
<file path=[Content_Types].xml><?xml version="1.0" encoding="utf-8"?>
<Types xmlns="http://schemas.openxmlformats.org/package/2006/content-types">
  <Default ContentType="application/vnd.openxmlformats-officedocument.spreadsheetml.printerSettings" Extension="bin"/>
  <Default ContentType="image/jpeg" Extension="jpeg"/>
  <Default ContentType="image/png" Extension="png"/>
  <Default ContentType="application/vnd.openxmlformats-package.relationships+xml" Extension="rels"/>
  <Default ContentType="application/xml" Extension="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externalLink+xml" PartName="/xl/externalLinks/externalLink1.xml"/>
  <Override ContentType="application/vnd.openxmlformats-officedocument.spreadsheetml.externalLink+xml" PartName="/xl/externalLinks/externalLink2.xml"/>
  <Override ContentType="application/vnd.openxmlformats-officedocument.spreadsheetml.externalLink+xml" PartName="/xl/externalLinks/externalLink3.xml"/>
  <Override ContentType="application/vnd.openxmlformats-officedocument.spreadsheetml.externalLink+xml" PartName="/xl/externalLinks/externalLink4.xml"/>
  <Override ContentType="application/vnd.openxmlformats-officedocument.spreadsheetml.externalLink+xml" PartName="/xl/externalLinks/externalLink5.xml"/>
  <Override ContentType="application/vnd.openxmlformats-officedocument.spreadsheetml.externalLink+xml" PartName="/xl/externalLinks/externalLink6.xml"/>
  <Override ContentType="application/vnd.openxmlformats-officedocument.spreadsheetml.externalLink+xml" PartName="/xl/externalLinks/externalLink7.xml"/>
  <Override ContentType="application/vnd.openxmlformats-officedocument.spreadsheetml.externalLink+xml" PartName="/xl/externalLinks/externalLink8.xml"/>
  <Override ContentType="application/vnd.openxmlformats-officedocument.spreadsheetml.externalLink+xml" PartName="/xl/externalLinks/externalLink9.xml"/>
  <Override ContentType="application/vnd.openxmlformats-officedocument.spreadsheetml.externalLink+xml" PartName="/xl/externalLinks/externalLink10.xml"/>
  <Override ContentType="application/vnd.openxmlformats-officedocument.spreadsheetml.externalLink+xml" PartName="/xl/externalLinks/externalLink11.xml"/>
  <Override ContentType="application/vnd.openxmlformats-officedocument.spreadsheetml.externalLink+xml" PartName="/xl/externalLinks/externalLink12.xml"/>
  <Override ContentType="application/vnd.openxmlformats-officedocument.spreadsheetml.externalLink+xml" PartName="/xl/externalLinks/externalLink13.xml"/>
  <Override ContentType="application/vnd.openxmlformats-officedocument.spreadsheetml.externalLink+xml" PartName="/xl/externalLinks/externalLink14.xml"/>
  <Override ContentType="application/vnd.openxmlformats-officedocument.spreadsheetml.externalLink+xml" PartName="/xl/externalLinks/externalLink15.xml"/>
  <Override ContentType="application/vnd.openxmlformats-officedocument.spreadsheetml.externalLink+xml" PartName="/xl/externalLinks/externalLink16.xml"/>
  <Override ContentType="application/vnd.openxmlformats-officedocument.spreadsheetml.externalLink+xml" PartName="/xl/externalLinks/externalLink17.xml"/>
  <Override ContentType="application/vnd.openxmlformats-officedocument.spreadsheetml.externalLink+xml" PartName="/xl/externalLinks/externalLink18.xml"/>
  <Override ContentType="application/vnd.openxmlformats-officedocument.spreadsheetml.externalLink+xml" PartName="/xl/externalLinks/externalLink19.xml"/>
  <Override ContentType="application/vnd.openxmlformats-officedocument.spreadsheetml.externalLink+xml" PartName="/xl/externalLinks/externalLink20.xml"/>
  <Override ContentType="application/vnd.openxmlformats-officedocument.spreadsheetml.externalLink+xml" PartName="/xl/externalLinks/externalLink21.xml"/>
  <Override ContentType="application/vnd.openxmlformats-officedocument.spreadsheetml.externalLink+xml" PartName="/xl/externalLinks/externalLink22.xml"/>
  <Override ContentType="application/vnd.openxmlformats-officedocument.spreadsheetml.externalLink+xml" PartName="/xl/externalLinks/externalLink23.xml"/>
  <Override ContentType="application/vnd.openxmlformats-officedocument.spreadsheetml.externalLink+xml" PartName="/xl/externalLinks/externalLink24.xml"/>
  <Override ContentType="application/vnd.openxmlformats-officedocument.spreadsheetml.externalLink+xml" PartName="/xl/externalLinks/externalLink25.xml"/>
  <Override ContentType="application/vnd.openxmlformats-officedocument.spreadsheetml.externalLink+xml" PartName="/xl/externalLinks/externalLink26.xml"/>
  <Override ContentType="application/vnd.openxmlformats-officedocument.spreadsheetml.externalLink+xml" PartName="/xl/externalLinks/externalLink27.xml"/>
  <Override ContentType="application/vnd.openxmlformats-officedocument.spreadsheetml.externalLink+xml" PartName="/xl/externalLinks/externalLink28.xml"/>
  <Override ContentType="application/vnd.openxmlformats-officedocument.spreadsheetml.externalLink+xml" PartName="/xl/externalLinks/externalLink29.xml"/>
  <Override ContentType="application/vnd.openxmlformats-officedocument.spreadsheetml.externalLink+xml" PartName="/xl/externalLinks/externalLink30.xml"/>
  <Override ContentType="application/vnd.openxmlformats-officedocument.spreadsheetml.externalLink+xml" PartName="/xl/externalLinks/externalLink31.xml"/>
  <Override ContentType="application/vnd.openxmlformats-officedocument.spreadsheetml.externalLink+xml" PartName="/xl/externalLinks/externalLink32.xml"/>
  <Override ContentType="application/vnd.openxmlformats-officedocument.spreadsheetml.externalLink+xml" PartName="/xl/externalLinks/externalLink33.xml"/>
  <Override ContentType="application/vnd.openxmlformats-officedocument.spreadsheetml.externalLink+xml" PartName="/xl/externalLinks/externalLink34.xml"/>
  <Override ContentType="application/vnd.openxmlformats-officedocument.spreadsheetml.externalLink+xml" PartName="/xl/externalLinks/externalLink35.xml"/>
  <Override ContentType="application/vnd.openxmlformats-officedocument.spreadsheetml.externalLink+xml" PartName="/xl/externalLinks/externalLink36.xml"/>
  <Override ContentType="application/vnd.openxmlformats-officedocument.spreadsheetml.externalLink+xml" PartName="/xl/externalLinks/externalLink37.xml"/>
  <Override ContentType="application/vnd.openxmlformats-officedocument.spreadsheetml.externalLink+xml" PartName="/xl/externalLinks/externalLink38.xml"/>
  <Override ContentType="application/vnd.openxmlformats-officedocument.spreadsheetml.externalLink+xml" PartName="/xl/externalLinks/externalLink39.xml"/>
  <Override ContentType="application/vnd.openxmlformats-officedocument.spreadsheetml.externalLink+xml" PartName="/xl/externalLinks/externalLink40.xml"/>
  <Override ContentType="application/vnd.openxmlformats-officedocument.spreadsheetml.externalLink+xml" PartName="/xl/externalLinks/externalLink41.xml"/>
  <Override ContentType="application/vnd.openxmlformats-officedocument.spreadsheetml.externalLink+xml" PartName="/xl/externalLinks/externalLink42.xml"/>
  <Override ContentType="application/vnd.openxmlformats-officedocument.spreadsheetml.externalLink+xml" PartName="/xl/externalLinks/externalLink43.xml"/>
  <Override ContentType="application/vnd.openxmlformats-officedocument.spreadsheetml.externalLink+xml" PartName="/xl/externalLinks/externalLink44.xml"/>
  <Override ContentType="application/vnd.openxmlformats-officedocument.spreadsheetml.externalLink+xml" PartName="/xl/externalLinks/externalLink45.xml"/>
  <Override ContentType="application/vnd.openxmlformats-officedocument.spreadsheetml.externalLink+xml" PartName="/xl/externalLinks/externalLink46.xml"/>
  <Override ContentType="application/vnd.openxmlformats-officedocument.spreadsheetml.externalLink+xml" PartName="/xl/externalLinks/externalLink47.xml"/>
  <Override ContentType="application/vnd.openxmlformats-officedocument.theme+xml" PartName="/xl/theme/theme1.xml"/>
  <Override ContentType="application/vnd.openxmlformats-officedocument.spreadsheetml.styles+xml" PartName="/xl/styles.xml"/>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officedocument.drawing+xml" PartName="/xl/drawings/drawing3.xml"/>
  <Override ContentType="application/vnd.openxmlformats-officedocument.drawing+xml" PartName="/xl/drawings/drawing4.xml"/>
  <Override ContentType="application/vnd.openxmlformats-officedocument.spreadsheetml.calcChain+xml" PartName="/xl/calcChain.xml"/>
  <Override ContentType="application/vnd.openxmlformats-officedocument.customXmlProperties+xml" PartName="/customXml/itemProps1.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Types>
</file>

<file path=_rels/.rels><?xml version="1.0" encoding="UTF-8" standalone="yes" ?><Relationships xmlns="http://schemas.openxmlformats.org/package/2006/relationships"><Relationship Id="rId3" Target="docProps/app.xml" Type="http://schemas.openxmlformats.org/officeDocument/2006/relationships/extended-properties"/><Relationship Id="rId2" Target="docProps/core.xml" Type="http://schemas.openxmlformats.org/package/2006/relationships/metadata/core-properties"/><Relationship Id="rId1" Target="xl/workbook.xml" Type="http://schemas.openxmlformats.org/officeDocument/2006/relationships/officeDocument"/><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EstaPasta_de_trabalho" defaultThemeVersion="166925"/>
  <mc:AlternateContent xmlns:mc="http://schemas.openxmlformats.org/markup-compatibility/2006">
    <mc:Choice Requires="x15">
      <x15ac:absPath xmlns:x15ac="http://schemas.microsoft.com/office/spreadsheetml/2010/11/ac" url="C:\Users\ricardo.furtado\Downloads\"/>
    </mc:Choice>
  </mc:AlternateContent>
  <xr:revisionPtr revIDLastSave="0" documentId="13_ncr:1_{22EF1480-AAEB-4FD6-BCEB-89B483672016}" xr6:coauthVersionLast="47" xr6:coauthVersionMax="47" xr10:uidLastSave="{00000000-0000-0000-0000-000000000000}"/>
  <bookViews>
    <workbookView xWindow="-28920" yWindow="-1785" windowWidth="29040" windowHeight="15720" activeTab="5" xr2:uid="{00000000-000D-0000-FFFF-FFFF00000000}"/>
  </bookViews>
  <sheets>
    <sheet name="RESUMO" sheetId="127" r:id="rId1"/>
    <sheet name="PLANILHA" sheetId="126" r:id="rId2"/>
    <sheet name="CURVA ABC" sheetId="49" r:id="rId3"/>
    <sheet name="CRON" sheetId="140" r:id="rId4"/>
    <sheet name="CANT_Efetivo" sheetId="141" r:id="rId5"/>
    <sheet name="CANT_Coef" sheetId="142" r:id="rId6"/>
    <sheet name="CANT_Princ" sheetId="143" r:id="rId7"/>
    <sheet name="CANT_Compl OAE" sheetId="144" r:id="rId8"/>
    <sheet name="CANT_Ind" sheetId="145" r:id="rId9"/>
    <sheet name="MÃO DE OBRA" sheetId="146" r:id="rId10"/>
    <sheet name="Adm Local" sheetId="147" r:id="rId11"/>
    <sheet name="EFS e Laboratórios" sheetId="148" r:id="rId12"/>
    <sheet name="Mob. e Desmob" sheetId="149" r:id="rId13"/>
    <sheet name="Equip Mínimo" sheetId="150" r:id="rId14"/>
    <sheet name="REAJ. COTAÇÕES" sheetId="151" r:id="rId15"/>
    <sheet name="CUSTO DO BINÔMIO" sheetId="152" r:id="rId16"/>
    <sheet name="ROTAS" sheetId="153" r:id="rId17"/>
    <sheet name="MATBET" sheetId="154" r:id="rId18"/>
    <sheet name="MATBET2" sheetId="155" r:id="rId19"/>
    <sheet name="TUBOS DE CONCRETO" sheetId="156" r:id="rId20"/>
  </sheets>
  <externalReferences>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s>
  <definedNames>
    <definedName name="\0">#REF!</definedName>
    <definedName name="\a">#REF!</definedName>
    <definedName name="\I" localSheetId="15">#REF!</definedName>
    <definedName name="\I">#REF!</definedName>
    <definedName name="\S" localSheetId="15">[1]COMPOS1!#REF!</definedName>
    <definedName name="\S">#REF!</definedName>
    <definedName name="_" localSheetId="15">[2]PROJETO!#REF!</definedName>
    <definedName name="_">[2]PROJETO!#REF!</definedName>
    <definedName name="___" hidden="1">#REF!</definedName>
    <definedName name="_____" hidden="1">#REF!</definedName>
    <definedName name="________" hidden="1">#REF!</definedName>
    <definedName name="______________" hidden="1">#REF!</definedName>
    <definedName name="_______________" hidden="1">#REF!</definedName>
    <definedName name="____________________________E" hidden="1">#REF!</definedName>
    <definedName name="____________________________T" hidden="1">#REF!</definedName>
    <definedName name="____________________________UO" hidden="1">#REF!</definedName>
    <definedName name="___________________________W" hidden="1">#REF!</definedName>
    <definedName name="__________________________D" hidden="1">#REF!</definedName>
    <definedName name="_________________________OUT98" hidden="1">{#N/A,#N/A,TRUE,"Serviços"}</definedName>
    <definedName name="________________________OUT98" hidden="1">{#N/A,#N/A,TRUE,"Serviços"}</definedName>
    <definedName name="________________________RE" hidden="1">#REF!</definedName>
    <definedName name="_______________________fr" hidden="1">#REF!</definedName>
    <definedName name="_______________________OUT98" hidden="1">{#N/A,#N/A,TRUE,"Serviços"}</definedName>
    <definedName name="_______________________RE" hidden="1">#REF!</definedName>
    <definedName name="_______________________T" hidden="1">#REF!</definedName>
    <definedName name="______________________CAP20">#REF!</definedName>
    <definedName name="______________________OUT98" hidden="1">{#N/A,#N/A,TRUE,"Serviços"}</definedName>
    <definedName name="______________________RE" hidden="1">#REF!</definedName>
    <definedName name="______________________TB10">#REF!</definedName>
    <definedName name="______________________TCB5">#REF!</definedName>
    <definedName name="______________________tcc4">#REF!</definedName>
    <definedName name="_____________________CAP20">#REF!</definedName>
    <definedName name="_____________________OUT98" hidden="1">{#N/A,#N/A,TRUE,"Serviços"}</definedName>
    <definedName name="_____________________SD" hidden="1">#REF!</definedName>
    <definedName name="_____________________TB10">#REF!</definedName>
    <definedName name="_____________________TCB5">#REF!</definedName>
    <definedName name="_____________________tcc4">#REF!</definedName>
    <definedName name="_____________________wq" hidden="1">#REF!</definedName>
    <definedName name="____________________D" hidden="1">#REF!</definedName>
    <definedName name="____________________OUT98" hidden="1">{#N/A,#N/A,TRUE,"Serviços"}</definedName>
    <definedName name="____________________tcc4">#REF!</definedName>
    <definedName name="___________________CAP20">#REF!</definedName>
    <definedName name="___________________HGF" hidden="1">#REF!</definedName>
    <definedName name="___________________OUT98" localSheetId="9" hidden="1">{#N/A,#N/A,TRUE,"Serviços"}</definedName>
    <definedName name="___________________OUT98" hidden="1">{#N/A,#N/A,TRUE,"Serviços"}</definedName>
    <definedName name="___________________TB10">#REF!</definedName>
    <definedName name="___________________TCB5">#REF!</definedName>
    <definedName name="___________________tcc4">#REF!</definedName>
    <definedName name="__________________CAP20">#REF!</definedName>
    <definedName name="__________________F" hidden="1">#REF!</definedName>
    <definedName name="__________________OUT98" localSheetId="9" hidden="1">{#N/A,#N/A,TRUE,"Serviços"}</definedName>
    <definedName name="__________________OUT98" hidden="1">{#N/A,#N/A,TRUE,"Serviços"}</definedName>
    <definedName name="__________________PL1" localSheetId="15">#REF!</definedName>
    <definedName name="__________________PL1">#REF!</definedName>
    <definedName name="__________________TB10">#REF!</definedName>
    <definedName name="__________________TCB5">#REF!</definedName>
    <definedName name="__________________tcc4">#REF!</definedName>
    <definedName name="_________________CAP20">#REF!</definedName>
    <definedName name="_________________OUT98" localSheetId="9" hidden="1">{#N/A,#N/A,TRUE,"Serviços"}</definedName>
    <definedName name="_________________OUT98" hidden="1">{#N/A,#N/A,TRUE,"Serviços"}</definedName>
    <definedName name="_________________PL1" localSheetId="15">#REF!</definedName>
    <definedName name="_________________PL1">#REF!</definedName>
    <definedName name="_________________qw" hidden="1">#REF!</definedName>
    <definedName name="_________________TB10">#REF!</definedName>
    <definedName name="_________________TCB5">#REF!</definedName>
    <definedName name="_________________tcc4">#REF!</definedName>
    <definedName name="_________________U" hidden="1">#REF!</definedName>
    <definedName name="________________CAP20">#REF!</definedName>
    <definedName name="________________OUT98" localSheetId="9" hidden="1">{#N/A,#N/A,TRUE,"Serviços"}</definedName>
    <definedName name="________________OUT98" hidden="1">{#N/A,#N/A,TRUE,"Serviços"}</definedName>
    <definedName name="________________PL1" localSheetId="15">#REF!</definedName>
    <definedName name="________________PL1">#REF!</definedName>
    <definedName name="________________T" hidden="1">#REF!</definedName>
    <definedName name="________________TB10">#REF!</definedName>
    <definedName name="________________TCB5">#REF!</definedName>
    <definedName name="________________tcc4">#REF!</definedName>
    <definedName name="_______________CAP20">#REF!</definedName>
    <definedName name="_______________E" hidden="1">#REF!</definedName>
    <definedName name="_______________Ext2" localSheetId="15">'[3]P A T O 99 B'!#REF!</definedName>
    <definedName name="_______________Ext2">'[3]P A T O 99 B'!#REF!</definedName>
    <definedName name="_______________OUT98" localSheetId="9" hidden="1">{#N/A,#N/A,TRUE,"Serviços"}</definedName>
    <definedName name="_______________OUT98" hidden="1">{#N/A,#N/A,TRUE,"Serviços"}</definedName>
    <definedName name="_______________PL1" localSheetId="15">#REF!</definedName>
    <definedName name="_______________PL1">#REF!</definedName>
    <definedName name="_______________r" localSheetId="15">#REF!</definedName>
    <definedName name="_______________r">#REF!</definedName>
    <definedName name="_______________TB10">#REF!</definedName>
    <definedName name="_______________TCB5">#REF!</definedName>
    <definedName name="_______________tcc4">#REF!</definedName>
    <definedName name="______________as" hidden="1">#REF!</definedName>
    <definedName name="______________CAP20">#REF!</definedName>
    <definedName name="______________Ext2" localSheetId="15">'[3]P A T O 99 B'!#REF!</definedName>
    <definedName name="______________Ext2">'[3]P A T O 99 B'!#REF!</definedName>
    <definedName name="______________JAN18" hidden="1">{#N/A,#N/A,TRUE,"Serviços"}</definedName>
    <definedName name="______________OUT98" localSheetId="9" hidden="1">{#N/A,#N/A,TRUE,"Serviços"}</definedName>
    <definedName name="______________OUT98" hidden="1">{#N/A,#N/A,TRUE,"Serviços"}</definedName>
    <definedName name="______________PL1" localSheetId="15">#REF!</definedName>
    <definedName name="______________PL1">#REF!</definedName>
    <definedName name="______________r" localSheetId="15">#REF!</definedName>
    <definedName name="______________r">#REF!</definedName>
    <definedName name="______________Rbv1">'[4]Página 16'!$C$3:$C$7</definedName>
    <definedName name="______________RT" hidden="1">#REF!</definedName>
    <definedName name="______________TB10">#REF!</definedName>
    <definedName name="______________TCB5">#REF!</definedName>
    <definedName name="______________tcc4">#REF!</definedName>
    <definedName name="_____________CAP20">#REF!</definedName>
    <definedName name="_____________Ext2" localSheetId="15">'[3]P A T O 99 B'!#REF!</definedName>
    <definedName name="_____________Ext2">'[3]P A T O 99 B'!#REF!</definedName>
    <definedName name="_____________OUT98" localSheetId="15" hidden="1">{#N/A,#N/A,TRUE,"Serviços"}</definedName>
    <definedName name="_____________OUT98" localSheetId="9" hidden="1">{#N/A,#N/A,TRUE,"Serviços"}</definedName>
    <definedName name="_____________OUT98" hidden="1">{#N/A,#N/A,TRUE,"Serviços"}</definedName>
    <definedName name="_____________PL1" localSheetId="15">#REF!</definedName>
    <definedName name="_____________PL1">#REF!</definedName>
    <definedName name="_____________r" localSheetId="15">#REF!</definedName>
    <definedName name="_____________r">#REF!</definedName>
    <definedName name="_____________Rbv1">'[4]Página 16'!$C$3:$C$7</definedName>
    <definedName name="_____________TB10">#REF!</definedName>
    <definedName name="_____________TCB5">#REF!</definedName>
    <definedName name="_____________tcc4">#REF!</definedName>
    <definedName name="____________CAP20">#REF!</definedName>
    <definedName name="____________Ext2" localSheetId="15">'[3]P A T O 99 B'!#REF!</definedName>
    <definedName name="____________Ext2">#REF!</definedName>
    <definedName name="____________OUT98" localSheetId="15" hidden="1">{#N/A,#N/A,TRUE,"Serviços"}</definedName>
    <definedName name="____________OUT98" localSheetId="9" hidden="1">{#N/A,#N/A,TRUE,"Serviços"}</definedName>
    <definedName name="____________OUT98" hidden="1">{#N/A,#N/A,TRUE,"Serviços"}</definedName>
    <definedName name="____________OUT988" localSheetId="9" hidden="1">{#N/A,#N/A,TRUE,"Serviços"}</definedName>
    <definedName name="____________OUT988" hidden="1">{#N/A,#N/A,TRUE,"Serviços"}</definedName>
    <definedName name="____________OUT98A">{#N/A,#N/A,TRUE,"Serviços"}</definedName>
    <definedName name="____________PL1" localSheetId="15">#REF!</definedName>
    <definedName name="____________PL1">#REF!</definedName>
    <definedName name="____________r" localSheetId="15">#REF!</definedName>
    <definedName name="____________r">#REF!</definedName>
    <definedName name="____________Rbv1">'[4]Página 16'!$C$3:$C$7</definedName>
    <definedName name="____________sd" hidden="1">#REF!</definedName>
    <definedName name="____________TB10">#REF!</definedName>
    <definedName name="____________TCB5">#REF!</definedName>
    <definedName name="____________tcc4">#REF!</definedName>
    <definedName name="___________23" hidden="1">#REF!</definedName>
    <definedName name="___________CAP20">#REF!</definedName>
    <definedName name="___________Ext2" localSheetId="15">'[3]P A T O 99 B'!#REF!</definedName>
    <definedName name="___________Ext2">#REF!</definedName>
    <definedName name="___________Ext2_25" localSheetId="15">'[3]P A T O 99 B'!#REF!</definedName>
    <definedName name="___________Ext2_25">#REF!</definedName>
    <definedName name="___________OUT98" localSheetId="15" hidden="1">{#N/A,#N/A,TRUE,"Serviços"}</definedName>
    <definedName name="___________OUT98" localSheetId="9" hidden="1">{#N/A,#N/A,TRUE,"Serviços"}</definedName>
    <definedName name="___________OUT98" hidden="1">{#N/A,#N/A,TRUE,"Serviços"}</definedName>
    <definedName name="___________OUT988" localSheetId="9" hidden="1">{#N/A,#N/A,TRUE,"Serviços"}</definedName>
    <definedName name="___________OUT988" hidden="1">{#N/A,#N/A,TRUE,"Serviços"}</definedName>
    <definedName name="___________OUT9888" localSheetId="9" hidden="1">{#N/A,#N/A,TRUE,"Serviços"}</definedName>
    <definedName name="___________OUT9888" hidden="1">{#N/A,#N/A,TRUE,"Serviços"}</definedName>
    <definedName name="___________PL1" localSheetId="15">#REF!</definedName>
    <definedName name="___________PL1">#REF!</definedName>
    <definedName name="___________r" localSheetId="15">#REF!</definedName>
    <definedName name="___________r">#REF!</definedName>
    <definedName name="___________Rbv1">'[4]Página 16'!$C$3:$C$7</definedName>
    <definedName name="___________TB10">#REF!</definedName>
    <definedName name="___________TCB5">#REF!</definedName>
    <definedName name="___________tcc4">#REF!</definedName>
    <definedName name="__________CAP20">#REF!</definedName>
    <definedName name="__________Ext2" localSheetId="15">'[3]P A T O 99 B'!#REF!</definedName>
    <definedName name="__________Ext2">#REF!</definedName>
    <definedName name="__________OUT98" localSheetId="15" hidden="1">{#N/A,#N/A,TRUE,"Serviços"}</definedName>
    <definedName name="__________OUT98" localSheetId="9" hidden="1">{#N/A,#N/A,TRUE,"Serviços"}</definedName>
    <definedName name="__________OUT98" hidden="1">{#N/A,#N/A,TRUE,"Serviços"}</definedName>
    <definedName name="__________PL1" localSheetId="15">#REF!</definedName>
    <definedName name="__________PL1">#REF!</definedName>
    <definedName name="__________PL1_25" localSheetId="15">#REF!</definedName>
    <definedName name="__________PL1_25">#REF!</definedName>
    <definedName name="__________r" localSheetId="15">#REF!</definedName>
    <definedName name="__________r">#REF!</definedName>
    <definedName name="__________r_25" localSheetId="15">#REF!</definedName>
    <definedName name="__________r_25">#REF!</definedName>
    <definedName name="__________Rbv1">#REF!</definedName>
    <definedName name="__________TB10">#REF!</definedName>
    <definedName name="__________TCB5">#REF!</definedName>
    <definedName name="__________tcc4">#REF!</definedName>
    <definedName name="_________CAP20">#REF!</definedName>
    <definedName name="_________Ext2" localSheetId="15">'[3]P A T O 99 B'!#REF!</definedName>
    <definedName name="_________Ext2">#REF!</definedName>
    <definedName name="_________Ext2_25" localSheetId="15">'[3]P A T O 99 B'!#REF!</definedName>
    <definedName name="_________Ext2_25">#REF!</definedName>
    <definedName name="_________gf" hidden="1">#REF!</definedName>
    <definedName name="_________op" hidden="1">#REF!</definedName>
    <definedName name="_________OUT98" localSheetId="15" hidden="1">{#N/A,#N/A,TRUE,"Serviços"}</definedName>
    <definedName name="_________OUT98" localSheetId="9" hidden="1">{#N/A,#N/A,TRUE,"Serviços"}</definedName>
    <definedName name="_________OUT98" hidden="1">{#N/A,#N/A,TRUE,"Serviços"}</definedName>
    <definedName name="_________out99" hidden="1">{#N/A,#N/A,TRUE,"Serviços"}</definedName>
    <definedName name="_________OUTT98" localSheetId="9" hidden="1">{#N/A,#N/A,TRUE,"Serviços"}</definedName>
    <definedName name="_________OUTT98" hidden="1">{#N/A,#N/A,TRUE,"Serviços"}</definedName>
    <definedName name="_________OUTT988" localSheetId="9" hidden="1">{#N/A,#N/A,TRUE,"Serviços"}</definedName>
    <definedName name="_________OUTT988" hidden="1">{#N/A,#N/A,TRUE,"Serviços"}</definedName>
    <definedName name="_________PL1" localSheetId="15">#REF!</definedName>
    <definedName name="_________PL1">#REF!</definedName>
    <definedName name="_________r" localSheetId="15">#REF!</definedName>
    <definedName name="_________r">#REF!</definedName>
    <definedName name="_________r_25" localSheetId="15">#REF!</definedName>
    <definedName name="_________r_25">#REF!</definedName>
    <definedName name="_________Rbv1">#REF!</definedName>
    <definedName name="_________TB10">#REF!</definedName>
    <definedName name="_________TCB5">#REF!</definedName>
    <definedName name="_________tcc4">#REF!</definedName>
    <definedName name="________CAP20">#REF!</definedName>
    <definedName name="________Ext2" localSheetId="15">'[3]P A T O 99 B'!#REF!</definedName>
    <definedName name="________Ext2">#REF!</definedName>
    <definedName name="________OUT98" localSheetId="15" hidden="1">{#N/A,#N/A,TRUE,"Serviços"}</definedName>
    <definedName name="________OUT98" localSheetId="9" hidden="1">{#N/A,#N/A,TRUE,"Serviços"}</definedName>
    <definedName name="________OUT98" hidden="1">{#N/A,#N/A,TRUE,"Serviços"}</definedName>
    <definedName name="________out99" hidden="1">{#N/A,#N/A,TRUE,"Serviços"}</definedName>
    <definedName name="________OUTTT98" localSheetId="9" hidden="1">{#N/A,#N/A,TRUE,"Serviços"}</definedName>
    <definedName name="________OUTTT98" hidden="1">{#N/A,#N/A,TRUE,"Serviços"}</definedName>
    <definedName name="________PL1" localSheetId="15">#REF!</definedName>
    <definedName name="________PL1">#REF!</definedName>
    <definedName name="________PL1_25" localSheetId="15">#REF!</definedName>
    <definedName name="________PL1_25">#REF!</definedName>
    <definedName name="________r" localSheetId="15">#REF!</definedName>
    <definedName name="________r">#REF!</definedName>
    <definedName name="________r_25" localSheetId="15">#REF!</definedName>
    <definedName name="________r_25">#REF!</definedName>
    <definedName name="________Rbv1">#REF!</definedName>
    <definedName name="________TB10">#REF!</definedName>
    <definedName name="________TCB5">#REF!</definedName>
    <definedName name="________tcc4">#REF!</definedName>
    <definedName name="_______cab1">#REF!</definedName>
    <definedName name="_______CAP20">#REF!</definedName>
    <definedName name="_______Ext2" localSheetId="15">'[3]P A T O 99 B'!#REF!</definedName>
    <definedName name="_______Ext2">#REF!</definedName>
    <definedName name="_______JAZ1">#REF!</definedName>
    <definedName name="_______JAZ11">#REF!</definedName>
    <definedName name="_______JAZ2">#REF!</definedName>
    <definedName name="_______JAZ22">#REF!</definedName>
    <definedName name="_______JAZ3">#REF!</definedName>
    <definedName name="_______JAZ33">#REF!</definedName>
    <definedName name="_______KM406407">#REF!</definedName>
    <definedName name="_______OUT98" localSheetId="15" hidden="1">{#N/A,#N/A,TRUE,"Serviços"}</definedName>
    <definedName name="_______OUT98" localSheetId="9" hidden="1">{#N/A,#N/A,TRUE,"Serviços"}</definedName>
    <definedName name="_______OUT98" hidden="1">{#N/A,#N/A,TRUE,"Serviços"}</definedName>
    <definedName name="_______OUT9888" localSheetId="9" hidden="1">{#N/A,#N/A,TRUE,"Serviços"}</definedName>
    <definedName name="_______OUT9888" hidden="1">{#N/A,#N/A,TRUE,"Serviços"}</definedName>
    <definedName name="_______out99" hidden="1">{#N/A,#N/A,TRUE,"Serviços"}</definedName>
    <definedName name="_______PL1" localSheetId="15">#REF!</definedName>
    <definedName name="_______PL1">#REF!</definedName>
    <definedName name="_______r" localSheetId="15">#REF!</definedName>
    <definedName name="_______r">#REF!</definedName>
    <definedName name="_______Rbv1">#REF!</definedName>
    <definedName name="_______RET1">#REF!</definedName>
    <definedName name="_______TB10">#REF!</definedName>
    <definedName name="_______TCB5">#REF!</definedName>
    <definedName name="_______tcc4">#REF!</definedName>
    <definedName name="______cab1">#REF!</definedName>
    <definedName name="______CAP20">#REF!</definedName>
    <definedName name="______Ext2" localSheetId="15">'[3]P A T O 99 B'!#REF!</definedName>
    <definedName name="______Ext2">#REF!</definedName>
    <definedName name="______JAZ1">#REF!</definedName>
    <definedName name="______JAZ11">#REF!</definedName>
    <definedName name="______JAZ2">#REF!</definedName>
    <definedName name="______JAZ22">#REF!</definedName>
    <definedName name="______JAZ3">#REF!</definedName>
    <definedName name="______JAZ33">#REF!</definedName>
    <definedName name="______KM406407">#REF!</definedName>
    <definedName name="______OUT98" localSheetId="15" hidden="1">{#N/A,#N/A,TRUE,"Serviços"}</definedName>
    <definedName name="______OUT98" localSheetId="9" hidden="1">{#N/A,#N/A,TRUE,"Serviços"}</definedName>
    <definedName name="______OUT98" hidden="1">{#N/A,#N/A,TRUE,"Serviços"}</definedName>
    <definedName name="______out99" hidden="1">{#N/A,#N/A,TRUE,"Serviços"}</definedName>
    <definedName name="______OUTT98888" localSheetId="9" hidden="1">{#N/A,#N/A,TRUE,"Serviços"}</definedName>
    <definedName name="______OUTT98888" hidden="1">{#N/A,#N/A,TRUE,"Serviços"}</definedName>
    <definedName name="______PL1" localSheetId="15">#REF!</definedName>
    <definedName name="______PL1">#REF!</definedName>
    <definedName name="______r" localSheetId="15">#REF!</definedName>
    <definedName name="______r">#REF!</definedName>
    <definedName name="______Rbv1">#REF!</definedName>
    <definedName name="______RET1">#REF!</definedName>
    <definedName name="______TB10">#REF!</definedName>
    <definedName name="______TCB5">#REF!</definedName>
    <definedName name="______tcc4">#REF!</definedName>
    <definedName name="_____cab1">#REF!</definedName>
    <definedName name="_____CAP20">#REF!</definedName>
    <definedName name="_____DT" hidden="1">#REF!</definedName>
    <definedName name="_____Ext2" localSheetId="15">'[3]P A T O 99 B'!#REF!</definedName>
    <definedName name="_____Ext2">#REF!</definedName>
    <definedName name="_____JAZ1">#REF!</definedName>
    <definedName name="_____JAZ11">#REF!</definedName>
    <definedName name="_____JAZ2">#REF!</definedName>
    <definedName name="_____JAZ22">#REF!</definedName>
    <definedName name="_____JAZ3">#REF!</definedName>
    <definedName name="_____JAZ33">#REF!</definedName>
    <definedName name="_____KM406407">#REF!</definedName>
    <definedName name="_____OUT98" localSheetId="15" hidden="1">{#N/A,#N/A,TRUE,"Serviços"}</definedName>
    <definedName name="_____OUT98" localSheetId="9" hidden="1">{#N/A,#N/A,TRUE,"Serviços"}</definedName>
    <definedName name="_____OUT98" hidden="1">{#N/A,#N/A,TRUE,"Serviços"}</definedName>
    <definedName name="_____out99" hidden="1">{#N/A,#N/A,TRUE,"Serviços"}</definedName>
    <definedName name="_____OUTTT988" localSheetId="9" hidden="1">{#N/A,#N/A,TRUE,"Serviços"}</definedName>
    <definedName name="_____OUTTT988" hidden="1">{#N/A,#N/A,TRUE,"Serviços"}</definedName>
    <definedName name="_____PL1" localSheetId="15">#REF!</definedName>
    <definedName name="_____PL1">#REF!</definedName>
    <definedName name="_____r" localSheetId="15">#REF!</definedName>
    <definedName name="_____r">#REF!</definedName>
    <definedName name="_____Rbv1">#REF!</definedName>
    <definedName name="_____RET1">#REF!</definedName>
    <definedName name="_____TB10">#REF!</definedName>
    <definedName name="_____TCB5">#REF!</definedName>
    <definedName name="_____tcc4">#REF!</definedName>
    <definedName name="____ACA25">#REF!</definedName>
    <definedName name="____ACA50">#REF!</definedName>
    <definedName name="____cab1">#REF!</definedName>
    <definedName name="____CAP20">#REF!</definedName>
    <definedName name="____CCM30">#REF!</definedName>
    <definedName name="____CMM30">#REF!</definedName>
    <definedName name="____Ext2" localSheetId="15">'[3]P A T O 99 B'!#REF!</definedName>
    <definedName name="____Ext2">'[3]P A T O 99 B'!#REF!</definedName>
    <definedName name="____JAZ1">#REF!</definedName>
    <definedName name="____JAZ11">#REF!</definedName>
    <definedName name="____JAZ2">#REF!</definedName>
    <definedName name="____JAZ22">#REF!</definedName>
    <definedName name="____JAZ3">#REF!</definedName>
    <definedName name="____JAZ33">#REF!</definedName>
    <definedName name="____KM406407">#REF!</definedName>
    <definedName name="____la2">#REF!</definedName>
    <definedName name="____OUT98" localSheetId="15" hidden="1">{#N/A,#N/A,TRUE,"Serviços"}</definedName>
    <definedName name="____OUT98" localSheetId="9" hidden="1">{#N/A,#N/A,TRUE,"Serviços"}</definedName>
    <definedName name="____OUT98" hidden="1">{#N/A,#N/A,TRUE,"Serviços"}</definedName>
    <definedName name="____out99" hidden="1">{#N/A,#N/A,TRUE,"Serviços"}</definedName>
    <definedName name="____OUTTT98" localSheetId="9" hidden="1">{#N/A,#N/A,TRUE,"Serviços"}</definedName>
    <definedName name="____OUTTT98" hidden="1">{#N/A,#N/A,TRUE,"Serviços"}</definedName>
    <definedName name="____PCM30">#REF!</definedName>
    <definedName name="____PL1" localSheetId="15">#REF!</definedName>
    <definedName name="____PL1">#REF!</definedName>
    <definedName name="____PLA2">#REF!</definedName>
    <definedName name="____PTB10">#REF!</definedName>
    <definedName name="____r" localSheetId="15">#REF!</definedName>
    <definedName name="____r">#REF!</definedName>
    <definedName name="____Rbv1">#REF!</definedName>
    <definedName name="____RET1">#REF!</definedName>
    <definedName name="____sub1">#REF!</definedName>
    <definedName name="____sub3">#REF!</definedName>
    <definedName name="____TB10">#REF!</definedName>
    <definedName name="____TCB5">#REF!</definedName>
    <definedName name="____tcc4">#REF!</definedName>
    <definedName name="____TOT1">#REF!</definedName>
    <definedName name="____TOT2">#REF!</definedName>
    <definedName name="____TOT3">#REF!</definedName>
    <definedName name="____TOT4">#REF!</definedName>
    <definedName name="____TOT5">#REF!</definedName>
    <definedName name="____TOT6">#REF!</definedName>
    <definedName name="____TOT7">#REF!</definedName>
    <definedName name="____tt1">[5]!____tt1</definedName>
    <definedName name="___12" hidden="1">#REF!</definedName>
    <definedName name="___ABR95">#REF!</definedName>
    <definedName name="___ABR96">#REF!</definedName>
    <definedName name="___ABR97">#REF!</definedName>
    <definedName name="___ABR98">#REF!</definedName>
    <definedName name="___ABR99">#REF!</definedName>
    <definedName name="___ACA25">#REF!</definedName>
    <definedName name="___ACA50">#REF!</definedName>
    <definedName name="___AGO95">#REF!</definedName>
    <definedName name="___AGO96">#REF!</definedName>
    <definedName name="___AGO97">#REF!</definedName>
    <definedName name="___AGO98">#REF!</definedName>
    <definedName name="___AGO99">#REF!</definedName>
    <definedName name="___cab1">#REF!</definedName>
    <definedName name="___CAP20">#REF!</definedName>
    <definedName name="___CCM30">#REF!</definedName>
    <definedName name="___CMM30">#REF!</definedName>
    <definedName name="___DEZ94">#REF!</definedName>
    <definedName name="___DEZ95">#REF!</definedName>
    <definedName name="___DEZ96">#REF!</definedName>
    <definedName name="___DEZ97">#REF!</definedName>
    <definedName name="___DEZ98">#REF!</definedName>
    <definedName name="___DEZ99">#REF!</definedName>
    <definedName name="___Ext2" localSheetId="15">'[3]P A T O 99 B'!#REF!</definedName>
    <definedName name="___Ext2">#REF!</definedName>
    <definedName name="___FEV95">#REF!</definedName>
    <definedName name="___FEV96">#REF!</definedName>
    <definedName name="___FEV97">#REF!</definedName>
    <definedName name="___FEV98">#REF!</definedName>
    <definedName name="___FEV99">#REF!</definedName>
    <definedName name="___JAN95">#REF!</definedName>
    <definedName name="___JAN96">#REF!</definedName>
    <definedName name="___JAN97">#REF!</definedName>
    <definedName name="___JAN98">#REF!</definedName>
    <definedName name="___JAN99">#REF!</definedName>
    <definedName name="___JAZ1">#REF!</definedName>
    <definedName name="___JAZ11">#REF!</definedName>
    <definedName name="___JAZ2">#REF!</definedName>
    <definedName name="___JAZ22">#REF!</definedName>
    <definedName name="___JAZ3">#REF!</definedName>
    <definedName name="___JAZ33">#REF!</definedName>
    <definedName name="___JUL95">#REF!</definedName>
    <definedName name="___JUL96">#REF!</definedName>
    <definedName name="___JUL97">#REF!</definedName>
    <definedName name="___JUL98">#REF!</definedName>
    <definedName name="___JUL99">#REF!</definedName>
    <definedName name="___JUN95">#REF!</definedName>
    <definedName name="___JUN96">#REF!</definedName>
    <definedName name="___JUN97">#REF!</definedName>
    <definedName name="___JUN98">#REF!</definedName>
    <definedName name="___JUN99">#REF!</definedName>
    <definedName name="___KM406407">#REF!</definedName>
    <definedName name="___km736">#REF!</definedName>
    <definedName name="___la2">#REF!</definedName>
    <definedName name="___MAI95">#REF!</definedName>
    <definedName name="___MAI96">#REF!</definedName>
    <definedName name="___MAI97">#REF!</definedName>
    <definedName name="___MAI98">#REF!</definedName>
    <definedName name="___MAI99">#REF!</definedName>
    <definedName name="___MAR95">#REF!</definedName>
    <definedName name="___MAR96">#REF!</definedName>
    <definedName name="___MAR97">#REF!</definedName>
    <definedName name="___MAR98">#REF!</definedName>
    <definedName name="___MAR99">#REF!</definedName>
    <definedName name="___NOV94">#REF!</definedName>
    <definedName name="___NOV95">#REF!</definedName>
    <definedName name="___NOV96">#REF!</definedName>
    <definedName name="___NOV97">#REF!</definedName>
    <definedName name="___NOV98">#REF!</definedName>
    <definedName name="___NOV99">#REF!</definedName>
    <definedName name="___OUT94">#REF!</definedName>
    <definedName name="___OUT95">#REF!</definedName>
    <definedName name="___OUT96">#REF!</definedName>
    <definedName name="___OUT97">#REF!</definedName>
    <definedName name="___OUT98" localSheetId="15" hidden="1">{#N/A,#N/A,TRUE,"Serviços"}</definedName>
    <definedName name="___OUT98" localSheetId="9" hidden="1">{#N/A,#N/A,TRUE,"Serviços"}</definedName>
    <definedName name="___OUT98" hidden="1">{#N/A,#N/A,TRUE,"Serviços"}</definedName>
    <definedName name="___out99" hidden="1">{#N/A,#N/A,TRUE,"Serviços"}</definedName>
    <definedName name="___pav2">#REF!</definedName>
    <definedName name="___PCM30">#REF!</definedName>
    <definedName name="___PL1" localSheetId="15">#REF!</definedName>
    <definedName name="___PL1">#REF!</definedName>
    <definedName name="___PLA2">#REF!</definedName>
    <definedName name="___PTB10">#REF!</definedName>
    <definedName name="___r" localSheetId="15">#REF!</definedName>
    <definedName name="___r">#REF!</definedName>
    <definedName name="___Rbv1">#REF!</definedName>
    <definedName name="___RET1">#REF!</definedName>
    <definedName name="___s">#REF!</definedName>
    <definedName name="___SE2">#REF!</definedName>
    <definedName name="___SEG1">#REF!</definedName>
    <definedName name="___SET94">#REF!</definedName>
    <definedName name="___SET95">#REF!</definedName>
    <definedName name="___SET96">#REF!</definedName>
    <definedName name="___SET97">#REF!</definedName>
    <definedName name="___SET98">#REF!</definedName>
    <definedName name="___SET99">#REF!</definedName>
    <definedName name="___sub2">#REF!</definedName>
    <definedName name="___sub4">#REF!</definedName>
    <definedName name="___tab1">#REF!</definedName>
    <definedName name="___TB10">#REF!</definedName>
    <definedName name="___TCB5">#REF!</definedName>
    <definedName name="___tcc4">#REF!</definedName>
    <definedName name="___ter2">#REF!</definedName>
    <definedName name="___TOT1">#REF!</definedName>
    <definedName name="___TOT2">#REF!</definedName>
    <definedName name="___TOT3">#REF!</definedName>
    <definedName name="___TOT4">#REF!</definedName>
    <definedName name="___TOT5">#REF!</definedName>
    <definedName name="___TOT6">#REF!</definedName>
    <definedName name="___TOT7">#REF!</definedName>
    <definedName name="___tt1">#N/A</definedName>
    <definedName name="___xlfn_IFNA">#REF!</definedName>
    <definedName name="___xlnm.Print_Area_4">NA()</definedName>
    <definedName name="__123Graph_A" localSheetId="9" hidden="1">#REF!</definedName>
    <definedName name="__123Graph_A" hidden="1">[6]A!$AF$59:$AF$65</definedName>
    <definedName name="__123Graph_AGraph1" localSheetId="9" hidden="1">#REF!</definedName>
    <definedName name="__123Graph_AGraph1" hidden="1">[7]A!$B$4:$B$8</definedName>
    <definedName name="__123Graph_AGraph10" localSheetId="9" hidden="1">#REF!</definedName>
    <definedName name="__123Graph_AGraph10" hidden="1">[8]aux!$I$24:$M$24</definedName>
    <definedName name="__123Graph_AGraph11" localSheetId="9" hidden="1">#REF!</definedName>
    <definedName name="__123Graph_AGraph11" hidden="1">[8]aux!$I$26:$M$26</definedName>
    <definedName name="__123Graph_AGraph12" localSheetId="9" hidden="1">#REF!</definedName>
    <definedName name="__123Graph_AGraph12" hidden="1">[8]aux!$I$28:$M$28</definedName>
    <definedName name="__123Graph_AGraph2" localSheetId="9" hidden="1">#REF!</definedName>
    <definedName name="__123Graph_AGraph2" hidden="1">[7]A!$C$4:$C$8</definedName>
    <definedName name="__123Graph_AGraph3" localSheetId="9" hidden="1">#REF!</definedName>
    <definedName name="__123Graph_AGraph3" hidden="1">[7]A!$D$4:$D$8</definedName>
    <definedName name="__123Graph_AGraph4" localSheetId="9" hidden="1">#REF!</definedName>
    <definedName name="__123Graph_AGraph4" hidden="1">[7]A!$B$4:$B$9</definedName>
    <definedName name="__123Graph_AGraph5" localSheetId="9" hidden="1">#REF!</definedName>
    <definedName name="__123Graph_AGraph5" hidden="1">[7]A!$B$4:$B$9</definedName>
    <definedName name="__123Graph_AGraph6" localSheetId="9" hidden="1">#REF!</definedName>
    <definedName name="__123Graph_AGraph6" hidden="1">[7]A!$E$4:$E$8</definedName>
    <definedName name="__123Graph_AGraph7" localSheetId="9" hidden="1">#REF!</definedName>
    <definedName name="__123Graph_AGraph7" hidden="1">[7]A!$B$4:$E$4</definedName>
    <definedName name="__123Graph_AGraph8" localSheetId="9" hidden="1">#REF!</definedName>
    <definedName name="__123Graph_AGraph8" hidden="1">[7]A!$B$4:$E$4</definedName>
    <definedName name="__123Graph_AGraph9" localSheetId="9" hidden="1">#REF!</definedName>
    <definedName name="__123Graph_AGraph9" hidden="1">[8]aux!$I$22:$M$22</definedName>
    <definedName name="__123Graph_B" localSheetId="9" hidden="1">#REF!</definedName>
    <definedName name="__123Graph_B" hidden="1">[6]A!$AG$58:$AG$64</definedName>
    <definedName name="__123Graph_BGraph1" localSheetId="9" hidden="1">#REF!</definedName>
    <definedName name="__123Graph_BGraph1" hidden="1">[8]aux!$B$6:$F$6</definedName>
    <definedName name="__123Graph_BGraph10" localSheetId="9" hidden="1">#REF!</definedName>
    <definedName name="__123Graph_BGraph10" hidden="1">[8]aux!$B$24:$F$24</definedName>
    <definedName name="__123Graph_BGraph11" localSheetId="9" hidden="1">#REF!</definedName>
    <definedName name="__123Graph_BGraph11" hidden="1">[8]aux!$B$26:$F$26</definedName>
    <definedName name="__123Graph_BGraph12" localSheetId="9" hidden="1">#REF!</definedName>
    <definedName name="__123Graph_BGraph12" hidden="1">[8]aux!$B$28:$F$28</definedName>
    <definedName name="__123Graph_BGraph2" localSheetId="9" hidden="1">#REF!</definedName>
    <definedName name="__123Graph_BGraph2" hidden="1">[8]aux!$B$8:$F$8</definedName>
    <definedName name="__123Graph_BGraph3" localSheetId="9" hidden="1">#REF!</definedName>
    <definedName name="__123Graph_BGraph3" hidden="1">[8]aux!$B$10:$F$10</definedName>
    <definedName name="__123Graph_BGraph4" localSheetId="9" hidden="1">#REF!</definedName>
    <definedName name="__123Graph_BGraph4" hidden="1">[8]aux!$B$12:$F$12</definedName>
    <definedName name="__123Graph_BGraph5" localSheetId="9" hidden="1">#REF!</definedName>
    <definedName name="__123Graph_BGraph5" hidden="1">[8]aux!$B$14:$F$14</definedName>
    <definedName name="__123Graph_BGraph6" localSheetId="9" hidden="1">#REF!</definedName>
    <definedName name="__123Graph_BGraph6" hidden="1">[8]aux!$B$16:$F$16</definedName>
    <definedName name="__123Graph_BGraph7" localSheetId="9" hidden="1">#REF!</definedName>
    <definedName name="__123Graph_BGraph7" hidden="1">[7]A!$B$5:$E$5</definedName>
    <definedName name="__123Graph_BGraph8" localSheetId="9" hidden="1">#REF!</definedName>
    <definedName name="__123Graph_BGraph8" hidden="1">[7]A!$B$5:$E$5</definedName>
    <definedName name="__123Graph_BGraph9" localSheetId="9" hidden="1">#REF!</definedName>
    <definedName name="__123Graph_BGraph9" hidden="1">[8]aux!$B$22:$F$22</definedName>
    <definedName name="__123Graph_C" localSheetId="9" hidden="1">#REF!</definedName>
    <definedName name="__123Graph_C" hidden="1">[7]A!$B$6:$E$6</definedName>
    <definedName name="__123Graph_CGraph7" localSheetId="9" hidden="1">#REF!</definedName>
    <definedName name="__123Graph_CGraph7" hidden="1">[7]A!$B$6:$E$6</definedName>
    <definedName name="__123Graph_CGraph8" localSheetId="9" hidden="1">#REF!</definedName>
    <definedName name="__123Graph_CGraph8" hidden="1">[7]A!$B$6:$E$6</definedName>
    <definedName name="__123Graph_D" localSheetId="9" hidden="1">#REF!</definedName>
    <definedName name="__123Graph_D" hidden="1">[7]A!$B$7:$E$7</definedName>
    <definedName name="__123Graph_DGraph7" localSheetId="9" hidden="1">#REF!</definedName>
    <definedName name="__123Graph_DGraph7" hidden="1">[7]A!$B$7:$E$7</definedName>
    <definedName name="__123Graph_DGraph8" localSheetId="9" hidden="1">#REF!</definedName>
    <definedName name="__123Graph_DGraph8" hidden="1">[7]A!$B$7:$E$7</definedName>
    <definedName name="__123Graph_E" localSheetId="9" hidden="1">#REF!</definedName>
    <definedName name="__123Graph_E" hidden="1">[7]A!$B$8:$E$8</definedName>
    <definedName name="__123Graph_EGraph7" localSheetId="9" hidden="1">#REF!</definedName>
    <definedName name="__123Graph_EGraph7" hidden="1">[7]A!$B$8:$E$8</definedName>
    <definedName name="__123Graph_EGraph8" localSheetId="9" hidden="1">#REF!</definedName>
    <definedName name="__123Graph_EGraph8" hidden="1">[7]A!$B$8:$E$8</definedName>
    <definedName name="__123Graph_X" localSheetId="9" hidden="1">#REF!</definedName>
    <definedName name="__123Graph_X" hidden="1">[6]A!$AE$59:$AE$65</definedName>
    <definedName name="__123Graph_XGraph1" localSheetId="9" hidden="1">#REF!</definedName>
    <definedName name="__123Graph_XGraph1" hidden="1">[7]A!$A$4:$A$8</definedName>
    <definedName name="__123Graph_XGraph10" localSheetId="9" hidden="1">#REF!</definedName>
    <definedName name="__123Graph_XGraph10" hidden="1">[8]aux!$B$25:$F$25</definedName>
    <definedName name="__123Graph_XGraph11" localSheetId="9" hidden="1">#REF!</definedName>
    <definedName name="__123Graph_XGraph11" hidden="1">[8]aux!$B$27:$F$27</definedName>
    <definedName name="__123Graph_XGraph12" localSheetId="9" hidden="1">#REF!</definedName>
    <definedName name="__123Graph_XGraph12" hidden="1">[8]aux!$B$29:$F$29</definedName>
    <definedName name="__123Graph_XGraph2" localSheetId="9" hidden="1">#REF!</definedName>
    <definedName name="__123Graph_XGraph2" hidden="1">[7]A!$A$4:$A$8</definedName>
    <definedName name="__123Graph_XGraph3" localSheetId="9" hidden="1">#REF!</definedName>
    <definedName name="__123Graph_XGraph3" hidden="1">[7]A!$A$4:$A$8</definedName>
    <definedName name="__123Graph_XGraph4" localSheetId="9" hidden="1">#REF!</definedName>
    <definedName name="__123Graph_XGraph4" hidden="1">[7]A!$A$4:$A$9</definedName>
    <definedName name="__123Graph_XGraph5" localSheetId="9" hidden="1">#REF!</definedName>
    <definedName name="__123Graph_XGraph5" hidden="1">[7]A!$A$4:$A$9</definedName>
    <definedName name="__123Graph_XGraph6" localSheetId="9" hidden="1">#REF!</definedName>
    <definedName name="__123Graph_XGraph6" hidden="1">[7]A!$A$4:$A$8</definedName>
    <definedName name="__123Graph_XGraph7" localSheetId="9" hidden="1">#REF!</definedName>
    <definedName name="__123Graph_XGraph7" hidden="1">[7]A!$B$3:$E$3</definedName>
    <definedName name="__123Graph_XGraph8" localSheetId="9" hidden="1">#REF!</definedName>
    <definedName name="__123Graph_XGraph8" hidden="1">[7]A!$B$3:$E$3</definedName>
    <definedName name="__123Graph_XGraph9" localSheetId="9" hidden="1">#REF!</definedName>
    <definedName name="__123Graph_XGraph9" hidden="1">[8]aux!$B$23:$F$23</definedName>
    <definedName name="__1Excel_BuiltIn_Print_Area_2_1">#REF!</definedName>
    <definedName name="__1Excel_BuiltIn_Print_Area_7_1">#REF!</definedName>
    <definedName name="__2Excel_BuiltIn_Print_Area_8_1">#REF!</definedName>
    <definedName name="__3Excel_BuiltIn_Print_Titles_1_1">#REF!</definedName>
    <definedName name="__ABR95">#REF!</definedName>
    <definedName name="__ABR96">#REF!</definedName>
    <definedName name="__ABR97">#REF!</definedName>
    <definedName name="__ABR98">#REF!</definedName>
    <definedName name="__ABR99">#REF!</definedName>
    <definedName name="__ACA25">#REF!</definedName>
    <definedName name="__ACA50">#REF!</definedName>
    <definedName name="__AGO95">#REF!</definedName>
    <definedName name="__AGO96">#REF!</definedName>
    <definedName name="__AGO97">#REF!</definedName>
    <definedName name="__AGO98">#REF!</definedName>
    <definedName name="__AGO99">#REF!</definedName>
    <definedName name="__arg13">#REF!</definedName>
    <definedName name="__arg16">#REF!</definedName>
    <definedName name="__ATD08">#REF!</definedName>
    <definedName name="__cab1">#REF!</definedName>
    <definedName name="__CAP20">#REF!</definedName>
    <definedName name="__CCM30">#REF!</definedName>
    <definedName name="__CMM30">#REF!</definedName>
    <definedName name="__DEZ94">#REF!</definedName>
    <definedName name="__DEZ95">#REF!</definedName>
    <definedName name="__DEZ96">#REF!</definedName>
    <definedName name="__DEZ97">#REF!</definedName>
    <definedName name="__DEZ98">#REF!</definedName>
    <definedName name="__DEZ99">#REF!</definedName>
    <definedName name="__dmt1000">#REF!</definedName>
    <definedName name="__dmt1200">#REF!</definedName>
    <definedName name="__dmt200">#REF!</definedName>
    <definedName name="__dmt400">#REF!</definedName>
    <definedName name="__dmt50">#REF!</definedName>
    <definedName name="__dmt600">#REF!</definedName>
    <definedName name="__dmt800">#REF!</definedName>
    <definedName name="__DPS8">#REF!</definedName>
    <definedName name="__dre2">#REF!</definedName>
    <definedName name="__emp2">#REF!</definedName>
    <definedName name="__FEV95">#REF!</definedName>
    <definedName name="__FEV96">#REF!</definedName>
    <definedName name="__FEV97">#REF!</definedName>
    <definedName name="__FEV98">#REF!</definedName>
    <definedName name="__FEV99">#REF!</definedName>
    <definedName name="__ind100">#REF!</definedName>
    <definedName name="__IntlFixup" hidden="1">TRUE</definedName>
    <definedName name="__JAN95">#REF!</definedName>
    <definedName name="__JAN96">#REF!</definedName>
    <definedName name="__JAN97">#REF!</definedName>
    <definedName name="__JAN98">#REF!</definedName>
    <definedName name="__JAN99">#REF!</definedName>
    <definedName name="__JAZ1">#REF!</definedName>
    <definedName name="__JAZ11">#REF!</definedName>
    <definedName name="__JAZ2">#REF!</definedName>
    <definedName name="__JAZ22">#REF!</definedName>
    <definedName name="__JAZ3">#REF!</definedName>
    <definedName name="__JAZ33">#REF!</definedName>
    <definedName name="__JUL95">#REF!</definedName>
    <definedName name="__JUL96">#REF!</definedName>
    <definedName name="__JUL97">#REF!</definedName>
    <definedName name="__JUL98">#REF!</definedName>
    <definedName name="__JUL99">#REF!</definedName>
    <definedName name="__JUN95">#REF!</definedName>
    <definedName name="__JUN96">#REF!</definedName>
    <definedName name="__JUN97">#REF!</definedName>
    <definedName name="__JUN98">#REF!</definedName>
    <definedName name="__JUN99">#REF!</definedName>
    <definedName name="__KM406407">#REF!</definedName>
    <definedName name="__la2">#REF!</definedName>
    <definedName name="__MAI95">#REF!</definedName>
    <definedName name="__MAI96">#REF!</definedName>
    <definedName name="__MAI97">#REF!</definedName>
    <definedName name="__MAI98">#REF!</definedName>
    <definedName name="__MAI99">#REF!</definedName>
    <definedName name="__MAR95">#REF!</definedName>
    <definedName name="__MAR96">#REF!</definedName>
    <definedName name="__MAR97">#REF!</definedName>
    <definedName name="__MAR98">#REF!</definedName>
    <definedName name="__MAR99">#REF!</definedName>
    <definedName name="__mem2">#REF!</definedName>
    <definedName name="__MO2">#REF!</definedName>
    <definedName name="__NOV94">#REF!</definedName>
    <definedName name="__NOV95">#REF!</definedName>
    <definedName name="__NOV96">#REF!</definedName>
    <definedName name="__NOV97">#REF!</definedName>
    <definedName name="__NOV98">#REF!</definedName>
    <definedName name="__NOV99">#REF!</definedName>
    <definedName name="__oac2">#REF!</definedName>
    <definedName name="__oae2">#REF!</definedName>
    <definedName name="__oco2">#REF!</definedName>
    <definedName name="__OUT94">#REF!</definedName>
    <definedName name="__OUT95">#REF!</definedName>
    <definedName name="__OUT96">#REF!</definedName>
    <definedName name="__OUT97">#REF!</definedName>
    <definedName name="__OUT98" localSheetId="15" hidden="1">{#N/A,#N/A,TRUE,"Serviços"}</definedName>
    <definedName name="__OUT98" localSheetId="9" hidden="1">{#N/A,#N/A,TRUE,"Serviços"}</definedName>
    <definedName name="__OUT98" hidden="1">{#N/A,#N/A,TRUE,"Serviços"}</definedName>
    <definedName name="__OUT988888" localSheetId="9" hidden="1">{#N/A,#N/A,TRUE,"Serviços"}</definedName>
    <definedName name="__OUT988888" hidden="1">{#N/A,#N/A,TRUE,"Serviços"}</definedName>
    <definedName name="__OUT99">#REF!</definedName>
    <definedName name="__PA01" hidden="1">{"'teste'!$B$2:$R$49"}</definedName>
    <definedName name="__PAG1">"$#REF!.$C$16"</definedName>
    <definedName name="__PAG10">"$#REF!.$C$26"</definedName>
    <definedName name="__PAG11">"$#REF!.$C$27"</definedName>
    <definedName name="__PAG12">"$#REF!.$C$28"</definedName>
    <definedName name="__PAG13">"$#REF!.$C$21"</definedName>
    <definedName name="__PAG2">"$#REF!.$C$17"</definedName>
    <definedName name="__PAG3">"$#REF!.$C$18"</definedName>
    <definedName name="__PAG4">"$#REF!.$C$19"</definedName>
    <definedName name="__PAG5">"$#REF!.$C$20"</definedName>
    <definedName name="__PAG6">"$#REF!.$C$22"</definedName>
    <definedName name="__PAG7">"$#REF!.$C$23"</definedName>
    <definedName name="__PAG8">"$#REF!.$C$24"</definedName>
    <definedName name="__PAG9">"$#REF!.$C$25"</definedName>
    <definedName name="__pav2">#REF!</definedName>
    <definedName name="__PCM30">#REF!</definedName>
    <definedName name="__PL1" localSheetId="15">#REF!</definedName>
    <definedName name="__PL1" localSheetId="19">#REF!</definedName>
    <definedName name="__PL1">#REF!</definedName>
    <definedName name="__PLA2">#REF!</definedName>
    <definedName name="__PTB10">#REF!</definedName>
    <definedName name="__QQ2">#N/A</definedName>
    <definedName name="__r" localSheetId="15">#REF!</definedName>
    <definedName name="__r">#REF!</definedName>
    <definedName name="__Rbv1">#REF!</definedName>
    <definedName name="__RET1">#REF!</definedName>
    <definedName name="__SE2">#REF!</definedName>
    <definedName name="__SEG1">#REF!</definedName>
    <definedName name="__SET94">#REF!</definedName>
    <definedName name="__SET95">#REF!</definedName>
    <definedName name="__SET96">#REF!</definedName>
    <definedName name="__SET97">#REF!</definedName>
    <definedName name="__SET98">#REF!</definedName>
    <definedName name="__SET99">#REF!</definedName>
    <definedName name="__STC04">#REF!</definedName>
    <definedName name="__TB10">#REF!</definedName>
    <definedName name="__tb97">"$#REF!.$E$71"</definedName>
    <definedName name="__tbw97">"$#REF!.$E$73"</definedName>
    <definedName name="__TCB5">#REF!</definedName>
    <definedName name="__tcc4">#REF!</definedName>
    <definedName name="__ter2">#REF!</definedName>
    <definedName name="__TOT1">#REF!</definedName>
    <definedName name="__TOT2">#REF!</definedName>
    <definedName name="__TOT3">#REF!</definedName>
    <definedName name="__TOT4">#REF!</definedName>
    <definedName name="__TOT5">#REF!</definedName>
    <definedName name="__TOT6">#REF!</definedName>
    <definedName name="__TOT7">#REF!</definedName>
    <definedName name="__TP10">#REF!</definedName>
    <definedName name="__TP5">#REF!</definedName>
    <definedName name="__tt1">#N/A</definedName>
    <definedName name="__VV9">#REF!</definedName>
    <definedName name="__xlfn.AVERAGEIF" hidden="1">#NAME?</definedName>
    <definedName name="__xlfn.RTD" hidden="1">#NAME?</definedName>
    <definedName name="__xlfn_IFNA">#REF!</definedName>
    <definedName name="__xlnm.Print_Area_1">#REF!</definedName>
    <definedName name="__xlnm.Print_Area_11">#REF!</definedName>
    <definedName name="__xlnm.Print_Area_12">#REF!</definedName>
    <definedName name="__xlnm.Print_Area_13">#REF!</definedName>
    <definedName name="__xlnm.Print_Area_14">#REF!</definedName>
    <definedName name="__xlnm.Print_Area_15">#REF!</definedName>
    <definedName name="__xlnm.Print_Area_16">#REF!</definedName>
    <definedName name="__xlnm.Print_Area_17">#REF!</definedName>
    <definedName name="__xlnm.Print_Area_18">#REF!</definedName>
    <definedName name="__xlnm.Print_Area_19">#REF!</definedName>
    <definedName name="__xlnm.Print_Area_2">#REF!</definedName>
    <definedName name="__xlnm.Print_Area_20">#REF!</definedName>
    <definedName name="__xlnm.Print_Area_3">#REF!</definedName>
    <definedName name="__xlnm.Print_Area_4">NA()</definedName>
    <definedName name="__xlnm.Print_Area_5">#REF!</definedName>
    <definedName name="__xlnm.Print_Area_6">#REF!</definedName>
    <definedName name="__xlnm.Print_Area_7">#REF!</definedName>
    <definedName name="__xlnm.Print_Area_8">#REF!</definedName>
    <definedName name="__xlnm.Print_Area_9">#REF!</definedName>
    <definedName name="_0">#REF!</definedName>
    <definedName name="_0_1">#REF!</definedName>
    <definedName name="_0_11">#REF!</definedName>
    <definedName name="_0_12">#REF!</definedName>
    <definedName name="_0_13">#REF!</definedName>
    <definedName name="_0_14">#N/A</definedName>
    <definedName name="_0_14_1">#N/A</definedName>
    <definedName name="_0_15">#REF!</definedName>
    <definedName name="_0_16">#REF!</definedName>
    <definedName name="_0_17">#REF!</definedName>
    <definedName name="_0_19">#REF!</definedName>
    <definedName name="_0_2">#REF!</definedName>
    <definedName name="_0_28">#REF!</definedName>
    <definedName name="_0_3">#REF!</definedName>
    <definedName name="_0_4">#REF!</definedName>
    <definedName name="_0_7">#REF!</definedName>
    <definedName name="_0_7_1">#REF!</definedName>
    <definedName name="_0_7_14">#N/A</definedName>
    <definedName name="_0_9">#REF!</definedName>
    <definedName name="_01_09_96" localSheetId="7">#REF!</definedName>
    <definedName name="_01_09_96" localSheetId="15">#REF!</definedName>
    <definedName name="_01_09_96" localSheetId="9">#REF!</definedName>
    <definedName name="_01_09_96" localSheetId="19">#REF!</definedName>
    <definedName name="_01_09_96">#REF!</definedName>
    <definedName name="_01_09_96_25" localSheetId="15">#REF!</definedName>
    <definedName name="_01_09_96_25">#REF!</definedName>
    <definedName name="_08.302.01">#REF!</definedName>
    <definedName name="_08.302.01_1">#REF!</definedName>
    <definedName name="_1__123Graph_ACHART_1" hidden="1">#REF!</definedName>
    <definedName name="_1_I_1">#REF!</definedName>
    <definedName name="_10__123Graph_ECHART_1" hidden="1">#REF!</definedName>
    <definedName name="_10_a_14_1">#REF!</definedName>
    <definedName name="_100Excel_BuiltIn_Print_Area_7_1_1_1">#N/A</definedName>
    <definedName name="_101Excel_BuiltIn_Print_Area_7_1_1_2">#N/A</definedName>
    <definedName name="_104Excel_BuiltIn_Print_Area_8_1">#REF!</definedName>
    <definedName name="_106Excel_BuiltIn_Print_Area_8_1_1">#N/A</definedName>
    <definedName name="_107Excel_BuiltIn_Print_Area_8_1_1_1">#N/A</definedName>
    <definedName name="_11_a_7_1">#N/A</definedName>
    <definedName name="_110Excel_BuiltIn_Print_Titles_1_1">#REF!</definedName>
    <definedName name="_112Excel_BuiltIn_Print_Titles_1_1_1">#N/A</definedName>
    <definedName name="_113Excel_BuiltIn_Print_Titles_1_1_1_1">#N/A</definedName>
    <definedName name="_114Excel_BuiltIn_Print_Titles_1_1_1_2">#N/A</definedName>
    <definedName name="_115Print_Area_MI_1_1">#REF!</definedName>
    <definedName name="_12__123Graph_FCHART_1" hidden="1">#REF!</definedName>
    <definedName name="_12_c_1">#REF!</definedName>
    <definedName name="_123" hidden="1">{#N/A,#N/A,TRUE,"Serviços"}</definedName>
    <definedName name="_13_c_11_1">#REF!</definedName>
    <definedName name="_14__123Graph_XCHART_3" hidden="1">#REF!</definedName>
    <definedName name="_14_c_12_1">#REF!</definedName>
    <definedName name="_15_c_13_1">#REF!</definedName>
    <definedName name="_15Excel_BuiltIn_Print_Titles_2_1">#REF!</definedName>
    <definedName name="_16_c_15_1">#REF!</definedName>
    <definedName name="_17_c_16_1">#REF!</definedName>
    <definedName name="_18_c_17_1">#REF!</definedName>
    <definedName name="_1830201" hidden="1">#N/A</definedName>
    <definedName name="_1830201_26">NA()</definedName>
    <definedName name="_1830201_27">NA()</definedName>
    <definedName name="_18Excel_BuiltIn_Print_Area_1_1">#REF!</definedName>
    <definedName name="_19_c_19_1">#REF!</definedName>
    <definedName name="_1Excel_BuiltIn_Print_Area_1_1">#REF!</definedName>
    <definedName name="_1Excel_BuiltIn_Print_Area_12_1">"$#REF!.$A$1:$A$18"</definedName>
    <definedName name="_1Excel_BuiltIn_Print_Area_2_1" localSheetId="15">#REF!</definedName>
    <definedName name="_1Excel_BuiltIn_Print_Area_2_1">#REF!</definedName>
    <definedName name="_1Excel_BuiltIn_Print_Area_5_1">#REF!</definedName>
    <definedName name="_1Excel_BuiltIn_Print_Area_7_1">#REF!</definedName>
    <definedName name="_1Excel_BuiltIn_Print_Area_9_1">"$#REF!.$A$1:$P$515"</definedName>
    <definedName name="_1VB3">#REF!</definedName>
    <definedName name="_2">#REF!</definedName>
    <definedName name="_2__123Graph_ACHART_3" hidden="1">#REF!</definedName>
    <definedName name="_2_0_1">#N/A</definedName>
    <definedName name="_2_11">#REF!</definedName>
    <definedName name="_2_12">#REF!</definedName>
    <definedName name="_2_13">#REF!</definedName>
    <definedName name="_2_14">#N/A</definedName>
    <definedName name="_2_15">#REF!</definedName>
    <definedName name="_2_16">#REF!</definedName>
    <definedName name="_2_17">#REF!</definedName>
    <definedName name="_2_19">#REF!</definedName>
    <definedName name="_2_2">#REF!</definedName>
    <definedName name="_2_28">#REF!</definedName>
    <definedName name="_2_3">#REF!</definedName>
    <definedName name="_2_4">#REF!</definedName>
    <definedName name="_2_7">#REF!</definedName>
    <definedName name="_2_9">#REF!</definedName>
    <definedName name="_20_c_2_1">#REF!</definedName>
    <definedName name="_21_c_28_1">#REF!</definedName>
    <definedName name="_22_c_3_1">#REF!</definedName>
    <definedName name="_23_c_4_1">#REF!</definedName>
    <definedName name="_24_c_7_1">#REF!</definedName>
    <definedName name="_25_c_9_1">#REF!</definedName>
    <definedName name="_27_I_1">#N/A</definedName>
    <definedName name="_28_I_1_1">#N/A</definedName>
    <definedName name="_29_I_1_2">#N/A</definedName>
    <definedName name="_2Excel_BuiltIn_Print_Area_1_1">#REF!</definedName>
    <definedName name="_2Excel_BuiltIn_Print_Area_5_1">#REF!</definedName>
    <definedName name="_2Excel_BuiltIn_Print_Area_7_1">"'file:///Y:/ENGENHARIA/Deise Aoki/PATOS - OK/PATOS 05-09-2007-ok/Laptop - Arquivos/DNIT/PATOs/Rondonópolis/PATO_BR-364_km_000_ao_km_11290_LICITAÇÃO MAIO DE 2007.xls'#$reg_mec_fx_dm_.$#REF!$#REF!:$#REF!$#REF!"</definedName>
    <definedName name="_2Excel_BuiltIn_Print_Area_8_1">#REF!</definedName>
    <definedName name="_3_0_1_1">#N/A</definedName>
    <definedName name="_31_S_1">#N/A</definedName>
    <definedName name="_32_S_1_1">#N/A</definedName>
    <definedName name="_33_S_1_2">#N/A</definedName>
    <definedName name="_34_S_14_1">#REF!</definedName>
    <definedName name="_35_x_1">#REF!</definedName>
    <definedName name="_36_x_11_1">#REF!</definedName>
    <definedName name="_37_x_12_1">#REF!</definedName>
    <definedName name="_38_x_13_1">#REF!</definedName>
    <definedName name="_39_x_15_1">#REF!</definedName>
    <definedName name="_3Excel_BuiltIn_Print_Area_11_1_1">"$#REF!.$A$1:$AL$33"</definedName>
    <definedName name="_3Excel_BuiltIn_Print_Titles_1_1">#REF!</definedName>
    <definedName name="_3S0120000">#N/A</definedName>
    <definedName name="_3S0120000_1">#REF!</definedName>
    <definedName name="_3S0193000">#N/A</definedName>
    <definedName name="_3S0193000_1">#REF!</definedName>
    <definedName name="_3S0220001">#N/A</definedName>
    <definedName name="_3S0220001_1">#REF!</definedName>
    <definedName name="_3S0223000">#N/A</definedName>
    <definedName name="_3S0223000_1">#REF!</definedName>
    <definedName name="_3S0240000">#N/A</definedName>
    <definedName name="_3S0240000_1">#REF!</definedName>
    <definedName name="_3S0251000">#N/A</definedName>
    <definedName name="_3S0251000_1">#REF!</definedName>
    <definedName name="_3S0253001">#N/A</definedName>
    <definedName name="_3S0253001_1">#REF!</definedName>
    <definedName name="_3S0254000">#N/A</definedName>
    <definedName name="_3S0254000_1">#REF!</definedName>
    <definedName name="_3S0260100">#N/A</definedName>
    <definedName name="_3S0260100_1">#REF!</definedName>
    <definedName name="_3S0290000">#N/A</definedName>
    <definedName name="_3S0290000_1">#REF!</definedName>
    <definedName name="_3S0331000">#N/A</definedName>
    <definedName name="_3S0331000_1">#REF!</definedName>
    <definedName name="_3S0332901">#N/A</definedName>
    <definedName name="_3S0332901_1">#REF!</definedName>
    <definedName name="_3S0334002">#N/A</definedName>
    <definedName name="_3S0334002_1">#REF!</definedName>
    <definedName name="_3S0335300">#N/A</definedName>
    <definedName name="_3S0335300_1">#REF!</definedName>
    <definedName name="_3S0337000">#N/A</definedName>
    <definedName name="_3S0337000_1">#REF!</definedName>
    <definedName name="_3S0394001">#N/A</definedName>
    <definedName name="_3S0394001_1">#REF!</definedName>
    <definedName name="_3S0394002">#N/A</definedName>
    <definedName name="_3S0394002_1">#REF!</definedName>
    <definedName name="_3S0395000">#N/A</definedName>
    <definedName name="_3S0395000_1">#REF!</definedName>
    <definedName name="_3S0400000">#N/A</definedName>
    <definedName name="_3S0400000_1">#REF!</definedName>
    <definedName name="_3S0400001">#N/A</definedName>
    <definedName name="_3S0400001_1">#REF!</definedName>
    <definedName name="_3S0459000">#N/A</definedName>
    <definedName name="_3S0459000_1">#REF!</definedName>
    <definedName name="_3S0499908">#N/A</definedName>
    <definedName name="_3S0499908_1">#REF!</definedName>
    <definedName name="_3S0500000">#N/A</definedName>
    <definedName name="_3S0500000_1">#REF!</definedName>
    <definedName name="_3S0500100">#N/A</definedName>
    <definedName name="_3S0500100_1">#REF!</definedName>
    <definedName name="_3S0510102">#N/A</definedName>
    <definedName name="_3S0510102_1">#REF!</definedName>
    <definedName name="_3S0810000">#N/A</definedName>
    <definedName name="_3S0810000_1">#REF!</definedName>
    <definedName name="_3S0810101">#N/A</definedName>
    <definedName name="_3S0810101_1">#REF!</definedName>
    <definedName name="_3S0810102">#N/A</definedName>
    <definedName name="_3S0810102_1">#REF!</definedName>
    <definedName name="_3S0810201">#N/A</definedName>
    <definedName name="_3S0810201_1">#REF!</definedName>
    <definedName name="_3S0810900">#N/A</definedName>
    <definedName name="_3S0810900_1">#REF!</definedName>
    <definedName name="_3S0820000">#N/A</definedName>
    <definedName name="_3S0820000_1">#REF!</definedName>
    <definedName name="_3S0830001">#N/A</definedName>
    <definedName name="_3S0830001_1">#REF!</definedName>
    <definedName name="_3S0830101">#N/A</definedName>
    <definedName name="_3S0830101_1">#REF!</definedName>
    <definedName name="_3S0830102">#N/A</definedName>
    <definedName name="_3S0830102_1">#REF!</definedName>
    <definedName name="_3S0830103">#N/A</definedName>
    <definedName name="_3S0830103_1">#REF!</definedName>
    <definedName name="_3S0830201">#N/A</definedName>
    <definedName name="_3S0830201_1">#REF!</definedName>
    <definedName name="_3S0830202">#N/A</definedName>
    <definedName name="_3S0830202_1">#REF!</definedName>
    <definedName name="_3S0830203">#N/A</definedName>
    <definedName name="_3S0830203_1">#REF!</definedName>
    <definedName name="_3S0830204">#N/A</definedName>
    <definedName name="_3S0830204_1">#REF!</definedName>
    <definedName name="_3S0830205">#N/A</definedName>
    <definedName name="_3S0830205_1">#REF!</definedName>
    <definedName name="_3S0840000">#N/A</definedName>
    <definedName name="_3S0840000_1">#REF!</definedName>
    <definedName name="_3S0840001">#N/A</definedName>
    <definedName name="_3S0840001_1">#REF!</definedName>
    <definedName name="_3S0840002">#N/A</definedName>
    <definedName name="_3S0840002_1">#REF!</definedName>
    <definedName name="_3S0840100">#N/A</definedName>
    <definedName name="_3S0840100_1">#REF!</definedName>
    <definedName name="_3S0840200">#N/A</definedName>
    <definedName name="_3S0840200_1">#REF!</definedName>
    <definedName name="_3S0840300">#N/A</definedName>
    <definedName name="_3S0840300_1">#REF!</definedName>
    <definedName name="_3S0840400">#N/A</definedName>
    <definedName name="_3S0840400_1">#REF!</definedName>
    <definedName name="_3S0850000">#N/A</definedName>
    <definedName name="_3S0850000_1">#REF!</definedName>
    <definedName name="_3S0850100">#N/A</definedName>
    <definedName name="_3S0850100_1">#REF!</definedName>
    <definedName name="_3S0851000">#N/A</definedName>
    <definedName name="_3S0851000_1">#REF!</definedName>
    <definedName name="_3S0851100">#N/A</definedName>
    <definedName name="_3S0851100_1">#REF!</definedName>
    <definedName name="_3S0890000">#N/A</definedName>
    <definedName name="_3S0890000_1">#REF!</definedName>
    <definedName name="_3S0890001">#N/A</definedName>
    <definedName name="_3S0890001_1">#REF!</definedName>
    <definedName name="_3S0890100">#N/A</definedName>
    <definedName name="_3S0890100_1">#REF!</definedName>
    <definedName name="_3S0890101">#N/A</definedName>
    <definedName name="_3S0890101_1">#REF!</definedName>
    <definedName name="_3S0891000">#N/A</definedName>
    <definedName name="_3S0891000_1">#REF!</definedName>
    <definedName name="_3S0900200">#N/A</definedName>
    <definedName name="_3S0900200_1">#REF!</definedName>
    <definedName name="_3S0900203">#N/A</definedName>
    <definedName name="_3S0900203_1">#REF!</definedName>
    <definedName name="_3S0900241">#N/A</definedName>
    <definedName name="_3S0900241_1">#REF!</definedName>
    <definedName name="_3S0920270">#N/A</definedName>
    <definedName name="_3S0920270_1">#REF!</definedName>
    <definedName name="_4__123Graph_BCHART_1" hidden="1">#REF!</definedName>
    <definedName name="_4_0_14_1">#REF!</definedName>
    <definedName name="_40_x_16_1">#REF!</definedName>
    <definedName name="_41_x_17_1">#REF!</definedName>
    <definedName name="_42_x_19_1">#REF!</definedName>
    <definedName name="_43_x_2_1">#REF!</definedName>
    <definedName name="_44_x_28_1">#REF!</definedName>
    <definedName name="_45_x_3_1">#REF!</definedName>
    <definedName name="_46_x_4_1">#REF!</definedName>
    <definedName name="_47_x_7_1">#REF!</definedName>
    <definedName name="_48_x_9_1">#REF!</definedName>
    <definedName name="_4S0612001">#N/A</definedName>
    <definedName name="_4S0612001_1">#REF!</definedName>
    <definedName name="_4S0612101">#N/A</definedName>
    <definedName name="_4S0612101_1">#REF!</definedName>
    <definedName name="_4S0612111">#N/A</definedName>
    <definedName name="_4S0612111_1">#REF!</definedName>
    <definedName name="_4S0620002">#N/A</definedName>
    <definedName name="_4S0620002_1">#REF!</definedName>
    <definedName name="_5_0_7_1">#N/A</definedName>
    <definedName name="_50_z_1">#N/A</definedName>
    <definedName name="_51_z_1_1">#N/A</definedName>
    <definedName name="_52Excel_BuiltIn_Criteria_1">#REF!</definedName>
    <definedName name="_53Excel_BuiltIn_Criteria_11_1">#REF!</definedName>
    <definedName name="_54Excel_BuiltIn_Criteria_12_1">#REF!</definedName>
    <definedName name="_55Excel_BuiltIn_Criteria_13_1">#REF!</definedName>
    <definedName name="_56Excel_BuiltIn_Criteria_15_1">#REF!</definedName>
    <definedName name="_57Excel_BuiltIn_Criteria_16_1">#REF!</definedName>
    <definedName name="_58Excel_BuiltIn_Criteria_17_1">#REF!</definedName>
    <definedName name="_59Excel_BuiltIn_Criteria_19_1">#REF!</definedName>
    <definedName name="_6__123Graph_CCHART_1" hidden="1">#REF!</definedName>
    <definedName name="_6_2_1">#N/A</definedName>
    <definedName name="_60Excel_BuiltIn_Criteria_2_1">#REF!</definedName>
    <definedName name="_61Excel_BuiltIn_Criteria_28_1">#REF!</definedName>
    <definedName name="_62Excel_BuiltIn_Criteria_3_1">#REF!</definedName>
    <definedName name="_63Excel_BuiltIn_Criteria_4_1">#REF!</definedName>
    <definedName name="_64Excel_BuiltIn_Criteria_7_1">#REF!</definedName>
    <definedName name="_65Excel_BuiltIn_Criteria_9_1">#REF!</definedName>
    <definedName name="_67Excel_BuiltIn_Database_1">#N/A</definedName>
    <definedName name="_68Excel_BuiltIn_Database_1_1">#N/A</definedName>
    <definedName name="_70Excel_BuiltIn_Print_Area_1_1">#REF!</definedName>
    <definedName name="_72Excel_BuiltIn_Print_Area_1_1_1">#N/A</definedName>
    <definedName name="_74Excel_BuiltIn_Print_Area_1_1_1_1">#REF!</definedName>
    <definedName name="_76Excel_BuiltIn_Print_Area_1_1_1_1_1">#N/A</definedName>
    <definedName name="_77Excel_BuiltIn_Print_Area_1_1_1_1_1_1">#N/A</definedName>
    <definedName name="_78Excel_BuiltIn_Print_Area_1_1_1_1_1_1_1">#N/A</definedName>
    <definedName name="_79Excel_BuiltIn_Print_Area_1_1_1_1_1_1_1_1">#N/A</definedName>
    <definedName name="_8__123Graph_DCHART_1" hidden="1">#REF!</definedName>
    <definedName name="_8_a_1">#N/A</definedName>
    <definedName name="_80Excel_BuiltIn_Print_Area_1_1_1_1_1_1_1_1_1">#N/A</definedName>
    <definedName name="_81Excel_BuiltIn_Print_Area_1_1_1_1_1_1_1_1_1_1">#N/A</definedName>
    <definedName name="_82Excel_BuiltIn_Print_Area_2_1">#REF!</definedName>
    <definedName name="_85Excel_BuiltIn_Print_Area_2_1_1_1_1_1_1">#N/A</definedName>
    <definedName name="_86Excel_BuiltIn_Print_Area_2_1_1_1_1_1_1_1">#N/A</definedName>
    <definedName name="_87Excel_BuiltIn_Print_Area_2_1_1_1_1_1_1_1_1">#N/A</definedName>
    <definedName name="_88Excel_BuiltIn_Print_Area_20_1">#REF!</definedName>
    <definedName name="_89Excel_BuiltIn_Print_Area_3_1">#REF!</definedName>
    <definedName name="_9_a_1_1">#N/A</definedName>
    <definedName name="_90Excel_BuiltIn_Print_Area_3_1_1">#N/A</definedName>
    <definedName name="_91Excel_BuiltIn_Print_Area_3_1_1_1">#N/A</definedName>
    <definedName name="_92Excel_BuiltIn_Print_Area_3_1_1_1_1">#N/A</definedName>
    <definedName name="_93Excel_BuiltIn_Print_Area_3_1_1_1_1_1">#N/A</definedName>
    <definedName name="_94Excel_BuiltIn_Print_Area_6_1">#REF!</definedName>
    <definedName name="_97Excel_BuiltIn_Print_Area_7_1">#REF!</definedName>
    <definedName name="_99Excel_BuiltIn_Print_Area_7_1_1">#N/A</definedName>
    <definedName name="_a">#REF!</definedName>
    <definedName name="_a_1">#REF!</definedName>
    <definedName name="_a_11">#REF!</definedName>
    <definedName name="_a_12">#REF!</definedName>
    <definedName name="_a_13">#REF!</definedName>
    <definedName name="_a_14">#N/A</definedName>
    <definedName name="_a_14_1">#N/A</definedName>
    <definedName name="_a_15">#REF!</definedName>
    <definedName name="_a_16">#REF!</definedName>
    <definedName name="_a_17">#REF!</definedName>
    <definedName name="_a_19">#REF!</definedName>
    <definedName name="_a_2">#REF!</definedName>
    <definedName name="_a_28">#REF!</definedName>
    <definedName name="_a_3">#REF!</definedName>
    <definedName name="_a_4">#REF!</definedName>
    <definedName name="_a_7">#REF!</definedName>
    <definedName name="_a_7_1">#REF!</definedName>
    <definedName name="_a_7_14">#N/A</definedName>
    <definedName name="_a_9">#REF!</definedName>
    <definedName name="_AA2">#N/A</definedName>
    <definedName name="_ABR95">#REF!</definedName>
    <definedName name="_ABR96">#REF!</definedName>
    <definedName name="_ABR97">#REF!</definedName>
    <definedName name="_ABR98">#REF!</definedName>
    <definedName name="_ABR99">#REF!</definedName>
    <definedName name="_ACA25">#REF!</definedName>
    <definedName name="_ACA50">#REF!</definedName>
    <definedName name="_AGO95">#REF!</definedName>
    <definedName name="_AGO96">#REF!</definedName>
    <definedName name="_AGO97">#REF!</definedName>
    <definedName name="_AGO98">#REF!</definedName>
    <definedName name="_AGO99">#REF!</definedName>
    <definedName name="_arg13">#REF!</definedName>
    <definedName name="_arg16">#REF!</definedName>
    <definedName name="_c_11">#REF!</definedName>
    <definedName name="_c_12">#REF!</definedName>
    <definedName name="_c_13">#REF!</definedName>
    <definedName name="_c_15">#REF!</definedName>
    <definedName name="_c_16">#REF!</definedName>
    <definedName name="_c_17">#REF!</definedName>
    <definedName name="_c_19">#REF!</definedName>
    <definedName name="_c_2">#REF!</definedName>
    <definedName name="_c_28">#REF!</definedName>
    <definedName name="_c_3">#REF!</definedName>
    <definedName name="_c_4">#REF!</definedName>
    <definedName name="_c_7">#REF!</definedName>
    <definedName name="_c_9">#REF!</definedName>
    <definedName name="_cab1">#REF!</definedName>
    <definedName name="_CAP20">#REF!</definedName>
    <definedName name="_CCM30">#REF!</definedName>
    <definedName name="_CMM30">#REF!</definedName>
    <definedName name="_Database">#REF!</definedName>
    <definedName name="_DEZ94">#REF!</definedName>
    <definedName name="_DEZ95">#REF!</definedName>
    <definedName name="_DEZ96">#REF!</definedName>
    <definedName name="_DEZ97">#REF!</definedName>
    <definedName name="_DEZ98">#REF!</definedName>
    <definedName name="_DEZ99">#REF!</definedName>
    <definedName name="_dia10">#REF!</definedName>
    <definedName name="_dia3">#REF!</definedName>
    <definedName name="_dmt1000">#REF!</definedName>
    <definedName name="_dmt1200">#REF!</definedName>
    <definedName name="_dmt200">#REF!</definedName>
    <definedName name="_dmt400">#REF!</definedName>
    <definedName name="_dmt50">#REF!</definedName>
    <definedName name="_dmt600">#REF!</definedName>
    <definedName name="_dmt800">#REF!</definedName>
    <definedName name="_dre2">#REF!</definedName>
    <definedName name="_emp2">#REF!</definedName>
    <definedName name="_Ext2" localSheetId="15">'[3]P A T O 99 B'!#REF!</definedName>
    <definedName name="_Ext2">#REF!</definedName>
    <definedName name="_FEV95">#REF!</definedName>
    <definedName name="_FEV96">#REF!</definedName>
    <definedName name="_FEV97">#REF!</definedName>
    <definedName name="_FEV98">#REF!</definedName>
    <definedName name="_FEV99">#REF!</definedName>
    <definedName name="_Fill" localSheetId="9" hidden="1">#REF!</definedName>
    <definedName name="_Fill" localSheetId="1" hidden="1">#REF!</definedName>
    <definedName name="_Fill" localSheetId="0" hidden="1">#REF!</definedName>
    <definedName name="_Fill" hidden="1">#REF!</definedName>
    <definedName name="_xlnm._FilterDatabase" localSheetId="2" hidden="1">'CURVA ABC'!$A$2:$H$173</definedName>
    <definedName name="_xlnm._FilterDatabase" localSheetId="13" hidden="1">'Equip Mínimo'!$A$9:$H$98</definedName>
    <definedName name="_xlnm._FilterDatabase" localSheetId="12" hidden="1">'Mob. e Desmob'!$C$83:$S$139</definedName>
    <definedName name="_xlnm._FilterDatabase" localSheetId="1" hidden="1">PLANILHA!$A$8:$J$423</definedName>
    <definedName name="_xlnm._FilterDatabase" hidden="1">#REF!</definedName>
    <definedName name="_I" localSheetId="15">#REF!</definedName>
    <definedName name="_I">#REF!</definedName>
    <definedName name="_I_1">#REF!</definedName>
    <definedName name="_I_1_1">#REF!</definedName>
    <definedName name="_I_1_1_1">#REF!</definedName>
    <definedName name="_I_1_1_19">#REF!</definedName>
    <definedName name="_I_1_19">#REF!</definedName>
    <definedName name="_I_19">#REF!</definedName>
    <definedName name="_I_25" localSheetId="15">#REF!</definedName>
    <definedName name="_I_25">#REF!</definedName>
    <definedName name="_ind100">#REF!</definedName>
    <definedName name="_ISM1">#REF!</definedName>
    <definedName name="_JAN95">#REF!</definedName>
    <definedName name="_JAN96">#REF!</definedName>
    <definedName name="_JAN97">#REF!</definedName>
    <definedName name="_JAN98">#REF!</definedName>
    <definedName name="_JAN99">#REF!</definedName>
    <definedName name="_JAZ1">#REF!</definedName>
    <definedName name="_JAZ11">#REF!</definedName>
    <definedName name="_JAZ2">#REF!</definedName>
    <definedName name="_JAZ22">#REF!</definedName>
    <definedName name="_JAZ3">#REF!</definedName>
    <definedName name="_JAZ33">#REF!</definedName>
    <definedName name="_JUL95">#REF!</definedName>
    <definedName name="_JUL96">#REF!</definedName>
    <definedName name="_JUL97">#REF!</definedName>
    <definedName name="_JUL98">#REF!</definedName>
    <definedName name="_JUL99">#REF!</definedName>
    <definedName name="_JUN95">#REF!</definedName>
    <definedName name="_JUN96">#REF!</definedName>
    <definedName name="_JUN97">#REF!</definedName>
    <definedName name="_JUN98">#REF!</definedName>
    <definedName name="_JUN99">#REF!</definedName>
    <definedName name="_Key1" localSheetId="9" hidden="1">#REF!</definedName>
    <definedName name="_Key1" localSheetId="1" hidden="1">#REF!</definedName>
    <definedName name="_Key1" localSheetId="0" hidden="1">#REF!</definedName>
    <definedName name="_Key1" hidden="1">#REF!</definedName>
    <definedName name="_Key2" localSheetId="1" hidden="1">#REF!</definedName>
    <definedName name="_Key2" localSheetId="0" hidden="1">#REF!</definedName>
    <definedName name="_Key2" hidden="1">#REF!</definedName>
    <definedName name="_KM406407">#REF!</definedName>
    <definedName name="_km736">#REF!</definedName>
    <definedName name="_la2">#REF!</definedName>
    <definedName name="_MAI95">#REF!</definedName>
    <definedName name="_MAI96">#REF!</definedName>
    <definedName name="_MAI97">#REF!</definedName>
    <definedName name="_MAI98">#REF!</definedName>
    <definedName name="_MAI99">#REF!</definedName>
    <definedName name="_MAR95">#REF!</definedName>
    <definedName name="_MAR96">#REF!</definedName>
    <definedName name="_MAR97">#REF!</definedName>
    <definedName name="_MAR98">#REF!</definedName>
    <definedName name="_MAR99">#REF!</definedName>
    <definedName name="_MED1">#REF!</definedName>
    <definedName name="_mem2">#REF!</definedName>
    <definedName name="_MO2">#REF!</definedName>
    <definedName name="_NOV94">#REF!</definedName>
    <definedName name="_NOV95">#REF!</definedName>
    <definedName name="_NOV96">#REF!</definedName>
    <definedName name="_NOV97">#REF!</definedName>
    <definedName name="_NOV98">#REF!</definedName>
    <definedName name="_NOV99">#REF!</definedName>
    <definedName name="_oac2">#REF!</definedName>
    <definedName name="_oae2">#REF!</definedName>
    <definedName name="_oco2">#REF!</definedName>
    <definedName name="_Order1" hidden="1">255</definedName>
    <definedName name="_Order2" hidden="1">255</definedName>
    <definedName name="_OUT94">#REF!</definedName>
    <definedName name="_OUT95">#REF!</definedName>
    <definedName name="_OUT96">#REF!</definedName>
    <definedName name="_OUT97">#REF!</definedName>
    <definedName name="_OUT98" localSheetId="15" hidden="1">{#N/A,#N/A,TRUE,"Serviços"}</definedName>
    <definedName name="_OUT98" localSheetId="9" hidden="1">{#N/A,#N/A,TRUE,"Serviços"}</definedName>
    <definedName name="_OUT98" hidden="1">{#N/A,#N/A,TRUE,"Serviços"}</definedName>
    <definedName name="_OUT98_" hidden="1">{#N/A,#N/A,TRUE,"Serviços"}</definedName>
    <definedName name="_OUT99">#REF!</definedName>
    <definedName name="_OUTTTT9888" localSheetId="9" hidden="1">{#N/A,#N/A,TRUE,"Serviços"}</definedName>
    <definedName name="_OUTTTT9888" hidden="1">{#N/A,#N/A,TRUE,"Serviços"}</definedName>
    <definedName name="_PA01" hidden="1">{"'teste'!$B$2:$R$49"}</definedName>
    <definedName name="_PAG1">"$#REF!.$C$16"</definedName>
    <definedName name="_PAG10">"$#REF!.$C$26"</definedName>
    <definedName name="_PAG11">"$#REF!.$C$27"</definedName>
    <definedName name="_PAG12">"$#REF!.$C$28"</definedName>
    <definedName name="_PAG13">"$#REF!.$C$21"</definedName>
    <definedName name="_PAG2">"$#REF!.$C$17"</definedName>
    <definedName name="_PAG3">"$#REF!.$C$18"</definedName>
    <definedName name="_PAG4">"$#REF!.$C$19"</definedName>
    <definedName name="_PAG5">"$#REF!.$C$20"</definedName>
    <definedName name="_PAG6">"$#REF!.$C$22"</definedName>
    <definedName name="_PAG7">"$#REF!.$C$23"</definedName>
    <definedName name="_PAG8">"$#REF!.$C$24"</definedName>
    <definedName name="_PAG9">"$#REF!.$C$25"</definedName>
    <definedName name="_Parse_On" hidden="1">#REF!</definedName>
    <definedName name="_Parse_Out" hidden="1">#REF!</definedName>
    <definedName name="_pav2">#REF!</definedName>
    <definedName name="_PCM30">#REF!</definedName>
    <definedName name="_PE412">#N/A</definedName>
    <definedName name="_PL1" localSheetId="7">#REF!</definedName>
    <definedName name="_PL1" localSheetId="15">#REF!</definedName>
    <definedName name="_PL1" localSheetId="9">#REF!</definedName>
    <definedName name="_PL1" localSheetId="19">#REF!</definedName>
    <definedName name="_PL1">#REF!</definedName>
    <definedName name="_PLA2">#REF!</definedName>
    <definedName name="_PM405">#N/A</definedName>
    <definedName name="_PTB10">#REF!</definedName>
    <definedName name="_pu334">#N/A</definedName>
    <definedName name="_pu335">#N/A</definedName>
    <definedName name="_PUE412">#N/A</definedName>
    <definedName name="_pum405">#N/A</definedName>
    <definedName name="_pum969">#N/A</definedName>
    <definedName name="_QQ2">#N/A</definedName>
    <definedName name="_r" localSheetId="15">#REF!</definedName>
    <definedName name="_r">#REF!</definedName>
    <definedName name="_r_15">#REF!</definedName>
    <definedName name="_r_4">#REF!</definedName>
    <definedName name="_Rbv1">#REF!</definedName>
    <definedName name="_RECONF.">#REF!</definedName>
    <definedName name="_Regression_Int" hidden="1">1</definedName>
    <definedName name="_RET1">#REF!</definedName>
    <definedName name="_S" localSheetId="15">[1]COMPOS1!#REF!</definedName>
    <definedName name="_S">#REF!</definedName>
    <definedName name="_S_1">#REF!</definedName>
    <definedName name="_S_1_1">#REF!</definedName>
    <definedName name="_S_1_14">#N/A</definedName>
    <definedName name="_S_10" localSheetId="15">[1]COMPOS1!#REF!</definedName>
    <definedName name="_S_10">#REF!</definedName>
    <definedName name="_S_11">#REF!</definedName>
    <definedName name="_S_12">#REF!</definedName>
    <definedName name="_S_13">#REF!</definedName>
    <definedName name="_S_14">#N/A</definedName>
    <definedName name="_S_14_1">#N/A</definedName>
    <definedName name="_S_15">#REF!</definedName>
    <definedName name="_S_16">#REF!</definedName>
    <definedName name="_S_17">#REF!</definedName>
    <definedName name="_S_19">#REF!</definedName>
    <definedName name="_S_2">#REF!</definedName>
    <definedName name="_S_25" localSheetId="15">[1]COMPOS1!#REF!</definedName>
    <definedName name="_S_25">#REF!</definedName>
    <definedName name="_S_27" localSheetId="15">[1]COMPOS1!#REF!</definedName>
    <definedName name="_S_27">#REF!</definedName>
    <definedName name="_S_28">#REF!</definedName>
    <definedName name="_S_29" localSheetId="15">[9]COMPOS1!#REF!</definedName>
    <definedName name="_S_29">#REF!</definedName>
    <definedName name="_S_3">#REF!</definedName>
    <definedName name="_S_31" localSheetId="15">[9]COMPOS1!#REF!</definedName>
    <definedName name="_S_31">#REF!</definedName>
    <definedName name="_S_4">#REF!</definedName>
    <definedName name="_S_7">#REF!</definedName>
    <definedName name="_S_9" localSheetId="15">[1]COMPOS1!#REF!</definedName>
    <definedName name="_S_9">#REF!</definedName>
    <definedName name="_SAL5">#REF!</definedName>
    <definedName name="_SAL6">#REF!</definedName>
    <definedName name="_SC1">#N/A</definedName>
    <definedName name="_SC10">#N/A</definedName>
    <definedName name="_SC11">#N/A</definedName>
    <definedName name="_SC12">#N/A</definedName>
    <definedName name="_SC13">#N/A</definedName>
    <definedName name="_SC14">#N/A</definedName>
    <definedName name="_SC2">#N/A</definedName>
    <definedName name="_SC3">#N/A</definedName>
    <definedName name="_SC4">#N/A</definedName>
    <definedName name="_SC5">#N/A</definedName>
    <definedName name="_SC6">#N/A</definedName>
    <definedName name="_SC7">#N/A</definedName>
    <definedName name="_SC8">#N/A</definedName>
    <definedName name="_SC9">#N/A</definedName>
    <definedName name="_sds2" localSheetId="18">#REF!</definedName>
    <definedName name="_sds2">#REF!</definedName>
    <definedName name="_sds3" localSheetId="15">'[10]SIIG 30'!$A$6:$E$4734</definedName>
    <definedName name="_sds3">'[11]SIIG 30'!$A$6:$E$4734</definedName>
    <definedName name="_sds5" localSheetId="18">#REF!</definedName>
    <definedName name="_sds5">#REF!</definedName>
    <definedName name="_sds6" localSheetId="18">#REF!</definedName>
    <definedName name="_sds6">#REF!</definedName>
    <definedName name="_sds7" localSheetId="15">#REF!,#REF!,#REF!</definedName>
    <definedName name="_sds7" localSheetId="18">#REF!,#REF!,#REF!</definedName>
    <definedName name="_sds7">#REF!,#REF!,#REF!</definedName>
    <definedName name="_SE2">#REF!</definedName>
    <definedName name="_SEG1">#REF!</definedName>
    <definedName name="_SET94">#REF!</definedName>
    <definedName name="_SET95">#REF!</definedName>
    <definedName name="_SET96">#REF!</definedName>
    <definedName name="_SET97">#REF!</definedName>
    <definedName name="_SET98">#REF!</definedName>
    <definedName name="_SET99">#REF!</definedName>
    <definedName name="_Sng">{"um","mil","um milhão","um bilhão","um trilhão"}</definedName>
    <definedName name="_sng1">{"um","mil","um milhão","um bilhão","um trilhão"}</definedName>
    <definedName name="_Sort" localSheetId="1" hidden="1">#REF!</definedName>
    <definedName name="_Sort" localSheetId="0" hidden="1">#REF!</definedName>
    <definedName name="_Sort" hidden="1">#REF!</definedName>
    <definedName name="_STC04">#REF!</definedName>
    <definedName name="_tab1">#REF!</definedName>
    <definedName name="_TB10">#REF!</definedName>
    <definedName name="_tb97">"$#REF!.$E$71"</definedName>
    <definedName name="_tbw97">"$#REF!.$E$73"</definedName>
    <definedName name="_TCB5">#REF!</definedName>
    <definedName name="_tcc4">#REF!</definedName>
    <definedName name="_ter2">#REF!</definedName>
    <definedName name="_till" hidden="1">#REF!</definedName>
    <definedName name="_TOT1">#REF!</definedName>
    <definedName name="_tot10">#REF!</definedName>
    <definedName name="_tot11">#REF!</definedName>
    <definedName name="_tot12">#REF!</definedName>
    <definedName name="_tot13">#REF!</definedName>
    <definedName name="_tot14">#REF!</definedName>
    <definedName name="_tot15">#REF!</definedName>
    <definedName name="_tot16">#REF!</definedName>
    <definedName name="_tot17">#REF!</definedName>
    <definedName name="_tot18">#REF!</definedName>
    <definedName name="_tot19">#REF!</definedName>
    <definedName name="_TOT2">#REF!</definedName>
    <definedName name="_tot20">#REF!</definedName>
    <definedName name="_tot21">#REF!</definedName>
    <definedName name="_tot22">#REF!</definedName>
    <definedName name="_tot23">#REF!</definedName>
    <definedName name="_tot24">#REF!</definedName>
    <definedName name="_tot25">#REF!</definedName>
    <definedName name="_tot26">#REF!</definedName>
    <definedName name="_tot27">#REF!</definedName>
    <definedName name="_tot28">#REF!</definedName>
    <definedName name="_tot29">#REF!</definedName>
    <definedName name="_TOT3">#REF!</definedName>
    <definedName name="_tot30">#REF!</definedName>
    <definedName name="_TOT4">#REF!</definedName>
    <definedName name="_TOT5">#REF!</definedName>
    <definedName name="_TOT6">#REF!</definedName>
    <definedName name="_TOT7">#REF!</definedName>
    <definedName name="_tot8">#REF!</definedName>
    <definedName name="_tot9">#REF!</definedName>
    <definedName name="_TP10">#REF!</definedName>
    <definedName name="_TP5">#REF!</definedName>
    <definedName name="_tt1">[0]!_tt1</definedName>
    <definedName name="_TT18">#REF!</definedName>
    <definedName name="_TT19">#REF!</definedName>
    <definedName name="_TT20">#REF!</definedName>
    <definedName name="_VV9">#REF!</definedName>
    <definedName name="_x_11">#REF!</definedName>
    <definedName name="_x_12">#REF!</definedName>
    <definedName name="_x_13">#REF!</definedName>
    <definedName name="_x_15">#REF!</definedName>
    <definedName name="_x_16">#REF!</definedName>
    <definedName name="_x_17">#REF!</definedName>
    <definedName name="_x_19">#REF!</definedName>
    <definedName name="_x_2">#REF!</definedName>
    <definedName name="_x_28">#REF!</definedName>
    <definedName name="_x_3">#REF!</definedName>
    <definedName name="_x_4">#REF!</definedName>
    <definedName name="_x_7">#REF!</definedName>
    <definedName name="_x_9">#REF!</definedName>
    <definedName name="_xleta.VLOOKUP">#NAME?</definedName>
    <definedName name="_z_1">#REF!</definedName>
    <definedName name="_z_11">#REF!</definedName>
    <definedName name="_z_12">#REF!</definedName>
    <definedName name="_z_13">#REF!</definedName>
    <definedName name="_z_15">#REF!</definedName>
    <definedName name="_z_16">#REF!</definedName>
    <definedName name="_z_17">#REF!</definedName>
    <definedName name="_z_19">#REF!</definedName>
    <definedName name="_z_2">#REF!</definedName>
    <definedName name="_z_28">#REF!</definedName>
    <definedName name="_z_3">#REF!</definedName>
    <definedName name="_z_4">#REF!</definedName>
    <definedName name="_z_7">#REF!</definedName>
    <definedName name="_z_9">#REF!</definedName>
    <definedName name="a" localSheetId="7">#REF!</definedName>
    <definedName name="a" localSheetId="15">#REF!</definedName>
    <definedName name="a" localSheetId="18">#REF!</definedName>
    <definedName name="a">#REF!</definedName>
    <definedName name="a_">#REF!</definedName>
    <definedName name="A_1" localSheetId="7">#REF!</definedName>
    <definedName name="A_1">#REF!</definedName>
    <definedName name="a_25" localSheetId="15">#REF!</definedName>
    <definedName name="a_25">#REF!</definedName>
    <definedName name="a_a">#REF!</definedName>
    <definedName name="a000100a">#REF!</definedName>
    <definedName name="a000105a">#REF!</definedName>
    <definedName name="a000106a">#REF!</definedName>
    <definedName name="a000107a">#REF!</definedName>
    <definedName name="a000108a">#REF!</definedName>
    <definedName name="a000140a">#REF!</definedName>
    <definedName name="a000141a">#REF!</definedName>
    <definedName name="a000150a">#REF!</definedName>
    <definedName name="a000160a">#REF!</definedName>
    <definedName name="a000190a">#REF!</definedName>
    <definedName name="a000191a">#REF!</definedName>
    <definedName name="a000200a">#REF!</definedName>
    <definedName name="a000203a">#REF!</definedName>
    <definedName name="a000205a">#REF!</definedName>
    <definedName name="a000206a">#REF!</definedName>
    <definedName name="a000207a">#REF!</definedName>
    <definedName name="a000208a">#REF!</definedName>
    <definedName name="a000240a">#REF!</definedName>
    <definedName name="a000241a">#REF!</definedName>
    <definedName name="a000250a">#REF!</definedName>
    <definedName name="a000260a">#REF!</definedName>
    <definedName name="a000290a">#REF!</definedName>
    <definedName name="a000291a">#REF!</definedName>
    <definedName name="a001e">#REF!</definedName>
    <definedName name="a001i">#REF!</definedName>
    <definedName name="a001p">#REF!</definedName>
    <definedName name="a002e">#REF!</definedName>
    <definedName name="a002i">#REF!</definedName>
    <definedName name="a002p">#REF!</definedName>
    <definedName name="a003e">#REF!</definedName>
    <definedName name="a003i">#REF!</definedName>
    <definedName name="a003p">#REF!</definedName>
    <definedName name="a004e">#REF!</definedName>
    <definedName name="a004i">#REF!</definedName>
    <definedName name="a004p">#REF!</definedName>
    <definedName name="a005e">#REF!</definedName>
    <definedName name="a005i">#REF!</definedName>
    <definedName name="a005p">#REF!</definedName>
    <definedName name="a007e">#REF!</definedName>
    <definedName name="a007i">#REF!</definedName>
    <definedName name="a007p">#REF!</definedName>
    <definedName name="a009e">#REF!</definedName>
    <definedName name="a009i">#REF!</definedName>
    <definedName name="a009p">#REF!</definedName>
    <definedName name="a010200a">#REF!</definedName>
    <definedName name="a010e">#REF!</definedName>
    <definedName name="a010i">#REF!</definedName>
    <definedName name="a010p">#REF!</definedName>
    <definedName name="a011290a">#REF!</definedName>
    <definedName name="a011291a">#REF!</definedName>
    <definedName name="a011e">#REF!</definedName>
    <definedName name="a011i">#REF!</definedName>
    <definedName name="a011p">#REF!</definedName>
    <definedName name="a012e">#REF!</definedName>
    <definedName name="a012i">#REF!</definedName>
    <definedName name="a012p">#REF!</definedName>
    <definedName name="a013e">#REF!</definedName>
    <definedName name="a013i">#REF!</definedName>
    <definedName name="a013p">#REF!</definedName>
    <definedName name="a014e">#REF!</definedName>
    <definedName name="a014p">#REF!</definedName>
    <definedName name="a016e">#REF!</definedName>
    <definedName name="a016p">#REF!</definedName>
    <definedName name="a017e">#REF!</definedName>
    <definedName name="a017p">#REF!</definedName>
    <definedName name="a018e">#REF!</definedName>
    <definedName name="a018p">#REF!</definedName>
    <definedName name="a019e">#REF!</definedName>
    <definedName name="a019p">#REF!</definedName>
    <definedName name="a020170a">#REF!</definedName>
    <definedName name="a020270a">#REF!</definedName>
    <definedName name="a020e">#REF!</definedName>
    <definedName name="a020p">#REF!</definedName>
    <definedName name="a021e">#REF!</definedName>
    <definedName name="a021p">#REF!</definedName>
    <definedName name="a022e">#REF!</definedName>
    <definedName name="a022i">#REF!</definedName>
    <definedName name="a022p">#REF!</definedName>
    <definedName name="a023e">#REF!</definedName>
    <definedName name="a023p">#REF!</definedName>
    <definedName name="a024e">#REF!</definedName>
    <definedName name="a024i">#REF!</definedName>
    <definedName name="a024p">#REF!</definedName>
    <definedName name="a025e">#REF!</definedName>
    <definedName name="a025p">#REF!</definedName>
    <definedName name="a026e">#REF!</definedName>
    <definedName name="a026p">#REF!</definedName>
    <definedName name="a027e">#REF!</definedName>
    <definedName name="a027p">#REF!</definedName>
    <definedName name="a028e">#REF!</definedName>
    <definedName name="a028p">#REF!</definedName>
    <definedName name="a029e">#REF!</definedName>
    <definedName name="a029p">#REF!</definedName>
    <definedName name="a030100a">#REF!</definedName>
    <definedName name="a030200a">#REF!</definedName>
    <definedName name="a030300a">#REF!</definedName>
    <definedName name="a030e">#REF!</definedName>
    <definedName name="a030p">#REF!</definedName>
    <definedName name="a031e">#REF!</definedName>
    <definedName name="a031p">#REF!</definedName>
    <definedName name="a032e">#REF!</definedName>
    <definedName name="a032i">#REF!</definedName>
    <definedName name="a032p">#REF!</definedName>
    <definedName name="a033e">#REF!</definedName>
    <definedName name="a033i">#REF!</definedName>
    <definedName name="a033p">#REF!</definedName>
    <definedName name="a036e">#REF!</definedName>
    <definedName name="a036p">#REF!</definedName>
    <definedName name="a037e">#REF!</definedName>
    <definedName name="a037p">#REF!</definedName>
    <definedName name="a038e">#REF!</definedName>
    <definedName name="a038p">#REF!</definedName>
    <definedName name="a041e">#REF!</definedName>
    <definedName name="a041p">#REF!</definedName>
    <definedName name="a057e">#REF!</definedName>
    <definedName name="a057p">#REF!</definedName>
    <definedName name="a059e">#REF!</definedName>
    <definedName name="a059p">#REF!</definedName>
    <definedName name="a063e">#REF!</definedName>
    <definedName name="a063p">#REF!</definedName>
    <definedName name="a065e">#REF!</definedName>
    <definedName name="a065p">#REF!</definedName>
    <definedName name="a067e">#REF!</definedName>
    <definedName name="a067p">#REF!</definedName>
    <definedName name="a070e">#REF!</definedName>
    <definedName name="a070p">#REF!</definedName>
    <definedName name="a071600a">#REF!</definedName>
    <definedName name="a071700a">#REF!</definedName>
    <definedName name="a073e">#REF!</definedName>
    <definedName name="a073p">#REF!</definedName>
    <definedName name="a075e">#REF!</definedName>
    <definedName name="a075p">#REF!</definedName>
    <definedName name="a083e">#REF!</definedName>
    <definedName name="a083p">#REF!</definedName>
    <definedName name="a084e">#REF!</definedName>
    <definedName name="a084p">#REF!</definedName>
    <definedName name="a086e">#REF!</definedName>
    <definedName name="a086i">#REF!</definedName>
    <definedName name="a086p">#REF!</definedName>
    <definedName name="a087e">#REF!</definedName>
    <definedName name="a087p">#REF!</definedName>
    <definedName name="a088e">#REF!</definedName>
    <definedName name="a088p">#REF!</definedName>
    <definedName name="a089e">#REF!</definedName>
    <definedName name="a089p">#REF!</definedName>
    <definedName name="a090101a">#REF!</definedName>
    <definedName name="a090151a">#REF!</definedName>
    <definedName name="a090201a">#REF!</definedName>
    <definedName name="a090251a">#REF!</definedName>
    <definedName name="a090301a">#REF!</definedName>
    <definedName name="a090351a">#REF!</definedName>
    <definedName name="a090401a">#REF!</definedName>
    <definedName name="a090451a">#REF!</definedName>
    <definedName name="a090501a">#REF!</definedName>
    <definedName name="a090551a">#REF!</definedName>
    <definedName name="a090601a">#REF!</definedName>
    <definedName name="a090651a">#REF!</definedName>
    <definedName name="a090701a">#REF!</definedName>
    <definedName name="a090751a">#REF!</definedName>
    <definedName name="a090801a">#REF!</definedName>
    <definedName name="a090851a">#REF!</definedName>
    <definedName name="a090901a">#REF!</definedName>
    <definedName name="a090951a">#REF!</definedName>
    <definedName name="a090e">#REF!</definedName>
    <definedName name="a090p">#REF!</definedName>
    <definedName name="a091001a">#REF!</definedName>
    <definedName name="a091051a">#REF!</definedName>
    <definedName name="a091101a">#REF!</definedName>
    <definedName name="a091151a">#REF!</definedName>
    <definedName name="a091201a">#REF!</definedName>
    <definedName name="a091251a">#REF!</definedName>
    <definedName name="a091301a">#REF!</definedName>
    <definedName name="a091351a">#REF!</definedName>
    <definedName name="a091e">#REF!</definedName>
    <definedName name="a091p">#REF!</definedName>
    <definedName name="a092e">#REF!</definedName>
    <definedName name="a092p">#REF!</definedName>
    <definedName name="a093e">#REF!</definedName>
    <definedName name="a093p">#REF!</definedName>
    <definedName name="a094e">#REF!</definedName>
    <definedName name="a094p">#REF!</definedName>
    <definedName name="a095e">#REF!</definedName>
    <definedName name="a095p">#REF!</definedName>
    <definedName name="a096100a">#REF!</definedName>
    <definedName name="a096200a">#REF!</definedName>
    <definedName name="a096300a">#REF!</definedName>
    <definedName name="a096400a">#REF!</definedName>
    <definedName name="a096e">#REF!</definedName>
    <definedName name="a096p">#REF!</definedName>
    <definedName name="a097e">#REF!</definedName>
    <definedName name="a097p">#REF!</definedName>
    <definedName name="a098e">#REF!</definedName>
    <definedName name="a098i">#REF!</definedName>
    <definedName name="a098p">#REF!</definedName>
    <definedName name="a099906a">#REF!</definedName>
    <definedName name="a099e">#REF!</definedName>
    <definedName name="a099p">#REF!</definedName>
    <definedName name="a100e">#REF!</definedName>
    <definedName name="a100i">#REF!</definedName>
    <definedName name="a100p">#REF!</definedName>
    <definedName name="a101e">#REF!</definedName>
    <definedName name="a101p">#REF!</definedName>
    <definedName name="a102e">#REF!</definedName>
    <definedName name="a102p">#REF!</definedName>
    <definedName name="a103e">#REF!</definedName>
    <definedName name="a103p">#REF!</definedName>
    <definedName name="a105e">#REF!</definedName>
    <definedName name="a105p">#REF!</definedName>
    <definedName name="a108e">#REF!</definedName>
    <definedName name="a108p">#REF!</definedName>
    <definedName name="a109e">#REF!</definedName>
    <definedName name="a109p">#REF!</definedName>
    <definedName name="a110001a">#REF!</definedName>
    <definedName name="a110002a">#REF!</definedName>
    <definedName name="a110501a">#REF!</definedName>
    <definedName name="a110502a">#REF!</definedName>
    <definedName name="a110e">#REF!</definedName>
    <definedName name="a110p">#REF!</definedName>
    <definedName name="a111100a">#REF!</definedName>
    <definedName name="a111101a">#REF!</definedName>
    <definedName name="a112001a">#REF!</definedName>
    <definedName name="a115001a">#REF!</definedName>
    <definedName name="a115002a">#REF!</definedName>
    <definedName name="a115501a">#REF!</definedName>
    <definedName name="a115551a">#REF!</definedName>
    <definedName name="a117001a">#REF!</definedName>
    <definedName name="a117002a">#REF!</definedName>
    <definedName name="a117003a">#REF!</definedName>
    <definedName name="a120001a">#REF!</definedName>
    <definedName name="a120002a">#REF!</definedName>
    <definedName name="a120004a">#REF!</definedName>
    <definedName name="a139002a">#REF!</definedName>
    <definedName name="a139003a">#REF!</definedName>
    <definedName name="a139052a">#REF!</definedName>
    <definedName name="a139053a">#REF!</definedName>
    <definedName name="a139102a">#REF!</definedName>
    <definedName name="a139152a">#REF!</definedName>
    <definedName name="a139501a">#REF!</definedName>
    <definedName name="a139502a">#REF!</definedName>
    <definedName name="a139551a">#REF!</definedName>
    <definedName name="a139552a">#REF!</definedName>
    <definedName name="a139601a">#REF!</definedName>
    <definedName name="a139602a">#REF!</definedName>
    <definedName name="a139702a">#REF!</definedName>
    <definedName name="a139752a">#REF!</definedName>
    <definedName name="a139802a">#REF!</definedName>
    <definedName name="a139852a">#REF!</definedName>
    <definedName name="a14.1.18">#REF!</definedName>
    <definedName name="a140101a">#REF!</definedName>
    <definedName name="a140201a">#REF!</definedName>
    <definedName name="a140301a">#REF!</definedName>
    <definedName name="a140401a">#REF!</definedName>
    <definedName name="a140701a">#REF!</definedName>
    <definedName name="a140751a">#REF!</definedName>
    <definedName name="a140801a">#REF!</definedName>
    <definedName name="a140851a">#REF!</definedName>
    <definedName name="a141001a">#REF!</definedName>
    <definedName name="a141051a">#REF!</definedName>
    <definedName name="a141201a">#REF!</definedName>
    <definedName name="a141251a">#REF!</definedName>
    <definedName name="a141501a">#REF!</definedName>
    <definedName name="a141551a">#REF!</definedName>
    <definedName name="a141801a">#REF!</definedName>
    <definedName name="a141851a">#REF!</definedName>
    <definedName name="a142201a">#REF!</definedName>
    <definedName name="a142251a">#REF!</definedName>
    <definedName name="a142300a">#REF!</definedName>
    <definedName name="a142350a">#REF!</definedName>
    <definedName name="a142400a">#REF!</definedName>
    <definedName name="a142450a">#REF!</definedName>
    <definedName name="a145001a">#REF!</definedName>
    <definedName name="a151210a">#REF!</definedName>
    <definedName name="a151260a">#REF!</definedName>
    <definedName name="a151510a">#REF!</definedName>
    <definedName name="a151560a">#REF!</definedName>
    <definedName name="a158001a">#REF!</definedName>
    <definedName name="a158002a">#REF!</definedName>
    <definedName name="a158003a">#REF!</definedName>
    <definedName name="a160301a">#REF!</definedName>
    <definedName name="a160351a">#REF!</definedName>
    <definedName name="a160401a">#REF!</definedName>
    <definedName name="a160451a">#REF!</definedName>
    <definedName name="a160601a">#REF!</definedName>
    <definedName name="a160651a">#REF!</definedName>
    <definedName name="a162001a">#REF!</definedName>
    <definedName name="a165300a">#REF!</definedName>
    <definedName name="a165350a">#REF!</definedName>
    <definedName name="a165400a">#REF!</definedName>
    <definedName name="a165450a">#REF!</definedName>
    <definedName name="a165600a">#REF!</definedName>
    <definedName name="a165650a">#REF!</definedName>
    <definedName name="a165700a">#REF!</definedName>
    <definedName name="a165750a">#REF!</definedName>
    <definedName name="a170000a">#REF!</definedName>
    <definedName name="a170050a">#REF!</definedName>
    <definedName name="a172000a">#REF!</definedName>
    <definedName name="a172001a">#REF!</definedName>
    <definedName name="a172002a">#REF!</definedName>
    <definedName name="a172050a">#REF!</definedName>
    <definedName name="a172051a">#REF!</definedName>
    <definedName name="a172052a">#REF!</definedName>
    <definedName name="a172501a">#REF!</definedName>
    <definedName name="a172551a">#REF!</definedName>
    <definedName name="a173000a">#REF!</definedName>
    <definedName name="a173001a">#REF!</definedName>
    <definedName name="a173002a">#REF!</definedName>
    <definedName name="a173050a">#REF!</definedName>
    <definedName name="a173051a">#REF!</definedName>
    <definedName name="a173052a">#REF!</definedName>
    <definedName name="a173501a">#REF!</definedName>
    <definedName name="a173502a">#REF!</definedName>
    <definedName name="a173551a">#REF!</definedName>
    <definedName name="a173552a">#REF!</definedName>
    <definedName name="a173901a">#REF!</definedName>
    <definedName name="a173951a">#REF!</definedName>
    <definedName name="a174001a">#REF!</definedName>
    <definedName name="a174051a">#REF!</definedName>
    <definedName name="a174101a">#REF!</definedName>
    <definedName name="a174151a">#REF!</definedName>
    <definedName name="a174501a">#REF!</definedName>
    <definedName name="a174551a">#REF!</definedName>
    <definedName name="a174601a">#REF!</definedName>
    <definedName name="a174651a">#REF!</definedName>
    <definedName name="a174701a">#REF!</definedName>
    <definedName name="a174751a">#REF!</definedName>
    <definedName name="a175101a">#REF!</definedName>
    <definedName name="a175151a">#REF!</definedName>
    <definedName name="a175201a">#REF!</definedName>
    <definedName name="a175251a">#REF!</definedName>
    <definedName name="a175301a">#REF!</definedName>
    <definedName name="a175351a">#REF!</definedName>
    <definedName name="a175501a">#REF!</definedName>
    <definedName name="a175551a">#REF!</definedName>
    <definedName name="a176001a">#REF!</definedName>
    <definedName name="a176051a">#REF!</definedName>
    <definedName name="a176501a">#REF!</definedName>
    <definedName name="a176551a">#REF!</definedName>
    <definedName name="a177001a">#REF!</definedName>
    <definedName name="a177051a">#REF!</definedName>
    <definedName name="a177501a">#REF!</definedName>
    <definedName name="a177551a">#REF!</definedName>
    <definedName name="a178001a">#REF!</definedName>
    <definedName name="a179001a">#REF!</definedName>
    <definedName name="a179002a">#REF!</definedName>
    <definedName name="a180001a">#REF!</definedName>
    <definedName name="a181001a">#REF!</definedName>
    <definedName name="a185001a">#REF!</definedName>
    <definedName name="a186001a">#REF!</definedName>
    <definedName name="a187001a">#REF!</definedName>
    <definedName name="a189001a">#REF!</definedName>
    <definedName name="a189101a">#REF!</definedName>
    <definedName name="a189201a">#REF!</definedName>
    <definedName name="a189301a">#REF!</definedName>
    <definedName name="a189401a">#REF!</definedName>
    <definedName name="a189451a">#REF!</definedName>
    <definedName name="a270200a">#REF!</definedName>
    <definedName name="a900100a">#REF!</definedName>
    <definedName name="a900200a">#REF!</definedName>
    <definedName name="a900300a">#REF!</definedName>
    <definedName name="a900400a">#REF!</definedName>
    <definedName name="a900500a">#REF!</definedName>
    <definedName name="aa" localSheetId="9">[0]!a</definedName>
    <definedName name="AA">#N/A</definedName>
    <definedName name="AA_1">AA_1</definedName>
    <definedName name="AA_10">AA_10</definedName>
    <definedName name="AA_12">AA_12</definedName>
    <definedName name="AA_13">AA_13</definedName>
    <definedName name="AA_14">AA_14</definedName>
    <definedName name="AA_19" localSheetId="15">'CUSTO DO BINÔMIO'!AA_19</definedName>
    <definedName name="AA_19">#N/A</definedName>
    <definedName name="AA_2">AA_2</definedName>
    <definedName name="AA_21" localSheetId="15">'CUSTO DO BINÔMIO'!AA_21</definedName>
    <definedName name="AA_21">#N/A</definedName>
    <definedName name="AA_22">AA_22</definedName>
    <definedName name="AA_23" localSheetId="15">'CUSTO DO BINÔMIO'!AA_23</definedName>
    <definedName name="AA_23">#N/A</definedName>
    <definedName name="AA_24" localSheetId="15">'CUSTO DO BINÔMIO'!AA_24</definedName>
    <definedName name="AA_24">#N/A</definedName>
    <definedName name="AA_25">AA_25</definedName>
    <definedName name="AA_26">AA_26</definedName>
    <definedName name="AA_27">AA_27</definedName>
    <definedName name="AA_28">AA_28</definedName>
    <definedName name="AA_29">AA_29</definedName>
    <definedName name="AA_3">AA_3</definedName>
    <definedName name="AA_30">AA_30</definedName>
    <definedName name="AA_31">AA_31</definedName>
    <definedName name="AA_32">AA_32</definedName>
    <definedName name="AA_33">AA_33</definedName>
    <definedName name="AA_34">AA_34</definedName>
    <definedName name="AA_35">AA_35</definedName>
    <definedName name="AA_36">AA_36</definedName>
    <definedName name="AA_37">AA_37</definedName>
    <definedName name="AA_38">AA_38</definedName>
    <definedName name="AA_39" localSheetId="15">'CUSTO DO BINÔMIO'!AA_39</definedName>
    <definedName name="AA_39">#N/A</definedName>
    <definedName name="AA_4">AA_4</definedName>
    <definedName name="AA_40" localSheetId="15">'CUSTO DO BINÔMIO'!AA_40</definedName>
    <definedName name="AA_40">#N/A</definedName>
    <definedName name="AA_41" localSheetId="15">'CUSTO DO BINÔMIO'!AA_41</definedName>
    <definedName name="AA_41">#N/A</definedName>
    <definedName name="AA_42" localSheetId="15">'CUSTO DO BINÔMIO'!AA_42</definedName>
    <definedName name="AA_42">#N/A</definedName>
    <definedName name="AA_43" localSheetId="15">'CUSTO DO BINÔMIO'!AA_43</definedName>
    <definedName name="AA_43">#N/A</definedName>
    <definedName name="AA_44" localSheetId="15">'CUSTO DO BINÔMIO'!AA_44</definedName>
    <definedName name="AA_44">#N/A</definedName>
    <definedName name="AA_45" localSheetId="15">'CUSTO DO BINÔMIO'!AA_45</definedName>
    <definedName name="AA_45">#N/A</definedName>
    <definedName name="AA_46" localSheetId="15">'CUSTO DO BINÔMIO'!AA_46</definedName>
    <definedName name="AA_46">#N/A</definedName>
    <definedName name="AA_47" localSheetId="15">'CUSTO DO BINÔMIO'!AA_47</definedName>
    <definedName name="AA_47">#N/A</definedName>
    <definedName name="AA_48" localSheetId="15">'CUSTO DO BINÔMIO'!AA_48</definedName>
    <definedName name="AA_48">#N/A</definedName>
    <definedName name="AA_5">AA_5</definedName>
    <definedName name="AA_51" localSheetId="15">'CUSTO DO BINÔMIO'!AA_51</definedName>
    <definedName name="AA_51">#N/A</definedName>
    <definedName name="AA_52" localSheetId="15">'CUSTO DO BINÔMIO'!AA_52</definedName>
    <definedName name="AA_52">#N/A</definedName>
    <definedName name="AA_53" localSheetId="15">'CUSTO DO BINÔMIO'!AA_53</definedName>
    <definedName name="AA_53">#N/A</definedName>
    <definedName name="AA_54" localSheetId="15">'CUSTO DO BINÔMIO'!AA_54</definedName>
    <definedName name="AA_54">#N/A</definedName>
    <definedName name="AA_55" localSheetId="15">'CUSTO DO BINÔMIO'!AA_55</definedName>
    <definedName name="AA_55">#N/A</definedName>
    <definedName name="AA_56" localSheetId="15">'CUSTO DO BINÔMIO'!AA_56</definedName>
    <definedName name="AA_56">#N/A</definedName>
    <definedName name="AA_57" localSheetId="15">'CUSTO DO BINÔMIO'!AA_57</definedName>
    <definedName name="AA_57">#N/A</definedName>
    <definedName name="AA_58" localSheetId="15">'CUSTO DO BINÔMIO'!AA_58</definedName>
    <definedName name="AA_58">#N/A</definedName>
    <definedName name="AA_59" localSheetId="15">'CUSTO DO BINÔMIO'!AA_59</definedName>
    <definedName name="AA_59">#N/A</definedName>
    <definedName name="AA_6">AA_6</definedName>
    <definedName name="AA_60" localSheetId="15">'CUSTO DO BINÔMIO'!AA_60</definedName>
    <definedName name="AA_60">#N/A</definedName>
    <definedName name="AA_61" localSheetId="15">'CUSTO DO BINÔMIO'!AA_61</definedName>
    <definedName name="AA_61">#N/A</definedName>
    <definedName name="AA_62" localSheetId="15">'CUSTO DO BINÔMIO'!AA_62</definedName>
    <definedName name="AA_62">#N/A</definedName>
    <definedName name="AA_63" localSheetId="15">'CUSTO DO BINÔMIO'!AA_63</definedName>
    <definedName name="AA_63">#N/A</definedName>
    <definedName name="AA_64" localSheetId="15">'CUSTO DO BINÔMIO'!AA_64</definedName>
    <definedName name="AA_64">#N/A</definedName>
    <definedName name="AA_65" localSheetId="15">'CUSTO DO BINÔMIO'!AA_65</definedName>
    <definedName name="AA_65">#N/A</definedName>
    <definedName name="AA_66" localSheetId="15">'CUSTO DO BINÔMIO'!AA_66</definedName>
    <definedName name="AA_66">#N/A</definedName>
    <definedName name="AA_67" localSheetId="15">'CUSTO DO BINÔMIO'!AA_67</definedName>
    <definedName name="AA_67">#N/A</definedName>
    <definedName name="AA_68" localSheetId="15">'CUSTO DO BINÔMIO'!AA_68</definedName>
    <definedName name="AA_68">#N/A</definedName>
    <definedName name="AA_69" localSheetId="15">'CUSTO DO BINÔMIO'!AA_69</definedName>
    <definedName name="AA_69">#N/A</definedName>
    <definedName name="AA_7">AA_7</definedName>
    <definedName name="AA_70" localSheetId="15">'CUSTO DO BINÔMIO'!AA_70</definedName>
    <definedName name="AA_70">#N/A</definedName>
    <definedName name="AA_71" localSheetId="15">'CUSTO DO BINÔMIO'!AA_71</definedName>
    <definedName name="AA_71">#N/A</definedName>
    <definedName name="AA_72" localSheetId="15">'CUSTO DO BINÔMIO'!AA_72</definedName>
    <definedName name="AA_72">#N/A</definedName>
    <definedName name="AA_8">AA_8</definedName>
    <definedName name="AA_9">AA_9</definedName>
    <definedName name="aaa">#REF!</definedName>
    <definedName name="aaaa" hidden="1">#REF!</definedName>
    <definedName name="aaaaa" hidden="1">{#N/A,#N/A,FALSE,"MO (2)"}</definedName>
    <definedName name="AAAAAAAAA">[0]!AAAAAAAAA</definedName>
    <definedName name="AAAAAAAAA_25">AAAAAAAAA_25</definedName>
    <definedName name="AASSA">#REF!</definedName>
    <definedName name="aauf">#REF!</definedName>
    <definedName name="aauq">#REF!</definedName>
    <definedName name="aauqs">[0]!PassaExtenso</definedName>
    <definedName name="AB" localSheetId="15">'CUSTO DO BINÔMIO'!AB</definedName>
    <definedName name="AB">#N/A</definedName>
    <definedName name="abc">#N/A</definedName>
    <definedName name="ABC_ATUAL">#REF!</definedName>
    <definedName name="ABR00">#REF!</definedName>
    <definedName name="ABR00_3">#REF!</definedName>
    <definedName name="ABR95_3">#REF!</definedName>
    <definedName name="ABR96_3">#REF!</definedName>
    <definedName name="ABR97_3">#REF!</definedName>
    <definedName name="ABR98_3">#REF!</definedName>
    <definedName name="ABR99_3">#REF!</definedName>
    <definedName name="ac">[0]!aauqs</definedName>
    <definedName name="acabamentos">#REF!</definedName>
    <definedName name="acabamentos_1">#REF!</definedName>
    <definedName name="acabamentos_2">#REF!</definedName>
    <definedName name="acabamentos_3">#REF!</definedName>
    <definedName name="acabamentos_4">#REF!</definedName>
    <definedName name="ACIDO">#REF!</definedName>
    <definedName name="AÇO">#REF!</definedName>
    <definedName name="AÇO_CA_50_3_16">#REF!</definedName>
    <definedName name="acost" hidden="1">{#N/A,#N/A,TRUE,"Serviços"}</definedName>
    <definedName name="ACOSTD" localSheetId="15">#REF!</definedName>
    <definedName name="ACOSTD">#REF!</definedName>
    <definedName name="ACOSTLE" localSheetId="15">#REF!</definedName>
    <definedName name="ACOSTLE">#REF!</definedName>
    <definedName name="ACRE" localSheetId="1" hidden="1">#REF!</definedName>
    <definedName name="ACRE" localSheetId="0" hidden="1">#REF!</definedName>
    <definedName name="ACRE" hidden="1">#REF!</definedName>
    <definedName name="acrescimo">#REF!</definedName>
    <definedName name="Acréscimo">#REF!</definedName>
    <definedName name="acrescimo_11">#REF!</definedName>
    <definedName name="acrescimo_12">#REF!</definedName>
    <definedName name="acrescimo_13">#REF!</definedName>
    <definedName name="acrescimo_15">#REF!</definedName>
    <definedName name="acrescimo_16">#REF!</definedName>
    <definedName name="acrescimo_17">#REF!</definedName>
    <definedName name="acrescimo_19">#REF!</definedName>
    <definedName name="acrescimo_2">#REF!</definedName>
    <definedName name="acrescimo_28">#REF!</definedName>
    <definedName name="acrescimo_3">#REF!</definedName>
    <definedName name="acrescimo_4">#REF!</definedName>
    <definedName name="acrescimo_7">#REF!</definedName>
    <definedName name="acrescimo_9">#REF!</definedName>
    <definedName name="acumulado">#REF!</definedName>
    <definedName name="acumulado_1">#REF!</definedName>
    <definedName name="acumulado_4">#REF!</definedName>
    <definedName name="ad" hidden="1">{#N/A,#N/A,FALSE,"MO (2)"}</definedName>
    <definedName name="ademir" hidden="1">{#N/A,#N/A,FALSE,"Cronograma";#N/A,#N/A,FALSE,"Cronogr. 2"}</definedName>
    <definedName name="ADESIVO_PVC">#REF!</definedName>
    <definedName name="ADF">#REF!</definedName>
    <definedName name="adfedfds">[0]!ac</definedName>
    <definedName name="adicional_eixo">#REF!</definedName>
    <definedName name="ADMINISTRATIVO">#REF!</definedName>
    <definedName name="AEMUL">#REF!</definedName>
    <definedName name="AEMULFLEX">#REF!</definedName>
    <definedName name="AEREA">#REF!</definedName>
    <definedName name="AF">#REF!</definedName>
    <definedName name="AFDD">#N/A</definedName>
    <definedName name="agff">#REF!</definedName>
    <definedName name="AGO95_3">#REF!</definedName>
    <definedName name="AGO96_3">#REF!</definedName>
    <definedName name="AGO97_3">#REF!</definedName>
    <definedName name="AGO98_3">#REF!</definedName>
    <definedName name="AGO99_3">#REF!</definedName>
    <definedName name="AGORA" hidden="1">{#N/A,#N/A,FALSE,"SS";#N/A,#N/A,FALSE,"TER1";#N/A,#N/A,FALSE,"TER2";#N/A,#N/A,FALSE,"TER3";#N/A,#N/A,FALSE,"TP1";#N/A,#N/A,FALSE,"TP2";#N/A,#N/A,FALSE,"TP3";#N/A,#N/A,FALSE,"DI1";#N/A,#N/A,FALSE,"DI2";#N/A,#N/A,FALSE,"DI3";#N/A,#N/A,FALSE,"DS1";#N/A,#N/A,FALSE,"DS2";#N/A,#N/A,FALSE,"CM"}</definedName>
    <definedName name="AGORA2" hidden="1">{#N/A,#N/A,FALSE,"SS";#N/A,#N/A,FALSE,"TER1";#N/A,#N/A,FALSE,"TER2";#N/A,#N/A,FALSE,"TER3";#N/A,#N/A,FALSE,"TP1";#N/A,#N/A,FALSE,"TP2";#N/A,#N/A,FALSE,"TP3";#N/A,#N/A,FALSE,"DI1";#N/A,#N/A,FALSE,"DI2";#N/A,#N/A,FALSE,"DI3";#N/A,#N/A,FALSE,"DS1";#N/A,#N/A,FALSE,"DS2";#N/A,#N/A,FALSE,"CM"}</definedName>
    <definedName name="Agosto">#N/A</definedName>
    <definedName name="AGREGADO">#REF!</definedName>
    <definedName name="AGREGADO_10">#REF!</definedName>
    <definedName name="AGREGADO_10_19">#REF!</definedName>
    <definedName name="AGREGADO_17">#REF!</definedName>
    <definedName name="AGREGADO_17_19">#REF!</definedName>
    <definedName name="AGREGADO_19">#REF!</definedName>
    <definedName name="AGREGADO_6">#REF!</definedName>
    <definedName name="AGREGADO_6_19">#REF!</definedName>
    <definedName name="AGREGADO_7">#REF!</definedName>
    <definedName name="AGREGADO_7_19">#REF!</definedName>
    <definedName name="AGREGADO_8">#REF!</definedName>
    <definedName name="AGREGADO_8_19">#REF!</definedName>
    <definedName name="AGREGADO_9">#REF!</definedName>
    <definedName name="AGREGADO_9_19">#REF!</definedName>
    <definedName name="AGUA_10LT">#REF!</definedName>
    <definedName name="AGUARRAZ">#REF!</definedName>
    <definedName name="AILTON">#N/A</definedName>
    <definedName name="AJUDANTE">#REF!</definedName>
    <definedName name="alcool">#REF!</definedName>
    <definedName name="alcool_1">#REF!</definedName>
    <definedName name="alex" localSheetId="9" hidden="1">{#N/A,#N/A,FALSE,"MO (2)"}</definedName>
    <definedName name="alex" hidden="1">{#N/A,#N/A,FALSE,"MO (2)"}</definedName>
    <definedName name="alex_1" hidden="1">{#N/A,#N/A,FALSE,"MO (2)"}</definedName>
    <definedName name="ALIZAR_MAD_LEI">#REF!</definedName>
    <definedName name="ALTA" localSheetId="7">'[12]PRO-08'!#REF!</definedName>
    <definedName name="ALTA" localSheetId="15">'[12]PRO-08'!#REF!</definedName>
    <definedName name="ALTA" localSheetId="9">#REF!</definedName>
    <definedName name="ALTA">'[12]PRO-08'!#REF!</definedName>
    <definedName name="ALTA_10" localSheetId="15">'[13]PRO-08'!#REF!</definedName>
    <definedName name="ALTA_10">#REF!</definedName>
    <definedName name="ALTA_25" localSheetId="15">'[13]PRO-08'!#REF!</definedName>
    <definedName name="ALTA_25">#REF!</definedName>
    <definedName name="ALTA_27" localSheetId="15">'[13]PRO-08'!#REF!</definedName>
    <definedName name="ALTA_27">#REF!</definedName>
    <definedName name="ALTA_29" localSheetId="15">'[13]PRO-08'!#REF!</definedName>
    <definedName name="ALTA_29">#REF!</definedName>
    <definedName name="ALTA_9" localSheetId="15">'[13]PRO-08'!#REF!</definedName>
    <definedName name="ALTA_9">#REF!</definedName>
    <definedName name="alteração">#REF!</definedName>
    <definedName name="alteração_1">#REF!</definedName>
    <definedName name="am" hidden="1">{#N/A,#N/A,FALSE,"MO (2)"}</definedName>
    <definedName name="AM_01">#N/A</definedName>
    <definedName name="AM_01_1">#REF!</definedName>
    <definedName name="AM_04">#N/A</definedName>
    <definedName name="AM_04_1">#REF!</definedName>
    <definedName name="AM_35">#N/A</definedName>
    <definedName name="AM_35_1">#REF!</definedName>
    <definedName name="AM_40">#N/A</definedName>
    <definedName name="AM_40_1">#REF!</definedName>
    <definedName name="AM_41">#N/A</definedName>
    <definedName name="AM_41_1">#REF!</definedName>
    <definedName name="AM_42">#N/A</definedName>
    <definedName name="AM_42_1">#REF!</definedName>
    <definedName name="AM_43">#N/A</definedName>
    <definedName name="AM_43_1">#REF!</definedName>
    <definedName name="am01m">#REF!</definedName>
    <definedName name="am01p">#REF!</definedName>
    <definedName name="am02m">#REF!</definedName>
    <definedName name="am02p">#REF!</definedName>
    <definedName name="am03m">#REF!</definedName>
    <definedName name="am03p">#REF!</definedName>
    <definedName name="am04m">#REF!</definedName>
    <definedName name="am04p">#REF!</definedName>
    <definedName name="am05m">#REF!</definedName>
    <definedName name="am05p">#REF!</definedName>
    <definedName name="am06m">#REF!</definedName>
    <definedName name="am06p">#REF!</definedName>
    <definedName name="am07m">#REF!</definedName>
    <definedName name="am07p">#REF!</definedName>
    <definedName name="am08m">#REF!</definedName>
    <definedName name="am08p">#REF!</definedName>
    <definedName name="am09m">#REF!</definedName>
    <definedName name="am09p">#REF!</definedName>
    <definedName name="am10m">#REF!</definedName>
    <definedName name="am10p">#REF!</definedName>
    <definedName name="am11m">#REF!</definedName>
    <definedName name="am11p">#REF!</definedName>
    <definedName name="am12m">#REF!</definedName>
    <definedName name="am12p">#REF!</definedName>
    <definedName name="am19m">#REF!</definedName>
    <definedName name="am19p">#REF!</definedName>
    <definedName name="am20m">#REF!</definedName>
    <definedName name="am20p">#REF!</definedName>
    <definedName name="am25m">#REF!</definedName>
    <definedName name="am25p">#REF!</definedName>
    <definedName name="am26m">#REF!</definedName>
    <definedName name="am26p">#REF!</definedName>
    <definedName name="am27m">#REF!</definedName>
    <definedName name="am27p">#REF!</definedName>
    <definedName name="am28m">#REF!</definedName>
    <definedName name="am28p">#REF!</definedName>
    <definedName name="am29m">#REF!</definedName>
    <definedName name="am29p">#REF!</definedName>
    <definedName name="am30m">#REF!</definedName>
    <definedName name="am30p">#REF!</definedName>
    <definedName name="am35m">#REF!</definedName>
    <definedName name="am35p">#REF!</definedName>
    <definedName name="am36m">#REF!</definedName>
    <definedName name="am36p">#REF!</definedName>
    <definedName name="am37m">#REF!</definedName>
    <definedName name="am37p">#REF!</definedName>
    <definedName name="amarela" localSheetId="7">#REF!</definedName>
    <definedName name="amarela" localSheetId="15">#REF!</definedName>
    <definedName name="amarela" localSheetId="9">#REF!</definedName>
    <definedName name="amarela" localSheetId="19">#REF!</definedName>
    <definedName name="amarela">#REF!</definedName>
    <definedName name="amarela_25" localSheetId="15">#REF!</definedName>
    <definedName name="amarela_25">#REF!</definedName>
    <definedName name="AMONIA">#REF!</definedName>
    <definedName name="AND">#REF!</definedName>
    <definedName name="anel">#REF!</definedName>
    <definedName name="anscount" hidden="1">3</definedName>
    <definedName name="ant" localSheetId="9" hidden="1">{#N/A,#N/A,FALSE,"MO (2)"}</definedName>
    <definedName name="ant" hidden="1">{#N/A,#N/A,FALSE,"MO (2)"}</definedName>
    <definedName name="ant_1" hidden="1">{#N/A,#N/A,FALSE,"MO (2)"}</definedName>
    <definedName name="aoppp">#REF!</definedName>
    <definedName name="APRENDIZ">{"total","SUM(total)","YNNNN",FALSE}</definedName>
    <definedName name="AQCAP20">"$#REF!.$I$15"</definedName>
    <definedName name="AQCM30">"$#REF!.$I$16"</definedName>
    <definedName name="AQRM1C">"$#REF!.$I$18"</definedName>
    <definedName name="AQRR1C">"$#REF!.$I$17"</definedName>
    <definedName name="ARAME_RECOZIDO">#REF!</definedName>
    <definedName name="area">#REF!</definedName>
    <definedName name="area_base">#REF!</definedName>
    <definedName name="_xlnm.Extract">#REF!</definedName>
    <definedName name="_xlnm.Print_Area" localSheetId="10">'Adm Local'!$B$1:$N$263</definedName>
    <definedName name="_xlnm.Print_Area" localSheetId="5">CANT_Coef!$A$1:$D$55</definedName>
    <definedName name="_xlnm.Print_Area" localSheetId="7">'CANT_Compl OAE'!$A$1:$D$45</definedName>
    <definedName name="_xlnm.Print_Area" localSheetId="4">CANT_Efetivo!$A$1:$D$22</definedName>
    <definedName name="_xlnm.Print_Area" localSheetId="8">CANT_Ind!$A$1:$F$18</definedName>
    <definedName name="_xlnm.Print_Area" localSheetId="6">CANT_Princ!$A$1:$D$59</definedName>
    <definedName name="_xlnm.Print_Area" localSheetId="3">CRON!$A$1:$EQ$84</definedName>
    <definedName name="_xlnm.Print_Area" localSheetId="2">'CURVA ABC'!$A$1:$H$173</definedName>
    <definedName name="_xlnm.Print_Area" localSheetId="15">'CUSTO DO BINÔMIO'!$A$1:$J$194</definedName>
    <definedName name="_xlnm.Print_Area" localSheetId="11">'EFS e Laboratórios'!$A$1:$I$159</definedName>
    <definedName name="_xlnm.Print_Area" localSheetId="13">'Equip Mínimo'!$A$1:$H$98</definedName>
    <definedName name="_xlnm.Print_Area" localSheetId="9">'MÃO DE OBRA'!$A$1:$G$28</definedName>
    <definedName name="_xlnm.Print_Area" localSheetId="17">MATBET!$A$1:$I$67</definedName>
    <definedName name="_xlnm.Print_Area" localSheetId="18">MATBET2!$A$1:$K$62</definedName>
    <definedName name="_xlnm.Print_Area" localSheetId="12">'Mob. e Desmob'!$B$2:$T$140</definedName>
    <definedName name="_xlnm.Print_Area" localSheetId="1">PLANILHA!$A$1:$J$411</definedName>
    <definedName name="_xlnm.Print_Area" localSheetId="14">'REAJ. COTAÇÕES'!$A$1:$K$147</definedName>
    <definedName name="_xlnm.Print_Area" localSheetId="0">RESUMO!$A$1:$E$21</definedName>
    <definedName name="_xlnm.Print_Area" localSheetId="16">ROTAS!$A$1:$J$952</definedName>
    <definedName name="_xlnm.Print_Area" localSheetId="19">'TUBOS DE CONCRETO'!$B$2:$E$9</definedName>
    <definedName name="_xlnm.Print_Area">[14]Plan1!#REF!</definedName>
    <definedName name="Área_impressão_IM" localSheetId="7">#REF!</definedName>
    <definedName name="Área_impressão_IM" localSheetId="9">#REF!</definedName>
    <definedName name="Área_impressão_IM">#REF!</definedName>
    <definedName name="AREA_IMPRI">#REF!</definedName>
    <definedName name="area_sub_base">#REF!</definedName>
    <definedName name="AREAL">#REF!</definedName>
    <definedName name="areal.pista">#REF!</definedName>
    <definedName name="AREAMICRO0.8">#REF!</definedName>
    <definedName name="AREC">#REF!</definedName>
    <definedName name="AREIA">#REF!</definedName>
    <definedName name="AREIACS">#REF!</definedName>
    <definedName name="AREIANP">#REF!</definedName>
    <definedName name="areianpav">#REF!</definedName>
    <definedName name="AREIAPAV">#REF!</definedName>
    <definedName name="AREIAPAVUSINA">#REF!</definedName>
    <definedName name="ARL1C">#REF!</definedName>
    <definedName name="ARM1C">#REF!</definedName>
    <definedName name="ARMAÇÃO_CONCRETO">#REF!</definedName>
    <definedName name="ARMADOR">#REF!</definedName>
    <definedName name="ARMARIO_90X60X17_CM">#REF!</definedName>
    <definedName name="arquivo">#REF!</definedName>
    <definedName name="arquivo_1">#REF!</definedName>
    <definedName name="arquivo_2">#REF!</definedName>
    <definedName name="arquivo_3">#REF!</definedName>
    <definedName name="as" localSheetId="15">#REF!</definedName>
    <definedName name="as">#REF!</definedName>
    <definedName name="asasa" hidden="1">{#N/A,#N/A,FALSE,"MO (2)"}</definedName>
    <definedName name="ASCAP20">#REF!</definedName>
    <definedName name="ASCM30">#REF!</definedName>
    <definedName name="asd">#REF!</definedName>
    <definedName name="asde">#REF!</definedName>
    <definedName name="asde_11">#REF!</definedName>
    <definedName name="asde_12">#REF!</definedName>
    <definedName name="asde_13">#REF!</definedName>
    <definedName name="asde_15">#REF!</definedName>
    <definedName name="asde_16">#REF!</definedName>
    <definedName name="asde_17">#REF!</definedName>
    <definedName name="asde_19">#REF!</definedName>
    <definedName name="asde_2">#REF!</definedName>
    <definedName name="asde_28">#REF!</definedName>
    <definedName name="asde_3">#REF!</definedName>
    <definedName name="asde_4">#REF!</definedName>
    <definedName name="asde_7">#REF!</definedName>
    <definedName name="asde_9">#REF!</definedName>
    <definedName name="ASDF" hidden="1">{#N/A,#N/A,TRUE,"Serviços"}</definedName>
    <definedName name="asdf_11">#REF!</definedName>
    <definedName name="asdf_12">#REF!</definedName>
    <definedName name="asdf_13">#REF!</definedName>
    <definedName name="asdf_15">#REF!</definedName>
    <definedName name="asdf_16">#REF!</definedName>
    <definedName name="asdf_17">#REF!</definedName>
    <definedName name="asdf_19">#REF!</definedName>
    <definedName name="asdf_2">#REF!</definedName>
    <definedName name="asdf_28">#REF!</definedName>
    <definedName name="asdf_3">#REF!</definedName>
    <definedName name="asdf_4">#REF!</definedName>
    <definedName name="asdf_7">#REF!</definedName>
    <definedName name="asdf_9">#REF!</definedName>
    <definedName name="ASDFAS">#REF!</definedName>
    <definedName name="asdfasdf">#REF!</definedName>
    <definedName name="asdffgg">#REF!</definedName>
    <definedName name="ASDFG" hidden="1">{#N/A,#N/A,TRUE,"Serviços"}</definedName>
    <definedName name="asdfgg">#REF!</definedName>
    <definedName name="asdfghqefha" hidden="1">{#N/A,#N/A,FALSE,"MO (2)"}</definedName>
    <definedName name="asdgg">#REF!</definedName>
    <definedName name="ASEMUL">#REF!</definedName>
    <definedName name="ASFALTO">#REF!</definedName>
    <definedName name="asfdgg">#REF!</definedName>
    <definedName name="ASFGG" hidden="1">{#N/A,#N/A,TRUE,"Serviços"}</definedName>
    <definedName name="ASPEP">#REF!</definedName>
    <definedName name="ASRL1C">#REF!</definedName>
    <definedName name="ASRM1C">#REF!</definedName>
    <definedName name="ASRR1C">#REF!</definedName>
    <definedName name="ASRR1CF">#REF!</definedName>
    <definedName name="ASRR2C">#REF!</definedName>
    <definedName name="ASRR2CF">#REF!</definedName>
    <definedName name="ass">#REF!</definedName>
    <definedName name="asscontrato">#REF!</definedName>
    <definedName name="assdasdadsaasd">#REF!</definedName>
    <definedName name="ASSENTAMENTO">#REF!</definedName>
    <definedName name="ASSENTO_PLASTICO">#REF!</definedName>
    <definedName name="asss" hidden="1">{#N/A,#N/A,TRUE,"Serviços"}</definedName>
    <definedName name="aterro">#REF!</definedName>
    <definedName name="ATERRO_ARENOSO">#REF!</definedName>
    <definedName name="Aterros">#REF!</definedName>
    <definedName name="ATRA">#REF!</definedName>
    <definedName name="ATSS">#REF!</definedName>
    <definedName name="ATUAL">"$#REF!.$F$29"</definedName>
    <definedName name="AUGUSTO">{"total","SUM(total)","YNNNN",FALSE}</definedName>
    <definedName name="Aut_original" localSheetId="15">[15]PROJETO!#REF!</definedName>
    <definedName name="Aut_original">#REF!</definedName>
    <definedName name="Aut_original_25" localSheetId="15">[15]PROJETO!#REF!</definedName>
    <definedName name="Aut_original_25">#REF!</definedName>
    <definedName name="Aut_resumo" localSheetId="15">[16]RESUMO_AUT1!#REF!</definedName>
    <definedName name="Aut_resumo">#REF!</definedName>
    <definedName name="Aut_resumo_25" localSheetId="15">[16]RESUMO_AUT1!#REF!</definedName>
    <definedName name="Aut_resumo_25">#REF!</definedName>
    <definedName name="AUTOMOVEL">#REF!</definedName>
    <definedName name="aux">#REF!</definedName>
    <definedName name="auxiliar">#REF!</definedName>
    <definedName name="AVC">#N/A</definedName>
    <definedName name="AvFisZero">#N/A</definedName>
    <definedName name="AVV">#REF!</definedName>
    <definedName name="azul" localSheetId="7">#REF!</definedName>
    <definedName name="azul" localSheetId="15">#REF!</definedName>
    <definedName name="azul" localSheetId="9">#REF!</definedName>
    <definedName name="azul" localSheetId="19">#REF!</definedName>
    <definedName name="azul">#REF!</definedName>
    <definedName name="azul_25" localSheetId="15">#REF!</definedName>
    <definedName name="azul_25">#REF!</definedName>
    <definedName name="AZULEGISTA">#REF!</definedName>
    <definedName name="AZULEJO_15X15">#REF!</definedName>
    <definedName name="AZULSINAL" localSheetId="7">#REF!</definedName>
    <definedName name="AZULSINAL" localSheetId="15">#REF!</definedName>
    <definedName name="AZULSINAL">#REF!</definedName>
    <definedName name="AZULSINAL_25" localSheetId="15">#REF!</definedName>
    <definedName name="AZULSINAL_25">#REF!</definedName>
    <definedName name="b">placas</definedName>
    <definedName name="B_1" localSheetId="7">#REF!</definedName>
    <definedName name="B_1">#REF!</definedName>
    <definedName name="B_2" localSheetId="7">#REF!</definedName>
    <definedName name="B_2">#REF!</definedName>
    <definedName name="B_3" localSheetId="7">#REF!</definedName>
    <definedName name="B_3">#REF!</definedName>
    <definedName name="B_4" localSheetId="7">#REF!</definedName>
    <definedName name="B_4">#REF!</definedName>
    <definedName name="B_5" localSheetId="7">#REF!</definedName>
    <definedName name="B_5">#REF!</definedName>
    <definedName name="B_6" localSheetId="7">#REF!</definedName>
    <definedName name="B_6">#REF!</definedName>
    <definedName name="bacia16">#REF!</definedName>
    <definedName name="bacural">#REF!</definedName>
    <definedName name="banco">#REF!</definedName>
    <definedName name="banco_1">#REF!</definedName>
    <definedName name="_xlnm.Database" localSheetId="7">#REF!</definedName>
    <definedName name="_xlnm.Database" localSheetId="15">#REF!</definedName>
    <definedName name="_xlnm.Database" localSheetId="18">#REF!</definedName>
    <definedName name="_xlnm.Database">#REF!</definedName>
    <definedName name="banco2">#REF!</definedName>
    <definedName name="banco2_19">#REF!</definedName>
    <definedName name="BARRO">#REF!</definedName>
    <definedName name="base">#REF!</definedName>
    <definedName name="base_3">#REF!</definedName>
    <definedName name="batista" hidden="1">{#N/A,#N/A,FALSE,"SS 1";#N/A,#N/A,FALSE,"SS 2";#N/A,#N/A,FALSE,"TER 1 (1)";#N/A,#N/A,FALSE,"TER 1 (2)";#N/A,#N/A,FALSE,"TER 2 ";#N/A,#N/A,FALSE,"TP  (1)";#N/A,#N/A,FALSE,"TP  (2)";#N/A,#N/A,FALSE,"CM BAR"}</definedName>
    <definedName name="bb">[0]!_xlnm.Database</definedName>
    <definedName name="bb_38" localSheetId="15">'CUSTO DO BINÔMIO'!bb_38</definedName>
    <definedName name="bb_38">#N/A</definedName>
    <definedName name="bbbb" localSheetId="9" hidden="1">{#N/A,#N/A,FALSE,"MO (2)"}</definedName>
    <definedName name="bbbb" hidden="1">{#N/A,#N/A,FALSE,"MO (2)"}</definedName>
    <definedName name="bbbb_1" hidden="1">{#N/A,#N/A,FALSE,"MO (2)"}</definedName>
    <definedName name="bbbbbbb" hidden="1">{#N/A,#N/A,FALSE,"MO (2)"}</definedName>
    <definedName name="bbuu">#N/A</definedName>
    <definedName name="bc">#REF!</definedName>
    <definedName name="bc_11">#REF!</definedName>
    <definedName name="bc_12">#REF!</definedName>
    <definedName name="bc_13">#REF!</definedName>
    <definedName name="bc_15">#REF!</definedName>
    <definedName name="bc_16">#REF!</definedName>
    <definedName name="bc_17">#REF!</definedName>
    <definedName name="bc_19">#REF!</definedName>
    <definedName name="bc_2">#REF!</definedName>
    <definedName name="bc_28">#REF!</definedName>
    <definedName name="bc_3">#REF!</definedName>
    <definedName name="bc_4">#REF!</definedName>
    <definedName name="bc_7">#REF!</definedName>
    <definedName name="bc_9">#REF!</definedName>
    <definedName name="BD" localSheetId="15">#REF!</definedName>
    <definedName name="BD" localSheetId="19">#REF!</definedName>
    <definedName name="BD">#REF!</definedName>
    <definedName name="BDI" localSheetId="7">#REF!</definedName>
    <definedName name="BDI" localSheetId="15">#REF!</definedName>
    <definedName name="BDI" localSheetId="18">#REF!</definedName>
    <definedName name="BDI">#REF!</definedName>
    <definedName name="BDI_1">#REF!</definedName>
    <definedName name="BDI_10" localSheetId="15">#REF!</definedName>
    <definedName name="BDI_10">#REF!</definedName>
    <definedName name="bdi_2">#REF!</definedName>
    <definedName name="BDI_25" localSheetId="15">#REF!</definedName>
    <definedName name="BDI_25">#REF!</definedName>
    <definedName name="BDI_27" localSheetId="15">#REF!</definedName>
    <definedName name="BDI_27">#REF!</definedName>
    <definedName name="BDI_29" localSheetId="15">#REF!</definedName>
    <definedName name="BDI_29">#REF!</definedName>
    <definedName name="BDI_9" localSheetId="15">#REF!</definedName>
    <definedName name="BDI_9">#REF!</definedName>
    <definedName name="BDI_BDI">#REF!</definedName>
    <definedName name="BDIA">#REF!</definedName>
    <definedName name="BDIDESO">#REF!</definedName>
    <definedName name="BDIFIM">#REF!</definedName>
    <definedName name="BDU">#REF!</definedName>
    <definedName name="bento">#REF!</definedName>
    <definedName name="BETUME">#REF!</definedName>
    <definedName name="BETUMINBETIM">#REF!</definedName>
    <definedName name="BETUMINCBA">#REF!</definedName>
    <definedName name="BETUMINOSO">#REF!</definedName>
    <definedName name="BG" localSheetId="7">#REF!</definedName>
    <definedName name="BG" localSheetId="15">#REF!</definedName>
    <definedName name="BG">#REF!</definedName>
    <definedName name="BG_25" localSheetId="15">#REF!</definedName>
    <definedName name="BG_25">#REF!</definedName>
    <definedName name="BGU" localSheetId="7">#REF!</definedName>
    <definedName name="BGU" localSheetId="15">#REF!</definedName>
    <definedName name="BGU">#REF!</definedName>
    <definedName name="BGU_25" localSheetId="15">#REF!</definedName>
    <definedName name="BGU_25">#REF!</definedName>
    <definedName name="BI">#REF!</definedName>
    <definedName name="BII">#REF!</definedName>
    <definedName name="bjkll">#REF!</definedName>
    <definedName name="Bloco" localSheetId="15" hidden="1">#REF!</definedName>
    <definedName name="Bloco" hidden="1">#REF!</definedName>
    <definedName name="BLOCO.CONC.CELULAR.12">#REF!</definedName>
    <definedName name="BLOCO.CONCRETO.14X19X39">#REF!</definedName>
    <definedName name="BLOCO.CONCRETO.19X19X39">#REF!</definedName>
    <definedName name="BLOCO.CONCRETO.9X19X39">#REF!</definedName>
    <definedName name="BLOCO_VIDRO">#REF!</definedName>
    <definedName name="Bloco2" localSheetId="15" hidden="1">#REF!</definedName>
    <definedName name="Bloco2" localSheetId="9" hidden="1">#REF!</definedName>
    <definedName name="Bloco2" localSheetId="1" hidden="1">#REF!</definedName>
    <definedName name="Bloco2" localSheetId="0" hidden="1">#REF!</definedName>
    <definedName name="Bloco2" hidden="1">#REF!</definedName>
    <definedName name="BLOCOS" localSheetId="9" hidden="1">{#N/A,#N/A,FALSE,"Plan1"}</definedName>
    <definedName name="BLOCOS" hidden="1">{#N/A,#N/A,FALSE,"Plan1"}</definedName>
    <definedName name="bonificação">#REF!</definedName>
    <definedName name="bosta" hidden="1">{#N/A,#N/A,FALSE,"Cronograma";#N/A,#N/A,FALSE,"Cronogr. 2"}</definedName>
    <definedName name="BR" localSheetId="15">#REF!</definedName>
    <definedName name="BR">#REF!</definedName>
    <definedName name="BR_1">#REF!</definedName>
    <definedName name="BRITA">#REF!</definedName>
    <definedName name="BRITA1">#REF!</definedName>
    <definedName name="BRITAGEM" hidden="1">{#N/A,#N/A,FALSE,"GERAL";#N/A,#N/A,FALSE,"012-96";#N/A,#N/A,FALSE,"018-96";#N/A,#N/A,FALSE,"027-96";#N/A,#N/A,FALSE,"059-96";#N/A,#N/A,FALSE,"076-96";#N/A,#N/A,FALSE,"019-97";#N/A,#N/A,FALSE,"021-97";#N/A,#N/A,FALSE,"022-97";#N/A,#N/A,FALSE,"028-97"}</definedName>
    <definedName name="britanpav">#REF!</definedName>
    <definedName name="BRITAP1">#REF!</definedName>
    <definedName name="BRITAP2">#REF!</definedName>
    <definedName name="BS">#REF!</definedName>
    <definedName name="Bueiro" hidden="1">{#N/A,#N/A,TRUE,"Serviços"}</definedName>
    <definedName name="BUEIROS">{#N/A,#N/A,FALSE,"QUADRO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BuiltIn_Print_Titles">#REF!</definedName>
    <definedName name="BVO">#REF!</definedName>
    <definedName name="BVR">#REF!</definedName>
    <definedName name="Ç" hidden="1">{#N/A,#N/A,FALSE,"MO (2)"}</definedName>
    <definedName name="C_">#REF!</definedName>
    <definedName name="C__1">#REF!</definedName>
    <definedName name="C__14">#N/A</definedName>
    <definedName name="C__7">#N/A</definedName>
    <definedName name="C__7_1">#REF!</definedName>
    <definedName name="C__7_14">#N/A</definedName>
    <definedName name="CA">#REF!</definedName>
    <definedName name="CA_01">#N/A</definedName>
    <definedName name="CA_01_1">#REF!</definedName>
    <definedName name="CA_04">#N/A</definedName>
    <definedName name="CA_04_1">#REF!</definedName>
    <definedName name="CA_35">#N/A</definedName>
    <definedName name="CA_35_1">#REF!</definedName>
    <definedName name="CA_40">#N/A</definedName>
    <definedName name="CA_40_1">#REF!</definedName>
    <definedName name="CA_41">#N/A</definedName>
    <definedName name="CA_41_1">#REF!</definedName>
    <definedName name="CA_42">#N/A</definedName>
    <definedName name="CA_42_1">#REF!</definedName>
    <definedName name="CA_43">#N/A</definedName>
    <definedName name="CA_43_1">#REF!</definedName>
    <definedName name="CA´L" hidden="1">{#N/A,#N/A,FALSE,"Cronograma";#N/A,#N/A,FALSE,"Cronogr. 2"}</definedName>
    <definedName name="CAB_ATERRO">#REF!</definedName>
    <definedName name="cab_cortes">#REF!</definedName>
    <definedName name="cab_dmt">#REF!</definedName>
    <definedName name="cab_limpeza">#REF!</definedName>
    <definedName name="CAB_PLANO">#REF!</definedName>
    <definedName name="cab_pmf">#REF!</definedName>
    <definedName name="CABE">#N/A</definedName>
    <definedName name="CABE_1">#REF!</definedName>
    <definedName name="CABEC">#REF!</definedName>
    <definedName name="cabeca">#REF!</definedName>
    <definedName name="CABEÇA">#REF!</definedName>
    <definedName name="cabeca1">#REF!</definedName>
    <definedName name="cabeçalho">#REF!</definedName>
    <definedName name="cabeçalho1">#REF!</definedName>
    <definedName name="cabmeio">#REF!</definedName>
    <definedName name="CAC">#REF!</definedName>
    <definedName name="CAC_1">#REF!</definedName>
    <definedName name="CAC_2">#REF!</definedName>
    <definedName name="CAC_3">#REF!</definedName>
    <definedName name="CACA">{#N/A,#N/A,FALSE,"QUADRO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cadastro">{#N/A,#N/A,FALSE,"QUADRO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cadeira" hidden="1">{#N/A,#N/A,TRUE,"Serviços"}</definedName>
    <definedName name="CadIns" localSheetId="15" hidden="1">#REF!</definedName>
    <definedName name="CadIns" localSheetId="9" hidden="1">#REF!</definedName>
    <definedName name="CadIns" localSheetId="1" hidden="1">#REF!</definedName>
    <definedName name="CadIns" localSheetId="0" hidden="1">#REF!</definedName>
    <definedName name="CadIns" hidden="1">#REF!</definedName>
    <definedName name="CadSrv" localSheetId="15" hidden="1">#REF!</definedName>
    <definedName name="CadSrv" localSheetId="9" hidden="1">#REF!</definedName>
    <definedName name="CadSrv" localSheetId="1" hidden="1">#REF!</definedName>
    <definedName name="CadSrv" localSheetId="0" hidden="1">#REF!</definedName>
    <definedName name="CadSrv" hidden="1">#REF!</definedName>
    <definedName name="CAIA">"'file:///D:/Meus documentos/ANASTÁCIO/SERCEL/BR262990800.xls'#$SERVIÇOS.$#REF!$#REF!"</definedName>
    <definedName name="Caiacao">#REF!</definedName>
    <definedName name="CAIB">#REF!</definedName>
    <definedName name="caixa">#REF!</definedName>
    <definedName name="CAIXILHO_MAD_LEI">#REF!</definedName>
    <definedName name="CAL">#REF!</definedName>
    <definedName name="CalcularAgora">#REF!</definedName>
    <definedName name="CalcularAterro">#REF!</definedName>
    <definedName name="CalcularCorte">#REF!</definedName>
    <definedName name="calculo">#REF!</definedName>
    <definedName name="CALUMBI">NA()</definedName>
    <definedName name="CAM">#REF!</definedName>
    <definedName name="CAMI">"$#REF!.$D$13"</definedName>
    <definedName name="CANALETA">#REF!</definedName>
    <definedName name="CANCELAR">#REF!</definedName>
    <definedName name="cant.pista">#REF!</definedName>
    <definedName name="Canteiro" localSheetId="7">[14]Plan1!#REF!</definedName>
    <definedName name="CANTEIRO" localSheetId="9">#REF!</definedName>
    <definedName name="Canteiro">[14]Plan1!#REF!</definedName>
    <definedName name="cap">#REF!</definedName>
    <definedName name="CAP_20">#REF!</definedName>
    <definedName name="CAP20W">"$#REF!.$J$14"</definedName>
    <definedName name="CAP20WA">"$#REF!.$J$13"</definedName>
    <definedName name="CAPA" localSheetId="15" hidden="1">{#N/A,#N/A,TRUE,"Serviços"}</definedName>
    <definedName name="CAPA" localSheetId="9" hidden="1">{#N/A,#N/A,TRUE,"Serviços"}</definedName>
    <definedName name="CAPA" hidden="1">{#N/A,#N/A,TRUE,"Serviços"}</definedName>
    <definedName name="capa1" localSheetId="15" hidden="1">{#N/A,#N/A,TRUE,"Serviços"}</definedName>
    <definedName name="capa1" localSheetId="9" hidden="1">{#N/A,#N/A,TRUE,"Serviços"}</definedName>
    <definedName name="capa1" hidden="1">{#N/A,#N/A,TRUE,"Serviços"}</definedName>
    <definedName name="capa11" localSheetId="9" hidden="1">{#N/A,#N/A,TRUE,"Serviços"}</definedName>
    <definedName name="capa11" hidden="1">{#N/A,#N/A,TRUE,"Serviços"}</definedName>
    <definedName name="capa2" localSheetId="15" hidden="1">{#N/A,#N/A,TRUE,"Serviços"}</definedName>
    <definedName name="capa2" localSheetId="9" hidden="1">{#N/A,#N/A,TRUE,"Serviços"}</definedName>
    <definedName name="capa2" hidden="1">{#N/A,#N/A,TRUE,"Serviços"}</definedName>
    <definedName name="capa22" localSheetId="9" hidden="1">{#N/A,#N/A,TRUE,"Serviços"}</definedName>
    <definedName name="capa22" hidden="1">{#N/A,#N/A,TRUE,"Serviços"}</definedName>
    <definedName name="CAPAA" localSheetId="9" hidden="1">{#N/A,#N/A,TRUE,"Serviços"}</definedName>
    <definedName name="CAPAA" hidden="1">{#N/A,#N/A,TRUE,"Serviços"}</definedName>
    <definedName name="CAPINA1">#REF!</definedName>
    <definedName name="CAPTOTAL">"$#REF!.$J$12"</definedName>
    <definedName name="CARGOS_E_SALÁRIOS">#REF!</definedName>
    <definedName name="CARLA" hidden="1">{#N/A,#N/A,FALSE,"SS";#N/A,#N/A,FALSE,"TER1";#N/A,#N/A,FALSE,"TER2";#N/A,#N/A,FALSE,"TER3";#N/A,#N/A,FALSE,"TP1";#N/A,#N/A,FALSE,"TP2";#N/A,#N/A,FALSE,"TP3";#N/A,#N/A,FALSE,"DI1";#N/A,#N/A,FALSE,"DI2";#N/A,#N/A,FALSE,"DI3";#N/A,#N/A,FALSE,"DS1";#N/A,#N/A,FALSE,"DS2";#N/A,#N/A,FALSE,"CM"}</definedName>
    <definedName name="CAS">#REF!</definedName>
    <definedName name="CBU" localSheetId="7">#REF!</definedName>
    <definedName name="CBU" localSheetId="15">#REF!</definedName>
    <definedName name="CBU" localSheetId="9">#REF!</definedName>
    <definedName name="CBU" localSheetId="19">#REF!</definedName>
    <definedName name="CBU">#REF!</definedName>
    <definedName name="CBU_25" localSheetId="15">#REF!</definedName>
    <definedName name="CBU_25">#REF!</definedName>
    <definedName name="CBUII" localSheetId="7">#REF!</definedName>
    <definedName name="CBUII" localSheetId="15">#REF!</definedName>
    <definedName name="CBUII">#REF!</definedName>
    <definedName name="CBUII_25" localSheetId="15">#REF!</definedName>
    <definedName name="CBUII_25">#REF!</definedName>
    <definedName name="cbuq">#REF!</definedName>
    <definedName name="CBUQ_C">#REF!</definedName>
    <definedName name="CBUQ_fxB_1_Adir">OFFSET(#REF!,0,COLUMN(#REF!)-1,COUNTA(#REF!),1)</definedName>
    <definedName name="CBUQ_fxB_1_Aesq">OFFSET(#REF!,0,COLUMN(#REF!)-1,COUNTA(#REF!),1)</definedName>
    <definedName name="CBUQ_fxB_1_pista">OFFSET(#REF!,0,MATCH(#REF!,#REF!,0)-1,COUNTA(#REF!),1)</definedName>
    <definedName name="CBUQ_fxB_2_Adir">OFFSET(#REF!,0,COLUMN(#REF!)-1,COUNTA(#REF!),1)</definedName>
    <definedName name="CBUQ_fxB_2_Aesq">OFFSET(#REF!,0,COLUMN(#REF!)-1,COUNTA(#REF!),1)</definedName>
    <definedName name="CBUQ_fxB_2_pista">OFFSET(#REF!,0,MATCH(#REF!,#REF!,0)-1,COUNTA(#REF!),1)</definedName>
    <definedName name="CBUQ_fxB_3_Adir">OFFSET(#REF!,0,COLUMN(#REF!)-1,COUNTA(#REF!),1)</definedName>
    <definedName name="CBUQ_fxB_3_Aesq">OFFSET(#REF!,0,COLUMN(#REF!)-1,COUNTA(#REF!),1)</definedName>
    <definedName name="CBUQ_fxB_3_pista">OFFSET(#REF!,0,MATCH(#REF!,#REF!,0)-1,COUNTA(#REF!),1)</definedName>
    <definedName name="CBUQ_fxB_4_Adir">OFFSET(#REF!,0,COLUMN(#REF!)-1,COUNTA(#REF!),1)</definedName>
    <definedName name="CBUQ_fxB_4_Aesq">OFFSET(#REF!,0,COLUMN(#REF!)-1,COUNTA(#REF!),1)</definedName>
    <definedName name="CBUQ_fxB_4_pista">OFFSET(#REF!,0,MATCH(#REF!,#REF!,0)-1,COUNTA(#REF!),1)</definedName>
    <definedName name="CBUQ_fxC_1_Adir">OFFSET(#REF!,0,COLUMN(#REF!)-1,COUNTA(#REF!),1)</definedName>
    <definedName name="CBUQ_fxC_1_Aesq">OFFSET(#REF!,0,COLUMN(#REF!)-1,COUNTA(#REF!),1)</definedName>
    <definedName name="CBUQ_fxC_1_pista">OFFSET(#REF!,0,MATCH(#REF!,#REF!,0)-1,COUNTA(#REF!),1)</definedName>
    <definedName name="CBUQ_fxC_2_Adir">OFFSET(#REF!,0,COLUMN(#REF!)-1,COUNTA(#REF!),1)</definedName>
    <definedName name="CBUQ_fxC_2_Aesq">OFFSET(#REF!,0,COLUMN(#REF!)-1,COUNTA(#REF!),1)</definedName>
    <definedName name="CBUQ_fxC_2_pista">OFFSET(#REF!,0,MATCH(#REF!,#REF!,0)-1,COUNTA(#REF!),1)</definedName>
    <definedName name="CBUQ_fxC_3_Adir">OFFSET(#REF!,0,COLUMN(#REF!)-1,COUNTA(#REF!),1)</definedName>
    <definedName name="CBUQ_fxC_3_Aesq">OFFSET(#REF!,0,COLUMN(#REF!)-1,COUNTA(#REF!),1)</definedName>
    <definedName name="CBUQ_fxC_3_pista">OFFSET(#REF!,0,MATCH(#REF!,#REF!,0)-1,COUNTA(#REF!),1)</definedName>
    <definedName name="CBUQ_fxC_4_Adir">OFFSET(#REF!,0,COLUMN(#REF!)-1,COUNTA(#REF!),1)</definedName>
    <definedName name="CBUQ_fxC_4_Aesq">OFFSET(#REF!,0,COLUMN(#REF!)-1,COUNTA(#REF!),1)</definedName>
    <definedName name="CBUQ_fxC_4_pista">OFFSET(#REF!,0,MATCH(#REF!,#REF!,0)-1,COUNTA(#REF!),1)</definedName>
    <definedName name="CBUQ_fxC_5_Adir">OFFSET(#REF!,0,COLUMN(#REF!)-1,COUNTA(#REF!),1)</definedName>
    <definedName name="CBUQ_fxC_5_Aesq">OFFSET(#REF!,0,COLUMN(#REF!)-1,COUNTA(#REF!),1)</definedName>
    <definedName name="CBUQ_fxC_5_pista">OFFSET(#REF!,0,MATCH(#REF!,#REF!,0)-1,COUNTA(#REF!),1)</definedName>
    <definedName name="CBUQ_fxC_6_Adir">OFFSET(#REF!,0,COLUMN(#REF!)-1,COUNTA(#REF!),1)</definedName>
    <definedName name="CBUQ_fxC_6_Aesq">OFFSET(#REF!,0,COLUMN(#REF!)-1,COUNTA(#REF!),1)</definedName>
    <definedName name="CBUQ_fxC_6_pista">OFFSET(#REF!,0,MATCH(#REF!,#REF!,0)-1,COUNTA(#REF!),1)</definedName>
    <definedName name="CBUQ_fxC_7_Adir">OFFSET(#REF!,0,COLUMN(#REF!)-1,COUNTA(#REF!),1)</definedName>
    <definedName name="CBUQ_fxC_7_Aesq">OFFSET(#REF!,0,COLUMN(#REF!)-1,COUNTA(#REF!),1)</definedName>
    <definedName name="CBUQ_fxC_7_pista">OFFSET(#REF!,0,MATCH(#REF!,#REF!,0)-1,COUNTA(#REF!),1)</definedName>
    <definedName name="CBUQ_fxC_8_Adir">OFFSET(#REF!,0,COLUMN(#REF!)-1,COUNTA(#REF!),1)</definedName>
    <definedName name="CBUQ_fxC_8_Aesq">OFFSET(#REF!,0,COLUMN(#REF!)-1,COUNTA(#REF!),1)</definedName>
    <definedName name="CBUQ_fxC_8_pista">OFFSET(#REF!,0,MATCH(#REF!,#REF!,0)-1,COUNTA(#REF!),1)</definedName>
    <definedName name="CBUQB" localSheetId="7">#REF!</definedName>
    <definedName name="CBUQB" localSheetId="15">#REF!</definedName>
    <definedName name="CBUQB" localSheetId="9">#REF!</definedName>
    <definedName name="CBUQB">#REF!</definedName>
    <definedName name="CBUQB_25" localSheetId="15">#REF!</definedName>
    <definedName name="CBUQB_25">#REF!</definedName>
    <definedName name="CBUQc" localSheetId="7">#REF!</definedName>
    <definedName name="CBUQc" localSheetId="15">#REF!</definedName>
    <definedName name="CBUQc" localSheetId="9">#REF!</definedName>
    <definedName name="CBUQc">#REF!</definedName>
    <definedName name="CBUQc_25" localSheetId="15">#REF!</definedName>
    <definedName name="CBUQc_25">#REF!</definedName>
    <definedName name="çç">[0]!çç</definedName>
    <definedName name="çç_30" localSheetId="15">'CUSTO DO BINÔMIO'!çç_30</definedName>
    <definedName name="çç_30">#N/A</definedName>
    <definedName name="çç_38" localSheetId="15">'CUSTO DO BINÔMIO'!çç_38</definedName>
    <definedName name="çç_38">#N/A</definedName>
    <definedName name="CCARR">#REF!</definedName>
    <definedName name="ÇÇÇ">#REF!</definedName>
    <definedName name="CCCCCCCC" localSheetId="9" hidden="1">{#N/A,#N/A,FALSE,"Plan1"}</definedName>
    <definedName name="CCCCCCCC" hidden="1">{#N/A,#N/A,FALSE,"Plan1"}</definedName>
    <definedName name="CCCCCCCCCCC">[0]!CCCCCCCCCCC</definedName>
    <definedName name="CCCCCCCCCCC_25">CCCCCCCCCCC_25</definedName>
    <definedName name="CCE">#REF!</definedName>
    <definedName name="cch" hidden="1">#N/A</definedName>
    <definedName name="CCM">#REF!</definedName>
    <definedName name="CCP_1">#REF!</definedName>
    <definedName name="CCPW">"$#REF!.$E$34"</definedName>
    <definedName name="CCPWA">"$#REF!.$E$33"</definedName>
    <definedName name="ccva">#REF!</definedName>
    <definedName name="CD">#REF!</definedName>
    <definedName name="CD_1">#REF!</definedName>
    <definedName name="CD110PI">#REF!</definedName>
    <definedName name="CD110R">#REF!</definedName>
    <definedName name="CD316PI">#REF!</definedName>
    <definedName name="CD316R">#REF!</definedName>
    <definedName name="CD97A">"$#REF!.$H$80"</definedName>
    <definedName name="CD97AW">"$#REF!.$H$82"</definedName>
    <definedName name="CDF">#REF!</definedName>
    <definedName name="CDP">#REF!</definedName>
    <definedName name="CdQtEqA" hidden="1">2</definedName>
    <definedName name="CdQtEqP" hidden="1">2</definedName>
    <definedName name="CdQtMoA" hidden="1">2</definedName>
    <definedName name="CdQtMoP" hidden="1">2</definedName>
    <definedName name="CdQtMpA" hidden="1">5</definedName>
    <definedName name="CdQtMpP" hidden="1">5</definedName>
    <definedName name="CdQtTrA" hidden="1">2</definedName>
    <definedName name="CdQtTrP" hidden="1">2</definedName>
    <definedName name="CDW">"$#REF!.$H$41"</definedName>
    <definedName name="CDWA">"$#REF!.$H$40"</definedName>
    <definedName name="CELSO">[0]!CELSO</definedName>
    <definedName name="CELSO_25">CELSO_25</definedName>
    <definedName name="CERAMICA_30X30_PEI_IV">#REF!</definedName>
    <definedName name="CERAMICA_30x30_PEI_V">#REF!</definedName>
    <definedName name="cesar">#REF!</definedName>
    <definedName name="CF">#REF!</definedName>
    <definedName name="CFCG">#REF!</definedName>
    <definedName name="CFCG_1">#REF!</definedName>
    <definedName name="CFCG_2">#REF!</definedName>
    <definedName name="CFCG_3">#REF!</definedName>
    <definedName name="Chave" localSheetId="15" hidden="1">#REF!</definedName>
    <definedName name="Chave" localSheetId="9" hidden="1">#REF!</definedName>
    <definedName name="Chave" localSheetId="1" hidden="1">#REF!</definedName>
    <definedName name="Chave" localSheetId="0" hidden="1">#REF!</definedName>
    <definedName name="Chave" hidden="1">#REF!</definedName>
    <definedName name="Chave1" localSheetId="15" hidden="1">#REF!</definedName>
    <definedName name="Chave1" localSheetId="9" hidden="1">#REF!</definedName>
    <definedName name="Chave1" localSheetId="1" hidden="1">#REF!</definedName>
    <definedName name="Chave1" localSheetId="0" hidden="1">#REF!</definedName>
    <definedName name="Chave1" hidden="1">#REF!</definedName>
    <definedName name="CIM">#REF!</definedName>
    <definedName name="CIMENTO">#REF!</definedName>
    <definedName name="CIMENTO_BRANCO">#REF!</definedName>
    <definedName name="CIMENTO_COLA">#REF!</definedName>
    <definedName name="CIMENTOBARRA">#REF!</definedName>
    <definedName name="cimnpav">#REF!</definedName>
    <definedName name="cimpav">#REF!</definedName>
    <definedName name="çl">#REF!</definedName>
    <definedName name="Clas" localSheetId="15" hidden="1">MAX(LEN(#REF!))</definedName>
    <definedName name="Clas" localSheetId="9" hidden="1">MAX(LEN(#REF!))</definedName>
    <definedName name="Clas" localSheetId="1" hidden="1">MAX(LEN(#REF!))</definedName>
    <definedName name="Clas" localSheetId="0" hidden="1">MAX(LEN(#REF!))</definedName>
    <definedName name="Clas" hidden="1">MAX(LEN(#REF!))</definedName>
    <definedName name="Clas_1" hidden="1">MAX(LEN(#REF!))</definedName>
    <definedName name="Class_Equipamentos">#REF!</definedName>
    <definedName name="Class_Equipamentos_1">#REF!</definedName>
    <definedName name="Class_Equipamentos_2">#REF!</definedName>
    <definedName name="Class_Equipamentos_3">#REF!</definedName>
    <definedName name="Class_Mão_de_Obra">#REF!</definedName>
    <definedName name="Class_Mão_de_Obra_1">#REF!</definedName>
    <definedName name="Class_Mão_de_Obra_2">#REF!</definedName>
    <definedName name="Class_Mão_de_Obra_3">#REF!</definedName>
    <definedName name="Class_Materiais">#REF!</definedName>
    <definedName name="Class_Materiais_1">#REF!</definedName>
    <definedName name="Class_Materiais_2">#REF!</definedName>
    <definedName name="Class_Materiais_3">#REF!</definedName>
    <definedName name="Cliente" hidden="1">""</definedName>
    <definedName name="Cls" hidden="1">#N/A</definedName>
    <definedName name="CM">"$#REF!.$O$31"</definedName>
    <definedName name="CM_003">#N/A</definedName>
    <definedName name="CM_003_1">#REF!</definedName>
    <definedName name="CM_202">#N/A</definedName>
    <definedName name="CM_202_1">#REF!</definedName>
    <definedName name="cm_205">#N/A</definedName>
    <definedName name="cm_205_1">#REF!</definedName>
    <definedName name="CM_210">#N/A</definedName>
    <definedName name="CM_210_1">#REF!</definedName>
    <definedName name="CM_211">#N/A</definedName>
    <definedName name="CM_211_1">#REF!</definedName>
    <definedName name="CM_30">#REF!</definedName>
    <definedName name="CM_319">#N/A</definedName>
    <definedName name="CM_319_1">#REF!</definedName>
    <definedName name="CM_320">#N/A</definedName>
    <definedName name="CM_320_1">#REF!</definedName>
    <definedName name="CM_321">#N/A</definedName>
    <definedName name="CM_321_1">#REF!</definedName>
    <definedName name="CM_334">#N/A</definedName>
    <definedName name="CM_334_1">#REF!</definedName>
    <definedName name="CM_335">#N/A</definedName>
    <definedName name="CM_335_1">#REF!</definedName>
    <definedName name="CM_343">#N/A</definedName>
    <definedName name="CM_343_1">#REF!</definedName>
    <definedName name="CM_346">#N/A</definedName>
    <definedName name="CM_346_1">#REF!</definedName>
    <definedName name="CM_405">#N/A</definedName>
    <definedName name="CM_405_1">#REF!</definedName>
    <definedName name="CM_406">#N/A</definedName>
    <definedName name="CM_406_1">#REF!</definedName>
    <definedName name="CM_408">#N/A</definedName>
    <definedName name="CM_408_1">#REF!</definedName>
    <definedName name="CM_413">#N/A</definedName>
    <definedName name="CM_413_1">#REF!</definedName>
    <definedName name="CM_420">#N/A</definedName>
    <definedName name="CM_420_1">#REF!</definedName>
    <definedName name="CM_421">#N/A</definedName>
    <definedName name="CM_421_1">#REF!</definedName>
    <definedName name="CM_601">#N/A</definedName>
    <definedName name="CM_601_1">#REF!</definedName>
    <definedName name="CM_607">#N/A</definedName>
    <definedName name="CM_607_1">#REF!</definedName>
    <definedName name="CM_608">#N/A</definedName>
    <definedName name="CM_608_1">#REF!</definedName>
    <definedName name="CM_609">#N/A</definedName>
    <definedName name="CM_609_1">#REF!</definedName>
    <definedName name="CM_611">#N/A</definedName>
    <definedName name="CM_611_1">#REF!</definedName>
    <definedName name="CM_615">#N/A</definedName>
    <definedName name="CM_615_1">#REF!</definedName>
    <definedName name="CM_616">#N/A</definedName>
    <definedName name="CM_616_1">#REF!</definedName>
    <definedName name="CM_619">#N/A</definedName>
    <definedName name="CM_619_1">#REF!</definedName>
    <definedName name="CM_621">#N/A</definedName>
    <definedName name="CM_621_1">#REF!</definedName>
    <definedName name="CM_702">#N/A</definedName>
    <definedName name="CM_702_1">#REF!</definedName>
    <definedName name="CM_704">#N/A</definedName>
    <definedName name="CM_704_1">#REF!</definedName>
    <definedName name="CM_710">#N/A</definedName>
    <definedName name="CM_710_1">#REF!</definedName>
    <definedName name="CM_905">#N/A</definedName>
    <definedName name="CM_905_1">#REF!</definedName>
    <definedName name="CM_912">#N/A</definedName>
    <definedName name="CM_912_1">#REF!</definedName>
    <definedName name="CM_965">#N/A</definedName>
    <definedName name="CM_965_1">#REF!</definedName>
    <definedName name="CM_969">#N/A</definedName>
    <definedName name="CM_969_1">#REF!</definedName>
    <definedName name="CM_970">#N/A</definedName>
    <definedName name="CM_970_1">#REF!</definedName>
    <definedName name="CM_972">#N/A</definedName>
    <definedName name="CM_972_1">#REF!</definedName>
    <definedName name="CM_973">#N/A</definedName>
    <definedName name="CM_973_1">#REF!</definedName>
    <definedName name="CM_975">#N/A</definedName>
    <definedName name="CM_975_1">#REF!</definedName>
    <definedName name="CM_980">#N/A</definedName>
    <definedName name="CM_980_1">#REF!</definedName>
    <definedName name="CM30W">"$#REF!.$I$14"</definedName>
    <definedName name="CM30WA">"$#REF!.$I$13"</definedName>
    <definedName name="CMA">#REF!</definedName>
    <definedName name="CMIMP">#REF!</definedName>
    <definedName name="CMT">#REF!</definedName>
    <definedName name="CMTOTAL">"$#REF!.$I$12"</definedName>
    <definedName name="CMW">"$#REF!.$O$33"</definedName>
    <definedName name="CMWA">"$#REF!.$O$32"</definedName>
    <definedName name="cnkjfhsdji">{#N/A,#N/A,FALSE,"QUADRO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Cod" localSheetId="15" hidden="1">#REF!</definedName>
    <definedName name="Cod" localSheetId="9" hidden="1">#REF!</definedName>
    <definedName name="Cod" localSheetId="1" hidden="1">#REF!</definedName>
    <definedName name="Cod" localSheetId="0" hidden="1">#REF!</definedName>
    <definedName name="Cod" hidden="1">#REF!</definedName>
    <definedName name="Cód.">#REF!</definedName>
    <definedName name="cod.1" localSheetId="15">#REF!</definedName>
    <definedName name="cod.1">#REF!</definedName>
    <definedName name="cod.2" localSheetId="15">#REF!</definedName>
    <definedName name="cod.2">#REF!</definedName>
    <definedName name="Cód.3" localSheetId="15">#REF!</definedName>
    <definedName name="Cód.3">#REF!</definedName>
    <definedName name="Cód.4">#REF!</definedName>
    <definedName name="Cód.Equip." localSheetId="15">#REF!</definedName>
    <definedName name="Cód.Equip.">#REF!</definedName>
    <definedName name="Cód.SER">#REF!</definedName>
    <definedName name="Cód.serv." localSheetId="15">#REF!</definedName>
    <definedName name="Cód.serv.">#REF!</definedName>
    <definedName name="CodEdital">#REF!</definedName>
    <definedName name="CODIGO" localSheetId="15">#REF!</definedName>
    <definedName name="Codigo" localSheetId="9" hidden="1">#REF!</definedName>
    <definedName name="Codigo" localSheetId="1" hidden="1">#REF!</definedName>
    <definedName name="Codigo" localSheetId="0" hidden="1">#REF!</definedName>
    <definedName name="Codigo" hidden="1">#REF!</definedName>
    <definedName name="Código" localSheetId="15">#REF!</definedName>
    <definedName name="Código">#REF!</definedName>
    <definedName name="CÓDIGO_serviço">OFFSET(#REF!,0,0,COUNTA(#REF!),1)</definedName>
    <definedName name="COEFCUSIND">#REF!</definedName>
    <definedName name="COFINS">#REF!</definedName>
    <definedName name="Colchão">#REF!</definedName>
    <definedName name="Coluna" localSheetId="15" hidden="1">#REF!</definedName>
    <definedName name="Coluna" localSheetId="9" hidden="1">#REF!</definedName>
    <definedName name="Coluna" hidden="1">#REF!</definedName>
    <definedName name="Comp" localSheetId="15" hidden="1">#REF!</definedName>
    <definedName name="Comp" localSheetId="9" hidden="1">#REF!</definedName>
    <definedName name="Comp" localSheetId="1" hidden="1">#REF!</definedName>
    <definedName name="Comp" localSheetId="0" hidden="1">#REF!</definedName>
    <definedName name="Comp" hidden="1">#REF!</definedName>
    <definedName name="COMP.30">#REF!</definedName>
    <definedName name="COMP.P15">#REF!</definedName>
    <definedName name="Comp_Área_Vol." localSheetId="15">#REF!</definedName>
    <definedName name="Comp_Área_Vol.">#REF!</definedName>
    <definedName name="Comp_Área_Vol._25" localSheetId="15">#REF!</definedName>
    <definedName name="Comp_Área_Vol._25">#REF!</definedName>
    <definedName name="comp_aux">#REF!</definedName>
    <definedName name="COMPENSA.PLAST">#REF!</definedName>
    <definedName name="COMPENSADO_RES_10MM">#REF!</definedName>
    <definedName name="COMPENSADO_RES_12MM">#REF!</definedName>
    <definedName name="compeqp">#REF!</definedName>
    <definedName name="compeqp_1">#REF!</definedName>
    <definedName name="complementares">#REF!</definedName>
    <definedName name="complementares_1">#REF!</definedName>
    <definedName name="complementares_2">#REF!</definedName>
    <definedName name="complementares_3">#REF!</definedName>
    <definedName name="complementares_4">#REF!</definedName>
    <definedName name="COMPLETO">#N/A</definedName>
    <definedName name="COMPOSICAO">#N/A</definedName>
    <definedName name="COMPOSICAO_1">#REF!</definedName>
    <definedName name="Composição_do_BDI">#REF!</definedName>
    <definedName name="Composição_do_BDI_1">#REF!</definedName>
    <definedName name="Composição_do_BDI_2">#REF!</definedName>
    <definedName name="Composição_do_BDI_3">#REF!</definedName>
    <definedName name="concorrentes" hidden="1">{#N/A,#N/A,FALSE,"Cronograma";#N/A,#N/A,FALSE,"Cronogr. 2"}</definedName>
    <definedName name="CONCRETO">#REF!</definedName>
    <definedName name="CONCRETO_18_MPA">#REF!</definedName>
    <definedName name="consumo">placas</definedName>
    <definedName name="consumo.2" localSheetId="15">#REF!</definedName>
    <definedName name="consumo.2">#REF!</definedName>
    <definedName name="consumo2">placas</definedName>
    <definedName name="Consumodemateriais">placas</definedName>
    <definedName name="Consumodemateriais___0">'MÃO DE OBRA'!DGA</definedName>
    <definedName name="Consumodemateriais_1">#NAME?</definedName>
    <definedName name="Consumodemateriais_14">#N/A</definedName>
    <definedName name="Consumodemateriais_18">#N/A</definedName>
    <definedName name="Consumodemateriais_19">#N/A</definedName>
    <definedName name="Consumodemateriais_2">#N/A</definedName>
    <definedName name="Consumodemateriais_20">#N/A</definedName>
    <definedName name="Consumodemateriais_22">#N/A</definedName>
    <definedName name="controle" hidden="1">{"'Plan1 (2)'!$A$5:$F$63"}</definedName>
    <definedName name="COR">#REF!</definedName>
    <definedName name="Cortes">#REF!</definedName>
    <definedName name="cost_of_debt">#REF!</definedName>
    <definedName name="COTACAO">{#N/A,#N/A,TRUE,"Serviços"}</definedName>
    <definedName name="cotação">#REF!</definedName>
    <definedName name="cp.100">#REF!</definedName>
    <definedName name="cp.95">#REF!</definedName>
    <definedName name="CPA">#REF!</definedName>
    <definedName name="CPI">#REF!</definedName>
    <definedName name="CpuAux" localSheetId="15" hidden="1">#REF!</definedName>
    <definedName name="CpuAux" localSheetId="9" hidden="1">#REF!</definedName>
    <definedName name="CpuAux" localSheetId="1" hidden="1">#REF!</definedName>
    <definedName name="CpuAux" localSheetId="0" hidden="1">#REF!</definedName>
    <definedName name="CpuAux" hidden="1">#REF!</definedName>
    <definedName name="CPUs" localSheetId="15" hidden="1">#REF!</definedName>
    <definedName name="CPUs" localSheetId="9" hidden="1">#REF!</definedName>
    <definedName name="CPUs" localSheetId="1" hidden="1">#REF!</definedName>
    <definedName name="CPUs" localSheetId="0" hidden="1">#REF!</definedName>
    <definedName name="CPUs" hidden="1">#REF!</definedName>
    <definedName name="CPUS_AUX">#REF!</definedName>
    <definedName name="CPUS_AUX_NOVOS">#REF!</definedName>
    <definedName name="CPUS_NOVOS">#REF!</definedName>
    <definedName name="CRIT" localSheetId="15" hidden="1">#REF!</definedName>
    <definedName name="CRIT" localSheetId="9" hidden="1">#REF!</definedName>
    <definedName name="CRIT" localSheetId="1" hidden="1">#REF!</definedName>
    <definedName name="CRIT" localSheetId="0" hidden="1">#REF!</definedName>
    <definedName name="CRIT" hidden="1">#REF!</definedName>
    <definedName name="_xlnm.Criteria" localSheetId="15" hidden="1">#REF!</definedName>
    <definedName name="_xlnm.Criteria" localSheetId="9" hidden="1">#REF!</definedName>
    <definedName name="_xlnm.Criteria" hidden="1">#REF!</definedName>
    <definedName name="CRN">#REF!</definedName>
    <definedName name="CRO">#REF!</definedName>
    <definedName name="Cron" localSheetId="9" hidden="1">{#N/A,#N/A,FALSE,"MO (2)"}</definedName>
    <definedName name="Cron" hidden="1">{#N/A,#N/A,FALSE,"MO (2)"}</definedName>
    <definedName name="Cron_1" hidden="1">{#N/A,#N/A,FALSE,"MO (2)"}</definedName>
    <definedName name="CRONO" localSheetId="15">#REF!</definedName>
    <definedName name="CRONO">#REF!</definedName>
    <definedName name="CRONO_1">#REF!</definedName>
    <definedName name="CRONO_25" localSheetId="15">#REF!</definedName>
    <definedName name="CRONO_25">#REF!</definedName>
    <definedName name="cronograma" hidden="1">{#N/A,#N/A,TRUE,"Plan1"}</definedName>
    <definedName name="CRONOGRAMA_PRAZO">#REF!</definedName>
    <definedName name="CRONOMOD">{"total","SUM(total)","YNNNN",FALSE}</definedName>
    <definedName name="Croquiiii" localSheetId="15">'CUSTO DO BINÔMIO'!Croquiiii</definedName>
    <definedName name="Croquiiii">#N/A</definedName>
    <definedName name="Croquiiii_38" localSheetId="15">'CUSTO DO BINÔMIO'!Croquiiii_38</definedName>
    <definedName name="Croquiiii_38">#N/A</definedName>
    <definedName name="CRR">#REF!</definedName>
    <definedName name="CS" localSheetId="15">#REF!</definedName>
    <definedName name="cs" localSheetId="9">#REF!</definedName>
    <definedName name="CS" localSheetId="18">#REF!</definedName>
    <definedName name="CS" localSheetId="19">#REF!</definedName>
    <definedName name="CS">'[17]CS#'!$A$3:$K$12</definedName>
    <definedName name="CS110PI">#REF!</definedName>
    <definedName name="CS110R">#REF!</definedName>
    <definedName name="CS316PI">#REF!</definedName>
    <definedName name="CS316R">#REF!</definedName>
    <definedName name="CS423PI">#REF!</definedName>
    <definedName name="CS423R">#REF!</definedName>
    <definedName name="CSA">#REF!</definedName>
    <definedName name="CST">#REF!</definedName>
    <definedName name="CT_501">#N/A</definedName>
    <definedName name="CT_501_1">#REF!</definedName>
    <definedName name="CT_511">#N/A</definedName>
    <definedName name="CT_511_1">#REF!</definedName>
    <definedName name="CT_602">#N/A</definedName>
    <definedName name="CT_602_1">#REF!</definedName>
    <definedName name="CT_603">#N/A</definedName>
    <definedName name="CT_603_1">#REF!</definedName>
    <definedName name="CT_604">#N/A</definedName>
    <definedName name="CT_604_1">#REF!</definedName>
    <definedName name="CT_605">#N/A</definedName>
    <definedName name="CT_605_1">#REF!</definedName>
    <definedName name="CT_607">#N/A</definedName>
    <definedName name="CT_607_1">#REF!</definedName>
    <definedName name="CT_701">#N/A</definedName>
    <definedName name="CT_701_1">#REF!</definedName>
    <definedName name="CT_702">#N/A</definedName>
    <definedName name="CT_702_1">#REF!</definedName>
    <definedName name="CTO">#REF!</definedName>
    <definedName name="cu" hidden="1">{#N/A,#N/A,TRUE,"Serviços"}</definedName>
    <definedName name="CUN" localSheetId="15">#REF!</definedName>
    <definedName name="Cun" hidden="1">VLOOKUP(#REF!,rec,5,0)</definedName>
    <definedName name="CunEq" localSheetId="15" hidden="1">SUM(IF(#REF! =#REF!,(#REF!)*(#REF!="EQ")))</definedName>
    <definedName name="CunEq" localSheetId="9" hidden="1">SUM(IF(#REF! =#REF!,(#REF!)*(#REF!="EQ")))</definedName>
    <definedName name="CunEq" localSheetId="1" hidden="1">SUM(IF(#REF! =#REF!,(#REF!)*(#REF!="EQ")))</definedName>
    <definedName name="CunEq" localSheetId="0" hidden="1">SUM(IF(#REF! =#REF!,(#REF!)*(#REF!="EQ")))</definedName>
    <definedName name="CunEq" hidden="1">SUM(IF(#REF! =#REF!,(#REF!)*(#REF!="EQ")))</definedName>
    <definedName name="CunEq_1" hidden="1">SUM(IF(#REF! =#REF!,(#REF!)*(#REF!="EQ")))</definedName>
    <definedName name="CunMo" localSheetId="15" hidden="1">SUM(IF(#REF! =#REF!,(#REF!)*(#REF!="MO")))</definedName>
    <definedName name="CunMo" localSheetId="9" hidden="1">SUM(IF(#REF! =#REF!,(#REF!)*(#REF!="MO")))</definedName>
    <definedName name="CunMo" localSheetId="1" hidden="1">SUM(IF(#REF! =#REF!,(#REF!)*(#REF!="MO")))</definedName>
    <definedName name="CunMo" localSheetId="0" hidden="1">SUM(IF(#REF! =#REF!,(#REF!)*(#REF!="MO")))</definedName>
    <definedName name="CunMo" hidden="1">SUM(IF(#REF! =#REF!,(#REF!)*(#REF!="MO")))</definedName>
    <definedName name="CunMo_1" hidden="1">SUM(IF(#REF! =#REF!,(#REF!)*(#REF!="MO")))</definedName>
    <definedName name="CunMp" localSheetId="15" hidden="1">SUM(IF(#REF! =#REF!,(#REF!)*(#REF!="MP")))</definedName>
    <definedName name="CunMp" localSheetId="9" hidden="1">SUM(IF(#REF! =#REF!,(#REF!)*(#REF!="MP")))</definedName>
    <definedName name="CunMp" localSheetId="1" hidden="1">SUM(IF(#REF! =#REF!,(#REF!)*(#REF!="MP")))</definedName>
    <definedName name="CunMp" localSheetId="0" hidden="1">SUM(IF(#REF! =#REF!,(#REF!)*(#REF!="MP")))</definedName>
    <definedName name="CunMp" hidden="1">SUM(IF(#REF! =#REF!,(#REF!)*(#REF!="MP")))</definedName>
    <definedName name="CunMp_1" hidden="1">SUM(IF(#REF! =#REF!,(#REF!)*(#REF!="MP")))</definedName>
    <definedName name="CURRENCY" localSheetId="7">#REF!</definedName>
    <definedName name="CURRENCY" localSheetId="9">#REF!</definedName>
    <definedName name="CURRENCY" localSheetId="18">#REF!</definedName>
    <definedName name="CURRENCY">#REF!</definedName>
    <definedName name="CURTO">#N/A</definedName>
    <definedName name="CURVA" localSheetId="7">'[18]FLUXO - EXECUÇÃO PRÓPRIA'!#REF!</definedName>
    <definedName name="curva" localSheetId="9">#N/A</definedName>
    <definedName name="CURVA">'[18]FLUXO - EXECUÇÃO PRÓPRIA'!#REF!</definedName>
    <definedName name="CURVA_ABC" localSheetId="7">'[18]FLUXO - EXECUÇÃO PRÓPRIA'!#REF!</definedName>
    <definedName name="Curva_ABC" localSheetId="9">#N/A</definedName>
    <definedName name="CURVA_ABC">'[18]FLUXO - EXECUÇÃO PRÓPRIA'!#REF!</definedName>
    <definedName name="custo" localSheetId="7">#REF!</definedName>
    <definedName name="custo" localSheetId="9">#REF!</definedName>
    <definedName name="custo" localSheetId="18">#REF!</definedName>
    <definedName name="custo">#REF!</definedName>
    <definedName name="CUSTO_10">#REF!</definedName>
    <definedName name="CUSTO_10_19">#REF!</definedName>
    <definedName name="CUSTO_17">#REF!</definedName>
    <definedName name="CUSTO_17_19">#REF!</definedName>
    <definedName name="CUSTO_19">#REF!</definedName>
    <definedName name="CUSTO_6">#REF!</definedName>
    <definedName name="CUSTO_6_19">#REF!</definedName>
    <definedName name="CUSTO_7">#REF!</definedName>
    <definedName name="CUSTO_7_19">#REF!</definedName>
    <definedName name="CUSTO_8">#REF!</definedName>
    <definedName name="CUSTO_8_19">#REF!</definedName>
    <definedName name="CUSTO_9">#REF!</definedName>
    <definedName name="CUSTO_9_19">#REF!</definedName>
    <definedName name="Custo_parcial">#REF!</definedName>
    <definedName name="Custo_parcial_1">#REF!</definedName>
    <definedName name="custoA">#REF!</definedName>
    <definedName name="custoB">#REF!</definedName>
    <definedName name="custoSUB">#REF!</definedName>
    <definedName name="CV">#REF!</definedName>
    <definedName name="cvc">#REF!</definedName>
    <definedName name="cx.01">#REF!</definedName>
    <definedName name="cx_coletora">#REF!</definedName>
    <definedName name="d" localSheetId="7">#REF!</definedName>
    <definedName name="d" localSheetId="15">#REF!</definedName>
    <definedName name="d">#REF!</definedName>
    <definedName name="d.1000">#REF!</definedName>
    <definedName name="d.1200">#REF!</definedName>
    <definedName name="d.200">#REF!</definedName>
    <definedName name="d.400">#REF!</definedName>
    <definedName name="d.50">#REF!</definedName>
    <definedName name="d.600">#REF!</definedName>
    <definedName name="d.800">#REF!</definedName>
    <definedName name="d_25" localSheetId="15">#REF!</definedName>
    <definedName name="d_25">#REF!</definedName>
    <definedName name="dadinho" localSheetId="15">#REF!</definedName>
    <definedName name="dadinho">#REF!</definedName>
    <definedName name="dadinho_1">#REF!</definedName>
    <definedName name="dadinho_11">#REF!</definedName>
    <definedName name="dadinho_11_19">#REF!</definedName>
    <definedName name="dadinho_13">#REF!</definedName>
    <definedName name="dadinho_13_1">#REF!</definedName>
    <definedName name="dadinho_13_19">#REF!</definedName>
    <definedName name="dadinho_19">#REF!</definedName>
    <definedName name="dadinho_21">#REF!</definedName>
    <definedName name="dadinho_21_19">#REF!</definedName>
    <definedName name="dadinho_29" localSheetId="15">#REF!</definedName>
    <definedName name="dadinho_29">#REF!</definedName>
    <definedName name="dadinho_31" localSheetId="15">#REF!</definedName>
    <definedName name="dadinho_31">#REF!</definedName>
    <definedName name="dadinho_50">#N/A</definedName>
    <definedName name="dadinho_50_1">#REF!</definedName>
    <definedName name="dadinho_7">#REF!</definedName>
    <definedName name="dadinho_8">#REF!</definedName>
    <definedName name="dadinho_9">#REF!</definedName>
    <definedName name="DADOS" localSheetId="15">#REF!</definedName>
    <definedName name="Dados" hidden="1">#REF!</definedName>
    <definedName name="DADOS_1">#REF!</definedName>
    <definedName name="DADOS_11">#REF!</definedName>
    <definedName name="DADOS_11_19">#REF!</definedName>
    <definedName name="DADOS_13">#REF!</definedName>
    <definedName name="DADOS_13_1">#REF!</definedName>
    <definedName name="DADOS_13_19">#REF!</definedName>
    <definedName name="DADOS_14">#REF!</definedName>
    <definedName name="DADOS_14_19">#REF!</definedName>
    <definedName name="DADOS_15">#REF!</definedName>
    <definedName name="DADOS_15_19">#REF!</definedName>
    <definedName name="DADOS_16">#REF!</definedName>
    <definedName name="DADOS_16_19">#REF!</definedName>
    <definedName name="DADOS_19">#REF!</definedName>
    <definedName name="DADOS_19_1">#REF!</definedName>
    <definedName name="DADOS_21">#REF!</definedName>
    <definedName name="DADOS_21_19">#REF!</definedName>
    <definedName name="DADOS_29" localSheetId="15">#REF!</definedName>
    <definedName name="DADOS_29">#REF!</definedName>
    <definedName name="DADOS_31" localSheetId="15">#REF!</definedName>
    <definedName name="DADOS_31">#REF!</definedName>
    <definedName name="DADOS_50">#N/A</definedName>
    <definedName name="DADOS_50_1">#REF!</definedName>
    <definedName name="DADOS_7">#REF!</definedName>
    <definedName name="DADOS_8">#REF!</definedName>
    <definedName name="DADOS_9">#REF!</definedName>
    <definedName name="Dados_Primário" localSheetId="15">#REF!</definedName>
    <definedName name="Dados_Primário">#REF!</definedName>
    <definedName name="Dados1">#REF!</definedName>
    <definedName name="DAER1" localSheetId="15" hidden="1">{#N/A,#N/A,TRUE,"Serviços"}</definedName>
    <definedName name="DAER1" localSheetId="9" hidden="1">{#N/A,#N/A,TRUE,"Serviços"}</definedName>
    <definedName name="DAER1" hidden="1">{#N/A,#N/A,TRUE,"Serviços"}</definedName>
    <definedName name="DAER11" localSheetId="9" hidden="1">{#N/A,#N/A,TRUE,"Serviços"}</definedName>
    <definedName name="DAER11" hidden="1">{#N/A,#N/A,TRUE,"Serviços"}</definedName>
    <definedName name="dasd">#REF!</definedName>
    <definedName name="Data" localSheetId="15">#REF!</definedName>
    <definedName name="Data">#REF!</definedName>
    <definedName name="DATA_1">#REF!</definedName>
    <definedName name="DATA_14">#N/A</definedName>
    <definedName name="DATA_7">#N/A</definedName>
    <definedName name="DATA_7_1">#REF!</definedName>
    <definedName name="DATA_7_14">#N/A</definedName>
    <definedName name="Data_Base_Cons">#REF!</definedName>
    <definedName name="Data_Final" localSheetId="7">#REF!</definedName>
    <definedName name="Data_Final" localSheetId="15">#REF!</definedName>
    <definedName name="Data_Final" localSheetId="9">#REF!</definedName>
    <definedName name="Data_Final">#REF!</definedName>
    <definedName name="Data_Final_25" localSheetId="15">#REF!</definedName>
    <definedName name="Data_Final_25">#REF!</definedName>
    <definedName name="Data_Início" localSheetId="7">#REF!</definedName>
    <definedName name="Data_Início" localSheetId="15">#REF!</definedName>
    <definedName name="Data_Início" localSheetId="9">#REF!</definedName>
    <definedName name="Data_Início">#REF!</definedName>
    <definedName name="Data_Início_25" localSheetId="15">#REF!</definedName>
    <definedName name="Data_Início_25">#REF!</definedName>
    <definedName name="DATA1">#REF!</definedName>
    <definedName name="database">#REF!</definedName>
    <definedName name="database_1">#REF!</definedName>
    <definedName name="database2">#REF!</definedName>
    <definedName name="DATMODELE">#REF!</definedName>
    <definedName name="DATMODMEC">#REF!</definedName>
    <definedName name="DATTML">#REF!</definedName>
    <definedName name="daV">#N/A</definedName>
    <definedName name="daVIDSON">#N/A</definedName>
    <definedName name="DCAW">"$#REF!.$E$33"</definedName>
    <definedName name="DD">#REF!</definedName>
    <definedName name="ddd">{#N/A,#N/A,FALSE,"QUADRO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dddd">{#N/A,#N/A,FALSE,"QUADRO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ddddddd">[0]!database</definedName>
    <definedName name="ddddsd">#REF!</definedName>
    <definedName name="ddere" hidden="1">{#N/A,#N/A,FALSE,"MO (2)"}</definedName>
    <definedName name="ddlc">#REF!</definedName>
    <definedName name="deb" hidden="1">#REF!</definedName>
    <definedName name="DECANEL">#REF!</definedName>
    <definedName name="defensa">[0]!ddddddd</definedName>
    <definedName name="DEFENSA1">#REF!</definedName>
    <definedName name="defensas" hidden="1">#REF!</definedName>
    <definedName name="DEFLATOR">#REF!</definedName>
    <definedName name="Demonstrativo">#REF!</definedName>
    <definedName name="Demonstrativo_1">#REF!</definedName>
    <definedName name="Demonstrativo_2">#REF!</definedName>
    <definedName name="Demonstrativo_3">#REF!</definedName>
    <definedName name="DEMONSTRATIVO_DO_RESULTADO_GERENCIAL___DGR">#REF!</definedName>
    <definedName name="Denominação">#REF!</definedName>
    <definedName name="densidade_cap">#REF!</definedName>
    <definedName name="Densidades" localSheetId="15">#REF!</definedName>
    <definedName name="Densidades">#REF!</definedName>
    <definedName name="DEQ">#REF!</definedName>
    <definedName name="DEQUIP" localSheetId="15">#REF!</definedName>
    <definedName name="DEQUIP">#REF!</definedName>
    <definedName name="DEQUIP_1">#REF!</definedName>
    <definedName name="DEQUIP_25" localSheetId="15">#REF!</definedName>
    <definedName name="DEQUIP_25">#REF!</definedName>
    <definedName name="DER">#REF!</definedName>
    <definedName name="DESAA">{#N/A,#N/A,FALSE,"QUADRO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desc">#REF!</definedName>
    <definedName name="DescAux" hidden="1">#N/A</definedName>
    <definedName name="descida1">#REF!</definedName>
    <definedName name="descida2">#REF!</definedName>
    <definedName name="desconto">#REF!</definedName>
    <definedName name="desconto_11">#REF!</definedName>
    <definedName name="desconto_12">#REF!</definedName>
    <definedName name="desconto_13">#REF!</definedName>
    <definedName name="desconto_15">#REF!</definedName>
    <definedName name="desconto_16">#REF!</definedName>
    <definedName name="desconto_17">#REF!</definedName>
    <definedName name="desconto_19">#REF!</definedName>
    <definedName name="desconto_2">#REF!</definedName>
    <definedName name="desconto_28">#REF!</definedName>
    <definedName name="desconto_3">#REF!</definedName>
    <definedName name="desconto_4">#REF!</definedName>
    <definedName name="desconto_7">#REF!</definedName>
    <definedName name="desconto_9">#REF!</definedName>
    <definedName name="desconto2">#REF!</definedName>
    <definedName name="desconto2_11">#REF!</definedName>
    <definedName name="desconto2_12">#REF!</definedName>
    <definedName name="desconto2_13">#REF!</definedName>
    <definedName name="desconto2_15">#REF!</definedName>
    <definedName name="desconto2_16">#REF!</definedName>
    <definedName name="desconto2_17">#REF!</definedName>
    <definedName name="desconto2_19">#REF!</definedName>
    <definedName name="desconto2_2">#REF!</definedName>
    <definedName name="desconto2_28">#REF!</definedName>
    <definedName name="desconto2_3">#REF!</definedName>
    <definedName name="desconto2_4">#REF!</definedName>
    <definedName name="desconto2_7">#REF!</definedName>
    <definedName name="desconto2_9">#REF!</definedName>
    <definedName name="descricao" localSheetId="15">#REF!</definedName>
    <definedName name="descricao">#REF!</definedName>
    <definedName name="DESCRIÇÃO_serviço">OFFSET(#REF!,0,0,COUNTA(#REF!),1)</definedName>
    <definedName name="DESCRITIVO1">#REF!</definedName>
    <definedName name="Desenbolso_2">[14]Plan1!#REF!</definedName>
    <definedName name="desenbolso2">#REF!</definedName>
    <definedName name="DESFORMA">#REF!</definedName>
    <definedName name="DESM">#REF!</definedName>
    <definedName name="DESP.INDIRETAS">placas</definedName>
    <definedName name="Detalhe" hidden="1">{"'Resumo'!$A$4:$N$60"}</definedName>
    <definedName name="Dez">{"dez","vinte","trinta","quarenta","cinquenta","sessenta","setenta","oitenta","noventa"}</definedName>
    <definedName name="DEZ94_3">#REF!</definedName>
    <definedName name="DEZ95_3">#REF!</definedName>
    <definedName name="DEZ96_3">#REF!</definedName>
    <definedName name="DEZ97_3">#REF!</definedName>
    <definedName name="DEZ98_3">#REF!</definedName>
    <definedName name="DEZ99_3">#REF!</definedName>
    <definedName name="df">#REF!</definedName>
    <definedName name="dfdfdfd" hidden="1">{#N/A,#N/A,FALSE,"MO (2)"}</definedName>
    <definedName name="dfg">#REF!</definedName>
    <definedName name="DFGDFG" localSheetId="15">#REF!</definedName>
    <definedName name="DFGDFG">#REF!</definedName>
    <definedName name="DFGHDF">#REF!</definedName>
    <definedName name="dfgs" localSheetId="9" hidden="1">{#N/A,#N/A,TRUE,"Serviços"}</definedName>
    <definedName name="dfgs" hidden="1">{#N/A,#N/A,TRUE,"Serviços"}</definedName>
    <definedName name="dfgss" localSheetId="9" hidden="1">{#N/A,#N/A,TRUE,"Serviços"}</definedName>
    <definedName name="dfgss" hidden="1">{#N/A,#N/A,TRUE,"Serviços"}</definedName>
    <definedName name="dfm">#REF!</definedName>
    <definedName name="dfs">#REF!</definedName>
    <definedName name="DGA" localSheetId="7">'[12]PRO-08'!#REF!</definedName>
    <definedName name="DGA" localSheetId="15">'[12]PRO-08'!#REF!</definedName>
    <definedName name="DGA" localSheetId="9">#REF!</definedName>
    <definedName name="DGA">'[12]PRO-08'!#REF!</definedName>
    <definedName name="DGA_10" localSheetId="15">'[13]PRO-08'!#REF!</definedName>
    <definedName name="DGA_10">#REF!</definedName>
    <definedName name="DGA_25" localSheetId="15">'[13]PRO-08'!#REF!</definedName>
    <definedName name="DGA_25">#REF!</definedName>
    <definedName name="DGA_27" localSheetId="15">'[13]PRO-08'!#REF!</definedName>
    <definedName name="DGA_27">#REF!</definedName>
    <definedName name="DGA_29" localSheetId="15">'[13]PRO-08'!#REF!</definedName>
    <definedName name="DGA_29">#REF!</definedName>
    <definedName name="DGA_9" localSheetId="15">'[13]PRO-08'!#REF!</definedName>
    <definedName name="DGA_9">#REF!</definedName>
    <definedName name="DGF" localSheetId="9" hidden="1">{#N/A,#N/A,FALSE,"MO (2)"}</definedName>
    <definedName name="DGF" hidden="1">{#N/A,#N/A,FALSE,"MO (2)"}</definedName>
    <definedName name="DGF_1" hidden="1">{#N/A,#N/A,FALSE,"MO (2)"}</definedName>
    <definedName name="di">#REF!</definedName>
    <definedName name="DIA">#REF!</definedName>
    <definedName name="DIA_1">#REF!</definedName>
    <definedName name="diar1">#REF!</definedName>
    <definedName name="diar2">#REF!</definedName>
    <definedName name="diária">#REF!</definedName>
    <definedName name="DIARIAS">#REF!</definedName>
    <definedName name="dias">#N/A</definedName>
    <definedName name="diesel">#REF!</definedName>
    <definedName name="DIESEL_1">#REF!</definedName>
    <definedName name="DIGITAL">[0]!DIGITAL</definedName>
    <definedName name="DIGITAL_25">DIGITAL_25</definedName>
    <definedName name="dima">{#N/A,#N/A,FALSE,"QUADRO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DINHEIRO">#REF!</definedName>
    <definedName name="DINHEIRO_1">#REF!</definedName>
    <definedName name="DINHEIRO_12">#REF!</definedName>
    <definedName name="DINHEIRO_13">#REF!</definedName>
    <definedName name="DispTelGASAG" hidden="1">{"'teste'!$B$2:$R$49"}</definedName>
    <definedName name="DISTC">#REF!</definedName>
    <definedName name="Diversos">#REF!</definedName>
    <definedName name="DJ" localSheetId="7">#REF!</definedName>
    <definedName name="DJ" localSheetId="15">#REF!</definedName>
    <definedName name="DJ" localSheetId="9">#REF!</definedName>
    <definedName name="DJ" localSheetId="19">#REF!</definedName>
    <definedName name="DJ">#REF!</definedName>
    <definedName name="DJ_25" localSheetId="15">#REF!</definedName>
    <definedName name="DJ_25">#REF!</definedName>
    <definedName name="dkdkd">#REF!</definedName>
    <definedName name="DMT.BET.CBA">#REF!</definedName>
    <definedName name="DMT.BETUMINCBA">#REF!</definedName>
    <definedName name="DMT.CIMENTO">#REF!</definedName>
    <definedName name="DMT_0_50">#REF!</definedName>
    <definedName name="DMT_1000">#REF!</definedName>
    <definedName name="dmt_1200">#REF!</definedName>
    <definedName name="dmt_1400">#REF!</definedName>
    <definedName name="DMT_200">#REF!</definedName>
    <definedName name="DMT_200_400">#REF!</definedName>
    <definedName name="DMT_400">#REF!</definedName>
    <definedName name="DMT_400_600">#REF!</definedName>
    <definedName name="DMT_50">#REF!</definedName>
    <definedName name="DMT_50_200">#REF!</definedName>
    <definedName name="DMT_600">#REF!</definedName>
    <definedName name="DMT_800">#REF!</definedName>
    <definedName name="DMT_CM30_NP">#REF!</definedName>
    <definedName name="DMT_CM30_P">#REF!</definedName>
    <definedName name="DMT_RR2C_NP">#REF!</definedName>
    <definedName name="DMT_RR2C_P">#REF!</definedName>
    <definedName name="DMTc">#REF!</definedName>
    <definedName name="DMTCIMENTO">#REF!</definedName>
    <definedName name="DMTMICRO0.8">#REF!</definedName>
    <definedName name="dng" hidden="1">{#N/A,#N/A,FALSE,"GERAL";#N/A,#N/A,FALSE,"012-96";#N/A,#N/A,FALSE,"018-96";#N/A,#N/A,FALSE,"027-96";#N/A,#N/A,FALSE,"059-96";#N/A,#N/A,FALSE,"076-96";#N/A,#N/A,FALSE,"019-97";#N/A,#N/A,FALSE,"021-97";#N/A,#N/A,FALSE,"022-97";#N/A,#N/A,FALSE,"028-97"}</definedName>
    <definedName name="DNIT">#REF!</definedName>
    <definedName name="DO">#REF!</definedName>
    <definedName name="dois">'MÃO DE OBRA'!DJ</definedName>
    <definedName name="DOLAR">#REF!</definedName>
    <definedName name="Dólar">#REF!</definedName>
    <definedName name="DOLAR_1">#REF!</definedName>
    <definedName name="DOLAR_2">#REF!</definedName>
    <definedName name="DOLAR_3">#REF!</definedName>
    <definedName name="DPESSO" localSheetId="15">#REF!</definedName>
    <definedName name="DPESSO">#REF!</definedName>
    <definedName name="DPESSO_1">#REF!</definedName>
    <definedName name="DPESSO_25" localSheetId="15">#REF!</definedName>
    <definedName name="DPESSO_25">#REF!</definedName>
    <definedName name="drafad">#REF!</definedName>
    <definedName name="DRE">#REF!</definedName>
    <definedName name="drena">#REF!</definedName>
    <definedName name="Drena2">#REF!</definedName>
    <definedName name="drenagem">#REF!</definedName>
    <definedName name="drenagem_1">#REF!</definedName>
    <definedName name="drenagem_2">#REF!</definedName>
    <definedName name="drenagem_3">#REF!</definedName>
    <definedName name="drenagem_4">#REF!</definedName>
    <definedName name="DRI">#REF!</definedName>
    <definedName name="DS">#REF!</definedName>
    <definedName name="dsad">#REF!</definedName>
    <definedName name="dsadf">{"total","SUM(total)","YNNNN",FALSE}</definedName>
    <definedName name="Dsc" hidden="1">#N/A</definedName>
    <definedName name="Dsc_26">NA()</definedName>
    <definedName name="Dsc_27">NA()</definedName>
    <definedName name="dsee">{#N/A,#N/A,FALSE,"QUADRO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dsr4g">#N/A</definedName>
    <definedName name="dss">#REF!</definedName>
    <definedName name="DTM">#REF!</definedName>
    <definedName name="DTMED">"$#REF!.$C$8"</definedName>
    <definedName name="DUCOL" hidden="1">{"'Plan1 (2)'!$A$5:$F$63"}</definedName>
    <definedName name="E" localSheetId="7">'[12]PRO-08'!#REF!</definedName>
    <definedName name="E" localSheetId="9">placas</definedName>
    <definedName name="e" localSheetId="18">#REF!</definedName>
    <definedName name="E">'[12]PRO-08'!#REF!</definedName>
    <definedName name="E_001">#N/A</definedName>
    <definedName name="E_001_1">#REF!</definedName>
    <definedName name="E_006">#N/A</definedName>
    <definedName name="E_006_1">#REF!</definedName>
    <definedName name="E_007">#N/A</definedName>
    <definedName name="E_007_1">#REF!</definedName>
    <definedName name="E_009">#N/A</definedName>
    <definedName name="E_009_1">#REF!</definedName>
    <definedName name="E_013">#N/A</definedName>
    <definedName name="E_013_1">#REF!</definedName>
    <definedName name="E_016">#N/A</definedName>
    <definedName name="E_016_1">#REF!</definedName>
    <definedName name="E_101">#N/A</definedName>
    <definedName name="E_101_1">#REF!</definedName>
    <definedName name="E_105">#N/A</definedName>
    <definedName name="E_105_1">#REF!</definedName>
    <definedName name="E_107">#N/A</definedName>
    <definedName name="E_107_1">#REF!</definedName>
    <definedName name="E_110">#N/A</definedName>
    <definedName name="E_110_1">#REF!</definedName>
    <definedName name="E_111">#N/A</definedName>
    <definedName name="E_111_1">#REF!</definedName>
    <definedName name="E_112">#N/A</definedName>
    <definedName name="E_112_1">#REF!</definedName>
    <definedName name="E_113">#N/A</definedName>
    <definedName name="E_113_1">#REF!</definedName>
    <definedName name="E_116">#N/A</definedName>
    <definedName name="E_116_1">#REF!</definedName>
    <definedName name="E_118">#N/A</definedName>
    <definedName name="E_118_1">#REF!</definedName>
    <definedName name="E_119">#N/A</definedName>
    <definedName name="E_119_1">#REF!</definedName>
    <definedName name="E_122">#N/A</definedName>
    <definedName name="E_122_1">#REF!</definedName>
    <definedName name="E_123">#N/A</definedName>
    <definedName name="E_123_1">#REF!</definedName>
    <definedName name="E_208">#N/A</definedName>
    <definedName name="E_208_1">#REF!</definedName>
    <definedName name="E_209">#N/A</definedName>
    <definedName name="E_209_1">#REF!</definedName>
    <definedName name="E_302">#N/A</definedName>
    <definedName name="E_302_1">#REF!</definedName>
    <definedName name="E_304">#N/A</definedName>
    <definedName name="E_304_1">#REF!</definedName>
    <definedName name="E_306">#N/A</definedName>
    <definedName name="E_306_1">#REF!</definedName>
    <definedName name="E_343">#N/A</definedName>
    <definedName name="E_343_1">#REF!</definedName>
    <definedName name="E_400">#N/A</definedName>
    <definedName name="E_400_1">#REF!</definedName>
    <definedName name="E_402">#N/A</definedName>
    <definedName name="E_402_1">#REF!</definedName>
    <definedName name="E_406">#N/A</definedName>
    <definedName name="E_406_1">#REF!</definedName>
    <definedName name="E_408">#N/A</definedName>
    <definedName name="E_408_1">#REF!</definedName>
    <definedName name="E_410">#N/A</definedName>
    <definedName name="E_410_1">#REF!</definedName>
    <definedName name="E_412">#N/A</definedName>
    <definedName name="E_412_1">#REF!</definedName>
    <definedName name="E_416">#N/A</definedName>
    <definedName name="E_416_1">#REF!</definedName>
    <definedName name="E_502">#N/A</definedName>
    <definedName name="E_502_1">#REF!</definedName>
    <definedName name="E_507">#N/A</definedName>
    <definedName name="E_507_1">#REF!</definedName>
    <definedName name="E_508">#N/A</definedName>
    <definedName name="E_508_1">#REF!</definedName>
    <definedName name="E_509">#N/A</definedName>
    <definedName name="E_509_1">#REF!</definedName>
    <definedName name="E_601">#N/A</definedName>
    <definedName name="E_601_1">#REF!</definedName>
    <definedName name="E_602">#N/A</definedName>
    <definedName name="E_602_1">#REF!</definedName>
    <definedName name="E_904">#N/A</definedName>
    <definedName name="E_904_1">#REF!</definedName>
    <definedName name="E_906">#N/A</definedName>
    <definedName name="E_906_1">#REF!</definedName>
    <definedName name="E_914">#N/A</definedName>
    <definedName name="E_914_1">#REF!</definedName>
    <definedName name="E_922">#N/A</definedName>
    <definedName name="E_922_1">#REF!</definedName>
    <definedName name="e001e">#REF!</definedName>
    <definedName name="e001i">#REF!</definedName>
    <definedName name="e001p">#REF!</definedName>
    <definedName name="e002e">#REF!</definedName>
    <definedName name="e002i">#REF!</definedName>
    <definedName name="e002p">#REF!</definedName>
    <definedName name="e003e">#REF!</definedName>
    <definedName name="e003i">#REF!</definedName>
    <definedName name="e003p">#REF!</definedName>
    <definedName name="e005e">#REF!</definedName>
    <definedName name="e005i">#REF!</definedName>
    <definedName name="e005p">#REF!</definedName>
    <definedName name="e006e">#REF!</definedName>
    <definedName name="e006i">#REF!</definedName>
    <definedName name="e006p">#REF!</definedName>
    <definedName name="e007e">#REF!</definedName>
    <definedName name="e007i">#REF!</definedName>
    <definedName name="e007p">#REF!</definedName>
    <definedName name="e009e">#REF!</definedName>
    <definedName name="e009i">#REF!</definedName>
    <definedName name="e009p">#REF!</definedName>
    <definedName name="e010e">#REF!</definedName>
    <definedName name="e010i">#REF!</definedName>
    <definedName name="e010p">#REF!</definedName>
    <definedName name="e011e">#REF!</definedName>
    <definedName name="e011i">#REF!</definedName>
    <definedName name="e011p">#REF!</definedName>
    <definedName name="e013e">#REF!</definedName>
    <definedName name="e013i">#REF!</definedName>
    <definedName name="e013p">#REF!</definedName>
    <definedName name="e014e">#REF!</definedName>
    <definedName name="e014i">#REF!</definedName>
    <definedName name="e014p">#REF!</definedName>
    <definedName name="e015e">#REF!</definedName>
    <definedName name="e015i">#REF!</definedName>
    <definedName name="e015p">#REF!</definedName>
    <definedName name="e016e">#REF!</definedName>
    <definedName name="e016i">#REF!</definedName>
    <definedName name="e016p">#REF!</definedName>
    <definedName name="e055e">#REF!</definedName>
    <definedName name="e055i">#REF!</definedName>
    <definedName name="e055p">#REF!</definedName>
    <definedName name="e056e">#REF!</definedName>
    <definedName name="e056i">#REF!</definedName>
    <definedName name="e056p">#REF!</definedName>
    <definedName name="e062e">#REF!</definedName>
    <definedName name="e062i">#REF!</definedName>
    <definedName name="e062p">#REF!</definedName>
    <definedName name="e063e">#REF!</definedName>
    <definedName name="e063i">#REF!</definedName>
    <definedName name="e063p">#REF!</definedName>
    <definedName name="e065e">#REF!</definedName>
    <definedName name="e065i">#REF!</definedName>
    <definedName name="e065p">#REF!</definedName>
    <definedName name="e066e">#REF!</definedName>
    <definedName name="e066i">#REF!</definedName>
    <definedName name="e066p">#REF!</definedName>
    <definedName name="e101e">#REF!</definedName>
    <definedName name="e101i">#REF!</definedName>
    <definedName name="e101p">#REF!</definedName>
    <definedName name="e102e">#REF!</definedName>
    <definedName name="e102i">#REF!</definedName>
    <definedName name="e102p">#REF!</definedName>
    <definedName name="e103e">#REF!</definedName>
    <definedName name="e103i">#REF!</definedName>
    <definedName name="e103p">#REF!</definedName>
    <definedName name="e104e">#REF!</definedName>
    <definedName name="e104i">#REF!</definedName>
    <definedName name="e104p">#REF!</definedName>
    <definedName name="e105e">#REF!</definedName>
    <definedName name="e105i">#REF!</definedName>
    <definedName name="e105p">#REF!</definedName>
    <definedName name="e106e">#REF!</definedName>
    <definedName name="e106i">#REF!</definedName>
    <definedName name="e106p">#REF!</definedName>
    <definedName name="e107e">#REF!</definedName>
    <definedName name="e107i">#REF!</definedName>
    <definedName name="e107p">#REF!</definedName>
    <definedName name="e108e">#REF!</definedName>
    <definedName name="e108i">#REF!</definedName>
    <definedName name="e108p">#REF!</definedName>
    <definedName name="e109e">#REF!</definedName>
    <definedName name="e109i">#REF!</definedName>
    <definedName name="e109p">#REF!</definedName>
    <definedName name="e110e">#REF!</definedName>
    <definedName name="e110i">#REF!</definedName>
    <definedName name="e110p">#REF!</definedName>
    <definedName name="e111e">#REF!</definedName>
    <definedName name="e111i">#REF!</definedName>
    <definedName name="e111p">#REF!</definedName>
    <definedName name="e112e">#REF!</definedName>
    <definedName name="e112i">#REF!</definedName>
    <definedName name="e112p">#REF!</definedName>
    <definedName name="e113e">#REF!</definedName>
    <definedName name="e113i">#REF!</definedName>
    <definedName name="e113p">#REF!</definedName>
    <definedName name="e114e">#REF!</definedName>
    <definedName name="e114i">#REF!</definedName>
    <definedName name="e114p">#REF!</definedName>
    <definedName name="e115e">#REF!</definedName>
    <definedName name="e115i">#REF!</definedName>
    <definedName name="e115p">#REF!</definedName>
    <definedName name="e116e">#REF!</definedName>
    <definedName name="e116i">#REF!</definedName>
    <definedName name="e116p">#REF!</definedName>
    <definedName name="e117e">#REF!</definedName>
    <definedName name="e117i">#REF!</definedName>
    <definedName name="e117p">#REF!</definedName>
    <definedName name="e118e">#REF!</definedName>
    <definedName name="e118i">#REF!</definedName>
    <definedName name="e118p">#REF!</definedName>
    <definedName name="e119e">#REF!</definedName>
    <definedName name="e119i">#REF!</definedName>
    <definedName name="e119p">#REF!</definedName>
    <definedName name="e121e">#REF!</definedName>
    <definedName name="e121i">#REF!</definedName>
    <definedName name="e121p">#REF!</definedName>
    <definedName name="e122e">#REF!</definedName>
    <definedName name="e122i">#REF!</definedName>
    <definedName name="e122p">#REF!</definedName>
    <definedName name="e123e">#REF!</definedName>
    <definedName name="e123i">#REF!</definedName>
    <definedName name="e123p">#REF!</definedName>
    <definedName name="e124e">#REF!</definedName>
    <definedName name="e124i">#REF!</definedName>
    <definedName name="e124p">#REF!</definedName>
    <definedName name="e126e">#REF!</definedName>
    <definedName name="e126i">#REF!</definedName>
    <definedName name="e126p">#REF!</definedName>
    <definedName name="e127e">#REF!</definedName>
    <definedName name="e127i">#REF!</definedName>
    <definedName name="e127p">#REF!</definedName>
    <definedName name="e128e">#REF!</definedName>
    <definedName name="e128i">#REF!</definedName>
    <definedName name="e128p">#REF!</definedName>
    <definedName name="e129e">#REF!</definedName>
    <definedName name="e129i">#REF!</definedName>
    <definedName name="e129p">#REF!</definedName>
    <definedName name="e138e">#REF!</definedName>
    <definedName name="e138i">#REF!</definedName>
    <definedName name="e138p">#REF!</definedName>
    <definedName name="e139e">#REF!</definedName>
    <definedName name="e139i">#REF!</definedName>
    <definedName name="e139p">#REF!</definedName>
    <definedName name="e142e">#REF!</definedName>
    <definedName name="e142i">#REF!</definedName>
    <definedName name="e142p">#REF!</definedName>
    <definedName name="e147e">#REF!</definedName>
    <definedName name="e147i">#REF!</definedName>
    <definedName name="e147p">#REF!</definedName>
    <definedName name="e149e">#REF!</definedName>
    <definedName name="e149i">#REF!</definedName>
    <definedName name="e149p">#REF!</definedName>
    <definedName name="e151e">#REF!</definedName>
    <definedName name="e151i">#REF!</definedName>
    <definedName name="e151p">#REF!</definedName>
    <definedName name="e156e">#REF!</definedName>
    <definedName name="e156i">#REF!</definedName>
    <definedName name="e156p">#REF!</definedName>
    <definedName name="e160e">#REF!</definedName>
    <definedName name="e160i">#REF!</definedName>
    <definedName name="e160p">#REF!</definedName>
    <definedName name="e161e">#REF!</definedName>
    <definedName name="e161i">#REF!</definedName>
    <definedName name="e161p">#REF!</definedName>
    <definedName name="e201e">#REF!</definedName>
    <definedName name="e201i">#REF!</definedName>
    <definedName name="e201p">#REF!</definedName>
    <definedName name="e202e">#REF!</definedName>
    <definedName name="e202i">#REF!</definedName>
    <definedName name="e202p">#REF!</definedName>
    <definedName name="e203e">#REF!</definedName>
    <definedName name="e203i">#REF!</definedName>
    <definedName name="e203p">#REF!</definedName>
    <definedName name="e204e">#REF!</definedName>
    <definedName name="e204i">#REF!</definedName>
    <definedName name="e204p">#REF!</definedName>
    <definedName name="e205e">#REF!</definedName>
    <definedName name="e205i">#REF!</definedName>
    <definedName name="e205p">#REF!</definedName>
    <definedName name="e206e">#REF!</definedName>
    <definedName name="e206i">#REF!</definedName>
    <definedName name="e206p">#REF!</definedName>
    <definedName name="e207e">#REF!</definedName>
    <definedName name="e207i">#REF!</definedName>
    <definedName name="e207p">#REF!</definedName>
    <definedName name="e208e">#REF!</definedName>
    <definedName name="e208i">#REF!</definedName>
    <definedName name="e208p">#REF!</definedName>
    <definedName name="e209e">#REF!</definedName>
    <definedName name="e209i">#REF!</definedName>
    <definedName name="e209p">#REF!</definedName>
    <definedName name="e210e">#REF!</definedName>
    <definedName name="e210i">#REF!</definedName>
    <definedName name="e210p">#REF!</definedName>
    <definedName name="e211e">#REF!</definedName>
    <definedName name="e211i">#REF!</definedName>
    <definedName name="e211p">#REF!</definedName>
    <definedName name="e223e">#REF!</definedName>
    <definedName name="e223i">#REF!</definedName>
    <definedName name="e223p">#REF!</definedName>
    <definedName name="e225e">#REF!</definedName>
    <definedName name="e225i">#REF!</definedName>
    <definedName name="e225p">#REF!</definedName>
    <definedName name="e226e">#REF!</definedName>
    <definedName name="e226i">#REF!</definedName>
    <definedName name="e226p">#REF!</definedName>
    <definedName name="e301e">#REF!</definedName>
    <definedName name="e301i">#REF!</definedName>
    <definedName name="e301p">#REF!</definedName>
    <definedName name="e302e">#REF!</definedName>
    <definedName name="e302i">#REF!</definedName>
    <definedName name="e302p">#REF!</definedName>
    <definedName name="e303e">#REF!</definedName>
    <definedName name="e303i">#REF!</definedName>
    <definedName name="e303p">#REF!</definedName>
    <definedName name="e304e">#REF!</definedName>
    <definedName name="e304i">#REF!</definedName>
    <definedName name="e304p">#REF!</definedName>
    <definedName name="e305e">#REF!</definedName>
    <definedName name="e305p">#REF!</definedName>
    <definedName name="e306e">#REF!</definedName>
    <definedName name="e306i">#REF!</definedName>
    <definedName name="e306p">#REF!</definedName>
    <definedName name="e307e">#REF!</definedName>
    <definedName name="e307p">#REF!</definedName>
    <definedName name="e308e">#REF!</definedName>
    <definedName name="e308p">#REF!</definedName>
    <definedName name="e309e">#REF!</definedName>
    <definedName name="e309p">#REF!</definedName>
    <definedName name="e310e">#REF!</definedName>
    <definedName name="e310p">#REF!</definedName>
    <definedName name="e311e">#REF!</definedName>
    <definedName name="e311p">#REF!</definedName>
    <definedName name="e312e">#REF!</definedName>
    <definedName name="e312p">#REF!</definedName>
    <definedName name="e313e">#REF!</definedName>
    <definedName name="e313p">#REF!</definedName>
    <definedName name="e314e">#REF!</definedName>
    <definedName name="e314p">#REF!</definedName>
    <definedName name="e316e">#REF!</definedName>
    <definedName name="e316p">#REF!</definedName>
    <definedName name="e317e">#REF!</definedName>
    <definedName name="e317p">#REF!</definedName>
    <definedName name="e318e">#REF!</definedName>
    <definedName name="e318p">#REF!</definedName>
    <definedName name="e323e">#REF!</definedName>
    <definedName name="e323i">#REF!</definedName>
    <definedName name="e323p">#REF!</definedName>
    <definedName name="e330e">#REF!</definedName>
    <definedName name="e330i">#REF!</definedName>
    <definedName name="e330p">#REF!</definedName>
    <definedName name="e331e">#REF!</definedName>
    <definedName name="e331i">#REF!</definedName>
    <definedName name="e331p">#REF!</definedName>
    <definedName name="e332e">#REF!</definedName>
    <definedName name="e332i">#REF!</definedName>
    <definedName name="e332p">#REF!</definedName>
    <definedName name="e333e">#REF!</definedName>
    <definedName name="e333i">#REF!</definedName>
    <definedName name="e333p">#REF!</definedName>
    <definedName name="e334e">#REF!</definedName>
    <definedName name="e334i">#REF!</definedName>
    <definedName name="e334p">#REF!</definedName>
    <definedName name="e335e">#REF!</definedName>
    <definedName name="e335i">#REF!</definedName>
    <definedName name="e335p">#REF!</definedName>
    <definedName name="e337e">#REF!</definedName>
    <definedName name="e337i">#REF!</definedName>
    <definedName name="e337p">#REF!</definedName>
    <definedName name="e338e">#REF!</definedName>
    <definedName name="e338i">#REF!</definedName>
    <definedName name="e338p">#REF!</definedName>
    <definedName name="e339e">#REF!</definedName>
    <definedName name="e339p">#REF!</definedName>
    <definedName name="e340e">#REF!</definedName>
    <definedName name="e340i">#REF!</definedName>
    <definedName name="e340p">#REF!</definedName>
    <definedName name="e343e">#REF!</definedName>
    <definedName name="e343i">#REF!</definedName>
    <definedName name="e343p">#REF!</definedName>
    <definedName name="e400e">#REF!</definedName>
    <definedName name="e400i">#REF!</definedName>
    <definedName name="e400p">#REF!</definedName>
    <definedName name="e402e">#REF!</definedName>
    <definedName name="e402i">#REF!</definedName>
    <definedName name="e402p">#REF!</definedName>
    <definedName name="e403e">#REF!</definedName>
    <definedName name="e403i">#REF!</definedName>
    <definedName name="e403p">#REF!</definedName>
    <definedName name="e404e">#REF!</definedName>
    <definedName name="e404i">#REF!</definedName>
    <definedName name="e404p">#REF!</definedName>
    <definedName name="e405e">#REF!</definedName>
    <definedName name="e405i">#REF!</definedName>
    <definedName name="e405p">#REF!</definedName>
    <definedName name="e406e">#REF!</definedName>
    <definedName name="e406i">#REF!</definedName>
    <definedName name="e406p">#REF!</definedName>
    <definedName name="e407e">#REF!</definedName>
    <definedName name="e407i">#REF!</definedName>
    <definedName name="e407p">#REF!</definedName>
    <definedName name="e408e">#REF!</definedName>
    <definedName name="e408i">#REF!</definedName>
    <definedName name="e408p">#REF!</definedName>
    <definedName name="e409e">#REF!</definedName>
    <definedName name="e409i">#REF!</definedName>
    <definedName name="e409p">#REF!</definedName>
    <definedName name="e410e">#REF!</definedName>
    <definedName name="e410i">#REF!</definedName>
    <definedName name="e410p">#REF!</definedName>
    <definedName name="e411e">#REF!</definedName>
    <definedName name="e411i">#REF!</definedName>
    <definedName name="e411p">#REF!</definedName>
    <definedName name="e412e">#REF!</definedName>
    <definedName name="e412i">#REF!</definedName>
    <definedName name="e412p">#REF!</definedName>
    <definedName name="e416e">#REF!</definedName>
    <definedName name="e416i">#REF!</definedName>
    <definedName name="e416p">#REF!</definedName>
    <definedName name="e421e">#REF!</definedName>
    <definedName name="e421i">#REF!</definedName>
    <definedName name="e421p">#REF!</definedName>
    <definedName name="e422e">#REF!</definedName>
    <definedName name="e422i">#REF!</definedName>
    <definedName name="e422p">#REF!</definedName>
    <definedName name="e427e">#REF!</definedName>
    <definedName name="e427i">#REF!</definedName>
    <definedName name="e427p">#REF!</definedName>
    <definedName name="e432e">#REF!</definedName>
    <definedName name="e432i">#REF!</definedName>
    <definedName name="e432p">#REF!</definedName>
    <definedName name="e433e">#REF!</definedName>
    <definedName name="e433i">#REF!</definedName>
    <definedName name="e433p">#REF!</definedName>
    <definedName name="e434e">#REF!</definedName>
    <definedName name="e434i">#REF!</definedName>
    <definedName name="e434p">#REF!</definedName>
    <definedName name="e501e">#REF!</definedName>
    <definedName name="e501i">#REF!</definedName>
    <definedName name="e501p">#REF!</definedName>
    <definedName name="e502e">#REF!</definedName>
    <definedName name="e502i">#REF!</definedName>
    <definedName name="e502p">#REF!</definedName>
    <definedName name="e503e">#REF!</definedName>
    <definedName name="e503i">#REF!</definedName>
    <definedName name="e503p">#REF!</definedName>
    <definedName name="e504e">#REF!</definedName>
    <definedName name="e504i">#REF!</definedName>
    <definedName name="e504p">#REF!</definedName>
    <definedName name="e505e">#REF!</definedName>
    <definedName name="e505i">#REF!</definedName>
    <definedName name="e505p">#REF!</definedName>
    <definedName name="e507e">#REF!</definedName>
    <definedName name="e507i">#REF!</definedName>
    <definedName name="e507p">#REF!</definedName>
    <definedName name="e508e">#REF!</definedName>
    <definedName name="e508i">#REF!</definedName>
    <definedName name="e508p">#REF!</definedName>
    <definedName name="e509e">#REF!</definedName>
    <definedName name="e509i">#REF!</definedName>
    <definedName name="e509p">#REF!</definedName>
    <definedName name="e601e">#REF!</definedName>
    <definedName name="e601i">#REF!</definedName>
    <definedName name="e601p">#REF!</definedName>
    <definedName name="e602e">#REF!</definedName>
    <definedName name="e602i">#REF!</definedName>
    <definedName name="e602p">#REF!</definedName>
    <definedName name="e603e">#REF!</definedName>
    <definedName name="e603i">#REF!</definedName>
    <definedName name="e603p">#REF!</definedName>
    <definedName name="e901e">#REF!</definedName>
    <definedName name="e901i">#REF!</definedName>
    <definedName name="e901p">#REF!</definedName>
    <definedName name="e902e">#REF!</definedName>
    <definedName name="e902i">#REF!</definedName>
    <definedName name="e902p">#REF!</definedName>
    <definedName name="e903e">#REF!</definedName>
    <definedName name="e903i">#REF!</definedName>
    <definedName name="e903p">#REF!</definedName>
    <definedName name="e904e">#REF!</definedName>
    <definedName name="e904i">#REF!</definedName>
    <definedName name="e904p">#REF!</definedName>
    <definedName name="e905e">#REF!</definedName>
    <definedName name="e905i">#REF!</definedName>
    <definedName name="e905p">#REF!</definedName>
    <definedName name="e906e">#REF!</definedName>
    <definedName name="e906i">#REF!</definedName>
    <definedName name="e906p">#REF!</definedName>
    <definedName name="e907e">#REF!</definedName>
    <definedName name="e907p">#REF!</definedName>
    <definedName name="e908e">#REF!</definedName>
    <definedName name="e908i">#REF!</definedName>
    <definedName name="e908p">#REF!</definedName>
    <definedName name="e909e">#REF!</definedName>
    <definedName name="e909i">#REF!</definedName>
    <definedName name="e909p">#REF!</definedName>
    <definedName name="e910e">#REF!</definedName>
    <definedName name="e910i">#REF!</definedName>
    <definedName name="e910p">#REF!</definedName>
    <definedName name="e911e">#REF!</definedName>
    <definedName name="e911i">#REF!</definedName>
    <definedName name="e911p">#REF!</definedName>
    <definedName name="e912e">#REF!</definedName>
    <definedName name="e912i">#REF!</definedName>
    <definedName name="e912p">#REF!</definedName>
    <definedName name="e914e">#REF!</definedName>
    <definedName name="e914i">#REF!</definedName>
    <definedName name="e914p">#REF!</definedName>
    <definedName name="e915e">#REF!</definedName>
    <definedName name="e915i">#REF!</definedName>
    <definedName name="e915p">#REF!</definedName>
    <definedName name="e916e">#REF!</definedName>
    <definedName name="e916i">#REF!</definedName>
    <definedName name="e916p">#REF!</definedName>
    <definedName name="e917e">#REF!</definedName>
    <definedName name="e917i">#REF!</definedName>
    <definedName name="e917p">#REF!</definedName>
    <definedName name="e918e">#REF!</definedName>
    <definedName name="e918i">#REF!</definedName>
    <definedName name="e918p">#REF!</definedName>
    <definedName name="e919e">#REF!</definedName>
    <definedName name="e919i">#REF!</definedName>
    <definedName name="e919p">#REF!</definedName>
    <definedName name="e920e">#REF!</definedName>
    <definedName name="e920i">#REF!</definedName>
    <definedName name="e920p">#REF!</definedName>
    <definedName name="e921e">#REF!</definedName>
    <definedName name="e921i">#REF!</definedName>
    <definedName name="e921p">#REF!</definedName>
    <definedName name="e922e">#REF!</definedName>
    <definedName name="e922i">#REF!</definedName>
    <definedName name="e922p">#REF!</definedName>
    <definedName name="e923e">#REF!</definedName>
    <definedName name="e923i">#REF!</definedName>
    <definedName name="e923p">#REF!</definedName>
    <definedName name="e924e">#REF!</definedName>
    <definedName name="e924i">#REF!</definedName>
    <definedName name="e924p">#REF!</definedName>
    <definedName name="e925e">#REF!</definedName>
    <definedName name="e925i">#REF!</definedName>
    <definedName name="e925p">#REF!</definedName>
    <definedName name="EA_1">#REF!</definedName>
    <definedName name="ECJ" localSheetId="7">#REF!</definedName>
    <definedName name="ECJ" localSheetId="15">#REF!</definedName>
    <definedName name="ECJ" localSheetId="9">#REF!</definedName>
    <definedName name="ECJ">#REF!</definedName>
    <definedName name="ECJ_25" localSheetId="15">#REF!</definedName>
    <definedName name="ECJ_25">#REF!</definedName>
    <definedName name="ECVCFELE">#REF!</definedName>
    <definedName name="ECVCFMEC">#REF!</definedName>
    <definedName name="EDEDEDE">#N/A</definedName>
    <definedName name="Edit" localSheetId="15">#REF!</definedName>
    <definedName name="Edit" hidden="1">#REF!</definedName>
    <definedName name="edital">#REF!</definedName>
    <definedName name="ee">"'file:///Y:/ENGENHARIA/Deise Aoki/PATOS - OK/PATOS 05-09-2007-ok/Laptop - Arquivos/DNIT/PATOs/Rondonópolis/PATO_BR-364_km_000_ao_km_11290_LICITAÇÃO MAIO DE 2007.xls'#$reg_mec_fx_dm_.$#REF!$#REF!:$#REF!$#REF!"</definedName>
    <definedName name="ee_1">"'file:///Y:/ENGENHARIA/Deise Aoki/PATOS - OK/PATOS 05-09-2007-ok/Laptop - Arquivos/DNIT/PATOs/Rondonópolis/PATO_BR-364_km_000_ao_km_11290_LICITAÇÃO MAIO DE 2007.xls'#$reg_mec_fx_dm_.$#REF!$#REF!:$#REF!$#REF!"</definedName>
    <definedName name="ee_14">#N/A</definedName>
    <definedName name="ee_18">#N/A</definedName>
    <definedName name="ee_19">#N/A</definedName>
    <definedName name="ee_2">#N/A</definedName>
    <definedName name="ee_20">#N/A</definedName>
    <definedName name="ee_22">#N/A</definedName>
    <definedName name="ee_34">"'file:///Y:/ENGENHARIA/Deise Aoki/PATOS - OK/PATOS 05-09-2007-ok/Laptop - Arquivos/DNIT/PATOs/Rondonópolis/PATO_BR-364_km_000_ao_km_11290_LICITAÇÃO MAIO DE 2007.xls'#$reg_mec_fx_dm_.$#REF!$#REF!:$#REF!$#REF!"</definedName>
    <definedName name="ee_37">"'file:///Y:/ENGENHARIA/Deise Aoki/PATOS - OK/PATOS 05-09-2007-ok/Laptop - Arquivos/DNIT/PATOs/Rondonópolis/PATO_BR-364_km_000_ao_km_11290_LICITAÇÃO MAIO DE 2007.xls'#$reg_mec_fx_dm_.$#REF!$#REF!:$#REF!$#REF!"</definedName>
    <definedName name="ee_38">"'file:///Y:/ENGENHARIA/Deise Aoki/PATOS - OK/PATOS 05-09-2007-ok/Laptop - Arquivos/DNIT/PATOs/Rondonópolis/PATO_BR-364_km_000_ao_km_11290_LICITAÇÃO MAIO DE 2007.xls'#$reg_mec_fx_dm_.$#REF!$#REF!:$#REF!$#REF!"</definedName>
    <definedName name="ee_49">"'file:///Y:/ENGENHARIA/Deise Aoki/PATOS - OK/PATOS 05-09-2007-ok/Laptop - Arquivos/DNIT/PATOs/Rondonópolis/PATO_BR-364_km_000_ao_km_11290_LICITAÇÃO MAIO DE 2007.xls'#$reg_mec_fx_dm_.$#REF!$#REF!:$#REF!$#REF!"</definedName>
    <definedName name="eeeee" hidden="1">{#N/A,#N/A,FALSE,"MO (2)"}</definedName>
    <definedName name="Efaixa_1">"'file:///C:/Documents and Settings/mauricio.ferrao/Desktop/ARQUIVOS R96/EXCEL/PATOs/BR153_99.XLS'#$'P A T O  D'.$#REF!$#REF!"</definedName>
    <definedName name="EJ" localSheetId="7">#REF!</definedName>
    <definedName name="EJ" localSheetId="15">#REF!</definedName>
    <definedName name="EJ" localSheetId="9">#REF!</definedName>
    <definedName name="EJ">#REF!</definedName>
    <definedName name="EJ_1">#REF!</definedName>
    <definedName name="EJ_25" localSheetId="15">#REF!</definedName>
    <definedName name="EJ_25">#REF!</definedName>
    <definedName name="ELEMENTO_VAZADO">#REF!</definedName>
    <definedName name="ELETRICISTA">#REF!</definedName>
    <definedName name="ELIAS">#REF!</definedName>
    <definedName name="EM">"$#REF!.$E$30"</definedName>
    <definedName name="em_algarismo_e_por_extenso">#REF!</definedName>
    <definedName name="EMN">#REF!</definedName>
    <definedName name="EmpAux" hidden="1">""</definedName>
    <definedName name="Empo">#REF!</definedName>
    <definedName name="empo2">#REF!</definedName>
    <definedName name="Empola2">#REF!</definedName>
    <definedName name="Empolamento">#REF!</definedName>
    <definedName name="Empolo2">#REF!</definedName>
    <definedName name="empolo3">#REF!</definedName>
    <definedName name="Empr" localSheetId="15">#REF!</definedName>
    <definedName name="Empr" hidden="1">#REF!</definedName>
    <definedName name="EMPRESA">#REF!</definedName>
    <definedName name="EMW">"$#REF!.$E$32"</definedName>
    <definedName name="EMWA">"$#REF!.$E$31"</definedName>
    <definedName name="ENC" localSheetId="15">#REF!</definedName>
    <definedName name="ENC">#REF!</definedName>
    <definedName name="ENCANADOR">#REF!</definedName>
    <definedName name="eng">#REF!</definedName>
    <definedName name="eng." hidden="1">{#N/A,#N/A,FALSE,"MO (2)"}</definedName>
    <definedName name="ENGATE_STORZ">#REF!</definedName>
    <definedName name="ENGENHARIA" hidden="1">{#N/A,#N/A,FALSE,"MO (2)"}</definedName>
    <definedName name="ENLEIV">#REF!</definedName>
    <definedName name="Enrocamento" hidden="1">{#N/A,#N/A,TRUE,"Plan1"}</definedName>
    <definedName name="Enrocamento_1">#NAME?</definedName>
    <definedName name="Enrocamento_14">#N/A</definedName>
    <definedName name="Enrocamento_18">#N/A</definedName>
    <definedName name="Enrocamento_19">#N/A</definedName>
    <definedName name="Enrocamento_2">#N/A</definedName>
    <definedName name="Enrocamento_20">#N/A</definedName>
    <definedName name="Enrocamento_22">#N/A</definedName>
    <definedName name="Enrocamentos" hidden="1">{#N/A,#N/A,TRUE,"Plan1"}</definedName>
    <definedName name="ENT">#REF!</definedName>
    <definedName name="entrada1">#REF!</definedName>
    <definedName name="entrada2">#REF!</definedName>
    <definedName name="EQ" localSheetId="15" hidden="1">#REF!</definedName>
    <definedName name="EQ" localSheetId="9" hidden="1">#REF!</definedName>
    <definedName name="EQ" localSheetId="1" hidden="1">#REF!</definedName>
    <definedName name="EQ" localSheetId="0" hidden="1">#REF!</definedName>
    <definedName name="EQ" hidden="1">#REF!</definedName>
    <definedName name="equip" localSheetId="7">#REF!</definedName>
    <definedName name="Equip" localSheetId="15">#REF!</definedName>
    <definedName name="equip" localSheetId="18">#REF!</definedName>
    <definedName name="equip">#REF!</definedName>
    <definedName name="equipamento">#REF!</definedName>
    <definedName name="equipamento_1">#REF!</definedName>
    <definedName name="equipamento_4">#REF!</definedName>
    <definedName name="equipamento_6">#REF!</definedName>
    <definedName name="equipamento_7">#REF!</definedName>
    <definedName name="equipamento_8">#REF!</definedName>
    <definedName name="equipamento_9">#REF!</definedName>
    <definedName name="EQUIPO1">#REF!</definedName>
    <definedName name="ereerer" hidden="1">{#N/A,#N/A,FALSE,"MO (2)"}</definedName>
    <definedName name="EROSOES">{#N/A,#N/A,TRUE,"Serviços"}</definedName>
    <definedName name="erqe">#N/A</definedName>
    <definedName name="ert">{#N/A,#N/A,FALSE,"QUADRO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erwe">#REF!</definedName>
    <definedName name="ES" localSheetId="15">#REF!</definedName>
    <definedName name="ES" hidden="1">#REF!</definedName>
    <definedName name="esc">#REF!</definedName>
    <definedName name="escada">#REF!</definedName>
    <definedName name="Escavação">#REF!</definedName>
    <definedName name="escavmec">#REF!</definedName>
    <definedName name="EscManValas">#REF!</definedName>
    <definedName name="EscMecValas">#REF!</definedName>
    <definedName name="ESCORA">#REF!</definedName>
    <definedName name="ESocial">#REF!</definedName>
    <definedName name="ESPESSAMENTO" hidden="1">{#N/A,#N/A,FALSE,"GERAL";#N/A,#N/A,FALSE,"012-96";#N/A,#N/A,FALSE,"018-96";#N/A,#N/A,FALSE,"027-96";#N/A,#N/A,FALSE,"059-96";#N/A,#N/A,FALSE,"076-96";#N/A,#N/A,FALSE,"019-97";#N/A,#N/A,FALSE,"021-97";#N/A,#N/A,FALSE,"022-97";#N/A,#N/A,FALSE,"028-97"}</definedName>
    <definedName name="EST" localSheetId="15">#REF!</definedName>
    <definedName name="EST">#REF!</definedName>
    <definedName name="est1_1">#REF!</definedName>
    <definedName name="est1_14">#N/A</definedName>
    <definedName name="est1_7">#N/A</definedName>
    <definedName name="est1_7_1">#REF!</definedName>
    <definedName name="est1_7_14">#N/A</definedName>
    <definedName name="Estabilidade">#REF!</definedName>
    <definedName name="EstacaFinal">#REF!</definedName>
    <definedName name="EstacaInicial">#REF!</definedName>
    <definedName name="ESTADO">#REF!</definedName>
    <definedName name="ESTADOS">#REF!</definedName>
    <definedName name="ESTELE">#REF!</definedName>
    <definedName name="ESTMEC">#REF!</definedName>
    <definedName name="etfrgdfgdfgdfbg">#REF!</definedName>
    <definedName name="ett">#REF!</definedName>
    <definedName name="EU" localSheetId="9" hidden="1">{#N/A,#N/A,FALSE,"MO (2)"}</definedName>
    <definedName name="EU" hidden="1">{#N/A,#N/A,FALSE,"MO (2)"}</definedName>
    <definedName name="EU_1" hidden="1">{#N/A,#N/A,FALSE,"MO (2)"}</definedName>
    <definedName name="ewew">#REF!</definedName>
    <definedName name="EXA" localSheetId="7">'[12]PRO-08'!#REF!</definedName>
    <definedName name="EXA" localSheetId="15">'[12]PRO-08'!#REF!</definedName>
    <definedName name="EXA" localSheetId="9">#REF!</definedName>
    <definedName name="EXA" localSheetId="19">'[12]PRO-08'!#REF!</definedName>
    <definedName name="EXA">'[12]PRO-08'!#REF!</definedName>
    <definedName name="EXA_10" localSheetId="15">'[13]PRO-08'!#REF!</definedName>
    <definedName name="EXA_10">#REF!</definedName>
    <definedName name="EXA_25" localSheetId="15">'[13]PRO-08'!#REF!</definedName>
    <definedName name="EXA_25">#REF!</definedName>
    <definedName name="EXA_27" localSheetId="15">'[13]PRO-08'!#REF!</definedName>
    <definedName name="EXA_27">#REF!</definedName>
    <definedName name="EXA_29" localSheetId="15">'[13]PRO-08'!#REF!</definedName>
    <definedName name="EXA_29">#REF!</definedName>
    <definedName name="EXA_9" localSheetId="15">'[13]PRO-08'!#REF!</definedName>
    <definedName name="EXA_9">#REF!</definedName>
    <definedName name="Excel_BuiltIn__FilterDatabase_1">#REF!</definedName>
    <definedName name="Excel_BuiltIn__FilterDatabase_1_1">#REF!</definedName>
    <definedName name="Excel_BuiltIn__FilterDatabase_1_14">#N/A</definedName>
    <definedName name="Excel_BuiltIn__FilterDatabase_10">#REF!</definedName>
    <definedName name="Excel_BuiltIn__FilterDatabase_11">#REF!</definedName>
    <definedName name="Excel_BuiltIn__FilterDatabase_12">#REF!</definedName>
    <definedName name="Excel_BuiltIn__FilterDatabase_13">#REF!</definedName>
    <definedName name="Excel_BuiltIn__FilterDatabase_14">#REF!</definedName>
    <definedName name="Excel_BuiltIn__FilterDatabase_15">#REF!</definedName>
    <definedName name="Excel_BuiltIn__FilterDatabase_16">#REF!</definedName>
    <definedName name="Excel_BuiltIn__FilterDatabase_17">#REF!</definedName>
    <definedName name="Excel_BuiltIn__FilterDatabase_18">#REF!</definedName>
    <definedName name="Excel_BuiltIn__FilterDatabase_19">#REF!</definedName>
    <definedName name="Excel_BuiltIn__FilterDatabase_2">#REF!</definedName>
    <definedName name="Excel_BuiltIn__FilterDatabase_2_11">#REF!</definedName>
    <definedName name="Excel_BuiltIn__FilterDatabase_2_12">#REF!</definedName>
    <definedName name="Excel_BuiltIn__FilterDatabase_2_13">#REF!</definedName>
    <definedName name="Excel_BuiltIn__FilterDatabase_2_15">#REF!</definedName>
    <definedName name="Excel_BuiltIn__FilterDatabase_2_16">#REF!</definedName>
    <definedName name="Excel_BuiltIn__FilterDatabase_2_17">#REF!</definedName>
    <definedName name="Excel_BuiltIn__FilterDatabase_2_19">#REF!</definedName>
    <definedName name="Excel_BuiltIn__FilterDatabase_2_2">#REF!</definedName>
    <definedName name="Excel_BuiltIn__FilterDatabase_2_28">#REF!</definedName>
    <definedName name="Excel_BuiltIn__FilterDatabase_2_3">#REF!</definedName>
    <definedName name="Excel_BuiltIn__FilterDatabase_2_4">#REF!</definedName>
    <definedName name="Excel_BuiltIn__FilterDatabase_2_7">#REF!</definedName>
    <definedName name="Excel_BuiltIn__FilterDatabase_2_9">#REF!</definedName>
    <definedName name="Excel_BuiltIn__FilterDatabase_25" localSheetId="15">#REF!</definedName>
    <definedName name="Excel_BuiltIn__FilterDatabase_25">#REF!</definedName>
    <definedName name="Excel_BuiltIn__FilterDatabase_26" localSheetId="15">'[19]Remoção CBUQ'!#REF!</definedName>
    <definedName name="Excel_BuiltIn__FilterDatabase_26">'[19]Remoção CBUQ'!#REF!</definedName>
    <definedName name="Excel_BuiltIn__FilterDatabase_27" localSheetId="15">'[19]Remoção base'!#REF!</definedName>
    <definedName name="Excel_BuiltIn__FilterDatabase_27">'[19]Remoção base'!#REF!</definedName>
    <definedName name="Excel_BuiltIn__FilterDatabase_29" localSheetId="15">[19]BGS!#REF!</definedName>
    <definedName name="Excel_BuiltIn__FilterDatabase_29">[19]BGS!#REF!</definedName>
    <definedName name="Excel_BuiltIn__FilterDatabase_3">#REF!</definedName>
    <definedName name="Excel_BuiltIn__FilterDatabase_30" localSheetId="15">[19]BGTC!#REF!</definedName>
    <definedName name="Excel_BuiltIn__FilterDatabase_30">[19]BGTC!#REF!</definedName>
    <definedName name="Excel_BuiltIn__FilterDatabase_4">#REF!</definedName>
    <definedName name="Excel_BuiltIn__FilterDatabase_5">#REF!</definedName>
    <definedName name="Excel_BuiltIn__FilterDatabase_6">#REF!</definedName>
    <definedName name="Excel_BuiltIn__FilterDatabase_68" localSheetId="15">'[19]Concr 25 MPa'!#REF!</definedName>
    <definedName name="Excel_BuiltIn__FilterDatabase_68">'[19]Concr 25 MPa'!#REF!</definedName>
    <definedName name="Excel_BuiltIn__FilterDatabase_69" localSheetId="15">'[19]Aço CA-50'!#REF!</definedName>
    <definedName name="Excel_BuiltIn__FilterDatabase_69">'[19]Aço CA-50'!#REF!</definedName>
    <definedName name="Excel_BuiltIn__FilterDatabase_7">#REF!</definedName>
    <definedName name="Excel_BuiltIn__FilterDatabase_8">#REF!</definedName>
    <definedName name="Excel_BuiltIn__FilterDatabase_9">#REF!</definedName>
    <definedName name="Excel_BuiltIn_Criteria" localSheetId="15">#REF!</definedName>
    <definedName name="Excel_BuiltIn_Criteria">#REF!</definedName>
    <definedName name="Excel_BuiltIn_Criteria_11">#REF!</definedName>
    <definedName name="Excel_BuiltIn_Criteria_12">#REF!</definedName>
    <definedName name="Excel_BuiltIn_Criteria_13">#REF!</definedName>
    <definedName name="Excel_BuiltIn_Criteria_15">#REF!</definedName>
    <definedName name="Excel_BuiltIn_Criteria_16">#REF!</definedName>
    <definedName name="Excel_BuiltIn_Criteria_17">#REF!</definedName>
    <definedName name="Excel_BuiltIn_Criteria_19">#REF!</definedName>
    <definedName name="Excel_BuiltIn_Criteria_2">#REF!</definedName>
    <definedName name="Excel_BuiltIn_Criteria_28">#REF!</definedName>
    <definedName name="Excel_BuiltIn_Criteria_3">#REF!</definedName>
    <definedName name="Excel_BuiltIn_Criteria_4">#REF!</definedName>
    <definedName name="Excel_BuiltIn_Criteria_7">#REF!</definedName>
    <definedName name="Excel_BuiltIn_Criteria_9">#REF!</definedName>
    <definedName name="Excel_BuiltIn_Database" localSheetId="15">#REF!</definedName>
    <definedName name="Excel_BuiltIn_Database">#REF!</definedName>
    <definedName name="Excel_BuiltIn_Database_0">#REF!</definedName>
    <definedName name="Excel_BuiltIn_Database_0_11">#REF!</definedName>
    <definedName name="Excel_BuiltIn_Database_0_12">#REF!</definedName>
    <definedName name="Excel_BuiltIn_Database_0_13">#REF!</definedName>
    <definedName name="Excel_BuiltIn_Database_0_15">#REF!</definedName>
    <definedName name="Excel_BuiltIn_Database_0_16">#REF!</definedName>
    <definedName name="Excel_BuiltIn_Database_0_17">#REF!</definedName>
    <definedName name="Excel_BuiltIn_Database_0_19">#REF!</definedName>
    <definedName name="Excel_BuiltIn_Database_0_2">#REF!</definedName>
    <definedName name="Excel_BuiltIn_Database_0_28">#REF!</definedName>
    <definedName name="Excel_BuiltIn_Database_0_3">#REF!</definedName>
    <definedName name="Excel_BuiltIn_Database_0_4">#REF!</definedName>
    <definedName name="Excel_BuiltIn_Database_0_7">#REF!</definedName>
    <definedName name="Excel_BuiltIn_Database_0_9">#REF!</definedName>
    <definedName name="Excel_BuiltIn_Database_1">#REF!</definedName>
    <definedName name="Excel_BuiltIn_Database_25" localSheetId="15">#REF!</definedName>
    <definedName name="Excel_BuiltIn_Database_25">#REF!</definedName>
    <definedName name="Excel_BuiltIn_Database_4">#REF!</definedName>
    <definedName name="Excel_BuiltIn_Database_6">#REF!</definedName>
    <definedName name="Excel_BuiltIn_Database_7">#REF!</definedName>
    <definedName name="Excel_BuiltIn_Database_8">#REF!</definedName>
    <definedName name="Excel_BuiltIn_Database_9">#REF!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1_1_1_1_1_1_1">#REF!</definedName>
    <definedName name="Excel_BuiltIn_Print_Area_1_1_1_1_1_1_1_1">#REF!</definedName>
    <definedName name="Excel_BuiltIn_Print_Area_1_1_1_1_1_1_1_1_1">#REF!</definedName>
    <definedName name="Excel_BuiltIn_Print_Area_1_1_1_1_1_1_1_1_1_1">#REF!</definedName>
    <definedName name="Excel_BuiltIn_Print_Area_1_1_1_1_18">#N/A</definedName>
    <definedName name="Excel_BuiltIn_Print_Area_1_1_1_18">#N/A</definedName>
    <definedName name="Excel_BuiltIn_Print_Area_1_1_1_19">#N/A</definedName>
    <definedName name="Excel_BuiltIn_Print_Area_1_1_1_21">#REF!</definedName>
    <definedName name="Excel_BuiltIn_Print_Area_1_1_18">#N/A</definedName>
    <definedName name="Excel_BuiltIn_Print_Area_1_1_19">#N/A</definedName>
    <definedName name="Excel_BuiltIn_Print_Area_1_1_21">#REF!</definedName>
    <definedName name="Excel_BuiltIn_Print_Area_1_11">#REF!</definedName>
    <definedName name="Excel_BuiltIn_Print_Area_1_12">#REF!</definedName>
    <definedName name="Excel_BuiltIn_Print_Area_1_13">#REF!</definedName>
    <definedName name="Excel_BuiltIn_Print_Area_1_15">#REF!</definedName>
    <definedName name="Excel_BuiltIn_Print_Area_1_16">#REF!</definedName>
    <definedName name="Excel_BuiltIn_Print_Area_1_17">#REF!</definedName>
    <definedName name="Excel_BuiltIn_Print_Area_1_19">#REF!</definedName>
    <definedName name="Excel_BuiltIn_Print_Area_1_2">#REF!</definedName>
    <definedName name="Excel_BuiltIn_Print_Area_1_28">#REF!</definedName>
    <definedName name="Excel_BuiltIn_Print_Area_1_3">#REF!</definedName>
    <definedName name="Excel_BuiltIn_Print_Area_1_4">#REF!</definedName>
    <definedName name="Excel_BuiltIn_Print_Area_1_7">#REF!</definedName>
    <definedName name="Excel_BuiltIn_Print_Area_1_9">#REF!</definedName>
    <definedName name="Excel_BuiltIn_Print_Area_10">#REF!</definedName>
    <definedName name="Excel_BuiltIn_Print_Area_100">#REF!</definedName>
    <definedName name="Excel_BuiltIn_Print_Area_102">#REF!</definedName>
    <definedName name="Excel_BuiltIn_Print_Area_103">#REF!</definedName>
    <definedName name="Excel_BuiltIn_Print_Area_104">#REF!</definedName>
    <definedName name="Excel_BuiltIn_Print_Area_105">#REF!</definedName>
    <definedName name="Excel_BuiltIn_Print_Area_107">#REF!</definedName>
    <definedName name="Excel_BuiltIn_Print_Area_108">#REF!</definedName>
    <definedName name="Excel_BuiltIn_Print_Area_109">#REF!</definedName>
    <definedName name="Excel_BuiltIn_Print_Area_11">#REF!</definedName>
    <definedName name="Excel_BuiltIn_Print_Area_11_1">#REF!</definedName>
    <definedName name="Excel_BuiltIn_Print_Area_110">#REF!</definedName>
    <definedName name="Excel_BuiltIn_Print_Area_111">#REF!</definedName>
    <definedName name="Excel_BuiltIn_Print_Area_112">#REF!</definedName>
    <definedName name="Excel_BuiltIn_Print_Area_113">#REF!</definedName>
    <definedName name="Excel_BuiltIn_Print_Area_114">#REF!</definedName>
    <definedName name="Excel_BuiltIn_Print_Area_115">#REF!</definedName>
    <definedName name="Excel_BuiltIn_Print_Area_116">#REF!</definedName>
    <definedName name="Excel_BuiltIn_Print_Area_117">#REF!</definedName>
    <definedName name="Excel_BuiltIn_Print_Area_118">#REF!</definedName>
    <definedName name="Excel_BuiltIn_Print_Area_119">#REF!</definedName>
    <definedName name="Excel_BuiltIn_Print_Area_12">#REF!</definedName>
    <definedName name="Excel_BuiltIn_Print_Area_12_1">#REF!</definedName>
    <definedName name="Excel_BuiltIn_Print_Area_120">#REF!</definedName>
    <definedName name="Excel_BuiltIn_Print_Area_121">#REF!</definedName>
    <definedName name="Excel_BuiltIn_Print_Area_122">#REF!</definedName>
    <definedName name="Excel_BuiltIn_Print_Area_123">#REF!</definedName>
    <definedName name="Excel_BuiltIn_Print_Area_124">#REF!</definedName>
    <definedName name="Excel_BuiltIn_Print_Area_125">#REF!</definedName>
    <definedName name="Excel_BuiltIn_Print_Area_126">#REF!</definedName>
    <definedName name="Excel_BuiltIn_Print_Area_127">#REF!</definedName>
    <definedName name="Excel_BuiltIn_Print_Area_128">#REF!</definedName>
    <definedName name="Excel_BuiltIn_Print_Area_129">#REF!</definedName>
    <definedName name="Excel_BuiltIn_Print_Area_13">#REF!</definedName>
    <definedName name="Excel_BuiltIn_Print_Area_130">#REF!</definedName>
    <definedName name="Excel_BuiltIn_Print_Area_131">#REF!</definedName>
    <definedName name="Excel_BuiltIn_Print_Area_132">#REF!</definedName>
    <definedName name="Excel_BuiltIn_Print_Area_134">#REF!</definedName>
    <definedName name="Excel_BuiltIn_Print_Area_135">#REF!</definedName>
    <definedName name="Excel_BuiltIn_Print_Area_136">#REF!</definedName>
    <definedName name="Excel_BuiltIn_Print_Area_137">#REF!</definedName>
    <definedName name="Excel_BuiltIn_Print_Area_138">#REF!</definedName>
    <definedName name="Excel_BuiltIn_Print_Area_139">#REF!</definedName>
    <definedName name="Excel_BuiltIn_Print_Area_14">#REF!</definedName>
    <definedName name="Excel_BuiltIn_Print_Area_140">#REF!</definedName>
    <definedName name="Excel_BuiltIn_Print_Area_141">#REF!</definedName>
    <definedName name="Excel_BuiltIn_Print_Area_142">#REF!</definedName>
    <definedName name="Excel_BuiltIn_Print_Area_143">#REF!</definedName>
    <definedName name="Excel_BuiltIn_Print_Area_15">#REF!</definedName>
    <definedName name="Excel_BuiltIn_Print_Area_15_1">#REF!</definedName>
    <definedName name="Excel_BuiltIn_Print_Area_16">#REF!</definedName>
    <definedName name="Excel_BuiltIn_Print_Area_17">#REF!</definedName>
    <definedName name="Excel_BuiltIn_Print_Area_18">#REF!</definedName>
    <definedName name="Excel_BuiltIn_Print_Area_18_1">"#REF!"</definedName>
    <definedName name="Excel_BuiltIn_Print_Area_19_1">"#REF!"</definedName>
    <definedName name="Excel_BuiltIn_Print_Area_2" localSheetId="15">#REF!</definedName>
    <definedName name="Excel_BuiltIn_Print_Area_2">#REF!</definedName>
    <definedName name="Excel_BuiltIn_Print_Area_2_1">#REF!</definedName>
    <definedName name="Excel_BuiltIn_Print_Area_2_1_1">#REF!</definedName>
    <definedName name="Excel_BuiltIn_Print_Area_2_1_1_1_1">#N/A</definedName>
    <definedName name="Excel_BuiltIn_Print_Area_2_1_1_1_1_1">#REF!</definedName>
    <definedName name="Excel_BuiltIn_Print_Area_2_1_1_1_1_1_1">#REF!</definedName>
    <definedName name="Excel_BuiltIn_Print_Area_2_1_1_1_1_1_1_1">#REF!</definedName>
    <definedName name="Excel_BuiltIn_Print_Area_2_1_1_1_1_1_1_1_1">#REF!</definedName>
    <definedName name="Excel_BuiltIn_Print_Area_2_21">#REF!</definedName>
    <definedName name="Excel_BuiltIn_Print_Area_20">#REF!</definedName>
    <definedName name="Excel_BuiltIn_Print_Area_20_1">"#REF!"</definedName>
    <definedName name="Excel_BuiltIn_Print_Area_21_1">#REF!</definedName>
    <definedName name="Excel_BuiltIn_Print_Area_22">#REF!</definedName>
    <definedName name="Excel_BuiltIn_Print_Area_22_1">"#REF!"</definedName>
    <definedName name="Excel_BuiltIn_Print_Area_23_1">"#REF!"</definedName>
    <definedName name="Excel_BuiltIn_Print_Area_24">#REF!</definedName>
    <definedName name="Excel_BuiltIn_Print_Area_26">#REF!</definedName>
    <definedName name="Excel_BuiltIn_Print_Area_26_1">#REF!</definedName>
    <definedName name="Excel_BuiltIn_Print_Area_27_1">#REF!</definedName>
    <definedName name="Excel_BuiltIn_Print_Area_29_1">#REF!</definedName>
    <definedName name="Excel_BuiltIn_Print_Area_3">"$#REF!.$A$5:$P$91"</definedName>
    <definedName name="Excel_BuiltIn_Print_Area_3_1">#REF!</definedName>
    <definedName name="Excel_BuiltIn_Print_Area_3_1_1_1">#REF!</definedName>
    <definedName name="Excel_BuiltIn_Print_Area_3_1_1_1_1">#REF!</definedName>
    <definedName name="Excel_BuiltIn_Print_Area_3_1_1_1_1_1">#REF!</definedName>
    <definedName name="Excel_BuiltIn_Print_Area_30_1">#REF!</definedName>
    <definedName name="Excel_BuiltIn_Print_Area_31_1">#REF!</definedName>
    <definedName name="Excel_BuiltIn_Print_Area_33">#REF!</definedName>
    <definedName name="Excel_BuiltIn_Print_Area_34">#REF!</definedName>
    <definedName name="Excel_BuiltIn_Print_Area_35">#REF!</definedName>
    <definedName name="Excel_BuiltIn_Print_Area_36">#REF!</definedName>
    <definedName name="Excel_BuiltIn_Print_Area_37">#REF!</definedName>
    <definedName name="Excel_BuiltIn_Print_Area_38">#REF!</definedName>
    <definedName name="Excel_BuiltIn_Print_Area_39">#REF!</definedName>
    <definedName name="Excel_BuiltIn_Print_Area_4">#REF!</definedName>
    <definedName name="Excel_BuiltIn_Print_Area_4_1">#REF!</definedName>
    <definedName name="Excel_BuiltIn_Print_Area_4_1_1">#REF!</definedName>
    <definedName name="Excel_BuiltIn_Print_Area_4_1_21">#REF!</definedName>
    <definedName name="Excel_BuiltIn_Print_Area_40">#REF!</definedName>
    <definedName name="Excel_BuiltIn_Print_Area_41">#REF!</definedName>
    <definedName name="Excel_BuiltIn_Print_Area_42">#REF!</definedName>
    <definedName name="Excel_BuiltIn_Print_Area_43">#REF!</definedName>
    <definedName name="Excel_BuiltIn_Print_Area_44">#REF!</definedName>
    <definedName name="Excel_BuiltIn_Print_Area_45">#REF!</definedName>
    <definedName name="Excel_BuiltIn_Print_Area_46">#REF!</definedName>
    <definedName name="Excel_BuiltIn_Print_Area_47">#REF!</definedName>
    <definedName name="Excel_BuiltIn_Print_Area_48">#REF!</definedName>
    <definedName name="Excel_BuiltIn_Print_Area_49">#REF!</definedName>
    <definedName name="Excel_BuiltIn_Print_Area_5">#REF!</definedName>
    <definedName name="Excel_BuiltIn_Print_Area_5_1">#N/A</definedName>
    <definedName name="Excel_BuiltIn_Print_Area_5_1_1">#REF!</definedName>
    <definedName name="Excel_BuiltIn_Print_Area_50">#REF!</definedName>
    <definedName name="Excel_BuiltIn_Print_Area_51">#REF!</definedName>
    <definedName name="Excel_BuiltIn_Print_Area_52">#REF!</definedName>
    <definedName name="Excel_BuiltIn_Print_Area_53">#REF!</definedName>
    <definedName name="Excel_BuiltIn_Print_Area_54">#REF!</definedName>
    <definedName name="Excel_BuiltIn_Print_Area_55">#REF!</definedName>
    <definedName name="Excel_BuiltIn_Print_Area_56">#REF!</definedName>
    <definedName name="Excel_BuiltIn_Print_Area_57">#REF!</definedName>
    <definedName name="Excel_BuiltIn_Print_Area_58">#REF!</definedName>
    <definedName name="Excel_BuiltIn_Print_Area_59">#REF!</definedName>
    <definedName name="Excel_BuiltIn_Print_Area_6">#REF!</definedName>
    <definedName name="Excel_BuiltIn_Print_Area_6_1">#REF!</definedName>
    <definedName name="Excel_BuiltIn_Print_Area_6_1_1">#REF!</definedName>
    <definedName name="Excel_BuiltIn_Print_Area_6_1_1_1">#REF!</definedName>
    <definedName name="Excel_BuiltIn_Print_Area_60">#REF!</definedName>
    <definedName name="Excel_BuiltIn_Print_Area_61">#REF!</definedName>
    <definedName name="Excel_BuiltIn_Print_Area_62">#REF!</definedName>
    <definedName name="Excel_BuiltIn_Print_Area_63">#REF!</definedName>
    <definedName name="Excel_BuiltIn_Print_Area_64">#REF!</definedName>
    <definedName name="Excel_BuiltIn_Print_Area_65">#REF!</definedName>
    <definedName name="Excel_BuiltIn_Print_Area_66">#REF!</definedName>
    <definedName name="Excel_BuiltIn_Print_Area_67">#REF!</definedName>
    <definedName name="Excel_BuiltIn_Print_Area_68">#REF!</definedName>
    <definedName name="Excel_BuiltIn_Print_Area_69">#REF!</definedName>
    <definedName name="Excel_BuiltIn_Print_Area_7">#REF!</definedName>
    <definedName name="Excel_BuiltIn_Print_Area_7_1">#REF!</definedName>
    <definedName name="Excel_BuiltIn_Print_Area_7_1_1">#REF!</definedName>
    <definedName name="Excel_BuiltIn_Print_Area_7_1_1_1">#REF!</definedName>
    <definedName name="Excel_BuiltIn_Print_Area_7_10">"'file:///Y:/ENGENHARIA/Deise Aoki/PATOS - OK/PATOS 05-09-2007-ok/Laptop - Arquivos/DNIT/PATOs/Rondonópolis/PATO_BR-364_km_0,00_ao_km_112,90_LICITAÇÃO Rev mario.xls'#$reg_mec_fx_dm_.$#REF!$#REF!:$#REF!$#REF!"</definedName>
    <definedName name="Excel_BuiltIn_Print_Area_7_11">"'file:///Y:/ENGENHARIA/Deise Aoki/PATOS - OK/PATOS 05-09-2007-ok/Laptop - Arquivos/DNIT/PATOs/Rondonópolis/PATO_BR-364_km_0,00_ao_km_112,90_LICITAÇÃO Rev mario.xls'#$reg_mec_fx_dm_.$#REF!$#REF!:$#REF!$#REF!"</definedName>
    <definedName name="Excel_BuiltIn_Print_Area_7_12">"'file:///Y:/ENGENHARIA/Deise Aoki/PATOS - OK/PATOS 05-09-2007-ok/Laptop - Arquivos/DNIT/PATOs/Rondonópolis/PATO_BR-364_km_000_ao_km_11290_LICITAÇÃO MAIO DE 2007.xls'#$reg_mec_fx_dm_.$#REF!$#REF!:$#REF!$#REF!"</definedName>
    <definedName name="Excel_BuiltIn_Print_Area_7_2">"'file:///Y:/ENGENHARIA/Deise Aoki/PATOS - OK/PATOS 05-09-2007-ok/Laptop - Arquivos/DNIT/PATOs/Rondonópolis/PATO_BR-364_km_0,00_ao_km_112,90_LICITAÇÃO Rev mario.xls'#$reg_mec_fx_dm_.$#REF!$#REF!:$#REF!$#REF!"</definedName>
    <definedName name="Excel_BuiltIn_Print_Area_7_21">"'file:///Y:/ENGENHARIA/Deise Aoki/PATOS - OK/PATOS 05-09-2007-ok/Laptop - Arquivos/DNIT/PATOs/Rondonópolis/PATO_BR-364_km_000_ao_km_11290_LICITAÇÃO MAIO DE 2007.xls'#$reg_mec_fx_dm_.$#REF!$#REF!:$#REF!$#REF!"</definedName>
    <definedName name="Excel_BuiltIn_Print_Area_7_24">"'file:///Y:/ENGENHARIA/Deise Aoki/PATOS - OK/PATOS 05-09-2007-ok/Laptop - Arquivos/DNIT/PATOs/Rondonópolis/PATO_BR-364_km_0,00_ao_km_112,90_LICITAÇÃO Rev mario.xls'#$reg_mec_fx_dm_.$#REF!$#REF!:$#REF!$#REF!"</definedName>
    <definedName name="Excel_BuiltIn_Print_Area_7_26">"'file:///Y:/ENGENHARIA/Deise Aoki/PATOS - OK/PATOS 05-09-2007-ok/Laptop - Arquivos/DNIT/PATOs/Rondonópolis/PATO_BR-364_km_000_ao_km_11290_LICITAÇÃO MAIO DE 2007.xls'#$reg_mec_fx_dm_.$#REF!$#REF!:$#REF!$#REF!"</definedName>
    <definedName name="Excel_BuiltIn_Print_Area_7_30">"'file:///Y:/ENGENHARIA/Deise Aoki/PATOS - OK/PATOS 05-09-2007-ok/Laptop - Arquivos/DNIT/PATOs/Rondonópolis/PATO_BR-364_km_0,00_ao_km_112,90_LICITAÇÃO Rev mario.xls'#$reg_mec_fx_dm_.$#REF!$#REF!:$#REF!$#REF!"</definedName>
    <definedName name="Excel_BuiltIn_Print_Area_7_32">"'file:///Y:/ENGENHARIA/Deise Aoki/PATOS - OK/PATOS 05-09-2007-ok/Laptop - Arquivos/DNIT/PATOs/Rondonópolis/PATO_BR-364_km_0,00_ao_km_112,90_LICITAÇÃO Rev mario.xls'#$reg_mec_fx_dm_.$#REF!$#REF!:$#REF!$#REF!"</definedName>
    <definedName name="Excel_BuiltIn_Print_Area_7_33">"'file:///Y:/ENGENHARIA/Deise Aoki/PATOS - OK/PATOS 05-09-2007-ok/Laptop - Arquivos/DNIT/PATOs/Rondonópolis/PATO_BR-364_km_0,00_ao_km_112,90_LICITAÇÃO Rev mario.xls'#$reg_mec_fx_dm_.$#REF!$#REF!:$#REF!$#REF!"</definedName>
    <definedName name="Excel_BuiltIn_Print_Area_7_34">"'file:///Y:/ENGENHARIA/Deise Aoki/PATOS - OK/PATOS 05-09-2007-ok/Laptop - Arquivos/DNIT/PATOs/Rondonópolis/PATO_BR-364_km_0,00_ao_km_112,90_LICITAÇÃO Rev mario.xls'#$reg_mec_fx_dm_.$#REF!$#REF!:$#REF!$#REF!"</definedName>
    <definedName name="Excel_BuiltIn_Print_Area_7_37">"'file:///Y:/ENGENHARIA/Deise Aoki/PATOS - OK/PATOS 05-09-2007-ok/Laptop - Arquivos/DNIT/PATOs/Rondonópolis/PATO_BR-364_km_000_ao_km_11290_LICITAÇÃO MAIO DE 2007.xls'#$reg_mec_fx_dm_.$#REF!$#REF!:$#REF!$#REF!"</definedName>
    <definedName name="Excel_BuiltIn_Print_Area_7_38">"'file:///Y:/ENGENHARIA/Deise Aoki/PATOS - OK/PATOS 05-09-2007-ok/Laptop - Arquivos/DNIT/PATOs/Rondonópolis/PATO_BR-364_km_000_ao_km_11290_LICITAÇÃO MAIO DE 2007.xls'#$reg_mec_fx_dm_.$#REF!$#REF!:$#REF!$#REF!"</definedName>
    <definedName name="Excel_BuiltIn_Print_Area_7_40">"'file:///Y:/ENGENHARIA/Deise Aoki/PATOS - OK/PATOS 05-09-2007-ok/Laptop - Arquivos/DNIT/PATOs/Rondonópolis/PATO_BR-364_km_0,00_ao_km_112,90_LICITAÇÃO Rev mario.xls'#$reg_mec_fx_dm_.$#REF!$#REF!:$#REF!$#REF!"</definedName>
    <definedName name="Excel_BuiltIn_Print_Area_7_41">"'file:///Y:/ENGENHARIA/Deise Aoki/PATOS - OK/PATOS 05-09-2007-ok/Laptop - Arquivos/DNIT/PATOs/Rondonópolis/PATO_BR-364_km_0,00_ao_km_112,90_LICITAÇÃO Rev LA.xls'#$reg_mec_fx_dm_.$#REF!$#REF!:$#REF!$#REF!"</definedName>
    <definedName name="Excel_BuiltIn_Print_Area_7_43">"'file:///Y:/ENGENHARIA/Deise Aoki/PATOS - OK/PATOS 05-09-2007-ok/Laptop - Arquivos/DNIT/PATOs/Rondonópolis/PATO_BR-364_km_0,00_ao_km_112,90_LICITAÇÃO Rev LA.xls'#$reg_mec_fx_dm_.$#REF!$#REF!:$#REF!$#REF!"</definedName>
    <definedName name="Excel_BuiltIn_Print_Area_7_44">"'file:///Y:/ENGENHARIA/Deise Aoki/PATOS - OK/PATOS 05-09-2007-ok/Laptop - Arquivos/DNIT/PATOs/Rondonópolis/PATO_BR-364_km_0,00_ao_km_112,90_LICITAÇÃO Rev mario.xls'#$reg_mec_fx_dm_.$#REF!$#REF!:$#REF!$#REF!"</definedName>
    <definedName name="Excel_BuiltIn_Print_Area_7_45">"'file:///Y:/ENGENHARIA/Deise Aoki/PATOS - OK/PATOS 05-09-2007-ok/Laptop - Arquivos/DNIT/PATOs/Rondonópolis/PATO_BR-364_km_0,00_ao_km_112,90_LICITAÇÃO Rev mario.xls'#$reg_mec_fx_dm_.$#REF!$#REF!:$#REF!$#REF!"</definedName>
    <definedName name="Excel_BuiltIn_Print_Area_7_46">"'file:///Y:/ENGENHARIA/Deise Aoki/PATOS - OK/PATOS 05-09-2007-ok/Laptop - Arquivos/DNIT/PATOs/Rondonópolis/PATO_BR-364_km_0,00_ao_km_112,90_LICITAÇÃO Rev mario.xls'#$reg_mec_fx_dm_.$#REF!$#REF!:$#REF!$#REF!"</definedName>
    <definedName name="Excel_BuiltIn_Print_Area_7_47">"'file:///Y:/ENGENHARIA/Deise Aoki/PATOS - OK/PATOS 05-09-2007-ok/Laptop - Arquivos/DNIT/PATOs/Rondonópolis/PATO_BR-364_km_0,00_ao_km_112,90_LICITAÇÃO Rev mario.xls'#$reg_mec_fx_dm_.$#REF!$#REF!:$#REF!$#REF!"</definedName>
    <definedName name="Excel_BuiltIn_Print_Area_7_48">"'file:///Y:/ENGENHARIA/Deise Aoki/PATOS - OK/PATOS 05-09-2007-ok/Laptop - Arquivos/DNIT/PATOs/Rondonópolis/PATO_BR-364_km_0,00_ao_km_112,90_LICITAÇÃO Rev mario.xls'#$reg_mec_fx_dm_.$#REF!$#REF!:$#REF!$#REF!"</definedName>
    <definedName name="Excel_BuiltIn_Print_Area_7_49">"'file:///Y:/ENGENHARIA/Deise Aoki/PATOS - OK/PATOS 05-09-2007-ok/Laptop - Arquivos/DNIT/PATOs/Rondonópolis/PATO_BR-364_km_0,00_ao_km_112,90_LICITAÇÃO Rev mario.xls'#$reg_mec_fx_dm_.$#REF!$#REF!:$#REF!$#REF!"</definedName>
    <definedName name="Excel_BuiltIn_Print_Area_7_50">"'file:///Y:/ENGENHARIA/Deise Aoki/PATOS - OK/PATOS 05-09-2007-ok/Laptop - Arquivos/DNIT/PATOs/Rondonópolis/PATO_BR-364_km_0,00_ao_km_112,90_LICITAÇÃO Rev mario.xls'#$reg_mec_fx_dm_.$#REF!$#REF!:$#REF!$#REF!"</definedName>
    <definedName name="Excel_BuiltIn_Print_Area_7_52">"'file:///Y:/ENGENHARIA/Deise Aoki/PATOS - OK/PATOS 05-09-2007-ok/Laptop - Arquivos/DNIT/PATOs/Rondonópolis/PATO_BR-364_km_0,00_ao_km_112,90_LICITAÇÃO Rev mario.xls'#$reg_mec_fx_dm_.$#REF!$#REF!:$#REF!$#REF!"</definedName>
    <definedName name="Excel_BuiltIn_Print_Area_7_6">"'file:///Y:/ENGENHARIA/Deise Aoki/PATOS - OK/PATOS 05-09-2007-ok/Laptop - Arquivos/DNIT/PATOs/Rondonópolis/PATO_BR-364_km_0,00_ao_km_112,90_LICITAÇÃO Rev mario.xls'#$reg_mec_fx_dm_.$#REF!$#REF!:$#REF!$#REF!"</definedName>
    <definedName name="Excel_BuiltIn_Print_Area_7_7">"'file:///Y:/ENGENHARIA/Deise Aoki/PATOS - OK/PATOS 05-09-2007-ok/Laptop - Arquivos/DNIT/PATOs/Rondonópolis/PATO_BR-364_km_0,00_ao_km_112,90_LICITAÇÃO Rev mario.xls'#$reg_mec_fx_dm_.$#REF!$#REF!:$#REF!$#REF!"</definedName>
    <definedName name="Excel_BuiltIn_Print_Area_7_8">"'file:///Y:/ENGENHARIA/Deise Aoki/PATOS - OK/PATOS 05-09-2007-ok/Laptop - Arquivos/DNIT/PATOs/Rondonópolis/PATO_BR-364_km_0,00_ao_km_112,90_LICITAÇÃO Rev mario.xls'#$reg_mec_fx_dm_.$#REF!$#REF!:$#REF!$#REF!"</definedName>
    <definedName name="Excel_BuiltIn_Print_Area_7_9">"'file:///Y:/ENGENHARIA/Deise Aoki/PATOS - OK/PATOS 05-09-2007-ok/Laptop - Arquivos/DNIT/PATOs/Rondonópolis/PATO_BR-364_km_0,00_ao_km_112,90_LICITAÇÃO Rev mario.xls'#$reg_mec_fx_dm_.$#REF!$#REF!:$#REF!$#REF!"</definedName>
    <definedName name="Excel_BuiltIn_Print_Area_70">#REF!</definedName>
    <definedName name="Excel_BuiltIn_Print_Area_71">#REF!</definedName>
    <definedName name="Excel_BuiltIn_Print_Area_72">#REF!</definedName>
    <definedName name="Excel_BuiltIn_Print_Area_74">#REF!</definedName>
    <definedName name="Excel_BuiltIn_Print_Area_75">#REF!</definedName>
    <definedName name="Excel_BuiltIn_Print_Area_76">#REF!</definedName>
    <definedName name="Excel_BuiltIn_Print_Area_77">#REF!</definedName>
    <definedName name="Excel_BuiltIn_Print_Area_78">#REF!</definedName>
    <definedName name="Excel_BuiltIn_Print_Area_79">#REF!</definedName>
    <definedName name="Excel_BuiltIn_Print_Area_8">#REF!</definedName>
    <definedName name="Excel_BuiltIn_Print_Area_8_1">#REF!</definedName>
    <definedName name="Excel_BuiltIn_Print_Area_8_1_1">#REF!</definedName>
    <definedName name="Excel_BuiltIn_Print_Area_8_1_10">#REF!</definedName>
    <definedName name="Excel_BuiltIn_Print_Area_80">#REF!</definedName>
    <definedName name="Excel_BuiltIn_Print_Area_81">#REF!</definedName>
    <definedName name="Excel_BuiltIn_Print_Area_82">#REF!</definedName>
    <definedName name="Excel_BuiltIn_Print_Area_83">#REF!</definedName>
    <definedName name="Excel_BuiltIn_Print_Area_84">#REF!</definedName>
    <definedName name="Excel_BuiltIn_Print_Area_86">#REF!</definedName>
    <definedName name="Excel_BuiltIn_Print_Area_87">#REF!</definedName>
    <definedName name="Excel_BuiltIn_Print_Area_88">#REF!</definedName>
    <definedName name="Excel_BuiltIn_Print_Area_89">#REF!</definedName>
    <definedName name="Excel_BuiltIn_Print_Area_9">#REF!</definedName>
    <definedName name="Excel_BuiltIn_Print_Area_9_1">#REF!</definedName>
    <definedName name="Excel_BuiltIn_Print_Area_90">#REF!</definedName>
    <definedName name="Excel_BuiltIn_Print_Area_94">#REF!</definedName>
    <definedName name="Excel_BuiltIn_Print_Area_95">#REF!</definedName>
    <definedName name="Excel_BuiltIn_Print_Area_96">#REF!</definedName>
    <definedName name="Excel_BuiltIn_Print_Area_97">#REF!</definedName>
    <definedName name="Excel_BuiltIn_Print_Area_98">#REF!</definedName>
    <definedName name="Excel_BuiltIn_Print_Area_99">#REF!</definedName>
    <definedName name="Excel_BuiltIn_Print_Titles_1" localSheetId="15">('[19]Custo Transporte'!$A$1:$F$65536,'[19]Custo Transporte'!#REF!)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 localSheetId="15">('[20]Capa Caract. Seg.'!$A$1:$F$65536,'[20]Capa Caract. Seg.'!#REF!)</definedName>
    <definedName name="Excel_BuiltIn_Print_Titles_10">(#REF!,#REF!)</definedName>
    <definedName name="Excel_BuiltIn_Print_Titles_11">#REF!</definedName>
    <definedName name="Excel_BuiltIn_Print_Titles_12">#REF!</definedName>
    <definedName name="Excel_BuiltIn_Print_Titles_12_1">#REF!</definedName>
    <definedName name="Excel_BuiltIn_Print_Titles_13">#REF!</definedName>
    <definedName name="Excel_BuiltIn_Print_Titles_13_1">#REF!</definedName>
    <definedName name="Excel_BuiltIn_Print_Titles_14" localSheetId="15">('[21]Capa Memória de Calc'!$A$1:$F$65536,'[21]Capa Memória de Calc'!#REF!)</definedName>
    <definedName name="Excel_BuiltIn_Print_Titles_14">(#REF!,#REF!)</definedName>
    <definedName name="Excel_BuiltIn_Print_Titles_15">#REF!</definedName>
    <definedName name="Excel_BuiltIn_Print_Titles_16">#REF!</definedName>
    <definedName name="Excel_BuiltIn_Print_Titles_17">#REF!</definedName>
    <definedName name="Excel_BuiltIn_Print_Titles_2">#REF!</definedName>
    <definedName name="Excel_BuiltIn_Print_Titles_2_1">#REF!</definedName>
    <definedName name="Excel_BuiltIn_Print_Titles_2_1_1">#REF!,#REF!</definedName>
    <definedName name="Excel_BuiltIn_Print_Titles_22" localSheetId="15">('[21]Capa Resumo'!$A$1:$F$65536,'[21]Capa Resumo'!#REF!)</definedName>
    <definedName name="Excel_BuiltIn_Print_Titles_22">(#REF!,#REF!)</definedName>
    <definedName name="Excel_BuiltIn_Print_Titles_3" localSheetId="15">('[21]Capa Apres'!$A$1:$F$65536,'[21]Capa Apres'!#REF!)</definedName>
    <definedName name="Excel_BuiltIn_Print_Titles_3">(#REF!,#REF!)</definedName>
    <definedName name="Excel_BuiltIn_Print_Titles_3_1">#REF!</definedName>
    <definedName name="Excel_BuiltIn_Print_Titles_3_1_1">#REF!</definedName>
    <definedName name="Excel_BuiltIn_Print_Titles_3_1_1_1">#REF!,#REF!</definedName>
    <definedName name="Excel_BuiltIn_Print_Titles_3_1_1_1_1">#REF!,#REF!</definedName>
    <definedName name="Excel_BuiltIn_Print_Titles_3_1_1_1_1_1">#REF!</definedName>
    <definedName name="Excel_BuiltIn_Print_Titles_30" localSheetId="15">('[21]Capa Documentação'!$A$1:$F$65536,'[21]Capa Documentação'!#REF!)</definedName>
    <definedName name="Excel_BuiltIn_Print_Titles_30">(#REF!,#REF!)</definedName>
    <definedName name="Excel_BuiltIn_Print_Titles_31" localSheetId="15">('[21]Capa Anexo I'!$A$1:$F$65536,'[21]Capa Anexo I'!#REF!)</definedName>
    <definedName name="Excel_BuiltIn_Print_Titles_31">(#REF!,#REF!)</definedName>
    <definedName name="Excel_BuiltIn_Print_Titles_32" localSheetId="15">('[20]Capa Documentação'!$A$1:$F$65536,'[20]Capa Documentação'!#REF!)</definedName>
    <definedName name="Excel_BuiltIn_Print_Titles_32">(#REF!,#REF!)</definedName>
    <definedName name="Excel_BuiltIn_Print_Titles_33" localSheetId="15">('[21]Capa Anexo II'!$A$1:$F$65536,'[21]Capa Anexo II'!#REF!)</definedName>
    <definedName name="Excel_BuiltIn_Print_Titles_33">(#REF!,#REF!)</definedName>
    <definedName name="Excel_BuiltIn_Print_Titles_34" localSheetId="15">('[21]Capa Anexo III'!$A$1:$F$65536,'[21]Capa Anexo III'!#REF!)</definedName>
    <definedName name="Excel_BuiltIn_Print_Titles_34">(#REF!,#REF!)</definedName>
    <definedName name="Excel_BuiltIn_Print_Titles_35" localSheetId="15">('[21]Capa Anexo IV'!$A$1:$F$65536,'[21]Capa Anexo IV'!#REF!)</definedName>
    <definedName name="Excel_BuiltIn_Print_Titles_35">(#REF!,#REF!)</definedName>
    <definedName name="Excel_BuiltIn_Print_Titles_36" localSheetId="15">('[20]Capa Anexo III'!$A$1:$F$65536,'[20]Capa Anexo III'!#REF!)</definedName>
    <definedName name="Excel_BuiltIn_Print_Titles_36">(#REF!,#REF!)</definedName>
    <definedName name="Excel_BuiltIn_Print_Titles_37" localSheetId="15">('[20]Capa Anexo IV'!$A$1:$F$65536,'[20]Capa Anexo IV'!#REF!)</definedName>
    <definedName name="Excel_BuiltIn_Print_Titles_37">(#REF!,#REF!)</definedName>
    <definedName name="Excel_BuiltIn_Print_Titles_4" localSheetId="15">('[20]Capa Apres'!$A$1:$F$65536,'[20]Capa Apres'!#REF!)</definedName>
    <definedName name="Excel_BuiltIn_Print_Titles_4">(#REF!,#REF!)</definedName>
    <definedName name="Excel_BuiltIn_Print_Titles_5" localSheetId="15">('[21]Capa Mapa'!$A$1:$F$65536,'[21]Capa Mapa'!#REF!)</definedName>
    <definedName name="Excel_BuiltIn_Print_Titles_5">(#REF!,#REF!)</definedName>
    <definedName name="Excel_BuiltIn_Print_Titles_6" localSheetId="15">('[20]Capa Mapa'!$A$1:$F$65536,'[20]Capa Mapa'!#REF!)</definedName>
    <definedName name="Excel_BuiltIn_Print_Titles_6">(#REF!,#REF!)</definedName>
    <definedName name="Excel_BuiltIn_Print_Titles_6_1">#REF!</definedName>
    <definedName name="Excel_BuiltIn_Print_Titles_6_1_1">#REF!</definedName>
    <definedName name="Excel_BuiltIn_Print_Titles_6_1_1_1_1">#REF!</definedName>
    <definedName name="Excel_BuiltIn_Print_Titles_64">#REF!</definedName>
    <definedName name="Excel_BuiltIn_Print_Titles_7" localSheetId="15">('[21]Capa Premissas'!$A$1:$F$65536,'[21]Capa Premissas'!#REF!)</definedName>
    <definedName name="Excel_BuiltIn_Print_Titles_7">(#REF!,#REF!)</definedName>
    <definedName name="Excel_BuiltIn_Print_Titles_7_1">#REF!</definedName>
    <definedName name="Excel_BuiltIn_Print_Titles_7_1_1">#REF!</definedName>
    <definedName name="Excel_BuiltIn_Print_Titles_8" localSheetId="15">('[20]Capa Premissas'!$A$1:$F$65536,'[20]Capa Premissas'!#REF!)</definedName>
    <definedName name="Excel_BuiltIn_Print_Titles_8">(#REF!,#REF!)</definedName>
    <definedName name="Excel_BuiltIn_Print_Titles_8_1">#REF!</definedName>
    <definedName name="Excel_BuiltIn_Print_Titles_9" localSheetId="15">('[21]Capa Caract. Seg.'!$A$1:$F$65536,'[21]Capa Caract. Seg.'!#REF!)</definedName>
    <definedName name="Excel_BuiltIn_Print_Titles_9">(#REF!,#REF!)</definedName>
    <definedName name="Excel_BuiltIn_Print_Titles_9_1">#REF!</definedName>
    <definedName name="EXPU">#REF!</definedName>
    <definedName name="Ext" localSheetId="15">#REF!</definedName>
    <definedName name="Ext">#REF!</definedName>
    <definedName name="EXT.TOTAL">#REF!</definedName>
    <definedName name="EXT_1">#REF!</definedName>
    <definedName name="ext_29" localSheetId="15">'CUSTO DO BINÔMIO'!ext_29</definedName>
    <definedName name="ext_29">#N/A</definedName>
    <definedName name="Ext2_1">"'file:///C:/Documents and Settings/mauricio.ferrao/Desktop/Contratos/PD 005-00/Readequação março-05/WINDOWS.000/TEMP/Pato PRRTN - BR476.xls'#$'P A T O 99 B'.$#REF!$#REF!"</definedName>
    <definedName name="Ext2_2">"'file:///A:/ARQUIVOS R96/EXCEL/PATOs/Pato PRRTN - BR476.xls'#$'P A T O 99 B'.$#REF!$#REF!"</definedName>
    <definedName name="Ext2_3">"'file:///A:/ARQUIVOS R96/EXCEL/PATOs/Pato PRRTN - BR476.xls'#$'P A T O 99 B'.$#REF!$#REF!"</definedName>
    <definedName name="Ext2_4">"'file:///A:/ARQUIVOS R96/EXCEL/PATOs/Pato PRRTN - BR476.xls'#$'P A T O 99 B'.$#REF!$#REF!"</definedName>
    <definedName name="EXTE1">#REF!</definedName>
    <definedName name="EXTE2">#REF!</definedName>
    <definedName name="EXTEN">#REF!</definedName>
    <definedName name="Extens_1">"'file:///C:/Documents and Settings/mauricio.ferrao/Desktop/ARQUIVOS R-9-6/Excel/PATOs/BR153_98.XLS'#$'P A T O 98 D'.$#REF!$#REF!"</definedName>
    <definedName name="extensao">#REF!</definedName>
    <definedName name="Extensao_1">"'file:///C:/Documents and Settings/mauricio.ferrao/Desktop/ARQUIVOS R96/EXCEL/PATOs/BR153_99.XLS'#$'P A T O  D'.$#REF!$#REF!"</definedName>
    <definedName name="Extensão_1">#REF!</definedName>
    <definedName name="Extensão_10">#REF!</definedName>
    <definedName name="Extensão_11">#REF!</definedName>
    <definedName name="Extensão_13">#REF!</definedName>
    <definedName name="Extensão_14">#REF!</definedName>
    <definedName name="Extensão_15">#REF!</definedName>
    <definedName name="Extensão_17">#REF!</definedName>
    <definedName name="Extensão_2">#REF!</definedName>
    <definedName name="Extensão_21">#REF!</definedName>
    <definedName name="Extensão_3">#REF!</definedName>
    <definedName name="Extensão_4">#REF!</definedName>
    <definedName name="Extensão_4_1">#REF!</definedName>
    <definedName name="Extensão_6">#REF!</definedName>
    <definedName name="Extensão_7">#REF!</definedName>
    <definedName name="Extensão_8">#REF!</definedName>
    <definedName name="Extensão_9">#REF!</definedName>
    <definedName name="Extensão_Percent">OFFSET(#REF!,0,MATCH(#REF!,#REF!,0)-1,COUNTA(#REF!),1)</definedName>
    <definedName name="Extenso" localSheetId="9">'MÃO DE OBRA'!EXA</definedName>
    <definedName name="Extenso">#N/A</definedName>
    <definedName name="Extenso_1">Extenso_1</definedName>
    <definedName name="Extenso_10">Extenso_10</definedName>
    <definedName name="Extenso_12">Extenso_12</definedName>
    <definedName name="Extenso_13">Extenso_13</definedName>
    <definedName name="Extenso_14">Extenso_14</definedName>
    <definedName name="Extenso_19" localSheetId="15">'CUSTO DO BINÔMIO'!Extenso_19</definedName>
    <definedName name="Extenso_19">#N/A</definedName>
    <definedName name="Extenso_2">Extenso_2</definedName>
    <definedName name="Extenso_21" localSheetId="15">'CUSTO DO BINÔMIO'!Extenso_21</definedName>
    <definedName name="Extenso_21">#N/A</definedName>
    <definedName name="Extenso_22">Extenso_22</definedName>
    <definedName name="Extenso_23" localSheetId="15">'CUSTO DO BINÔMIO'!Extenso_23</definedName>
    <definedName name="Extenso_23">#N/A</definedName>
    <definedName name="Extenso_24" localSheetId="15">'CUSTO DO BINÔMIO'!Extenso_24</definedName>
    <definedName name="Extenso_24">#N/A</definedName>
    <definedName name="Extenso_25">Extenso_25</definedName>
    <definedName name="Extenso_26">Extenso_26</definedName>
    <definedName name="Extenso_27">Extenso_27</definedName>
    <definedName name="Extenso_28">Extenso_28</definedName>
    <definedName name="Extenso_29">Extenso_29</definedName>
    <definedName name="Extenso_3">Extenso_3</definedName>
    <definedName name="Extenso_30">Extenso_30</definedName>
    <definedName name="Extenso_31">Extenso_31</definedName>
    <definedName name="Extenso_32">Extenso_32</definedName>
    <definedName name="Extenso_33">Extenso_33</definedName>
    <definedName name="Extenso_34">Extenso_34</definedName>
    <definedName name="Extenso_35">Extenso_35</definedName>
    <definedName name="Extenso_36">Extenso_36</definedName>
    <definedName name="Extenso_37">Extenso_37</definedName>
    <definedName name="Extenso_38">Extenso_38</definedName>
    <definedName name="Extenso_39" localSheetId="15">'CUSTO DO BINÔMIO'!Extenso_39</definedName>
    <definedName name="Extenso_39">[0]!_______la2</definedName>
    <definedName name="Extenso_4">Extenso_4</definedName>
    <definedName name="Extenso_40" localSheetId="15">'CUSTO DO BINÔMIO'!Extenso_40</definedName>
    <definedName name="Extenso_40">#N/A</definedName>
    <definedName name="Extenso_41" localSheetId="15">'CUSTO DO BINÔMIO'!Extenso_41</definedName>
    <definedName name="Extenso_41">#N/A</definedName>
    <definedName name="Extenso_42" localSheetId="15">'CUSTO DO BINÔMIO'!Extenso_42</definedName>
    <definedName name="Extenso_42">#N/A</definedName>
    <definedName name="Extenso_43" localSheetId="15">'CUSTO DO BINÔMIO'!Extenso_43</definedName>
    <definedName name="Extenso_43">#N/A</definedName>
    <definedName name="Extenso_44" localSheetId="15">'CUSTO DO BINÔMIO'!Extenso_44</definedName>
    <definedName name="Extenso_44">_______PCB5</definedName>
    <definedName name="Extenso_45" localSheetId="15">'CUSTO DO BINÔMIO'!Extenso_45</definedName>
    <definedName name="Extenso_45">[0]!_______PCM30</definedName>
    <definedName name="Extenso_46" localSheetId="15">'CUSTO DO BINÔMIO'!Extenso_46</definedName>
    <definedName name="Extenso_46">[0]!_______PCM30</definedName>
    <definedName name="Extenso_47" localSheetId="15">'CUSTO DO BINÔMIO'!Extenso_47</definedName>
    <definedName name="Extenso_47">#N/A</definedName>
    <definedName name="Extenso_48" localSheetId="15">'CUSTO DO BINÔMIO'!Extenso_48</definedName>
    <definedName name="Extenso_48">#N/A</definedName>
    <definedName name="Extenso_5">Extenso_5</definedName>
    <definedName name="Extenso_51" localSheetId="15">'CUSTO DO BINÔMIO'!Extenso_51</definedName>
    <definedName name="Extenso_51">#N/A</definedName>
    <definedName name="Extenso_52" localSheetId="15">'CUSTO DO BINÔMIO'!Extenso_52</definedName>
    <definedName name="Extenso_52">#N/A</definedName>
    <definedName name="Extenso_53" localSheetId="15">'CUSTO DO BINÔMIO'!Extenso_53</definedName>
    <definedName name="Extenso_53">#N/A</definedName>
    <definedName name="Extenso_54" localSheetId="15">'CUSTO DO BINÔMIO'!Extenso_54</definedName>
    <definedName name="Extenso_54">#N/A</definedName>
    <definedName name="Extenso_55" localSheetId="15">'CUSTO DO BINÔMIO'!Extenso_55</definedName>
    <definedName name="Extenso_55">#N/A</definedName>
    <definedName name="Extenso_56" localSheetId="15">'CUSTO DO BINÔMIO'!Extenso_56</definedName>
    <definedName name="Extenso_56">#N/A</definedName>
    <definedName name="Extenso_57" localSheetId="15">'CUSTO DO BINÔMIO'!Extenso_57</definedName>
    <definedName name="Extenso_57">#N/A</definedName>
    <definedName name="Extenso_58" localSheetId="15">'CUSTO DO BINÔMIO'!Extenso_58</definedName>
    <definedName name="Extenso_58">#N/A</definedName>
    <definedName name="Extenso_59" localSheetId="15">'CUSTO DO BINÔMIO'!Extenso_59</definedName>
    <definedName name="Extenso_59">#N/A</definedName>
    <definedName name="Extenso_6">Extenso_6</definedName>
    <definedName name="Extenso_60" localSheetId="15">'CUSTO DO BINÔMIO'!Extenso_60</definedName>
    <definedName name="Extenso_60">#N/A</definedName>
    <definedName name="Extenso_61" localSheetId="15">'CUSTO DO BINÔMIO'!Extenso_61</definedName>
    <definedName name="Extenso_61">#N/A</definedName>
    <definedName name="Extenso_62" localSheetId="15">'CUSTO DO BINÔMIO'!Extenso_62</definedName>
    <definedName name="Extenso_62">[0]!_______PLA2</definedName>
    <definedName name="Extenso_63" localSheetId="15">'CUSTO DO BINÔMIO'!Extenso_63</definedName>
    <definedName name="Extenso_63">#N/A</definedName>
    <definedName name="Extenso_64" localSheetId="15">'CUSTO DO BINÔMIO'!Extenso_64</definedName>
    <definedName name="Extenso_64">_______PM334</definedName>
    <definedName name="Extenso_65" localSheetId="15">'CUSTO DO BINÔMIO'!Extenso_65</definedName>
    <definedName name="Extenso_65">_______PM609</definedName>
    <definedName name="Extenso_66" localSheetId="15">'CUSTO DO BINÔMIO'!Extenso_66</definedName>
    <definedName name="Extenso_66">#N/A</definedName>
    <definedName name="Extenso_67" localSheetId="15">'CUSTO DO BINÔMIO'!Extenso_67</definedName>
    <definedName name="Extenso_67">#N/A</definedName>
    <definedName name="Extenso_68" localSheetId="15">'CUSTO DO BINÔMIO'!Extenso_68</definedName>
    <definedName name="Extenso_68">#N/A</definedName>
    <definedName name="Extenso_69" localSheetId="15">'CUSTO DO BINÔMIO'!Extenso_69</definedName>
    <definedName name="Extenso_69">#N/A</definedName>
    <definedName name="Extenso_7">Extenso_7</definedName>
    <definedName name="Extenso_70" localSheetId="15">'CUSTO DO BINÔMIO'!Extenso_70</definedName>
    <definedName name="Extenso_70">#N/A</definedName>
    <definedName name="Extenso_71" localSheetId="15">'CUSTO DO BINÔMIO'!Extenso_71</definedName>
    <definedName name="Extenso_71">#N/A</definedName>
    <definedName name="Extenso_72" localSheetId="15">'CUSTO DO BINÔMIO'!Extenso_72</definedName>
    <definedName name="Extenso_72">#N/A</definedName>
    <definedName name="Extenso_8">Extenso_8</definedName>
    <definedName name="Extenso_9">Extenso_9</definedName>
    <definedName name="ExtFaixa" localSheetId="15">#REF!</definedName>
    <definedName name="ExtFaixa">#REF!</definedName>
    <definedName name="ExtFaixa_2">"'file:///A:/ARQUIVOS R96/EXCEL/PATOs/Pato PRRTN - BR476.xls'#$'P A T O 99 B'.$#REF!$#REF!"</definedName>
    <definedName name="ExtFaixa_6">"$'C _ Transporte'.$#REF!$#REF!"</definedName>
    <definedName name="ExtFaixa_7">"$'D _ Material Betuminoso'.$#REF!$#REF!"</definedName>
    <definedName name="ExtFaixa_8">"$'E _ Cronograma'.$#REF!$#REF!"</definedName>
    <definedName name="ExtFaixa2" localSheetId="15">'[3]P A T O 99 B'!#REF!</definedName>
    <definedName name="ExtFaixa2">#REF!</definedName>
    <definedName name="ExtFaixa2_1">"'file:///C:/Documents and Settings/mauricio.ferrao/Desktop/Contratos/PD 005-00/Readequação março-05/WINDOWS.000/TEMP/Pato PRRTN - BR476.xls'#$'P A T O 99 B'.$#REF!$#REF!"</definedName>
    <definedName name="ExtFaixa2_2">"'file:///A:/ARQUIVOS R96/EXCEL/PATOs/Pato PRRTN - BR476.xls'#$'P A T O 99 B'.$#REF!$#REF!"</definedName>
    <definedName name="EXTRA_CONTRATUAL">#REF!</definedName>
    <definedName name="EXTRA_CONTRATUAL_10">#REF!</definedName>
    <definedName name="EXTRA_CONTRATUAL_10_19">#REF!</definedName>
    <definedName name="EXTRA_CONTRATUAL_17">#REF!</definedName>
    <definedName name="EXTRA_CONTRATUAL_17_19">#REF!</definedName>
    <definedName name="EXTRA_CONTRATUAL_19">#REF!</definedName>
    <definedName name="EXTRA_CONTRATUAL_6">#REF!</definedName>
    <definedName name="EXTRA_CONTRATUAL_6_19">#REF!</definedName>
    <definedName name="EXTRA_CONTRATUAL_7">#REF!</definedName>
    <definedName name="EXTRA_CONTRATUAL_7_19">#REF!</definedName>
    <definedName name="EXTRA_CONTRATUAL_8">#REF!</definedName>
    <definedName name="EXTRA_CONTRATUAL_8_19">#REF!</definedName>
    <definedName name="EXTRA_CONTRATUAL_9">#REF!</definedName>
    <definedName name="EXTRA_CONTRATUAL_9_19">#REF!</definedName>
    <definedName name="f">#REF!</definedName>
    <definedName name="F_2.04">#REF!</definedName>
    <definedName name="F_2.05">#REF!</definedName>
    <definedName name="F_2.06">#REF!</definedName>
    <definedName name="f_2.07">#REF!</definedName>
    <definedName name="F_2.08">#REF!</definedName>
    <definedName name="F_2.09">#REF!</definedName>
    <definedName name="F_2.10">#REF!</definedName>
    <definedName name="F_2.11">#REF!</definedName>
    <definedName name="F_2.12">#REF!</definedName>
    <definedName name="F_2.13">#REF!</definedName>
    <definedName name="F_2.14">#REF!</definedName>
    <definedName name="f801m">#REF!</definedName>
    <definedName name="f801p">#REF!</definedName>
    <definedName name="f802m">#REF!</definedName>
    <definedName name="f802p">#REF!</definedName>
    <definedName name="f803m">#REF!</definedName>
    <definedName name="f803p">#REF!</definedName>
    <definedName name="f804m">#REF!</definedName>
    <definedName name="f804p">#REF!</definedName>
    <definedName name="f805m">#REF!</definedName>
    <definedName name="f805p">#REF!</definedName>
    <definedName name="f807m">#REF!</definedName>
    <definedName name="f807p">#REF!</definedName>
    <definedName name="f808m">#REF!</definedName>
    <definedName name="f808p">#REF!</definedName>
    <definedName name="f809m">#REF!</definedName>
    <definedName name="f809p">#REF!</definedName>
    <definedName name="f810m">#REF!</definedName>
    <definedName name="f810p">#REF!</definedName>
    <definedName name="f811m">#REF!</definedName>
    <definedName name="f811p">#REF!</definedName>
    <definedName name="f812m">#REF!</definedName>
    <definedName name="f812p">#REF!</definedName>
    <definedName name="f813m">#REF!</definedName>
    <definedName name="f813p">#REF!</definedName>
    <definedName name="f814m">#REF!</definedName>
    <definedName name="f814p">#REF!</definedName>
    <definedName name="f943m">#REF!</definedName>
    <definedName name="f943p">#REF!</definedName>
    <definedName name="FAB">"Figura 3"</definedName>
    <definedName name="FADO">#REF!</definedName>
    <definedName name="FADO1">#REF!</definedName>
    <definedName name="faixa">#REF!</definedName>
    <definedName name="Faixa_1">"'file:///C:/Documents and Settings/mauricio.ferrao/Desktop/ARQUIVOS R-9-6/Excel/PATOs/BR153_98.XLS'#$'P A T O 98 D'.$#REF!$#REF!"</definedName>
    <definedName name="faixa2">#REF!</definedName>
    <definedName name="FAT">#REF!</definedName>
    <definedName name="FATELE">#REF!</definedName>
    <definedName name="FATMEC">#REF!</definedName>
    <definedName name="fator" localSheetId="15">#REF!</definedName>
    <definedName name="fator">#REF!</definedName>
    <definedName name="FATOR1">#REF!</definedName>
    <definedName name="fator100">#REF!</definedName>
    <definedName name="fator50">#REF!</definedName>
    <definedName name="fatorg">#REF!</definedName>
    <definedName name="FATTML">#REF!</definedName>
    <definedName name="FATURAS2002" localSheetId="15" hidden="1">{#N/A,#N/A,TRUE,"Serviços"}</definedName>
    <definedName name="FATURAS2002" localSheetId="9" hidden="1">{#N/A,#N/A,TRUE,"Serviços"}</definedName>
    <definedName name="FATURAS2002" hidden="1">{#N/A,#N/A,TRUE,"Serviços"}</definedName>
    <definedName name="FATURAS20022" localSheetId="9" hidden="1">{#N/A,#N/A,TRUE,"Serviços"}</definedName>
    <definedName name="FATURAS20022" hidden="1">{#N/A,#N/A,TRUE,"Serviços"}</definedName>
    <definedName name="fc1a" localSheetId="7">'[12]PRO-08'!#REF!</definedName>
    <definedName name="fc1a" localSheetId="15">'[12]PRO-08'!#REF!</definedName>
    <definedName name="fc1a" localSheetId="9">#REF!</definedName>
    <definedName name="fc1a">'[12]PRO-08'!#REF!</definedName>
    <definedName name="fc1a_10" localSheetId="15">'[13]PRO-08'!#REF!</definedName>
    <definedName name="fc1a_10">#REF!</definedName>
    <definedName name="fc1a_25" localSheetId="15">'[13]PRO-08'!#REF!</definedName>
    <definedName name="fc1a_25">#REF!</definedName>
    <definedName name="fc1a_27" localSheetId="15">'[13]PRO-08'!#REF!</definedName>
    <definedName name="fc1a_27">#REF!</definedName>
    <definedName name="fc1a_29" localSheetId="15">'[13]PRO-08'!#REF!</definedName>
    <definedName name="fc1a_29">#REF!</definedName>
    <definedName name="fc1a_9" localSheetId="15">'[13]PRO-08'!#REF!</definedName>
    <definedName name="fc1a_9">#REF!</definedName>
    <definedName name="FC2A" localSheetId="7">'[12]PRO-08'!#REF!</definedName>
    <definedName name="FC2A" localSheetId="15">'[12]PRO-08'!#REF!</definedName>
    <definedName name="FC2A" localSheetId="9">#REF!</definedName>
    <definedName name="FC2A">'[12]PRO-08'!#REF!</definedName>
    <definedName name="FC2A_10" localSheetId="15">'[13]PRO-08'!#REF!</definedName>
    <definedName name="FC2A_10">#REF!</definedName>
    <definedName name="FC2A_25" localSheetId="15">'[13]PRO-08'!#REF!</definedName>
    <definedName name="FC2A_25">#REF!</definedName>
    <definedName name="FC2A_27" localSheetId="15">'[13]PRO-08'!#REF!</definedName>
    <definedName name="FC2A_27">#REF!</definedName>
    <definedName name="FC2A_29" localSheetId="15">'[13]PRO-08'!#REF!</definedName>
    <definedName name="FC2A_29">#REF!</definedName>
    <definedName name="FC2A_9" localSheetId="15">'[13]PRO-08'!#REF!</definedName>
    <definedName name="FC2A_9">#REF!</definedName>
    <definedName name="FC3A" localSheetId="7">'[12]PRO-08'!#REF!</definedName>
    <definedName name="FC3A" localSheetId="15">'[12]PRO-08'!#REF!</definedName>
    <definedName name="FC3A" localSheetId="9">#REF!</definedName>
    <definedName name="FC3A">'[12]PRO-08'!#REF!</definedName>
    <definedName name="FC3A_10" localSheetId="15">'[13]PRO-08'!#REF!</definedName>
    <definedName name="FC3A_10">#REF!</definedName>
    <definedName name="FC3A_25" localSheetId="15">'[13]PRO-08'!#REF!</definedName>
    <definedName name="FC3A_25">#REF!</definedName>
    <definedName name="FC3A_27" localSheetId="15">'[13]PRO-08'!#REF!</definedName>
    <definedName name="FC3A_27">#REF!</definedName>
    <definedName name="FC3A_29" localSheetId="15">'[13]PRO-08'!#REF!</definedName>
    <definedName name="FC3A_29">#REF!</definedName>
    <definedName name="FC3A_9" localSheetId="15">'[13]PRO-08'!#REF!</definedName>
    <definedName name="FC3A_9">#REF!</definedName>
    <definedName name="FCDD">{#N/A,#N/A,FALSE,"QUADRO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FCT">#REF!</definedName>
    <definedName name="fda">{"total","SUM(total)","YNNNN",FALSE}</definedName>
    <definedName name="FDDS">{#N/A,#N/A,FALSE,"QUADRO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fdfff">#REF!</definedName>
    <definedName name="fdfng" hidden="1">{#N/A,#N/A,FALSE,"GERAL";#N/A,#N/A,FALSE,"012-96";#N/A,#N/A,FALSE,"018-96";#N/A,#N/A,FALSE,"027-96";#N/A,#N/A,FALSE,"059-96";#N/A,#N/A,FALSE,"076-96";#N/A,#N/A,FALSE,"019-97";#N/A,#N/A,FALSE,"021-97";#N/A,#N/A,FALSE,"022-97";#N/A,#N/A,FALSE,"028-97"}</definedName>
    <definedName name="FDS" hidden="1">{#N/A,#N/A,FALSE,"MO (2)"}</definedName>
    <definedName name="FE">#REF!</definedName>
    <definedName name="felipe" localSheetId="7">[14]Plan1!#REF!</definedName>
    <definedName name="felipe">[14]Plan1!#REF!</definedName>
    <definedName name="fernanda" hidden="1">{#N/A,#N/A,FALSE,"GERAL";#N/A,#N/A,FALSE,"012-96";#N/A,#N/A,FALSE,"018-96";#N/A,#N/A,FALSE,"027-96";#N/A,#N/A,FALSE,"059-96";#N/A,#N/A,FALSE,"076-96";#N/A,#N/A,FALSE,"019-97";#N/A,#N/A,FALSE,"021-97";#N/A,#N/A,FALSE,"022-97";#N/A,#N/A,FALSE,"028-97"}</definedName>
    <definedName name="Ferramenta">#REF!</definedName>
    <definedName name="FEV00">#REF!</definedName>
    <definedName name="FEV00_3">#REF!</definedName>
    <definedName name="FEV95_3">#REF!</definedName>
    <definedName name="FEV96_3">#REF!</definedName>
    <definedName name="FEV97_3">#REF!</definedName>
    <definedName name="FEV98_3">#REF!</definedName>
    <definedName name="FEV99_3">#REF!</definedName>
    <definedName name="ff">#REF!</definedName>
    <definedName name="fffff" localSheetId="9" hidden="1">{"'EI 060 02'!$A$1:$K$59"}</definedName>
    <definedName name="fffff" hidden="1">{"'EI 060 02'!$A$1:$K$59"}</definedName>
    <definedName name="FFFFFF">{#N/A,#N/A,FALSE,"QUADRO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fgff" localSheetId="9" hidden="1">{#N/A,#N/A,FALSE,"MO (2)"}</definedName>
    <definedName name="fgff" hidden="1">{#N/A,#N/A,FALSE,"MO (2)"}</definedName>
    <definedName name="fgff_1" hidden="1">{#N/A,#N/A,FALSE,"MO (2)"}</definedName>
    <definedName name="fgnh">#REF!</definedName>
    <definedName name="figura1">"Figura 1"</definedName>
    <definedName name="filtragem" hidden="1">{#N/A,#N/A,FALSE,"GERAL";#N/A,#N/A,FALSE,"012-96";#N/A,#N/A,FALSE,"018-96";#N/A,#N/A,FALSE,"027-96";#N/A,#N/A,FALSE,"059-96";#N/A,#N/A,FALSE,"076-96";#N/A,#N/A,FALSE,"019-97";#N/A,#N/A,FALSE,"021-97";#N/A,#N/A,FALSE,"022-97";#N/A,#N/A,FALSE,"028-97"}</definedName>
    <definedName name="FIM.TRECHO">#REF!</definedName>
    <definedName name="fir">#REF!</definedName>
    <definedName name="firma1">#REF!</definedName>
    <definedName name="firma2" localSheetId="7">#REF!</definedName>
    <definedName name="firma2" localSheetId="9">#REF!</definedName>
    <definedName name="firma2">#REF!</definedName>
    <definedName name="Fisicos">#REF!</definedName>
    <definedName name="FITOK" hidden="1">{#N/A,#N/A,TRUE,"Serviços"}</definedName>
    <definedName name="fl._01">#REF!</definedName>
    <definedName name="FLOT" hidden="1">{#N/A,#N/A,FALSE,"GERAL";#N/A,#N/A,FALSE,"012-96";#N/A,#N/A,FALSE,"018-96";#N/A,#N/A,FALSE,"027-96";#N/A,#N/A,FALSE,"059-96";#N/A,#N/A,FALSE,"076-96";#N/A,#N/A,FALSE,"019-97";#N/A,#N/A,FALSE,"021-97";#N/A,#N/A,FALSE,"022-97";#N/A,#N/A,FALSE,"028-97"}</definedName>
    <definedName name="FLU" localSheetId="15">#REF!</definedName>
    <definedName name="FLU">#REF!</definedName>
    <definedName name="Fluência">#REF!</definedName>
    <definedName name="fluxo" localSheetId="7">'[22]450'!#REF!</definedName>
    <definedName name="fluxo" localSheetId="18">#REF!</definedName>
    <definedName name="fluxo" localSheetId="19">#REF!</definedName>
    <definedName name="fluxo">'[22]450'!#REF!</definedName>
    <definedName name="FM">"$#REF!.$E$31"</definedName>
    <definedName name="FMW">"$#REF!.$E$33"</definedName>
    <definedName name="FMWA">"$#REF!.$E$32"</definedName>
    <definedName name="FO">#REF!</definedName>
    <definedName name="FOG">#REF!</definedName>
    <definedName name="FOLHA">#REF!</definedName>
    <definedName name="FOLHA01" localSheetId="15" hidden="1">{#N/A,#N/A,TRUE,"Serviços"}</definedName>
    <definedName name="FOLHA01" localSheetId="9" hidden="1">{#N/A,#N/A,TRUE,"Serviços"}</definedName>
    <definedName name="FOLHA01" hidden="1">{#N/A,#N/A,TRUE,"Serviços"}</definedName>
    <definedName name="FOLHA011" localSheetId="9" hidden="1">{#N/A,#N/A,TRUE,"Serviços"}</definedName>
    <definedName name="FOLHA011" hidden="1">{#N/A,#N/A,TRUE,"Serviços"}</definedName>
    <definedName name="folha1" localSheetId="15" hidden="1">{#N/A,#N/A,TRUE,"Serviços"}</definedName>
    <definedName name="folha1" localSheetId="9" hidden="1">{#N/A,#N/A,TRUE,"Serviços"}</definedName>
    <definedName name="folha1" hidden="1">{#N/A,#N/A,TRUE,"Serviços"}</definedName>
    <definedName name="folha11" localSheetId="9" hidden="1">{#N/A,#N/A,TRUE,"Serviços"}</definedName>
    <definedName name="folha11" hidden="1">{#N/A,#N/A,TRUE,"Serviços"}</definedName>
    <definedName name="FOLHA2">#REF!</definedName>
    <definedName name="FOLHA3">#REF!</definedName>
    <definedName name="FOLHA4">#REF!</definedName>
    <definedName name="FOLHA5">#REF!</definedName>
    <definedName name="FOLHA6">#REF!</definedName>
    <definedName name="FOLHA7">#REF!</definedName>
    <definedName name="FOLHA8">#REF!</definedName>
    <definedName name="FOLHA9">#REF!</definedName>
    <definedName name="Fonte">#REF!</definedName>
    <definedName name="FOOR" localSheetId="9" hidden="1">{#N/A,#N/A,FALSE,"Plan1"}</definedName>
    <definedName name="FOOR" hidden="1">{#N/A,#N/A,FALSE,"Plan1"}</definedName>
    <definedName name="FORMA_MAD_BRANCA">#REF!</definedName>
    <definedName name="FORMULÁRIO" localSheetId="9" hidden="1">{#N/A,#N/A,FALSE,"Plan1"}</definedName>
    <definedName name="FORMULÁRIO" hidden="1">{#N/A,#N/A,FALSE,"Plan1"}</definedName>
    <definedName name="FORNEC_CAP20">#REF!</definedName>
    <definedName name="FORNEC_CM30">#REF!</definedName>
    <definedName name="FORRO" localSheetId="9" hidden="1">{#N/A,#N/A,FALSE,"Plan1"}</definedName>
    <definedName name="FORRO" hidden="1">{#N/A,#N/A,FALSE,"Plan1"}</definedName>
    <definedName name="Fot" localSheetId="9" hidden="1">{"'EI 060 02'!$A$1:$K$59"}</definedName>
    <definedName name="Fot" hidden="1">{"'EI 060 02'!$A$1:$K$59"}</definedName>
    <definedName name="fr">'MÃO DE OBRA'!FC3A</definedName>
    <definedName name="francis">#REF!</definedName>
    <definedName name="FRDE">{#N/A,#N/A,FALSE,"QUADRO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fre">[0]!fr</definedName>
    <definedName name="FREADVAL">#REF!</definedName>
    <definedName name="FREFIX">#REF!</definedName>
    <definedName name="FREPES">#REF!</definedName>
    <definedName name="Fresagem01" localSheetId="9" hidden="1">{#N/A,#N/A,TRUE,"Serviços"}</definedName>
    <definedName name="Fresagem01" hidden="1">{#N/A,#N/A,TRUE,"Serviços"}</definedName>
    <definedName name="Fresagem011" localSheetId="9" hidden="1">{#N/A,#N/A,TRUE,"Serviços"}</definedName>
    <definedName name="Fresagem011" hidden="1">{#N/A,#N/A,TRUE,"Serviços"}</definedName>
    <definedName name="fresh5">#REF!</definedName>
    <definedName name="FRR" localSheetId="9" hidden="1">{#N/A,#N/A,FALSE,"Plan1"}</definedName>
    <definedName name="FRR" hidden="1">{#N/A,#N/A,FALSE,"Plan1"}</definedName>
    <definedName name="FS">#REF!</definedName>
    <definedName name="FS_1">#REF!</definedName>
    <definedName name="FS_Adir">OFFSET(#REF!,0,COLUMN(#REF!)-1,COUNTA(#REF!),1)</definedName>
    <definedName name="FS_Aesq">OFFSET(#REF!,0,COLUMN(#REF!)-1,COUNTA(#REF!),1)</definedName>
    <definedName name="FS3_3dir">OFFSET(#REF!,0,MATCH(#REF!,#REF!,0)+1,COUNTA(#REF!),1)</definedName>
    <definedName name="FS3_3esq">OFFSET(#REF!,0,MATCH(#REF!,#REF!,0)-1,COUNTA(#REF!),1)</definedName>
    <definedName name="FS3_pista">OFFSET(#REF!,0,MATCH(#REF!,#REF!,0),COUNTA(#REF!),1)</definedName>
    <definedName name="FS4_3dir">OFFSET(#REF!,0,MATCH(#REF!,#REF!,0)+1,COUNTA(#REF!),1)</definedName>
    <definedName name="FS4_3esq">OFFSET(#REF!,0,MATCH(#REF!,#REF!,0)-1,COUNTA(#REF!),1)</definedName>
    <definedName name="FS4_pista">OFFSET(#REF!,0,MATCH(#REF!,#REF!,0),COUNTA(#REF!),1)</definedName>
    <definedName name="FS5_3dir">OFFSET(#REF!,0,MATCH(#REF!,#REF!,0)+1,COUNTA(#REF!),1)</definedName>
    <definedName name="FS5_3esq">OFFSET(#REF!,0,MATCH(#REF!,#REF!,0)-1,COUNTA(#REF!),1)</definedName>
    <definedName name="FS5_pista">OFFSET(#REF!,0,MATCH(#REF!,#REF!,0),COUNTA(#REF!),1)</definedName>
    <definedName name="FS6_3dir">OFFSET(#REF!,0,MATCH(#REF!,#REF!,0)+1,COUNTA(#REF!),1)</definedName>
    <definedName name="FS6_3esq">OFFSET(#REF!,0,MATCH(#REF!,#REF!,0)-1,COUNTA(#REF!),1)</definedName>
    <definedName name="FS6_pista">OFFSET(#REF!,0,MATCH(#REF!,#REF!,0),COUNTA(#REF!),1)</definedName>
    <definedName name="fse">#REF!</definedName>
    <definedName name="fsn">#REF!</definedName>
    <definedName name="fuel">#REF!</definedName>
    <definedName name="fuel_1">#REF!</definedName>
    <definedName name="FUFUFUFUFUFUFF">#REF!</definedName>
    <definedName name="fv">#REF!</definedName>
    <definedName name="fwregwrgfd">#N/A</definedName>
    <definedName name="fx_horiz">#REF!</definedName>
    <definedName name="G">#REF!</definedName>
    <definedName name="g_2.04">#REF!</definedName>
    <definedName name="G_2.05">#REF!</definedName>
    <definedName name="G_2.06">#REF!</definedName>
    <definedName name="G_2.07">#REF!</definedName>
    <definedName name="G_2.08">#REF!</definedName>
    <definedName name="G_2.09">#REF!</definedName>
    <definedName name="G_2.10">#REF!</definedName>
    <definedName name="G_2.11">#REF!</definedName>
    <definedName name="G_2.12">#REF!</definedName>
    <definedName name="G_2.13">#REF!</definedName>
    <definedName name="G_2.14">#REF!</definedName>
    <definedName name="Galvanized_cable_tray__complete_of__special_pieces__elbows__crosses__Tees__etc.__and_fixing_elements___brackets__supports__etc.__Metallic_supports_from_roof__wall_or_metallic_structure_included">#REF!</definedName>
    <definedName name="gas">#REF!</definedName>
    <definedName name="gas_1">#REF!</definedName>
    <definedName name="GAS_CARBONICO_6KG">#REF!</definedName>
    <definedName name="GASOL">#N/A</definedName>
    <definedName name="GASOL_1">#REF!</definedName>
    <definedName name="GAST">#REF!</definedName>
    <definedName name="GEO" localSheetId="7">#REF!</definedName>
    <definedName name="GEO">#REF!</definedName>
    <definedName name="GEOTECNICO">#REF!</definedName>
    <definedName name="GEOVANI" localSheetId="15">#REF!</definedName>
    <definedName name="GEOVANI">#REF!</definedName>
    <definedName name="GEOVANI_25" localSheetId="15">#REF!</definedName>
    <definedName name="GEOVANI_25">#REF!</definedName>
    <definedName name="GEOVANI2" localSheetId="15">[23]PROJETO!#REF!</definedName>
    <definedName name="GEOVANI2">#REF!</definedName>
    <definedName name="GEOVANI2_25" localSheetId="15">[24]PROJETO!#REF!</definedName>
    <definedName name="GEOVANI2_25">#REF!</definedName>
    <definedName name="geral">#REF!</definedName>
    <definedName name="Gerente">#REF!</definedName>
    <definedName name="GESSO">#REF!</definedName>
    <definedName name="gfgfgfg" hidden="1">{#N/A,#N/A,FALSE,"MO (2)"}</definedName>
    <definedName name="GGFFF">{#N/A,#N/A,FALSE,"QUADRO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gggg">#REF!</definedName>
    <definedName name="GGRFFF">{#N/A,#N/A,FALSE,"QUADRO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ghghgh" hidden="1">{#N/A,#N/A,FALSE,"MO (2)"}</definedName>
    <definedName name="GHJ">#REF!</definedName>
    <definedName name="gjgh" hidden="1">{#N/A,#N/A,FALSE,"GERAL";#N/A,#N/A,FALSE,"012-96";#N/A,#N/A,FALSE,"018-96";#N/A,#N/A,FALSE,"027-96";#N/A,#N/A,FALSE,"059-96";#N/A,#N/A,FALSE,"076-96";#N/A,#N/A,FALSE,"019-97";#N/A,#N/A,FALSE,"021-97";#N/A,#N/A,FALSE,"022-97";#N/A,#N/A,FALSE,"028-97"}</definedName>
    <definedName name="GM">#REF!</definedName>
    <definedName name="GP">#REF!</definedName>
    <definedName name="GRADUADA">#REF!</definedName>
    <definedName name="graf" localSheetId="7">'[18]FLUXO - EXECUÇÃO PRÓPRIA'!#REF!</definedName>
    <definedName name="graf" localSheetId="18">#REF!</definedName>
    <definedName name="graf" localSheetId="19">#REF!</definedName>
    <definedName name="graf">'[18]FLUXO - EXECUÇÃO PRÓPRIA'!#REF!</definedName>
    <definedName name="GRAFICOS">#REF!</definedName>
    <definedName name="GRAMA">#REF!</definedName>
    <definedName name="grama_mudas">#REF!</definedName>
    <definedName name="GRANITO_AMENDOA">#REF!</definedName>
    <definedName name="GRANITO_CINZA_CORUMBA">#REF!</definedName>
    <definedName name="_xlnm.Recorder">#REF!</definedName>
    <definedName name="gsdgs">#N/A</definedName>
    <definedName name="gtryfj" localSheetId="15" hidden="1">{#N/A,#N/A,TRUE,"Serviços"}</definedName>
    <definedName name="gtryfj" localSheetId="9" hidden="1">{#N/A,#N/A,TRUE,"Serviços"}</definedName>
    <definedName name="gtryfj" hidden="1">{#N/A,#N/A,TRUE,"Serviços"}</definedName>
    <definedName name="gtryfjj" localSheetId="9" hidden="1">{#N/A,#N/A,TRUE,"Serviços"}</definedName>
    <definedName name="gtryfjj" hidden="1">{#N/A,#N/A,TRUE,"Serviços"}</definedName>
    <definedName name="Guia">"Figura 1"</definedName>
    <definedName name="Guias">#REF!</definedName>
    <definedName name="GUS">#REF!</definedName>
    <definedName name="GUSMAO">#REF!</definedName>
    <definedName name="GUSTAVO">{"total","SUM(total)","YNNNN",FALSE}</definedName>
    <definedName name="gwegw">#REF!</definedName>
    <definedName name="H">#REF!</definedName>
    <definedName name="h4c">#REF!</definedName>
    <definedName name="h5c">#REF!</definedName>
    <definedName name="h6c">#REF!</definedName>
    <definedName name="h7c">#REF!</definedName>
    <definedName name="h8c">#REF!</definedName>
    <definedName name="h9c">#REF!</definedName>
    <definedName name="há">#REF!</definedName>
    <definedName name="HELLO">#REF!</definedName>
    <definedName name="HGRET" hidden="1">{"'RR'!$A$2:$E$81"}</definedName>
    <definedName name="HH">#REF!</definedName>
    <definedName name="HHDESELE">#REF!</definedName>
    <definedName name="HHDESMEC">#REF!</definedName>
    <definedName name="hhdfh">#REF!</definedName>
    <definedName name="HHENGELE">#REF!</definedName>
    <definedName name="HHENGMEC">#REF!</definedName>
    <definedName name="hhhhh" hidden="1">{#N/A,#N/A,FALSE,"MO (2)"}</definedName>
    <definedName name="HHMONELE">#REF!</definedName>
    <definedName name="HHMONMEC">#REF!</definedName>
    <definedName name="HHPROELE">#REF!</definedName>
    <definedName name="HHPROMEC">#REF!</definedName>
    <definedName name="hi" localSheetId="7">#REF!</definedName>
    <definedName name="hi" localSheetId="15">#REF!</definedName>
    <definedName name="hi" localSheetId="9">#REF!</definedName>
    <definedName name="hi" localSheetId="19">#REF!</definedName>
    <definedName name="hi">#REF!</definedName>
    <definedName name="hi_10" localSheetId="15">#REF!</definedName>
    <definedName name="hi_10">#REF!</definedName>
    <definedName name="hi_25" localSheetId="15">#REF!</definedName>
    <definedName name="hi_25">#REF!</definedName>
    <definedName name="hi_27" localSheetId="15">#REF!</definedName>
    <definedName name="hi_27">#REF!</definedName>
    <definedName name="hi_29" localSheetId="15">#REF!</definedName>
    <definedName name="hi_29">#REF!</definedName>
    <definedName name="hi_9" localSheetId="15">#REF!</definedName>
    <definedName name="hi_9">#REF!</definedName>
    <definedName name="hjhjhjhju" hidden="1">{#N/A,#N/A,FALSE,"MO (2)"}</definedName>
    <definedName name="hjj">#REF!</definedName>
    <definedName name="hk">#REF!</definedName>
    <definedName name="hora">#REF!</definedName>
    <definedName name="hora_1">#REF!</definedName>
    <definedName name="HP" localSheetId="15">#REF!</definedName>
    <definedName name="HP">#REF!</definedName>
    <definedName name="HP.1" localSheetId="15">#REF!</definedName>
    <definedName name="HP.1">#REF!</definedName>
    <definedName name="hrf">[0]!hora</definedName>
    <definedName name="htm" hidden="1">{"'Plan1 (2)'!$A$5:$F$63"}</definedName>
    <definedName name="HTML_CodePage" hidden="1">1252</definedName>
    <definedName name="HTML_Control" localSheetId="9" hidden="1">{"'Plan1 (2)'!$A$5:$F$63"}</definedName>
    <definedName name="HTML_Control" hidden="1">{"'1'!$A$2:$G$13"}</definedName>
    <definedName name="HTML_Description" hidden="1">""</definedName>
    <definedName name="HTML_Email" hidden="1">"marcos@highway.com.br"</definedName>
    <definedName name="HTML_Header" localSheetId="9" hidden="1">"Plan1 (2)"</definedName>
    <definedName name="HTML_Header" hidden="1">"1"</definedName>
    <definedName name="HTML_LastUpdate" localSheetId="9" hidden="1">"04/03/1999"</definedName>
    <definedName name="HTML_LastUpdate" hidden="1">"15/08/97"</definedName>
    <definedName name="HTML_LineAfter" hidden="1">TRUE</definedName>
    <definedName name="HTML_LineBefore" hidden="1">TRUE</definedName>
    <definedName name="HTML_Name" localSheetId="9" hidden="1">"Ana Tereza"</definedName>
    <definedName name="HTML_Name" hidden="1">"PCRJ-SMO-CGC"</definedName>
    <definedName name="HTML_OBDlg2" hidden="1">TRUE</definedName>
    <definedName name="HTML_OBDlg4" hidden="1">TRUE</definedName>
    <definedName name="HTML_OS" hidden="1">0</definedName>
    <definedName name="HTML_PathFile" localSheetId="9" hidden="1">"V:\Operacao de Maquinas\INTERDIÇÕES NA VP\MeuHTML.htm"</definedName>
    <definedName name="HTML_PathFile" hidden="1">"C:\0marcos\MeuHTML.htm"</definedName>
    <definedName name="HTML_Title" localSheetId="9" hidden="1">"TabLoc"</definedName>
    <definedName name="HTML_Title" hidden="1">"factoring"</definedName>
    <definedName name="I" localSheetId="7">'[25]RESTAURAÇÃO '!#REF!</definedName>
    <definedName name="i" localSheetId="9" hidden="1">{#N/A,#N/A,FALSE,"MO (2)"}</definedName>
    <definedName name="I">'[25]RESTAURAÇÃO '!#REF!</definedName>
    <definedName name="ic">#REF!</definedName>
    <definedName name="ID_COMPOSICOES_CODIGO">(OFFSET(#REF!,1,0)):(OFFSET(#REF!,-11,0))</definedName>
    <definedName name="ID_COMPOSICOES_DESCRICAO">(OFFSET(#REF!,1,0)):(OFFSET(#REF!,-11,0))</definedName>
    <definedName name="ID_COMPOSICOES_FONTE">(OFFSET(#REF!,1,0)):(OFFSET(#REF!,-11,0))</definedName>
    <definedName name="ID_COMPOSICOES_ITEM">(OFFSET(#REF!,1,0)):(OFFSET(#REF!,-11,0))</definedName>
    <definedName name="ID_COMPOSICOES_UNIDADE">(OFFSET(#REF!,1,0)):(OFFSET(#REF!,-11,0))</definedName>
    <definedName name="ID_COMPOSICOES_VALOR">(OFFSET(#REF!,1,0)):(OFFSET(#REF!,-11,0))</definedName>
    <definedName name="ID_MEMORIA">(OFFSET(#REF!,1,0)):(OFFSET(#REF!,-11,0))</definedName>
    <definedName name="ID_MEMORIA_CODIGO">(OFFSET(#REF!,1,0)):(OFFSET(#REF!,-11,0))</definedName>
    <definedName name="ID_MEMORIA_DESCRICAO">(OFFSET(#REF!,1,0)):(OFFSET(#REF!,-11,0))</definedName>
    <definedName name="ID_MEMORIA_FONTE">(OFFSET(#REF!,1,0)):(OFFSET(#REF!,-11,0))</definedName>
    <definedName name="ID_MEMORIA_ITEM">(OFFSET(#REF!,1,0)):(OFFSET(#REF!,-11,0))</definedName>
    <definedName name="ID_MEMORIA_PRECO">(OFFSET(#REF!,1,0)):(OFFSET(#REF!,-11,0))</definedName>
    <definedName name="ID_MEMORIA_QTD">(OFFSET(#REF!,1,0)):(OFFSET(#REF!,-11,0))</definedName>
    <definedName name="ID_MEMORIA_UNIDADE">(OFFSET(#REF!,1,0)):(OFFSET(#REF!,-11,0))</definedName>
    <definedName name="ID_PLANORC">(OFFSET(#REF!,1,0)):(OFFSET(#REF!,-1,0))</definedName>
    <definedName name="ID_PLANORC_CODIGO">(OFFSET(#REF!,1,0)):(OFFSET(#REF!,-1,0))</definedName>
    <definedName name="ID_PLANORC_DESCRICAO">(OFFSET(#REF!,1,0)):(OFFSET(#REF!,-1,0))</definedName>
    <definedName name="ID_PLANORC_FONTE">(OFFSET(#REF!,1,0)):(OFFSET(#REF!,-1,0))</definedName>
    <definedName name="ID_PLANORC_HIERARQUIA">(OFFSET(#REF!,1,0)):(OFFSET(#REF!,-1,0))</definedName>
    <definedName name="ID_PLANORC_ITEM">(OFFSET(#REF!,1,0)):(OFFSET(#REF!,-1,0))</definedName>
    <definedName name="ID_PLANORC_PRECO_TOTAL_COM_BDI">(OFFSET(#REF!,1,0)):(OFFSET(#REF!,-1,0))</definedName>
    <definedName name="ID_PLANORC_PRECO_TOTAL_SEM_BDI">(OFFSET(#REF!,1,0)):(OFFSET(#REF!,-1,0))</definedName>
    <definedName name="ID_PLANORC_PRECO_UNIT_COM_BDI">(OFFSET(#REF!,1,0)):(OFFSET(#REF!,-1,0))</definedName>
    <definedName name="ID_PLANORC_PRECO_UNIT_SEM_BDI">(OFFSET(#REF!,1,0)):(OFFSET(#REF!,-1,0))</definedName>
    <definedName name="ID_PLANORC_QTD">(OFFSET(#REF!,1,0)):(OFFSET(#REF!,-1,0))</definedName>
    <definedName name="ID_PLANORC_UNIDADE">(OFFSET(#REF!,1,0)):(OFFSET(#REF!,-1,0))</definedName>
    <definedName name="ID_serviço">OFFSET(#REF!,0,0,COUNTA(#REF!),1)</definedName>
    <definedName name="idem">#REF!</definedName>
    <definedName name="IE_001">#N/A</definedName>
    <definedName name="IE_001_1">#REF!</definedName>
    <definedName name="IE_006">#N/A</definedName>
    <definedName name="IE_006_1">#REF!</definedName>
    <definedName name="IE_007">#N/A</definedName>
    <definedName name="IE_007_1">#REF!</definedName>
    <definedName name="IE_009">#N/A</definedName>
    <definedName name="IE_009_1">#REF!</definedName>
    <definedName name="IE_013">#N/A</definedName>
    <definedName name="IE_013_1">#REF!</definedName>
    <definedName name="IE_016">#N/A</definedName>
    <definedName name="IE_016_1">#REF!</definedName>
    <definedName name="IE_101">#N/A</definedName>
    <definedName name="IE_101_1">#REF!</definedName>
    <definedName name="IE_105">#N/A</definedName>
    <definedName name="IE_105_1">#REF!</definedName>
    <definedName name="IE_107">#N/A</definedName>
    <definedName name="IE_107_1">#REF!</definedName>
    <definedName name="IE_110">#N/A</definedName>
    <definedName name="IE_110_1">#REF!</definedName>
    <definedName name="IE_111">#N/A</definedName>
    <definedName name="IE_111_1">#REF!</definedName>
    <definedName name="IE_112">#N/A</definedName>
    <definedName name="IE_112_1">#REF!</definedName>
    <definedName name="IE_113">#N/A</definedName>
    <definedName name="IE_113_1">#REF!</definedName>
    <definedName name="IE_116">#N/A</definedName>
    <definedName name="IE_116_1">#REF!</definedName>
    <definedName name="IE_118">#N/A</definedName>
    <definedName name="IE_118_1">#REF!</definedName>
    <definedName name="IE_119">#N/A</definedName>
    <definedName name="IE_119_1">#REF!</definedName>
    <definedName name="IE_122">#N/A</definedName>
    <definedName name="IE_122_1">#REF!</definedName>
    <definedName name="IE_123">#N/A</definedName>
    <definedName name="IE_123_1">#REF!</definedName>
    <definedName name="IE_208">#N/A</definedName>
    <definedName name="IE_208_1">#REF!</definedName>
    <definedName name="IE_209">#N/A</definedName>
    <definedName name="IE_209_1">#REF!</definedName>
    <definedName name="IE_302">#N/A</definedName>
    <definedName name="IE_302_1">#REF!</definedName>
    <definedName name="IE_304">#N/A</definedName>
    <definedName name="IE_304_1">#REF!</definedName>
    <definedName name="IE_306">#N/A</definedName>
    <definedName name="IE_306_1">#REF!</definedName>
    <definedName name="IE_343">#N/A</definedName>
    <definedName name="IE_343_1">#REF!</definedName>
    <definedName name="IE_400">#N/A</definedName>
    <definedName name="IE_400_1">#REF!</definedName>
    <definedName name="IE_402">#N/A</definedName>
    <definedName name="IE_402_1">#REF!</definedName>
    <definedName name="IE_406">#N/A</definedName>
    <definedName name="IE_406_1">#REF!</definedName>
    <definedName name="IE_408">#N/A</definedName>
    <definedName name="IE_408_1">#REF!</definedName>
    <definedName name="IE_410">#N/A</definedName>
    <definedName name="IE_410_1">#REF!</definedName>
    <definedName name="IE_416">#N/A</definedName>
    <definedName name="IE_416_1">#REF!</definedName>
    <definedName name="IE_502">#N/A</definedName>
    <definedName name="IE_502_1">#REF!</definedName>
    <definedName name="IE_507">#N/A</definedName>
    <definedName name="IE_507_1">#REF!</definedName>
    <definedName name="IE_508">#N/A</definedName>
    <definedName name="IE_508_1">#REF!</definedName>
    <definedName name="IE_509">#N/A</definedName>
    <definedName name="IE_509_1">#REF!</definedName>
    <definedName name="IE_601">#N/A</definedName>
    <definedName name="IE_601_1">#REF!</definedName>
    <definedName name="IE_602">#N/A</definedName>
    <definedName name="IE_602_1">#REF!</definedName>
    <definedName name="IE_904">#N/A</definedName>
    <definedName name="IE_904_1">#REF!</definedName>
    <definedName name="IE_906">#N/A</definedName>
    <definedName name="IE_906_1">#REF!</definedName>
    <definedName name="IE_914">#N/A</definedName>
    <definedName name="IE_914_1">#REF!</definedName>
    <definedName name="IE_922">#N/A</definedName>
    <definedName name="IE_922_1">#REF!</definedName>
    <definedName name="IGOL_2">#REF!</definedName>
    <definedName name="IGOLFLEX">#REF!</definedName>
    <definedName name="III">#REF!</definedName>
    <definedName name="IM" localSheetId="7">#REF!</definedName>
    <definedName name="IM" localSheetId="15">#REF!</definedName>
    <definedName name="IM" localSheetId="9">#REF!</definedName>
    <definedName name="IM">#REF!</definedName>
    <definedName name="IM_25" localSheetId="15">#REF!</definedName>
    <definedName name="IM_25">#REF!</definedName>
    <definedName name="IMOVEIS">#REF!</definedName>
    <definedName name="Imóveis">#REF!</definedName>
    <definedName name="imp">#REF!</definedName>
    <definedName name="IMPERMEABILIZANTE_SIKA">#REF!</definedName>
    <definedName name="impressão">#REF!</definedName>
    <definedName name="IMPRIMAÇÃO">#REF!</definedName>
    <definedName name="inclusão_de_novos_campos">#REF!</definedName>
    <definedName name="IND">#REF!</definedName>
    <definedName name="INDI">#REF!</definedName>
    <definedName name="indi_33">#REF!</definedName>
    <definedName name="INDI22">#REF!</definedName>
    <definedName name="INDICE">#REF!</definedName>
    <definedName name="indice_2">#REF!</definedName>
    <definedName name="Indices">#REF!</definedName>
    <definedName name="INDIRETO">#REF!</definedName>
    <definedName name="INFO_ART">#REF!</definedName>
    <definedName name="INFO_COMENTARIOS">#REF!</definedName>
    <definedName name="INFO_CREACAU">#REF!</definedName>
    <definedName name="INFO_DATABASE">#REF!</definedName>
    <definedName name="INFO_DATABASE2">#REF!</definedName>
    <definedName name="INFO_LOCAL">#REF!</definedName>
    <definedName name="INFO_LOCAL2">#REF!</definedName>
    <definedName name="INFO_OBJETO">#REF!</definedName>
    <definedName name="INFO_PRECO">#REF!</definedName>
    <definedName name="INFO_RESPONSAVEL">#REF!</definedName>
    <definedName name="INFO_TABELA">#REF!</definedName>
    <definedName name="INFO_TABELA2">#REF!</definedName>
    <definedName name="inic">#REF!</definedName>
    <definedName name="INIC.TRECHO">#REF!</definedName>
    <definedName name="IniServiços">#REF!</definedName>
    <definedName name="Instalações">#REF!</definedName>
    <definedName name="INSUMO">#REF!</definedName>
    <definedName name="Insumos" localSheetId="15" hidden="1">#REF!</definedName>
    <definedName name="Insumos" localSheetId="9" hidden="1">#REF!</definedName>
    <definedName name="Insumos" hidden="1">#REF!</definedName>
    <definedName name="INSUMOSBETUMINOSOS">#REF!</definedName>
    <definedName name="intervencoes">[0]!PassaExtenso</definedName>
    <definedName name="Intran" hidden="1">{"'teste'!$B$2:$R$49"}</definedName>
    <definedName name="IRRF">#REF!</definedName>
    <definedName name="IS">#REF!</definedName>
    <definedName name="ISSQN">#REF!</definedName>
    <definedName name="Item" localSheetId="7">#REF!</definedName>
    <definedName name="Item" localSheetId="18">#REF!</definedName>
    <definedName name="Item">#REF!</definedName>
    <definedName name="ITEM1">#REF!</definedName>
    <definedName name="ITEM2">#REF!</definedName>
    <definedName name="Itens" localSheetId="15" hidden="1">#REF!</definedName>
    <definedName name="Itens" localSheetId="9" hidden="1">#REF!</definedName>
    <definedName name="Itens" localSheetId="1" hidden="1">#REF!</definedName>
    <definedName name="Itens" localSheetId="0" hidden="1">#REF!</definedName>
    <definedName name="Itens" hidden="1">#REF!</definedName>
    <definedName name="j" hidden="1">{#N/A,#N/A,FALSE,"MO (2)"}</definedName>
    <definedName name="jack">{"um","mil","um milhão","um bilhão","um trilhão"}</definedName>
    <definedName name="JAN00">#REF!</definedName>
    <definedName name="JAN00_3">#REF!</definedName>
    <definedName name="JAN95_3">#REF!</definedName>
    <definedName name="JAN96_3">#REF!</definedName>
    <definedName name="JAN97_3">#REF!</definedName>
    <definedName name="JAN98_3">#REF!</definedName>
    <definedName name="JAN99_3">#REF!</definedName>
    <definedName name="JANEIRO2003" localSheetId="15" hidden="1">{#N/A,#N/A,TRUE,"Serviços"}</definedName>
    <definedName name="JANEIRO2003" localSheetId="9" hidden="1">{#N/A,#N/A,TRUE,"Serviços"}</definedName>
    <definedName name="JANEIRO2003" hidden="1">{#N/A,#N/A,TRUE,"Serviços"}</definedName>
    <definedName name="JANEIRO20033" localSheetId="9" hidden="1">{#N/A,#N/A,TRUE,"Serviços"}</definedName>
    <definedName name="JANEIRO20033" hidden="1">{#N/A,#N/A,TRUE,"Serviços"}</definedName>
    <definedName name="JAZIDA">#REF!</definedName>
    <definedName name="Jazidas">#REF!</definedName>
    <definedName name="JELE">#REF!</definedName>
    <definedName name="JF">#REF!</definedName>
    <definedName name="jfgj">#REF!</definedName>
    <definedName name="jhjhjhjju" hidden="1">{#N/A,#N/A,FALSE,"MO (2)"}</definedName>
    <definedName name="JJ">#REF!</definedName>
    <definedName name="jjgf">#REF!</definedName>
    <definedName name="JJJ">#REF!</definedName>
    <definedName name="jjjjj" hidden="1">{#N/A,#N/A,FALSE,"MO (2)"}</definedName>
    <definedName name="jkjkj">#N/A</definedName>
    <definedName name="jklfl">#REF!</definedName>
    <definedName name="jlç">#REF!</definedName>
    <definedName name="JMEC">#REF!</definedName>
    <definedName name="jo" hidden="1">{#N/A,#N/A,FALSE,"MO (2)"}</definedName>
    <definedName name="JOAO" hidden="1">{#N/A,#N/A,FALSE,"SS 1";#N/A,#N/A,FALSE,"SS 2";#N/A,#N/A,FALSE,"TER 1 (1)";#N/A,#N/A,FALSE,"TER 1 (2)";#N/A,#N/A,FALSE,"TER 2 ";#N/A,#N/A,FALSE,"TP  (1)";#N/A,#N/A,FALSE,"TP  (2)";#N/A,#N/A,FALSE,"CM BAR"}</definedName>
    <definedName name="JOAO1" hidden="1">{#N/A,#N/A,FALSE,"LEVFER V2 P";#N/A,#N/A,FALSE,"LEVFER V2 P10%"}</definedName>
    <definedName name="JOSE" hidden="1">{#N/A,#N/A,FALSE,"LEVFER V2 P";#N/A,#N/A,FALSE,"LEVFER V2 P10%"}</definedName>
    <definedName name="jruj5">#REF!</definedName>
    <definedName name="juca" hidden="1">{#N/A,#N/A,FALSE,"SS 1";#N/A,#N/A,FALSE,"TER 1 (A)";#N/A,#N/A,FALSE,"SS 2";#N/A,#N/A,FALSE,"TER 1 (B)";#N/A,#N/A,FALSE,"TER 1 (C)";#N/A,#N/A,FALSE,"TER 1 (D)";#N/A,#N/A,FALSE,"TER 1 (E)";#N/A,#N/A,FALSE,"TER 2 "}</definedName>
    <definedName name="JUL95_3">#REF!</definedName>
    <definedName name="JUL96_3">#REF!</definedName>
    <definedName name="JUL97_3">#REF!</definedName>
    <definedName name="JUL98_3">#REF!</definedName>
    <definedName name="JUL99_3">#REF!</definedName>
    <definedName name="jun00">#REF!</definedName>
    <definedName name="jun00_3">#REF!</definedName>
    <definedName name="JUN95_3">#REF!</definedName>
    <definedName name="JUN96_3">#REF!</definedName>
    <definedName name="JUN97_3">#REF!</definedName>
    <definedName name="JUN98_3">#REF!</definedName>
    <definedName name="JUN99_3">#REF!</definedName>
    <definedName name="JUNTA_PLÁSTICA">#REF!</definedName>
    <definedName name="K" localSheetId="7">#REF!</definedName>
    <definedName name="k" localSheetId="9">#REF!</definedName>
    <definedName name="K">#REF!</definedName>
    <definedName name="k_1">#REF!</definedName>
    <definedName name="kdren">#REF!</definedName>
    <definedName name="kdrena">#REF!</definedName>
    <definedName name="KELY" localSheetId="7">[14]Plan1!#REF!</definedName>
    <definedName name="KELY">[14]Plan1!#REF!</definedName>
    <definedName name="ki">#REF!</definedName>
    <definedName name="kid">#REF!</definedName>
    <definedName name="kii">#REF!</definedName>
    <definedName name="kjbb">{#N/A,#N/A,FALSE,"QUADRO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KK">#REF!</definedName>
    <definedName name="KKKKK">#REF!</definedName>
    <definedName name="kkkkkk" hidden="1">{#N/A,#N/A,FALSE,"MO (2)"}</definedName>
    <definedName name="klb">#REF!</definedName>
    <definedName name="klklklkl" hidden="1">{#N/A,#N/A,FALSE,"MO (2)"}</definedName>
    <definedName name="km">#REF!</definedName>
    <definedName name="KM.406.407">#REF!</definedName>
    <definedName name="KM.406.407_1">#REF!</definedName>
    <definedName name="km_1">#REF!</definedName>
    <definedName name="KM406407_1">#REF!</definedName>
    <definedName name="KMF_3ªF">OFFSET(#REF!,MATCH("3ª FAIXA",#REF!,0),0,MATCH("ACOSTAMENTO",#REF!,0)-MATCH("3ª FAIXA",#REF!,0),1)</definedName>
    <definedName name="KMF_Acost">OFFSET(#REF!,MATCH("ACOSTAMENTO",#REF!,0),0,MATCH("DRENAGEM SUPERFICIAL",#REF!,0)-MATCH("ACOSTAMENTO",#REF!,0),1)</definedName>
    <definedName name="KMF_Pista">OFFSET(#REF!,MATCH("PISTA ROLAMENTO",#REF!,0),0,MATCH("3ª FAIXA",#REF!,0)-MATCH("PISTA ROLAMENTO",#REF!,0),1)</definedName>
    <definedName name="koae">#REF!</definedName>
    <definedName name="KORODUR">#REF!</definedName>
    <definedName name="kpavi">#REF!</definedName>
    <definedName name="KSIN">#REF!</definedName>
    <definedName name="ksinal">#REF!</definedName>
    <definedName name="kt">#REF!</definedName>
    <definedName name="kterra">#REF!</definedName>
    <definedName name="Kubus">#REF!</definedName>
    <definedName name="Kubus1">#REF!</definedName>
    <definedName name="kwh">#REF!</definedName>
    <definedName name="kwh_1">#REF!</definedName>
    <definedName name="la" localSheetId="9" hidden="1">{#N/A,#N/A,FALSE,"MO (2)"}</definedName>
    <definedName name="la" hidden="1">{#N/A,#N/A,FALSE,"MO (2)"}</definedName>
    <definedName name="la_1" hidden="1">{#N/A,#N/A,FALSE,"MO (2)"}</definedName>
    <definedName name="lab" localSheetId="9" hidden="1">{#N/A,#N/A,TRUE,"Serviços"}</definedName>
    <definedName name="lab" hidden="1">{#N/A,#N/A,TRUE,"Serviços"}</definedName>
    <definedName name="labb" localSheetId="9" hidden="1">{#N/A,#N/A,TRUE,"Serviços"}</definedName>
    <definedName name="labb" hidden="1">{#N/A,#N/A,TRUE,"Serviços"}</definedName>
    <definedName name="LAMA">#N/A</definedName>
    <definedName name="LAMA_Adir">OFFSET(#REF!,0,COLUMN(#REF!)-1,COUNTA(#REF!),1)</definedName>
    <definedName name="LAMA_Aesq">OFFSET(#REF!,0,COLUMN(#REF!)-1,COUNTA(#REF!),1)</definedName>
    <definedName name="LAMA_pista">OFFSET(#REF!,0,MATCH(#REF!,#REF!,0)-1,COUNTA(#REF!),1)</definedName>
    <definedName name="LAMADA">#N/A</definedName>
    <definedName name="LAMADAS">#N/A</definedName>
    <definedName name="LAMAG">#REF!</definedName>
    <definedName name="LAMAS">#N/A</definedName>
    <definedName name="LAMBRI_IPÊ">#REF!</definedName>
    <definedName name="LANÇAMENTO_CONCRETO">#REF!</definedName>
    <definedName name="LARANJEIRAS" localSheetId="18">#REF!</definedName>
    <definedName name="LARANJEIRAS" localSheetId="19">#REF!</definedName>
    <definedName name="LARANJEIRAS">'[26]CUSTO LARANJEIRAS'!$A$3:$N$5</definedName>
    <definedName name="Larg_3dir_Percent">OFFSET(#REF!,0,MATCH(#REF!,#REF!,0)-1,COUNTA(#REF!),1)</definedName>
    <definedName name="Larg_3esq_Percent">OFFSET(#REF!,0,MATCH(#REF!,#REF!,0)-1,COUNTA(#REF!),1)</definedName>
    <definedName name="Larg_Adir_Percent">OFFSET(#REF!,0,MATCH(#REF!,#REF!,0)-1,COUNTA(#REF!),1)</definedName>
    <definedName name="Larg_Aesq_Percent">OFFSET(#REF!,0,MATCH(#REF!,#REF!,0)-1,COUNTA(#REF!),1)</definedName>
    <definedName name="Larg_faixa_Percent">OFFSET(#REF!,0,MATCH(#REF!,#REF!,0)-1,COUNTA(#REF!),1)</definedName>
    <definedName name="Largura_da_Faixa_de_Tráfego___...........">#REF!</definedName>
    <definedName name="LASTRO">[0]!____TT79</definedName>
    <definedName name="LDD">"'file:///D:/Meus documentos/ANASTÁCIO/SERCEL/BR262990800.xls'#$SERVIÇOS.$#REF!$#REF!"</definedName>
    <definedName name="LDI">#REF!</definedName>
    <definedName name="LDI_1">#REF!</definedName>
    <definedName name="ldnfkljsndf">#REF!</definedName>
    <definedName name="lias">[0]!kwh</definedName>
    <definedName name="lidia">#N/A</definedName>
    <definedName name="ligação">[0]!PassaExtenso</definedName>
    <definedName name="LIGAÇÃO_FLEXIVEL">#REF!</definedName>
    <definedName name="LILASDRENA" localSheetId="7">#REF!</definedName>
    <definedName name="LILASDRENA" localSheetId="15">#REF!</definedName>
    <definedName name="LILASDRENA" localSheetId="9">#REF!</definedName>
    <definedName name="LILASDRENA">#REF!</definedName>
    <definedName name="LILASDRENA_25" localSheetId="15">#REF!</definedName>
    <definedName name="LILASDRENA_25">#REF!</definedName>
    <definedName name="Limp">#N/A</definedName>
    <definedName name="Limp_1">#REF!</definedName>
    <definedName name="Limp_14">#N/A</definedName>
    <definedName name="Limp_7">#N/A</definedName>
    <definedName name="Limp_7_1">#REF!</definedName>
    <definedName name="Limp_7_14">#N/A</definedName>
    <definedName name="LIMPPONTE">#N/A</definedName>
    <definedName name="LIMPPONTE_1">#REF!</definedName>
    <definedName name="LIMPPONTE_14">#N/A</definedName>
    <definedName name="LimpValCorte">#REF!</definedName>
    <definedName name="LIQUIDO_PREPARADOR">#REF!</definedName>
    <definedName name="LIQUIDO_SELADOR">#REF!</definedName>
    <definedName name="LISTA1">#REF!</definedName>
    <definedName name="LISTA2">#REF!</definedName>
    <definedName name="ListaFim">#REF!</definedName>
    <definedName name="LIXA_FERRO">#REF!</definedName>
    <definedName name="LIXA_MADEIRA">#REF!</definedName>
    <definedName name="liz">#N/A</definedName>
    <definedName name="LLLL">#REF!</definedName>
    <definedName name="LLLLL">#REF!</definedName>
    <definedName name="llllllll">[0]!llllllll</definedName>
    <definedName name="llllllll_2">llllllll_2</definedName>
    <definedName name="llllllll_25">llllllll_25</definedName>
    <definedName name="llllllll_26">llllllll_26</definedName>
    <definedName name="llllllll_27">llllllll_27</definedName>
    <definedName name="LOC">#REF!</definedName>
    <definedName name="Local" hidden="1">""</definedName>
    <definedName name="lote">#REF!</definedName>
    <definedName name="LOTE01">#REF!</definedName>
    <definedName name="LPW">"$#REF!.$E$30"</definedName>
    <definedName name="LPWA">"$#REF!.$E$29"</definedName>
    <definedName name="LRANJA" localSheetId="18">#REF!</definedName>
    <definedName name="LRANJA">'[27]CUSTO ZONA SUL'!$A$3:$N$21</definedName>
    <definedName name="LS">"$#REF!.$E$27"</definedName>
    <definedName name="LSW">"$#REF!.$E$29"</definedName>
    <definedName name="LSWA">"$#REF!.$E$28"</definedName>
    <definedName name="lu" hidden="1">{#N/A,#N/A,FALSE,"MO (2)"}</definedName>
    <definedName name="luis" hidden="1">{"'Plan1 (2)'!$A$5:$F$63"}</definedName>
    <definedName name="LVC">"'file:///D:/Meus documentos/ANASTÁCIO/SERCEL/BR262990800.xls'#$SERVIÇOS.$#REF!$#REF!"</definedName>
    <definedName name="LVD">"'file:///D:/Meus documentos/ANASTÁCIO/SERCEL/BR262990800.xls'#$SERVIÇOS.$#REF!$#REF!"</definedName>
    <definedName name="M">#REF!</definedName>
    <definedName name="M_003">#N/A</definedName>
    <definedName name="M_003_1">#REF!</definedName>
    <definedName name="M_100">#N/A</definedName>
    <definedName name="M_100_1">#REF!</definedName>
    <definedName name="m_2.04">#REF!</definedName>
    <definedName name="M_2.05">#REF!</definedName>
    <definedName name="m_2.06">#REF!</definedName>
    <definedName name="M_2.07">#REF!</definedName>
    <definedName name="M_2.08">#REF!</definedName>
    <definedName name="M_2.09">#REF!</definedName>
    <definedName name="M_2.10">#REF!</definedName>
    <definedName name="M_2.11">#REF!</definedName>
    <definedName name="M_2.12">#REF!</definedName>
    <definedName name="M_2.13">#REF!</definedName>
    <definedName name="M_2.14">#REF!</definedName>
    <definedName name="M_202">#N/A</definedName>
    <definedName name="M_202_1">#REF!</definedName>
    <definedName name="M_205">#N/A</definedName>
    <definedName name="M_205_1">#REF!</definedName>
    <definedName name="M_210">#N/A</definedName>
    <definedName name="M_210_1">#REF!</definedName>
    <definedName name="M_211">#N/A</definedName>
    <definedName name="M_211_1">#REF!</definedName>
    <definedName name="M_319">#N/A</definedName>
    <definedName name="M_319_1">#REF!</definedName>
    <definedName name="M_320">#N/A</definedName>
    <definedName name="M_320_1">#REF!</definedName>
    <definedName name="M_321">#N/A</definedName>
    <definedName name="M_321_1">#REF!</definedName>
    <definedName name="M_334">#N/A</definedName>
    <definedName name="M_334_1">#REF!</definedName>
    <definedName name="M_335">#N/A</definedName>
    <definedName name="M_335_1">#REF!</definedName>
    <definedName name="M_343">#N/A</definedName>
    <definedName name="M_343_1">#REF!</definedName>
    <definedName name="M_346">#N/A</definedName>
    <definedName name="M_346_1">#REF!</definedName>
    <definedName name="M_405">#N/A</definedName>
    <definedName name="M_405_1">#REF!</definedName>
    <definedName name="M_406">#N/A</definedName>
    <definedName name="M_406_1">#REF!</definedName>
    <definedName name="M_408">#N/A</definedName>
    <definedName name="M_408_1">#REF!</definedName>
    <definedName name="M_413">#N/A</definedName>
    <definedName name="M_413_1">#REF!</definedName>
    <definedName name="M_420">#N/A</definedName>
    <definedName name="M_420_1">#REF!</definedName>
    <definedName name="M_421">#N/A</definedName>
    <definedName name="M_421_1">#REF!</definedName>
    <definedName name="M_601">#N/A</definedName>
    <definedName name="M_601_1">#REF!</definedName>
    <definedName name="M_607">#N/A</definedName>
    <definedName name="M_607_1">#REF!</definedName>
    <definedName name="M_608">#N/A</definedName>
    <definedName name="M_608_1">#REF!</definedName>
    <definedName name="M_609">#N/A</definedName>
    <definedName name="M_609_1">#REF!</definedName>
    <definedName name="M_611">#N/A</definedName>
    <definedName name="M_611_1">#REF!</definedName>
    <definedName name="M_615">#N/A</definedName>
    <definedName name="M_615_1">#REF!</definedName>
    <definedName name="M_616">#N/A</definedName>
    <definedName name="M_616_1">#REF!</definedName>
    <definedName name="M_619">#N/A</definedName>
    <definedName name="M_619_1">#REF!</definedName>
    <definedName name="M_621">#N/A</definedName>
    <definedName name="M_621_1">#REF!</definedName>
    <definedName name="M_702">#N/A</definedName>
    <definedName name="M_702_1">#REF!</definedName>
    <definedName name="M_704">#N/A</definedName>
    <definedName name="M_704_1">#REF!</definedName>
    <definedName name="M_710">#N/A</definedName>
    <definedName name="M_710_1">#REF!</definedName>
    <definedName name="m_800">#N/A</definedName>
    <definedName name="m_800_1">#REF!</definedName>
    <definedName name="M_905">#N/A</definedName>
    <definedName name="M_905_1">#REF!</definedName>
    <definedName name="M_912">#N/A</definedName>
    <definedName name="M_912_1">#REF!</definedName>
    <definedName name="M_965">#N/A</definedName>
    <definedName name="M_965_1">#REF!</definedName>
    <definedName name="M_969">#N/A</definedName>
    <definedName name="M_969_1">#REF!</definedName>
    <definedName name="M_970">#N/A</definedName>
    <definedName name="M_970_1">#REF!</definedName>
    <definedName name="M_972">#N/A</definedName>
    <definedName name="M_972_1">#REF!</definedName>
    <definedName name="M_973">#N/A</definedName>
    <definedName name="M_973_1">#REF!</definedName>
    <definedName name="M_975">#N/A</definedName>
    <definedName name="M_975_1">#REF!</definedName>
    <definedName name="M_980">#N/A</definedName>
    <definedName name="M_980_1">#REF!</definedName>
    <definedName name="m001m">#REF!</definedName>
    <definedName name="m001p">#REF!</definedName>
    <definedName name="m002m">#REF!</definedName>
    <definedName name="m002p">#REF!</definedName>
    <definedName name="m003m">#REF!</definedName>
    <definedName name="m003p">#REF!</definedName>
    <definedName name="m004m">#REF!</definedName>
    <definedName name="m004p">#REF!</definedName>
    <definedName name="m005m">#REF!</definedName>
    <definedName name="m005p">#REF!</definedName>
    <definedName name="m101m">#REF!</definedName>
    <definedName name="m101p">#REF!</definedName>
    <definedName name="m102m">#REF!</definedName>
    <definedName name="m102p">#REF!</definedName>
    <definedName name="m103m">#REF!</definedName>
    <definedName name="m103p">#REF!</definedName>
    <definedName name="m104m">#REF!</definedName>
    <definedName name="m104p">#REF!</definedName>
    <definedName name="m105m">#REF!</definedName>
    <definedName name="m105p">#REF!</definedName>
    <definedName name="m106m">#REF!</definedName>
    <definedName name="m106p">#REF!</definedName>
    <definedName name="m107m">#REF!</definedName>
    <definedName name="m107p">#REF!</definedName>
    <definedName name="m108m">#REF!</definedName>
    <definedName name="m108p">#REF!</definedName>
    <definedName name="m109m">#REF!</definedName>
    <definedName name="m109p">#REF!</definedName>
    <definedName name="m110m">#REF!</definedName>
    <definedName name="m110p">#REF!</definedName>
    <definedName name="m111m">#REF!</definedName>
    <definedName name="m111p">#REF!</definedName>
    <definedName name="m112m">#REF!</definedName>
    <definedName name="m112p">#REF!</definedName>
    <definedName name="m114m">#REF!</definedName>
    <definedName name="m114p">#REF!</definedName>
    <definedName name="m201m">#REF!</definedName>
    <definedName name="m201p">#REF!</definedName>
    <definedName name="m202m">#REF!</definedName>
    <definedName name="m202p">#REF!</definedName>
    <definedName name="m307m">#REF!</definedName>
    <definedName name="m307p">#REF!</definedName>
    <definedName name="m319m">#REF!</definedName>
    <definedName name="m319p">#REF!</definedName>
    <definedName name="m320m">#REF!</definedName>
    <definedName name="m320p">#REF!</definedName>
    <definedName name="m321m">#REF!</definedName>
    <definedName name="m321p">#REF!</definedName>
    <definedName name="m322m">#REF!</definedName>
    <definedName name="m322p">#REF!</definedName>
    <definedName name="m323m">#REF!</definedName>
    <definedName name="m323p">#REF!</definedName>
    <definedName name="m324m">#REF!</definedName>
    <definedName name="m324p">#REF!</definedName>
    <definedName name="m325m">#REF!</definedName>
    <definedName name="m325p">#REF!</definedName>
    <definedName name="m326m">#REF!</definedName>
    <definedName name="m326p">#REF!</definedName>
    <definedName name="m328m">#REF!</definedName>
    <definedName name="m328p">#REF!</definedName>
    <definedName name="m330m">#REF!</definedName>
    <definedName name="m330p">#REF!</definedName>
    <definedName name="m331m">#REF!</definedName>
    <definedName name="m331p">#REF!</definedName>
    <definedName name="m332m">#REF!</definedName>
    <definedName name="m332p">#REF!</definedName>
    <definedName name="m334m">#REF!</definedName>
    <definedName name="m334p">#REF!</definedName>
    <definedName name="m335m">#REF!</definedName>
    <definedName name="m335p">#REF!</definedName>
    <definedName name="m338m">#REF!</definedName>
    <definedName name="m338p">#REF!</definedName>
    <definedName name="m339m">#REF!</definedName>
    <definedName name="m339p">#REF!</definedName>
    <definedName name="m340m">#REF!</definedName>
    <definedName name="m340p">#REF!</definedName>
    <definedName name="m341m">#REF!</definedName>
    <definedName name="m341p">#REF!</definedName>
    <definedName name="m342m">#REF!</definedName>
    <definedName name="m342p">#REF!</definedName>
    <definedName name="m343m">#REF!</definedName>
    <definedName name="m343p">#REF!</definedName>
    <definedName name="m344m">#REF!</definedName>
    <definedName name="m344p">#REF!</definedName>
    <definedName name="m345m">#REF!</definedName>
    <definedName name="m345p">#REF!</definedName>
    <definedName name="m346m">#REF!</definedName>
    <definedName name="m346p">#REF!</definedName>
    <definedName name="m347m">#REF!</definedName>
    <definedName name="m347p">#REF!</definedName>
    <definedName name="m348m">#REF!</definedName>
    <definedName name="m348p">#REF!</definedName>
    <definedName name="m349m">#REF!</definedName>
    <definedName name="m349p">#REF!</definedName>
    <definedName name="m350m">#REF!</definedName>
    <definedName name="m350p">#REF!</definedName>
    <definedName name="m351m">#REF!</definedName>
    <definedName name="m351p">#REF!</definedName>
    <definedName name="m352m">#REF!</definedName>
    <definedName name="m352p">#REF!</definedName>
    <definedName name="m353m">#REF!</definedName>
    <definedName name="m353p">#REF!</definedName>
    <definedName name="m354m">#REF!</definedName>
    <definedName name="m354p">#REF!</definedName>
    <definedName name="m355m">#REF!</definedName>
    <definedName name="m355p">#REF!</definedName>
    <definedName name="m356m">#REF!</definedName>
    <definedName name="m356p">#REF!</definedName>
    <definedName name="m357m">#REF!</definedName>
    <definedName name="m357p">#REF!</definedName>
    <definedName name="m358m">#REF!</definedName>
    <definedName name="m358p">#REF!</definedName>
    <definedName name="m359m">#REF!</definedName>
    <definedName name="m359p">#REF!</definedName>
    <definedName name="m361m">#REF!</definedName>
    <definedName name="m361p">#REF!</definedName>
    <definedName name="m362m">#REF!</definedName>
    <definedName name="m362p">#REF!</definedName>
    <definedName name="m363m">#REF!</definedName>
    <definedName name="m363p">#REF!</definedName>
    <definedName name="m364m">#REF!</definedName>
    <definedName name="m364p">#REF!</definedName>
    <definedName name="m365m">#REF!</definedName>
    <definedName name="m365p">#REF!</definedName>
    <definedName name="m366m">#REF!</definedName>
    <definedName name="m366p">#REF!</definedName>
    <definedName name="m367m">#REF!</definedName>
    <definedName name="m367p">#REF!</definedName>
    <definedName name="m368m">#REF!</definedName>
    <definedName name="m368p">#REF!</definedName>
    <definedName name="m369m">#REF!</definedName>
    <definedName name="m369p">#REF!</definedName>
    <definedName name="m370m">#REF!</definedName>
    <definedName name="m370p">#REF!</definedName>
    <definedName name="m371m">#REF!</definedName>
    <definedName name="m371p">#REF!</definedName>
    <definedName name="m372m">#REF!</definedName>
    <definedName name="m372p">#REF!</definedName>
    <definedName name="m373m">#REF!</definedName>
    <definedName name="m373p">#REF!</definedName>
    <definedName name="m374m">#REF!</definedName>
    <definedName name="m374p">#REF!</definedName>
    <definedName name="m375m">#REF!</definedName>
    <definedName name="m375p">#REF!</definedName>
    <definedName name="m376m">#REF!</definedName>
    <definedName name="m376p">#REF!</definedName>
    <definedName name="m377m">#REF!</definedName>
    <definedName name="m377p">#REF!</definedName>
    <definedName name="m378m">#REF!</definedName>
    <definedName name="m378p">#REF!</definedName>
    <definedName name="m380m">#REF!</definedName>
    <definedName name="m380p">#REF!</definedName>
    <definedName name="m381m">#REF!</definedName>
    <definedName name="m381p">#REF!</definedName>
    <definedName name="m382m">#REF!</definedName>
    <definedName name="m382p">#REF!</definedName>
    <definedName name="m383m">#REF!</definedName>
    <definedName name="m383p">#REF!</definedName>
    <definedName name="m384m">#REF!</definedName>
    <definedName name="m384p">#REF!</definedName>
    <definedName name="m385m">#REF!</definedName>
    <definedName name="m385p">#REF!</definedName>
    <definedName name="m386m">#REF!</definedName>
    <definedName name="m386p">#REF!</definedName>
    <definedName name="m387m">#REF!</definedName>
    <definedName name="m387p">#REF!</definedName>
    <definedName name="m390m">#REF!</definedName>
    <definedName name="m390p">#REF!</definedName>
    <definedName name="m391m">#REF!</definedName>
    <definedName name="m391p">#REF!</definedName>
    <definedName name="m392m">#REF!</definedName>
    <definedName name="m392p">#REF!</definedName>
    <definedName name="m393m">#REF!</definedName>
    <definedName name="m393p">#REF!</definedName>
    <definedName name="m394m">#REF!</definedName>
    <definedName name="m394p">#REF!</definedName>
    <definedName name="m395m">#REF!</definedName>
    <definedName name="m395p">#REF!</definedName>
    <definedName name="m396m">#REF!</definedName>
    <definedName name="m396p">#REF!</definedName>
    <definedName name="m398m">#REF!</definedName>
    <definedName name="m398p">#REF!</definedName>
    <definedName name="m401m">#REF!</definedName>
    <definedName name="m401p">#REF!</definedName>
    <definedName name="m402m">#REF!</definedName>
    <definedName name="m402p">#REF!</definedName>
    <definedName name="m403m">#REF!</definedName>
    <definedName name="m403p">#REF!</definedName>
    <definedName name="m404m">#REF!</definedName>
    <definedName name="m404p">#REF!</definedName>
    <definedName name="m405m">#REF!</definedName>
    <definedName name="m405p">#REF!</definedName>
    <definedName name="m406m">#REF!</definedName>
    <definedName name="m406p">#REF!</definedName>
    <definedName name="m407m">#REF!</definedName>
    <definedName name="m407p">#REF!</definedName>
    <definedName name="m408m">#REF!</definedName>
    <definedName name="m408p">#REF!</definedName>
    <definedName name="m409m">#REF!</definedName>
    <definedName name="m409p">#REF!</definedName>
    <definedName name="m410m">#REF!</definedName>
    <definedName name="m410p">#REF!</definedName>
    <definedName name="m411m">#REF!</definedName>
    <definedName name="m411p">#REF!</definedName>
    <definedName name="m412m">#REF!</definedName>
    <definedName name="m412p">#REF!</definedName>
    <definedName name="m413m">#REF!</definedName>
    <definedName name="m413p">#REF!</definedName>
    <definedName name="m414m">#REF!</definedName>
    <definedName name="m414p">#REF!</definedName>
    <definedName name="m415m">#REF!</definedName>
    <definedName name="m415p">#REF!</definedName>
    <definedName name="m501m">#REF!</definedName>
    <definedName name="m501p">#REF!</definedName>
    <definedName name="m503m">#REF!</definedName>
    <definedName name="m503p">#REF!</definedName>
    <definedName name="m505m">#REF!</definedName>
    <definedName name="m505p">#REF!</definedName>
    <definedName name="m507m">#REF!</definedName>
    <definedName name="m507p">#REF!</definedName>
    <definedName name="m508m">#REF!</definedName>
    <definedName name="m508p">#REF!</definedName>
    <definedName name="m600m">#REF!</definedName>
    <definedName name="m600p">#REF!</definedName>
    <definedName name="m601m">#REF!</definedName>
    <definedName name="m601p">#REF!</definedName>
    <definedName name="m602m">#REF!</definedName>
    <definedName name="m602p">#REF!</definedName>
    <definedName name="m603m">#REF!</definedName>
    <definedName name="m603p">#REF!</definedName>
    <definedName name="m604m">#REF!</definedName>
    <definedName name="m604p">#REF!</definedName>
    <definedName name="m605m">#REF!</definedName>
    <definedName name="m605p">#REF!</definedName>
    <definedName name="m606m">#REF!</definedName>
    <definedName name="m606p">#REF!</definedName>
    <definedName name="m607m">#REF!</definedName>
    <definedName name="m607p">#REF!</definedName>
    <definedName name="m608m">#REF!</definedName>
    <definedName name="m608p">#REF!</definedName>
    <definedName name="m609m">#REF!</definedName>
    <definedName name="m609p">#REF!</definedName>
    <definedName name="m610m">#REF!</definedName>
    <definedName name="m610p">#REF!</definedName>
    <definedName name="m611m">#REF!</definedName>
    <definedName name="m611p">#REF!</definedName>
    <definedName name="m612m">#REF!</definedName>
    <definedName name="m612p">#REF!</definedName>
    <definedName name="m613m">#REF!</definedName>
    <definedName name="m613p">#REF!</definedName>
    <definedName name="m614m">#REF!</definedName>
    <definedName name="m614p">#REF!</definedName>
    <definedName name="m615m">#REF!</definedName>
    <definedName name="m615p">#REF!</definedName>
    <definedName name="m616m">#REF!</definedName>
    <definedName name="m616p">#REF!</definedName>
    <definedName name="m617m">#REF!</definedName>
    <definedName name="m617p">#REF!</definedName>
    <definedName name="m618m">#REF!</definedName>
    <definedName name="m618p">#REF!</definedName>
    <definedName name="m619m">#REF!</definedName>
    <definedName name="m619p">#REF!</definedName>
    <definedName name="m620m">#REF!</definedName>
    <definedName name="m620p">#REF!</definedName>
    <definedName name="m621m">#REF!</definedName>
    <definedName name="m621p">#REF!</definedName>
    <definedName name="m622m">#REF!</definedName>
    <definedName name="m622p">#REF!</definedName>
    <definedName name="m623m">#REF!</definedName>
    <definedName name="m623p">#REF!</definedName>
    <definedName name="m624m">#REF!</definedName>
    <definedName name="m624p">#REF!</definedName>
    <definedName name="m625m">#REF!</definedName>
    <definedName name="m625p">#REF!</definedName>
    <definedName name="m626m">#REF!</definedName>
    <definedName name="m626p">#REF!</definedName>
    <definedName name="m700m">#REF!</definedName>
    <definedName name="m700p">#REF!</definedName>
    <definedName name="m702m">#REF!</definedName>
    <definedName name="m702p">#REF!</definedName>
    <definedName name="m703m">#REF!</definedName>
    <definedName name="m703p">#REF!</definedName>
    <definedName name="m704m">#REF!</definedName>
    <definedName name="m704p">#REF!</definedName>
    <definedName name="m705m">#REF!</definedName>
    <definedName name="m705p">#REF!</definedName>
    <definedName name="m709m">#REF!</definedName>
    <definedName name="m709p">#REF!</definedName>
    <definedName name="m710m">#REF!</definedName>
    <definedName name="m710p">#REF!</definedName>
    <definedName name="m711m">#REF!</definedName>
    <definedName name="m711p">#REF!</definedName>
    <definedName name="m712m">#REF!</definedName>
    <definedName name="m712p">#REF!</definedName>
    <definedName name="m715m">#REF!</definedName>
    <definedName name="m715p">#REF!</definedName>
    <definedName name="m901m">#REF!</definedName>
    <definedName name="m901p">#REF!</definedName>
    <definedName name="m902m">#REF!</definedName>
    <definedName name="m902p">#REF!</definedName>
    <definedName name="m903m">#REF!</definedName>
    <definedName name="m903p">#REF!</definedName>
    <definedName name="m904m">#REF!</definedName>
    <definedName name="m904p">#REF!</definedName>
    <definedName name="m905m">#REF!</definedName>
    <definedName name="m905p">#REF!</definedName>
    <definedName name="m906m">#REF!</definedName>
    <definedName name="m906p">#REF!</definedName>
    <definedName name="m907m">#REF!</definedName>
    <definedName name="m907p">#REF!</definedName>
    <definedName name="m908m">#REF!</definedName>
    <definedName name="m908p">#REF!</definedName>
    <definedName name="m909m">#REF!</definedName>
    <definedName name="m909p">#REF!</definedName>
    <definedName name="m910m">#REF!</definedName>
    <definedName name="m910p">#REF!</definedName>
    <definedName name="m911m">#REF!</definedName>
    <definedName name="m911p">#REF!</definedName>
    <definedName name="m920m">#REF!</definedName>
    <definedName name="m920p">#REF!</definedName>
    <definedName name="m921m">#REF!</definedName>
    <definedName name="m921p">#REF!</definedName>
    <definedName name="m922m">#REF!</definedName>
    <definedName name="m922p">#REF!</definedName>
    <definedName name="m923m">#REF!</definedName>
    <definedName name="m923p">#REF!</definedName>
    <definedName name="m924m">#REF!</definedName>
    <definedName name="m924p">#REF!</definedName>
    <definedName name="m925m">#REF!</definedName>
    <definedName name="m925p">#REF!</definedName>
    <definedName name="m926m">#REF!</definedName>
    <definedName name="m926p">#REF!</definedName>
    <definedName name="m927m">#REF!</definedName>
    <definedName name="m927p">#REF!</definedName>
    <definedName name="m928m">#REF!</definedName>
    <definedName name="m928p">#REF!</definedName>
    <definedName name="m929m">#REF!</definedName>
    <definedName name="m929p">#REF!</definedName>
    <definedName name="m935m">#REF!</definedName>
    <definedName name="m935p">#REF!</definedName>
    <definedName name="m936m">#REF!</definedName>
    <definedName name="m936p">#REF!</definedName>
    <definedName name="m937m">#REF!</definedName>
    <definedName name="m937p">#REF!</definedName>
    <definedName name="m938m">#REF!</definedName>
    <definedName name="m938p">#REF!</definedName>
    <definedName name="m939m">#REF!</definedName>
    <definedName name="m939p">#REF!</definedName>
    <definedName name="m940m">#REF!</definedName>
    <definedName name="m940p">#REF!</definedName>
    <definedName name="m941m">#REF!</definedName>
    <definedName name="m941p">#REF!</definedName>
    <definedName name="m942m">#REF!</definedName>
    <definedName name="m942p">#REF!</definedName>
    <definedName name="m945m">#REF!</definedName>
    <definedName name="m945p">#REF!</definedName>
    <definedName name="m946m">#REF!</definedName>
    <definedName name="m946p">#REF!</definedName>
    <definedName name="m947m">#REF!</definedName>
    <definedName name="m947p">#REF!</definedName>
    <definedName name="m948m">#REF!</definedName>
    <definedName name="m948p">#REF!</definedName>
    <definedName name="m949m">#REF!</definedName>
    <definedName name="m949p">#REF!</definedName>
    <definedName name="m950m">#REF!</definedName>
    <definedName name="m950p">#REF!</definedName>
    <definedName name="m951m">#REF!</definedName>
    <definedName name="m951p">#REF!</definedName>
    <definedName name="m952m">#REF!</definedName>
    <definedName name="m952p">#REF!</definedName>
    <definedName name="m953m">#REF!</definedName>
    <definedName name="m953p">#REF!</definedName>
    <definedName name="m954m">#REF!</definedName>
    <definedName name="m954p">#REF!</definedName>
    <definedName name="m955m">#REF!</definedName>
    <definedName name="m955p">#REF!</definedName>
    <definedName name="m956m">#REF!</definedName>
    <definedName name="m956p">#REF!</definedName>
    <definedName name="m957m">#REF!</definedName>
    <definedName name="m957p">#REF!</definedName>
    <definedName name="m958m">#REF!</definedName>
    <definedName name="m958p">#REF!</definedName>
    <definedName name="m960m">#REF!</definedName>
    <definedName name="m960p">#REF!</definedName>
    <definedName name="m969m">#REF!</definedName>
    <definedName name="m969p">#REF!</definedName>
    <definedName name="m970m">#REF!</definedName>
    <definedName name="m970p">#REF!</definedName>
    <definedName name="m971m">#REF!</definedName>
    <definedName name="m971p">#REF!</definedName>
    <definedName name="m972m">#REF!</definedName>
    <definedName name="m972p">#REF!</definedName>
    <definedName name="m973m">#REF!</definedName>
    <definedName name="m973p">#REF!</definedName>
    <definedName name="m974m">#REF!</definedName>
    <definedName name="m974p">#REF!</definedName>
    <definedName name="m975m">#REF!</definedName>
    <definedName name="m975p">#REF!</definedName>
    <definedName name="m976m">#REF!</definedName>
    <definedName name="m976p">#REF!</definedName>
    <definedName name="m977m">#REF!</definedName>
    <definedName name="m977p">#REF!</definedName>
    <definedName name="m980m">#REF!</definedName>
    <definedName name="m980p">#REF!</definedName>
    <definedName name="m982m">#REF!</definedName>
    <definedName name="m982p">#REF!</definedName>
    <definedName name="m983m">#REF!</definedName>
    <definedName name="m983p">#REF!</definedName>
    <definedName name="m984m">#REF!</definedName>
    <definedName name="m984p">#REF!</definedName>
    <definedName name="m985m">#REF!</definedName>
    <definedName name="m985p">#REF!</definedName>
    <definedName name="m996m">#REF!</definedName>
    <definedName name="m996p">#REF!</definedName>
    <definedName name="m997m">#REF!</definedName>
    <definedName name="m997p">#REF!</definedName>
    <definedName name="m998m">#REF!</definedName>
    <definedName name="m998p">#REF!</definedName>
    <definedName name="m999m">#REF!</definedName>
    <definedName name="m999p">#REF!</definedName>
    <definedName name="ma">#REF!</definedName>
    <definedName name="MAAUQ">#REF!</definedName>
    <definedName name="MAAUQ_1">#REF!</definedName>
    <definedName name="mai00">#REF!</definedName>
    <definedName name="mai00_3">#REF!</definedName>
    <definedName name="MAI95_3">#REF!</definedName>
    <definedName name="MAI96_3">#REF!</definedName>
    <definedName name="MAI97_3">#REF!</definedName>
    <definedName name="MAI98_3">#REF!</definedName>
    <definedName name="MAI99_3">#REF!</definedName>
    <definedName name="maia">'[28]Consulta-SIIG'!$A$9:$D$4749</definedName>
    <definedName name="MANGUEIRA_30_M">#REF!</definedName>
    <definedName name="maodeobra20">#REF!</definedName>
    <definedName name="maq">"#REF!"</definedName>
    <definedName name="maq_1">"#REF!"</definedName>
    <definedName name="maq_10">"#REF!"</definedName>
    <definedName name="maq_2">"#REF!"</definedName>
    <definedName name="maq_3">"#REF!"</definedName>
    <definedName name="maq_4">"#REF!"</definedName>
    <definedName name="maq_5">"#REF!"</definedName>
    <definedName name="maq_6">"#REF!"</definedName>
    <definedName name="maq_7">"#REF!"</definedName>
    <definedName name="maq_8">"#REF!"</definedName>
    <definedName name="maq_9">"#REF!"</definedName>
    <definedName name="MAQSERV">#REF!</definedName>
    <definedName name="MAQSERV048">#REF!</definedName>
    <definedName name="MAR00">#REF!</definedName>
    <definedName name="MAR00_3">#REF!</definedName>
    <definedName name="MAR95_3">#REF!</definedName>
    <definedName name="MAR96_3">#REF!</definedName>
    <definedName name="MAR97_3">#REF!</definedName>
    <definedName name="MAR98_3">#REF!</definedName>
    <definedName name="MAR99_3">#REF!</definedName>
    <definedName name="MARCENEIRO">#REF!</definedName>
    <definedName name="MARCIO">#REF!</definedName>
    <definedName name="marco">#REF!</definedName>
    <definedName name="marcos">#REF!</definedName>
    <definedName name="marcus">#REF!</definedName>
    <definedName name="MARMORE_BRANCO">#REF!</definedName>
    <definedName name="Mary">{"total","SUM(total)","YNNNN",FALSE}</definedName>
    <definedName name="Massa">#REF!</definedName>
    <definedName name="MASSA_OLEO">#REF!</definedName>
    <definedName name="MASSA_PVA">#REF!</definedName>
    <definedName name="MATBET">#REF!</definedName>
    <definedName name="material">#REF!</definedName>
    <definedName name="material_1">#REF!</definedName>
    <definedName name="material_4">#REF!</definedName>
    <definedName name="material_6">#REF!</definedName>
    <definedName name="material_7">#REF!</definedName>
    <definedName name="material_8">#REF!</definedName>
    <definedName name="material_9">#REF!</definedName>
    <definedName name="MATERIAL_BETUMINOSO">#REF!</definedName>
    <definedName name="MATERIALBETUMINOSO1">#REF!</definedName>
    <definedName name="mattubcust" hidden="1">{#N/A,#N/A,FALSE,"GERAL";#N/A,#N/A,FALSE,"012-96";#N/A,#N/A,FALSE,"018-96";#N/A,#N/A,FALSE,"027-96";#N/A,#N/A,FALSE,"059-96";#N/A,#N/A,FALSE,"076-96";#N/A,#N/A,FALSE,"019-97";#N/A,#N/A,FALSE,"021-97";#N/A,#N/A,FALSE,"022-97";#N/A,#N/A,FALSE,"028-97"}</definedName>
    <definedName name="MAU">#REF!</definedName>
    <definedName name="Max" localSheetId="15" hidden="1">COUNTIF(#REF!,"&lt;&gt;0")+3</definedName>
    <definedName name="Max" localSheetId="1" hidden="1">COUNTIF(#REF!,"&lt;&gt;0")+3</definedName>
    <definedName name="Max" localSheetId="0" hidden="1">COUNTIF(#REF!,"&lt;&gt;0")+3</definedName>
    <definedName name="Max" hidden="1">COUNTIF(#REF!,"&lt;&gt;0")+3</definedName>
    <definedName name="MB">#REF!</definedName>
    <definedName name="MBF">#REF!</definedName>
    <definedName name="MBQ">#REF!</definedName>
    <definedName name="MBQA">#REF!</definedName>
    <definedName name="MBQT">#REF!</definedName>
    <definedName name="MBR">"$#REF!.$I$34"</definedName>
    <definedName name="MBUF">"$#REF!.$D$12"</definedName>
    <definedName name="MBUFW">"$#REF!.$D$14"</definedName>
    <definedName name="MBUFWA">"$#REF!.$D$13"</definedName>
    <definedName name="MBUQW">"$#REF!.$E$14"</definedName>
    <definedName name="MBUQWA">"$#REF!.$E$13"</definedName>
    <definedName name="MBV">#REF!</definedName>
    <definedName name="MBV_1">#REF!</definedName>
    <definedName name="MBV_2">#REF!</definedName>
    <definedName name="MBV_3">#REF!</definedName>
    <definedName name="mdo">#REF!</definedName>
    <definedName name="ME">#N/A</definedName>
    <definedName name="ME_1">#REF!</definedName>
    <definedName name="ME_14">#N/A</definedName>
    <definedName name="MED" localSheetId="7">#REF!</definedName>
    <definedName name="MED" localSheetId="9">#REF!</definedName>
    <definedName name="MED" localSheetId="18">#REF!</definedName>
    <definedName name="MED">#REF!</definedName>
    <definedName name="medant">#REF!</definedName>
    <definedName name="MEDICAO">#N/A</definedName>
    <definedName name="Medição" localSheetId="7">#REF!</definedName>
    <definedName name="Medição" localSheetId="15">#REF!</definedName>
    <definedName name="Medição" localSheetId="9">#REF!</definedName>
    <definedName name="Medição">#REF!</definedName>
    <definedName name="MEDICAO_1">#REF!</definedName>
    <definedName name="MEDIÇÃO_1">#REF!</definedName>
    <definedName name="MEDICAO_14">#N/A</definedName>
    <definedName name="MEDIÇÃO_14">#N/A</definedName>
    <definedName name="Medição_25" localSheetId="15">#REF!</definedName>
    <definedName name="Medição_25">#REF!</definedName>
    <definedName name="medidas">#REF!</definedName>
    <definedName name="MEDIO">#REF!</definedName>
    <definedName name="MEIO_FIO">#REF!</definedName>
    <definedName name="melhoria" localSheetId="9" hidden="1">{#N/A,#N/A,FALSE,"Plan1"}</definedName>
    <definedName name="melhoria" hidden="1">{#N/A,#N/A,FALSE,"Plan1"}</definedName>
    <definedName name="MEM">#REF!</definedName>
    <definedName name="Mem.01" hidden="1">{"'Plan1 (2)'!$A$5:$F$63"}</definedName>
    <definedName name="mem.km736">#REF!</definedName>
    <definedName name="MENOR">MIN(#REF!,#REF!,#REF!)</definedName>
    <definedName name="MEQ">#REF!</definedName>
    <definedName name="MERDA">[0]!MERDA</definedName>
    <definedName name="MERDA_25">MERDA_25</definedName>
    <definedName name="mes">#REF!</definedName>
    <definedName name="MÊS">#REF!</definedName>
    <definedName name="Mes_Ano">#REF!</definedName>
    <definedName name="MesCalc">#REF!</definedName>
    <definedName name="Meses">#REF!,#REF!,#REF!,#REF!,#REF!,#REF!,#REF!,#REF!,#REF!,#REF!,#REF!,#REF!</definedName>
    <definedName name="MesNegociado">#REF!</definedName>
    <definedName name="mesoestrutura">#REF!</definedName>
    <definedName name="mesoestrutura_1">#REF!</definedName>
    <definedName name="mesoestrutura_2">#REF!</definedName>
    <definedName name="mesoestrutura_3">#REF!</definedName>
    <definedName name="mesoestrutura_4">#REF!</definedName>
    <definedName name="Meu" localSheetId="15">#REF!</definedName>
    <definedName name="Meu">#REF!</definedName>
    <definedName name="MICRO_Adir">OFFSET(#REF!,0,COLUMN(#REF!)-1,COUNTA(#REF!),1)</definedName>
    <definedName name="MICRO_Aesq">OFFSET(#REF!,0,COLUMN(#REF!)-1,COUNTA(#REF!),1)</definedName>
    <definedName name="MICRO_pista">OFFSET(#REF!,0,MATCH(#REF!,#REF!,0)-1,COUNTA(#REF!),1)</definedName>
    <definedName name="MINPGPELE">#REF!</definedName>
    <definedName name="MINPGPMEC">#REF!</definedName>
    <definedName name="Mirin">{"total","SUM(total)","YNNNN",FALSE}</definedName>
    <definedName name="MIX">#REF!</definedName>
    <definedName name="MM" localSheetId="9">#N/A</definedName>
    <definedName name="MM" hidden="1">{#N/A,#N/A,FALSE,"GERAL";#N/A,#N/A,FALSE,"012-96";#N/A,#N/A,FALSE,"018-96";#N/A,#N/A,FALSE,"027-96";#N/A,#N/A,FALSE,"059-96";#N/A,#N/A,FALSE,"076-96";#N/A,#N/A,FALSE,"019-97";#N/A,#N/A,FALSE,"021-97";#N/A,#N/A,FALSE,"022-97";#N/A,#N/A,FALSE,"028-97"}</definedName>
    <definedName name="MMM">#REF!</definedName>
    <definedName name="MMMMMM">#REF!</definedName>
    <definedName name="MO" localSheetId="15" hidden="1">#REF!</definedName>
    <definedName name="MO" localSheetId="9" hidden="1">#REF!</definedName>
    <definedName name="MO" localSheetId="1" hidden="1">#REF!</definedName>
    <definedName name="MO" localSheetId="0" hidden="1">#REF!</definedName>
    <definedName name="MO" hidden="1">#REF!</definedName>
    <definedName name="mo_base">#REF!</definedName>
    <definedName name="MO_SINAPI_TR3">#REF!</definedName>
    <definedName name="mo_sub_base">#REF!</definedName>
    <definedName name="Mob" localSheetId="15">#REF!</definedName>
    <definedName name="Mob" hidden="1">#REF!</definedName>
    <definedName name="Mobiliário">#REF!</definedName>
    <definedName name="MOD">{"total","SUM(total)","YNNNN",FALSE}</definedName>
    <definedName name="mod1.ext">[0]!mod1.ext</definedName>
    <definedName name="mod1.ext_38" localSheetId="15">'CUSTO DO BINÔMIO'!mod1.ext_38</definedName>
    <definedName name="mod1.ext_38">#REF!</definedName>
    <definedName name="Modelo" localSheetId="15" hidden="1">#REF!</definedName>
    <definedName name="Modelo" localSheetId="9" hidden="1">#REF!</definedName>
    <definedName name="Modelo" localSheetId="1" hidden="1">#REF!</definedName>
    <definedName name="Modelo" localSheetId="0" hidden="1">#REF!</definedName>
    <definedName name="Modelo" hidden="1">#REF!</definedName>
    <definedName name="MODEXT">#REF!</definedName>
    <definedName name="MODIFICAÇÃO">{"total","SUM(total)","YNNNN",FALSE}</definedName>
    <definedName name="MODULO1.CURTO">#REF!</definedName>
    <definedName name="módulo1.Extenso" localSheetId="9">[0]!MÊS</definedName>
    <definedName name="módulo1.Extenso">#N/A</definedName>
    <definedName name="módulo1.Extenso_1">módulo1.Extenso_1</definedName>
    <definedName name="módulo1.Extenso_10">módulo1.Extenso_10</definedName>
    <definedName name="módulo1.Extenso_12">módulo1.Extenso_12</definedName>
    <definedName name="módulo1.Extenso_13">módulo1.Extenso_13</definedName>
    <definedName name="módulo1.Extenso_14">módulo1.Extenso_14</definedName>
    <definedName name="módulo1.Extenso_19" localSheetId="15">'CUSTO DO BINÔMIO'!módulo1.Extenso_19</definedName>
    <definedName name="módulo1.Extenso_19">#N/A</definedName>
    <definedName name="módulo1.Extenso_2">módulo1.Extenso_2</definedName>
    <definedName name="módulo1.Extenso_21" localSheetId="15">'CUSTO DO BINÔMIO'!módulo1.Extenso_21</definedName>
    <definedName name="módulo1.Extenso_21">#N/A</definedName>
    <definedName name="módulo1.Extenso_22">módulo1.Extenso_22</definedName>
    <definedName name="módulo1.Extenso_23" localSheetId="15">'CUSTO DO BINÔMIO'!módulo1.Extenso_23</definedName>
    <definedName name="módulo1.Extenso_23">#N/A</definedName>
    <definedName name="módulo1.Extenso_24" localSheetId="15">'CUSTO DO BINÔMIO'!módulo1.Extenso_24</definedName>
    <definedName name="módulo1.Extenso_24">#N/A</definedName>
    <definedName name="módulo1.Extenso_25">módulo1.Extenso_25</definedName>
    <definedName name="módulo1.Extenso_26">módulo1.Extenso_26</definedName>
    <definedName name="módulo1.Extenso_27">módulo1.Extenso_27</definedName>
    <definedName name="módulo1.Extenso_28">módulo1.Extenso_28</definedName>
    <definedName name="módulo1.Extenso_29">módulo1.Extenso_29</definedName>
    <definedName name="módulo1.Extenso_3">módulo1.Extenso_3</definedName>
    <definedName name="módulo1.Extenso_30">módulo1.Extenso_30</definedName>
    <definedName name="módulo1.Extenso_31">módulo1.Extenso_31</definedName>
    <definedName name="módulo1.Extenso_32">módulo1.Extenso_32</definedName>
    <definedName name="módulo1.Extenso_33">módulo1.Extenso_33</definedName>
    <definedName name="módulo1.Extenso_34">módulo1.Extenso_34</definedName>
    <definedName name="módulo1.Extenso_35">módulo1.Extenso_35</definedName>
    <definedName name="módulo1.Extenso_36">módulo1.Extenso_36</definedName>
    <definedName name="módulo1.Extenso_37">módulo1.Extenso_37</definedName>
    <definedName name="módulo1.Extenso_38">módulo1.Extenso_38</definedName>
    <definedName name="módulo1.Extenso_39" localSheetId="15">'CUSTO DO BINÔMIO'!módulo1.Extenso_39</definedName>
    <definedName name="módulo1.Extenso_39">#N/A</definedName>
    <definedName name="módulo1.Extenso_4">módulo1.Extenso_4</definedName>
    <definedName name="módulo1.Extenso_40" localSheetId="15">'CUSTO DO BINÔMIO'!módulo1.Extenso_40</definedName>
    <definedName name="módulo1.Extenso_40">#N/A</definedName>
    <definedName name="módulo1.Extenso_41" localSheetId="15">'CUSTO DO BINÔMIO'!módulo1.Extenso_41</definedName>
    <definedName name="módulo1.Extenso_41">#N/A</definedName>
    <definedName name="módulo1.Extenso_42" localSheetId="15">'CUSTO DO BINÔMIO'!módulo1.Extenso_42</definedName>
    <definedName name="módulo1.Extenso_42">[0]!__ABR95</definedName>
    <definedName name="módulo1.Extenso_43" localSheetId="15">'CUSTO DO BINÔMIO'!módulo1.Extenso_43</definedName>
    <definedName name="módulo1.Extenso_43">#N/A</definedName>
    <definedName name="módulo1.Extenso_44" localSheetId="15">'CUSTO DO BINÔMIO'!módulo1.Extenso_44</definedName>
    <definedName name="módulo1.Extenso_44">#N/A</definedName>
    <definedName name="módulo1.Extenso_45" localSheetId="15">'CUSTO DO BINÔMIO'!módulo1.Extenso_45</definedName>
    <definedName name="módulo1.Extenso_45">[0]!__ABR96</definedName>
    <definedName name="módulo1.Extenso_46" localSheetId="15">'CUSTO DO BINÔMIO'!módulo1.Extenso_46</definedName>
    <definedName name="módulo1.Extenso_46">[0]!__ABR96</definedName>
    <definedName name="módulo1.Extenso_47" localSheetId="15">'CUSTO DO BINÔMIO'!módulo1.Extenso_47</definedName>
    <definedName name="módulo1.Extenso_47">#N/A</definedName>
    <definedName name="módulo1.Extenso_48" localSheetId="15">'CUSTO DO BINÔMIO'!módulo1.Extenso_48</definedName>
    <definedName name="módulo1.Extenso_48">#N/A</definedName>
    <definedName name="módulo1.Extenso_5">módulo1.Extenso_5</definedName>
    <definedName name="módulo1.Extenso_51" localSheetId="15">'CUSTO DO BINÔMIO'!módulo1.Extenso_51</definedName>
    <definedName name="módulo1.Extenso_51">#N/A</definedName>
    <definedName name="módulo1.Extenso_52" localSheetId="15">'CUSTO DO BINÔMIO'!módulo1.Extenso_52</definedName>
    <definedName name="módulo1.Extenso_52">#N/A</definedName>
    <definedName name="módulo1.Extenso_53" localSheetId="15">'CUSTO DO BINÔMIO'!módulo1.Extenso_53</definedName>
    <definedName name="módulo1.Extenso_53">#N/A</definedName>
    <definedName name="módulo1.Extenso_54" localSheetId="15">'CUSTO DO BINÔMIO'!módulo1.Extenso_54</definedName>
    <definedName name="módulo1.Extenso_54">#N/A</definedName>
    <definedName name="módulo1.Extenso_55" localSheetId="15">'CUSTO DO BINÔMIO'!módulo1.Extenso_55</definedName>
    <definedName name="módulo1.Extenso_55">#N/A</definedName>
    <definedName name="módulo1.Extenso_56" localSheetId="15">'CUSTO DO BINÔMIO'!módulo1.Extenso_56</definedName>
    <definedName name="módulo1.Extenso_56">#N/A</definedName>
    <definedName name="módulo1.Extenso_57" localSheetId="15">'CUSTO DO BINÔMIO'!módulo1.Extenso_57</definedName>
    <definedName name="módulo1.Extenso_57">#N/A</definedName>
    <definedName name="módulo1.Extenso_58" localSheetId="15">'CUSTO DO BINÔMIO'!módulo1.Extenso_58</definedName>
    <definedName name="módulo1.Extenso_58">__ABR97</definedName>
    <definedName name="módulo1.Extenso_59" localSheetId="15">'CUSTO DO BINÔMIO'!módulo1.Extenso_59</definedName>
    <definedName name="módulo1.Extenso_59">[0]!__ABR98</definedName>
    <definedName name="módulo1.Extenso_6">módulo1.Extenso_6</definedName>
    <definedName name="módulo1.Extenso_60" localSheetId="15">'CUSTO DO BINÔMIO'!módulo1.Extenso_60</definedName>
    <definedName name="módulo1.Extenso_60">#N/A</definedName>
    <definedName name="módulo1.Extenso_61" localSheetId="15">'CUSTO DO BINÔMIO'!módulo1.Extenso_61</definedName>
    <definedName name="módulo1.Extenso_61">#N/A</definedName>
    <definedName name="módulo1.Extenso_62" localSheetId="15">'CUSTO DO BINÔMIO'!módulo1.Extenso_62</definedName>
    <definedName name="módulo1.Extenso_62">#N/A</definedName>
    <definedName name="módulo1.Extenso_63" localSheetId="15">'CUSTO DO BINÔMIO'!módulo1.Extenso_63</definedName>
    <definedName name="módulo1.Extenso_63">#N/A</definedName>
    <definedName name="módulo1.Extenso_64" localSheetId="15">'CUSTO DO BINÔMIO'!módulo1.Extenso_64</definedName>
    <definedName name="módulo1.Extenso_64">#N/A</definedName>
    <definedName name="módulo1.Extenso_65" localSheetId="15">'CUSTO DO BINÔMIO'!módulo1.Extenso_65</definedName>
    <definedName name="módulo1.Extenso_65">[0]!__ABR99</definedName>
    <definedName name="módulo1.Extenso_66" localSheetId="15">'CUSTO DO BINÔMIO'!módulo1.Extenso_66</definedName>
    <definedName name="módulo1.Extenso_66">#N/A</definedName>
    <definedName name="módulo1.Extenso_67" localSheetId="15">'CUSTO DO BINÔMIO'!módulo1.Extenso_67</definedName>
    <definedName name="módulo1.Extenso_67">#N/A</definedName>
    <definedName name="módulo1.Extenso_68" localSheetId="15">'CUSTO DO BINÔMIO'!módulo1.Extenso_68</definedName>
    <definedName name="módulo1.Extenso_68">#N/A</definedName>
    <definedName name="módulo1.Extenso_69" localSheetId="15">'CUSTO DO BINÔMIO'!módulo1.Extenso_69</definedName>
    <definedName name="módulo1.Extenso_69">[0]!__ABR99</definedName>
    <definedName name="módulo1.Extenso_7">módulo1.Extenso_7</definedName>
    <definedName name="módulo1.Extenso_70" localSheetId="15">'CUSTO DO BINÔMIO'!módulo1.Extenso_70</definedName>
    <definedName name="módulo1.Extenso_70">#N/A</definedName>
    <definedName name="módulo1.Extenso_71" localSheetId="15">'CUSTO DO BINÔMIO'!módulo1.Extenso_71</definedName>
    <definedName name="módulo1.Extenso_71">[0]!__AGO95</definedName>
    <definedName name="módulo1.Extenso_72" localSheetId="15">'CUSTO DO BINÔMIO'!módulo1.Extenso_72</definedName>
    <definedName name="módulo1.Extenso_72">[0]!__AGO95</definedName>
    <definedName name="módulo1.Extenso_8">módulo1.Extenso_8</definedName>
    <definedName name="módulo1.Extenso_9">módulo1.Extenso_9</definedName>
    <definedName name="MP" localSheetId="15" hidden="1">#REF!</definedName>
    <definedName name="MP" localSheetId="9" hidden="1">#REF!</definedName>
    <definedName name="MP" localSheetId="1" hidden="1">#REF!</definedName>
    <definedName name="MP" localSheetId="0" hidden="1">#REF!</definedName>
    <definedName name="MP" hidden="1">#REF!</definedName>
    <definedName name="msicro">#REF!</definedName>
    <definedName name="MSICRO_1">#REF!</definedName>
    <definedName name="muni">NA()</definedName>
    <definedName name="municipio">NA()</definedName>
    <definedName name="municipioselecionado">NA()</definedName>
    <definedName name="MUro">#REF!</definedName>
    <definedName name="n">#REF!</definedName>
    <definedName name="N." localSheetId="7">#REF!</definedName>
    <definedName name="N." localSheetId="9">#REF!</definedName>
    <definedName name="N." localSheetId="18">#REF!</definedName>
    <definedName name="N.">#REF!</definedName>
    <definedName name="N_faixas_Percent">OFFSET(#REF!,0,MATCH(#REF!,#REF!,0)-1,COUNTA(#REF!),1)</definedName>
    <definedName name="naoselecionado">NA()</definedName>
    <definedName name="nass" hidden="1">#N/A</definedName>
    <definedName name="NATUREZA">#REF!</definedName>
    <definedName name="NColunas">#REF!</definedName>
    <definedName name="NIVEL">#REF!</definedName>
    <definedName name="NLEq" hidden="1">4</definedName>
    <definedName name="NLinhasPagina">#REF!</definedName>
    <definedName name="NLinhasRodape">#REF!</definedName>
    <definedName name="NLMo" hidden="1">6</definedName>
    <definedName name="NLMp" hidden="1">5</definedName>
    <definedName name="NLTr" hidden="1">3</definedName>
    <definedName name="nm">#N/A</definedName>
    <definedName name="NOV94_3">#REF!</definedName>
    <definedName name="NOV95_3">#REF!</definedName>
    <definedName name="NOV96_3">#REF!</definedName>
    <definedName name="NOV97_3">#REF!</definedName>
    <definedName name="NOV98_3">#REF!</definedName>
    <definedName name="NOV99_3">#REF!</definedName>
    <definedName name="Nova" hidden="1">#N/A</definedName>
    <definedName name="Nova01" hidden="1">#N/A</definedName>
    <definedName name="NOVO" localSheetId="15">#REF!</definedName>
    <definedName name="NOVO">#REF!</definedName>
    <definedName name="NRP">#REF!</definedName>
    <definedName name="NTEI" localSheetId="7">'[12]PRO-08'!#REF!</definedName>
    <definedName name="NTEI" localSheetId="15">'[12]PRO-08'!#REF!</definedName>
    <definedName name="NTEI" localSheetId="9">#REF!</definedName>
    <definedName name="NTEI" localSheetId="19">'[12]PRO-08'!#REF!</definedName>
    <definedName name="NTEI">'[12]PRO-08'!#REF!</definedName>
    <definedName name="NTEI_10" localSheetId="15">'[13]PRO-08'!#REF!</definedName>
    <definedName name="NTEI_10">#REF!</definedName>
    <definedName name="NTEI_25" localSheetId="15">'[13]PRO-08'!#REF!</definedName>
    <definedName name="NTEI_25">#REF!</definedName>
    <definedName name="NTEI_27" localSheetId="15">'[13]PRO-08'!#REF!</definedName>
    <definedName name="NTEI_27">#REF!</definedName>
    <definedName name="NTEI_29" localSheetId="15">'[13]PRO-08'!#REF!</definedName>
    <definedName name="NTEI_29">#REF!</definedName>
    <definedName name="NTEI_9" localSheetId="15">'[13]PRO-08'!#REF!</definedName>
    <definedName name="NTEI_9">#REF!</definedName>
    <definedName name="num_linhas">#REF!</definedName>
    <definedName name="NUMED">"$#REF!.$C$3"</definedName>
    <definedName name="nvbn">#REF!</definedName>
    <definedName name="NvsASD">"V2001-12-31"</definedName>
    <definedName name="NvsAutoDrillOk">"VN"</definedName>
    <definedName name="NvsElapsedTime">0.00128807870351011</definedName>
    <definedName name="NvsEndTime">36969.4292877315</definedName>
    <definedName name="NvsInstSpec">"%,FBU_FILIAL,TENTIDADES,NTMA"</definedName>
    <definedName name="NvsLayoutType">"M3"</definedName>
    <definedName name="NvsPanelEffdt">"V1990-01-01"</definedName>
    <definedName name="NvsPanelSetid">"VMODEL"</definedName>
    <definedName name="NvsReqBU">"VTEL"</definedName>
    <definedName name="NvsReqBUOnly">"VN"</definedName>
    <definedName name="NvsTransLed">"VN"</definedName>
    <definedName name="NvsTreeASD">"V2050-01-01"</definedName>
    <definedName name="NvsValTbl.BUSINESS_UNIT">"BUS_UNIT_TBL_GL"</definedName>
    <definedName name="O">#REF!</definedName>
    <definedName name="Oaa">{#N/A,#N/A,FALSE,"QUADRO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oac">#REF!</definedName>
    <definedName name="Oacorre2">#REF!</definedName>
    <definedName name="oae">#REF!</definedName>
    <definedName name="oae_1">#REF!</definedName>
    <definedName name="oae_2">#REF!</definedName>
    <definedName name="oae_3">#REF!</definedName>
    <definedName name="oae_4">#REF!</definedName>
    <definedName name="OAE_MAR94">#REF!</definedName>
    <definedName name="Oaesp2">#REF!</definedName>
    <definedName name="Obra" hidden="1">""</definedName>
    <definedName name="ObraArteEspecial">#REF!</definedName>
    <definedName name="ocom">#REF!</definedName>
    <definedName name="Ocomp2">#REF!</definedName>
    <definedName name="OD">#REF!</definedName>
    <definedName name="OI">#REF!</definedName>
    <definedName name="ok">#REF!</definedName>
    <definedName name="ok_23" localSheetId="15">#REF!</definedName>
    <definedName name="ok_23">#REF!</definedName>
    <definedName name="ok_37" localSheetId="15">#REF!</definedName>
    <definedName name="ok_37">#REF!</definedName>
    <definedName name="ok_48">[29]Dados!$B$1</definedName>
    <definedName name="OLEO">#REF!</definedName>
    <definedName name="Oliveira">#REF!</definedName>
    <definedName name="OnOff" hidden="1">"ON"</definedName>
    <definedName name="oo">#N/A</definedName>
    <definedName name="OOO">#REF!</definedName>
    <definedName name="OPA" localSheetId="7">'[12]PRO-08'!#REF!</definedName>
    <definedName name="OPA" localSheetId="15">'[12]PRO-08'!#REF!</definedName>
    <definedName name="OPA" localSheetId="9">#REF!</definedName>
    <definedName name="OPA" localSheetId="19">'[12]PRO-08'!#REF!</definedName>
    <definedName name="OPA">'[12]PRO-08'!#REF!</definedName>
    <definedName name="OPA_10" localSheetId="15">'[13]PRO-08'!#REF!</definedName>
    <definedName name="OPA_10">#REF!</definedName>
    <definedName name="OPA_25" localSheetId="15">'[13]PRO-08'!#REF!</definedName>
    <definedName name="OPA_25">#REF!</definedName>
    <definedName name="OPA_27" localSheetId="15">'[13]PRO-08'!#REF!</definedName>
    <definedName name="OPA_27">#REF!</definedName>
    <definedName name="OPA_29" localSheetId="15">'[13]PRO-08'!#REF!</definedName>
    <definedName name="OPA_29">#REF!</definedName>
    <definedName name="OPA_9" localSheetId="15">'[13]PRO-08'!#REF!</definedName>
    <definedName name="OPA_9">#REF!</definedName>
    <definedName name="opera">#REF!</definedName>
    <definedName name="ORÇA">#REF!</definedName>
    <definedName name="ORÇAMENTO">#REF!</definedName>
    <definedName name="Orçamento_1">#REF!</definedName>
    <definedName name="Orçamento_13">"e:///Y:/WINDOWS/Temporary Internet Files/Content.IE5/Q9YZIJ83/file:///A:/TERCIO/BR%2525252520163%2525252520REST%2525252520set%25252525202003/DEISI/Or%25252525C3%25252525A7amento%2525252520Sta%2525252520Helena%2525252520Guaranta.xls'#$Orçamento.$A$13:$D$34"</definedName>
    <definedName name="Orçamento_39">"e:///Y:/WINDOWS/Temporary Internet Files/Content.IE5/Q9YZIJ83/file:///A:/TERCIO/BR%2525252520163%2525252520REST%2525252520set%25252525202003/DEISI/Or%25252525C3%25252525A7amento%2525252520Sta%2525252520Helena%2525252520Guaranta.xls'#$Orçamento.$A$13:$D$34"</definedName>
    <definedName name="Orçamento_6">"e:///Y:/WINDOWS/Temporary Internet Files/Content.IE5/Q9YZIJ83/file:///A:/TERCIO/BR%2525252520163%2525252520REST%2525252520set%25252525202003/DEISI/Or%25252525C3%25252525A7amento%2525252520Sta%2525252520Helena%2525252520Guaranta.xls'#$Orçamento.$A$13:$D$34"</definedName>
    <definedName name="Orcamento2">#REF!</definedName>
    <definedName name="orçamrest" localSheetId="15" hidden="1">{#N/A,#N/A,TRUE,"Serviços"}</definedName>
    <definedName name="orçamrest" localSheetId="9" hidden="1">{#N/A,#N/A,TRUE,"Serviços"}</definedName>
    <definedName name="orçamrest" hidden="1">{#N/A,#N/A,TRUE,"Serviços"}</definedName>
    <definedName name="orçamrestt" localSheetId="9" hidden="1">{#N/A,#N/A,TRUE,"Serviços"}</definedName>
    <definedName name="orçamrestt" hidden="1">{#N/A,#N/A,TRUE,"Serviços"}</definedName>
    <definedName name="Ordem" localSheetId="15" hidden="1">#REF!</definedName>
    <definedName name="Ordem" localSheetId="9" hidden="1">#REF!</definedName>
    <definedName name="Ordem" localSheetId="1" hidden="1">#REF!</definedName>
    <definedName name="Ordem" localSheetId="0" hidden="1">#REF!</definedName>
    <definedName name="Ordem" hidden="1">#REF!</definedName>
    <definedName name="Origem" localSheetId="15" hidden="1">#REF!</definedName>
    <definedName name="Origem" localSheetId="9" hidden="1">#REF!</definedName>
    <definedName name="Origem" localSheetId="1" hidden="1">#REF!</definedName>
    <definedName name="Origem" localSheetId="0" hidden="1">#REF!</definedName>
    <definedName name="Origem" hidden="1">#REF!</definedName>
    <definedName name="orlando">#REF!</definedName>
    <definedName name="oss">{#N/A,#N/A,FALSE,"QUADRO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OUT94_3">#REF!</definedName>
    <definedName name="OUT95_3">#REF!</definedName>
    <definedName name="OUT96_3">#REF!</definedName>
    <definedName name="OUT97_3">#REF!</definedName>
    <definedName name="OUT98_3">#REF!</definedName>
    <definedName name="OUT99_3">#REF!</definedName>
    <definedName name="OUTR">#REF!</definedName>
    <definedName name="Outros">#REF!</definedName>
    <definedName name="p">#REF!</definedName>
    <definedName name="P.Aparente">#REF!</definedName>
    <definedName name="P.Reatia">#REF!</definedName>
    <definedName name="P_SUCATA">#REF!</definedName>
    <definedName name="PACM30IMP">#REF!</definedName>
    <definedName name="PAEMULCS">#REF!</definedName>
    <definedName name="PAEMULTSS">#REF!</definedName>
    <definedName name="PAJUDANTE">#N/A</definedName>
    <definedName name="PAJUDANTE_1">#REF!</definedName>
    <definedName name="PARAFUSO_PARA_LOUÇA">#REF!</definedName>
    <definedName name="parametros" localSheetId="7">#REF!</definedName>
    <definedName name="parametros" localSheetId="9">#REF!</definedName>
    <definedName name="parametros" localSheetId="18">#REF!</definedName>
    <definedName name="parametros">#REF!</definedName>
    <definedName name="PARG">#REF!</definedName>
    <definedName name="PARR1CST">#REF!</definedName>
    <definedName name="PASCAP20MBQ">#REF!</definedName>
    <definedName name="PASCM30IMP">#REF!</definedName>
    <definedName name="PASCM30RP">#REF!</definedName>
    <definedName name="PASCM30TB">#REF!</definedName>
    <definedName name="PASEMULCS">#REF!</definedName>
    <definedName name="PASEMULMICRO">#REF!</definedName>
    <definedName name="PASEMULTSD">#REF!</definedName>
    <definedName name="PASEMULTSS">#REF!</definedName>
    <definedName name="PASRL1CLAMAG">#REF!</definedName>
    <definedName name="PASRL1CMBF">#REF!</definedName>
    <definedName name="PASRR1CPL">#REF!</definedName>
    <definedName name="PASRR1CST">#REF!</definedName>
    <definedName name="pass">[0]!p</definedName>
    <definedName name="PassaExtenso">#N/A</definedName>
    <definedName name="PassaExtenso___0">#N/A</definedName>
    <definedName name="PassaExtenso___2">NA()</definedName>
    <definedName name="PassaExtenso___3">NA()</definedName>
    <definedName name="PassaExtenso___4">NA()</definedName>
    <definedName name="PassaExtenso___6">NA()</definedName>
    <definedName name="PassaExtenso___7">NA()</definedName>
    <definedName name="PassaExtenso___8">NA()</definedName>
    <definedName name="PassaExtenso_1">"#NAME!PassaExtenso"</definedName>
    <definedName name="PassaExtenso_1_1">#N/A</definedName>
    <definedName name="PassaExtenso_1_1_33">#N/A</definedName>
    <definedName name="PassaExtenso_1_1_35">#N/A</definedName>
    <definedName name="PassaExtenso_1_2">#N/A</definedName>
    <definedName name="PassaExtenso_1_2_33">#N/A</definedName>
    <definedName name="PassaExtenso_1_2_35">#N/A</definedName>
    <definedName name="PassaExtenso_1_3">#N/A</definedName>
    <definedName name="PassaExtenso_1_3_33">#N/A</definedName>
    <definedName name="PassaExtenso_1_3_35">#N/A</definedName>
    <definedName name="PassaExtenso_1_4">#N/A</definedName>
    <definedName name="PassaExtenso_1_4_33">#N/A</definedName>
    <definedName name="PassaExtenso_1_4_35">#N/A</definedName>
    <definedName name="PassaExtenso_10">#N/A</definedName>
    <definedName name="PassaExtenso_11">#N/A</definedName>
    <definedName name="PassaExtenso_13">#N/A</definedName>
    <definedName name="PassaExtenso_14">#N/A</definedName>
    <definedName name="PassaExtenso_18">[0]!__TB10</definedName>
    <definedName name="PassaExtenso_18_1">#N/A</definedName>
    <definedName name="PassaExtenso_19">#N/A</definedName>
    <definedName name="PassaExtenso_19_1">#N/A</definedName>
    <definedName name="PassaExtenso_2">#N/A</definedName>
    <definedName name="PassaExtenso_2_1">#N/A</definedName>
    <definedName name="PassaExtenso_2_1_1">"#NAME!PassaExtenso"</definedName>
    <definedName name="PassaExtenso_2_1_33">#N/A</definedName>
    <definedName name="PassaExtenso_2_1_35">#N/A</definedName>
    <definedName name="PassaExtenso_2_2">#N/A</definedName>
    <definedName name="PassaExtenso_2_2_33">#N/A</definedName>
    <definedName name="PassaExtenso_2_2_35">#N/A</definedName>
    <definedName name="PassaExtenso_2_3">#N/A</definedName>
    <definedName name="PassaExtenso_2_3_33">#N/A</definedName>
    <definedName name="PassaExtenso_2_3_35">#N/A</definedName>
    <definedName name="PassaExtenso_2_33">#N/A</definedName>
    <definedName name="PassaExtenso_2_34">#N/A</definedName>
    <definedName name="PassaExtenso_2_35">#N/A</definedName>
    <definedName name="PassaExtenso_2_4">#N/A</definedName>
    <definedName name="PassaExtenso_2_4_33">#N/A</definedName>
    <definedName name="PassaExtenso_2_4_35">#N/A</definedName>
    <definedName name="PassaExtenso_20">[0]!__TCB5</definedName>
    <definedName name="PassaExtenso_20_1">#N/A</definedName>
    <definedName name="PassaExtenso_21">#N/A</definedName>
    <definedName name="PassaExtenso_21_11">#N/A</definedName>
    <definedName name="PassaExtenso_21_13">#N/A</definedName>
    <definedName name="PassaExtenso_21_19">#N/A</definedName>
    <definedName name="PassaExtenso_21_2">#N/A</definedName>
    <definedName name="PassaExtenso_21_3">#N/A</definedName>
    <definedName name="PassaExtenso_21_4">#N/A</definedName>
    <definedName name="PassaExtenso_21_4_19">#N/A</definedName>
    <definedName name="PassaExtenso_21_7">#N/A</definedName>
    <definedName name="PassaExtenso_22">"#NAME!PassaExtenso"</definedName>
    <definedName name="PassaExtenso_22_1">#N/A</definedName>
    <definedName name="PassaExtenso_23">"#NAME!PassaExtenso"</definedName>
    <definedName name="PassaExtenso_25">#N/A</definedName>
    <definedName name="PassaExtenso_25_11">#N/A</definedName>
    <definedName name="PassaExtenso_25_13">#N/A</definedName>
    <definedName name="PassaExtenso_25_19">#N/A</definedName>
    <definedName name="PassaExtenso_25_2">#N/A</definedName>
    <definedName name="PassaExtenso_25_3">#N/A</definedName>
    <definedName name="PassaExtenso_25_4">#N/A</definedName>
    <definedName name="PassaExtenso_25_4_19">#N/A</definedName>
    <definedName name="PassaExtenso_25_7">#N/A</definedName>
    <definedName name="PassaExtenso_26">#N/A</definedName>
    <definedName name="PassaExtenso_27">PassaExtenso</definedName>
    <definedName name="PassaExtenso_29">#N/A</definedName>
    <definedName name="PassaExtenso_3">#N/A</definedName>
    <definedName name="PassaExtenso_3_1">#N/A</definedName>
    <definedName name="PassaExtenso_3_1_1">"#NAME!PassaExtenso"</definedName>
    <definedName name="PassaExtenso_3_1_33">#N/A</definedName>
    <definedName name="PassaExtenso_3_1_35">#N/A</definedName>
    <definedName name="PassaExtenso_3_2">#N/A</definedName>
    <definedName name="PassaExtenso_3_2_33">#N/A</definedName>
    <definedName name="PassaExtenso_3_2_35">#N/A</definedName>
    <definedName name="PassaExtenso_3_3">#N/A</definedName>
    <definedName name="PassaExtenso_3_3_33">#N/A</definedName>
    <definedName name="PassaExtenso_3_3_35">#N/A</definedName>
    <definedName name="PassaExtenso_3_33">#N/A</definedName>
    <definedName name="PassaExtenso_3_35">#N/A</definedName>
    <definedName name="PassaExtenso_3_4">#N/A</definedName>
    <definedName name="PassaExtenso_3_4_33">#N/A</definedName>
    <definedName name="PassaExtenso_3_4_35">#N/A</definedName>
    <definedName name="PassaExtenso_34">#N/A</definedName>
    <definedName name="PassaExtenso_34_11">#N/A</definedName>
    <definedName name="PassaExtenso_34_13">#N/A</definedName>
    <definedName name="PassaExtenso_34_19">#N/A</definedName>
    <definedName name="PassaExtenso_34_2">#N/A</definedName>
    <definedName name="PassaExtenso_34_3">#N/A</definedName>
    <definedName name="PassaExtenso_34_4">#N/A</definedName>
    <definedName name="PassaExtenso_34_4_19">#N/A</definedName>
    <definedName name="PassaExtenso_34_7">#N/A</definedName>
    <definedName name="PassaExtenso_38">#N/A</definedName>
    <definedName name="PassaExtenso_38_11">#N/A</definedName>
    <definedName name="PassaExtenso_38_13">#N/A</definedName>
    <definedName name="PassaExtenso_38_19">#N/A</definedName>
    <definedName name="PassaExtenso_38_2">#N/A</definedName>
    <definedName name="PassaExtenso_38_3">#N/A</definedName>
    <definedName name="PassaExtenso_38_4">#N/A</definedName>
    <definedName name="PassaExtenso_38_4_19">#N/A</definedName>
    <definedName name="PassaExtenso_38_7">#N/A</definedName>
    <definedName name="passaextenso_39">#N/A</definedName>
    <definedName name="PassaExtenso_4">#N/A</definedName>
    <definedName name="PassaExtenso_4_1">#N/A</definedName>
    <definedName name="PassaExtenso_4_1_33">#N/A</definedName>
    <definedName name="PassaExtenso_4_1_35">#N/A</definedName>
    <definedName name="PassaExtenso_4_2">#N/A</definedName>
    <definedName name="PassaExtenso_4_2_33">#N/A</definedName>
    <definedName name="PassaExtenso_4_2_35">#N/A</definedName>
    <definedName name="PassaExtenso_4_3">#N/A</definedName>
    <definedName name="PassaExtenso_4_3_33">#N/A</definedName>
    <definedName name="PassaExtenso_4_3_35">#N/A</definedName>
    <definedName name="PassaExtenso_4_33">#N/A</definedName>
    <definedName name="PassaExtenso_4_35">#N/A</definedName>
    <definedName name="PassaExtenso_4_4">#N/A</definedName>
    <definedName name="PassaExtenso_4_4_33">#N/A</definedName>
    <definedName name="PassaExtenso_4_4_35">#N/A</definedName>
    <definedName name="PassaExtenso_5">#N/A</definedName>
    <definedName name="PassaExtenso_6">"#NAME!PassaExtenso"</definedName>
    <definedName name="PassaExtenso_7">"#NAME!PassaExtenso"</definedName>
    <definedName name="PassaExtenso_7_1">#N/A</definedName>
    <definedName name="PassaExtenso_8">#N/A</definedName>
    <definedName name="PassaExtenso_9">PassaExtenso</definedName>
    <definedName name="Passagem">#REF!</definedName>
    <definedName name="pativar">#REF!</definedName>
    <definedName name="PATO">#REF!</definedName>
    <definedName name="pato_1">#REF!</definedName>
    <definedName name="PAUTO">#REF!</definedName>
    <definedName name="PAV" localSheetId="15">[30]RESUMO_AUT1!#REF!</definedName>
    <definedName name="PAV">#REF!</definedName>
    <definedName name="PAV_2">#REF!</definedName>
    <definedName name="PAV_25" localSheetId="15">[31]RESUMO_AUT1!#REF!</definedName>
    <definedName name="PAV_25">#REF!</definedName>
    <definedName name="PAV_MAR94">#REF!</definedName>
    <definedName name="PAVI">#REF!</definedName>
    <definedName name="Pavi2">#REF!</definedName>
    <definedName name="pavimentacao">#REF!</definedName>
    <definedName name="pavimentacao_1">#REF!</definedName>
    <definedName name="pavimentacao_2">#REF!</definedName>
    <definedName name="pavimentacao_3">#REF!</definedName>
    <definedName name="pavimentacao_4">#REF!</definedName>
    <definedName name="PAVIMENTONOVO" localSheetId="15">[32]QuQuant!#REF!</definedName>
    <definedName name="PAVIMENTONOVO">#REF!</definedName>
    <definedName name="PAVIMENTONOVO_25" localSheetId="15">[32]QuQuant!#REF!</definedName>
    <definedName name="PAVIMENTONOVO_25">#REF!</definedName>
    <definedName name="Payment_Needed">"Pagamento necessário"</definedName>
    <definedName name="pc">#REF!</definedName>
    <definedName name="PCAI">#REF!</definedName>
    <definedName name="PCAIA">"'file:///D:/Meus documentos/ANASTÁCIO/SERCEL/BR262990800.xls'#$SERVIÇOS.$#REF!$#REF!"</definedName>
    <definedName name="PCAP20">#REF!</definedName>
    <definedName name="PCARPINTEIRO">#N/A</definedName>
    <definedName name="PCARPINTEIRO_1">#REF!</definedName>
    <definedName name="PCCARR">#REF!</definedName>
    <definedName name="PCCP">#REF!</definedName>
    <definedName name="PCDF">#REF!</definedName>
    <definedName name="PCMN">#REF!</definedName>
    <definedName name="PCS">#REF!</definedName>
    <definedName name="PCSA">#REF!</definedName>
    <definedName name="PCST">#REF!</definedName>
    <definedName name="PDBU">#REF!</definedName>
    <definedName name="PDCA">#REF!</definedName>
    <definedName name="PDE">#REF!</definedName>
    <definedName name="PDM">#REF!</definedName>
    <definedName name="PE">#REF!</definedName>
    <definedName name="PE_001">#N/A</definedName>
    <definedName name="PE_001_1">#REF!</definedName>
    <definedName name="PE_006">#N/A</definedName>
    <definedName name="PE_006_1">#REF!</definedName>
    <definedName name="PE_007">#N/A</definedName>
    <definedName name="PE_007_1">#REF!</definedName>
    <definedName name="PE_009">#N/A</definedName>
    <definedName name="PE_009_1">#REF!</definedName>
    <definedName name="PE_013">#N/A</definedName>
    <definedName name="PE_013_1">#REF!</definedName>
    <definedName name="PE_016">#N/A</definedName>
    <definedName name="PE_016_1">#REF!</definedName>
    <definedName name="PE_101">#N/A</definedName>
    <definedName name="PE_101_1">#REF!</definedName>
    <definedName name="PE_105">#N/A</definedName>
    <definedName name="PE_105_1">#REF!</definedName>
    <definedName name="PE_107">#N/A</definedName>
    <definedName name="PE_107_1">#REF!</definedName>
    <definedName name="PE_110">#N/A</definedName>
    <definedName name="PE_110_1">#REF!</definedName>
    <definedName name="PE_111">#N/A</definedName>
    <definedName name="PE_111_1">#REF!</definedName>
    <definedName name="PE_112">#N/A</definedName>
    <definedName name="PE_112_1">#REF!</definedName>
    <definedName name="PE_113">#N/A</definedName>
    <definedName name="PE_113_1">#REF!</definedName>
    <definedName name="PE_116">#N/A</definedName>
    <definedName name="PE_116_1">#REF!</definedName>
    <definedName name="PE_118">#N/A</definedName>
    <definedName name="PE_118_1">#REF!</definedName>
    <definedName name="PE_119">#N/A</definedName>
    <definedName name="PE_119_1">#REF!</definedName>
    <definedName name="PE_122">#N/A</definedName>
    <definedName name="PE_122_1">#REF!</definedName>
    <definedName name="PE_123">#N/A</definedName>
    <definedName name="PE_123_1">#REF!</definedName>
    <definedName name="PE_208">#N/A</definedName>
    <definedName name="PE_208_1">#REF!</definedName>
    <definedName name="PE_209">#N/A</definedName>
    <definedName name="PE_209_1">#REF!</definedName>
    <definedName name="PE_302">#N/A</definedName>
    <definedName name="PE_302_1">#REF!</definedName>
    <definedName name="PE_304">#N/A</definedName>
    <definedName name="PE_304_1">#REF!</definedName>
    <definedName name="PE_306">#N/A</definedName>
    <definedName name="PE_306_1">#REF!</definedName>
    <definedName name="PE_343">#N/A</definedName>
    <definedName name="PE_343_1">#REF!</definedName>
    <definedName name="PE_400">#N/A</definedName>
    <definedName name="PE_400_1">#REF!</definedName>
    <definedName name="PE_402">#N/A</definedName>
    <definedName name="PE_402_1">#REF!</definedName>
    <definedName name="PE_406">#N/A</definedName>
    <definedName name="PE_406_1">#REF!</definedName>
    <definedName name="PE_408">#N/A</definedName>
    <definedName name="PE_408_1">#REF!</definedName>
    <definedName name="PE_410">#N/A</definedName>
    <definedName name="PE_410_1">#REF!</definedName>
    <definedName name="PE_416">#N/A</definedName>
    <definedName name="PE_416_1">#REF!</definedName>
    <definedName name="PE_502">#N/A</definedName>
    <definedName name="PE_502_1">#REF!</definedName>
    <definedName name="PE_507">#N/A</definedName>
    <definedName name="PE_507_1">#REF!</definedName>
    <definedName name="PE_508">#N/A</definedName>
    <definedName name="PE_508_1">#REF!</definedName>
    <definedName name="PE_509">#N/A</definedName>
    <definedName name="PE_509_1">#REF!</definedName>
    <definedName name="PE_601">#N/A</definedName>
    <definedName name="PE_601_1">#REF!</definedName>
    <definedName name="PE_602">#N/A</definedName>
    <definedName name="PE_602_1">#REF!</definedName>
    <definedName name="PE_904">#N/A</definedName>
    <definedName name="PE_904_1">#REF!</definedName>
    <definedName name="PE_906">#N/A</definedName>
    <definedName name="PE_906_1">#REF!</definedName>
    <definedName name="PE_914">#N/A</definedName>
    <definedName name="PE_914_1">#REF!</definedName>
    <definedName name="PE_922">#N/A</definedName>
    <definedName name="PE_922_1">#REF!</definedName>
    <definedName name="PE412_1">#REF!</definedName>
    <definedName name="PEA">#REF!</definedName>
    <definedName name="PEÇA_6_X_3_MAD_LEI">#REF!</definedName>
    <definedName name="PED.PISTA">#REF!</definedName>
    <definedName name="PEDR.PISTA">#REF!</definedName>
    <definedName name="PEDRA_PRETA">#REF!</definedName>
    <definedName name="pedre">#REF!</definedName>
    <definedName name="PEDREIRA">#REF!</definedName>
    <definedName name="PEDREIRO">#REF!</definedName>
    <definedName name="PEJ">#REF!</definedName>
    <definedName name="PEM">#REF!</definedName>
    <definedName name="PEMN">#REF!</definedName>
    <definedName name="PEN">#REF!</definedName>
    <definedName name="PENCATURMA">#N/A</definedName>
    <definedName name="PENCATURMA_1">#REF!</definedName>
    <definedName name="per">#REF!</definedName>
    <definedName name="perc">#REF!</definedName>
    <definedName name="PercResid." localSheetId="15">#REF!</definedName>
    <definedName name="PercResid.">#REF!</definedName>
    <definedName name="PERIODO">#REF!</definedName>
    <definedName name="PERÍODO">#REF!</definedName>
    <definedName name="PERNAMANCA">#REF!</definedName>
    <definedName name="PERNAMANCA_MAD_LEI">#REF!</definedName>
    <definedName name="pero">#REF!</definedName>
    <definedName name="perp">#REF!</definedName>
    <definedName name="pesquisa" localSheetId="7">#REF!</definedName>
    <definedName name="pesquisa" localSheetId="15">#REF!</definedName>
    <definedName name="pesquisa">#REF!</definedName>
    <definedName name="pesquisa_25" localSheetId="15">#REF!</definedName>
    <definedName name="pesquisa_25">#REF!</definedName>
    <definedName name="pesquisa1">#REF!</definedName>
    <definedName name="PESSO" localSheetId="15">#REF!</definedName>
    <definedName name="PESSO">#REF!</definedName>
    <definedName name="PESSO_1">#REF!</definedName>
    <definedName name="PESSO_25" localSheetId="15">#REF!</definedName>
    <definedName name="PESSO_25">#REF!</definedName>
    <definedName name="pessoal">#REF!</definedName>
    <definedName name="pessoal_1">#REF!</definedName>
    <definedName name="PG">"$#REF!.$C$1"</definedName>
    <definedName name="PG_agosto_2002">#REF!</definedName>
    <definedName name="PGP">#REF!</definedName>
    <definedName name="PINTOR">#REF!</definedName>
    <definedName name="Pintura">#REF!</definedName>
    <definedName name="PIS">#REF!</definedName>
    <definedName name="PISTA" hidden="1">{#N/A,#N/A,TRUE,"Serviços"}</definedName>
    <definedName name="PISTAPDLD" localSheetId="15">#REF!</definedName>
    <definedName name="PISTAPDLD">#REF!</definedName>
    <definedName name="PISTAPDLE" localSheetId="15">#REF!</definedName>
    <definedName name="PISTAPDLE">#REF!</definedName>
    <definedName name="PISTAPELD" localSheetId="15">#REF!</definedName>
    <definedName name="PISTAPELD">#REF!</definedName>
    <definedName name="PISTAPELE" localSheetId="15">#REF!</definedName>
    <definedName name="PISTAPELE">#REF!</definedName>
    <definedName name="PL" localSheetId="7">#REF!</definedName>
    <definedName name="PL" localSheetId="15">#REF!</definedName>
    <definedName name="PL">#REF!</definedName>
    <definedName name="PL_25" localSheetId="15">#REF!</definedName>
    <definedName name="PL_25">#REF!</definedName>
    <definedName name="PL1_25" localSheetId="15">#REF!</definedName>
    <definedName name="PL1_25">#REF!</definedName>
    <definedName name="PLA">#REF!</definedName>
    <definedName name="placas">[0]!PL</definedName>
    <definedName name="PLACAS_11">#REF!</definedName>
    <definedName name="PLACAS_12">#REF!</definedName>
    <definedName name="PLACAS_13">#REF!</definedName>
    <definedName name="PLACAS_15">#REF!</definedName>
    <definedName name="PLACAS_16">#REF!</definedName>
    <definedName name="PLACAS_19">#REF!</definedName>
    <definedName name="PLACAS_28">#REF!</definedName>
    <definedName name="PLACAS_7">#REF!</definedName>
    <definedName name="PLACAS1">#REF!</definedName>
    <definedName name="PLAN">#N/A</definedName>
    <definedName name="PLAN_1">#REF!</definedName>
    <definedName name="PLAN_TRANSP">#REF!</definedName>
    <definedName name="Plan1" localSheetId="15" hidden="1">#REF!</definedName>
    <definedName name="Plan1" localSheetId="9" hidden="1">#REF!</definedName>
    <definedName name="Plan1" localSheetId="1" hidden="1">#REF!</definedName>
    <definedName name="Plan1" localSheetId="0" hidden="1">#REF!</definedName>
    <definedName name="Plan1" hidden="1">#REF!</definedName>
    <definedName name="PLANEJADA">#REF!</definedName>
    <definedName name="PLANILHA" hidden="1">{#N/A,#N/A,TRUE,"Serviços"}</definedName>
    <definedName name="PlanilhasOriginais">#REF!</definedName>
    <definedName name="plano">#REF!</definedName>
    <definedName name="Plapla_11">#REF!</definedName>
    <definedName name="Plapla_12">#REF!</definedName>
    <definedName name="Plapla_13">#REF!</definedName>
    <definedName name="Plapla_15">#REF!</definedName>
    <definedName name="Plapla_16">#REF!</definedName>
    <definedName name="Plapla_17">#REF!</definedName>
    <definedName name="Plapla_19">#REF!</definedName>
    <definedName name="Plapla_2">#REF!</definedName>
    <definedName name="Plapla_28">#REF!</definedName>
    <definedName name="Plapla_3">#REF!</definedName>
    <definedName name="Plapla_4">#REF!</definedName>
    <definedName name="Plapla_7">#REF!</definedName>
    <definedName name="Plapla_9">#REF!</definedName>
    <definedName name="PLBU">#REF!</definedName>
    <definedName name="PLCD">"$#REF!.$L$39"</definedName>
    <definedName name="PLCD97">"$#REF!.$L$80"</definedName>
    <definedName name="PLDD">"'file:///D:/Meus documentos/ANASTÁCIO/SERCEL/BR262990800.xls'#$SERVIÇOS.$#REF!$#REF!"</definedName>
    <definedName name="PLIQ">"$#REF!.$C$5"</definedName>
    <definedName name="pliq1">"$#REF!.$C$6"</definedName>
    <definedName name="PLMBUQ">"$#REF!.$L$32"</definedName>
    <definedName name="PLSM">#REF!</definedName>
    <definedName name="PLT">#REF!</definedName>
    <definedName name="Plu">{""," mil"," milhões"," bilhões"," trilhões"}</definedName>
    <definedName name="PLVC">#REF!</definedName>
    <definedName name="PLVD">#REF!</definedName>
    <definedName name="PLW">"$#REF!.$F$14"</definedName>
    <definedName name="PLWA">"$#REF!.$F$13"</definedName>
    <definedName name="PM334_1">#REF!</definedName>
    <definedName name="PM335_1">#REF!</definedName>
    <definedName name="pm346_1">#REF!</definedName>
    <definedName name="PM405_1">#REF!</definedName>
    <definedName name="PM406_1">#REF!</definedName>
    <definedName name="PM970_1">#REF!</definedName>
    <definedName name="PMBF">#REF!</definedName>
    <definedName name="PMBQ">#REF!</definedName>
    <definedName name="PMBQA">#REF!</definedName>
    <definedName name="PMBQT">#REF!</definedName>
    <definedName name="PMD">#REF!</definedName>
    <definedName name="PMREC">#REF!</definedName>
    <definedName name="PNPBASELE">#REF!</definedName>
    <definedName name="PNPBASMEC">#REF!</definedName>
    <definedName name="PNV">#REF!</definedName>
    <definedName name="PO_QUIMICO_4KG">#REF!</definedName>
    <definedName name="PONTALETE">#REF!</definedName>
    <definedName name="Ponte">[0]!Ponte</definedName>
    <definedName name="Ponte_10" localSheetId="15">'CUSTO DO BINÔMIO'!Ponte_10</definedName>
    <definedName name="Ponte_10">#N/A</definedName>
    <definedName name="Ponte_12" localSheetId="15">'CUSTO DO BINÔMIO'!Ponte_12</definedName>
    <definedName name="Ponte_12">#N/A</definedName>
    <definedName name="Ponte_19" localSheetId="15">'CUSTO DO BINÔMIO'!Ponte_19</definedName>
    <definedName name="Ponte_19">#N/A</definedName>
    <definedName name="Ponte_2" localSheetId="15">'CUSTO DO BINÔMIO'!Ponte_2</definedName>
    <definedName name="Ponte_2">#N/A</definedName>
    <definedName name="Ponte_21" localSheetId="15">'CUSTO DO BINÔMIO'!Ponte_21</definedName>
    <definedName name="Ponte_21">_3S0820000_1</definedName>
    <definedName name="Ponte_23" localSheetId="15">'CUSTO DO BINÔMIO'!Ponte_23</definedName>
    <definedName name="Ponte_23">#N/A</definedName>
    <definedName name="Ponte_24" localSheetId="15">'CUSTO DO BINÔMIO'!Ponte_24</definedName>
    <definedName name="Ponte_24">#N/A</definedName>
    <definedName name="Ponte_26" localSheetId="15">'CUSTO DO BINÔMIO'!Ponte_26</definedName>
    <definedName name="Ponte_26">#N/A</definedName>
    <definedName name="Ponte_27" localSheetId="15">'CUSTO DO BINÔMIO'!Ponte_27</definedName>
    <definedName name="Ponte_27">#N/A</definedName>
    <definedName name="Ponte_29" localSheetId="15">'CUSTO DO BINÔMIO'!Ponte_29</definedName>
    <definedName name="Ponte_29">[0]!_3S0830001_1</definedName>
    <definedName name="Ponte_30" localSheetId="15">'CUSTO DO BINÔMIO'!Ponte_30</definedName>
    <definedName name="Ponte_30">#N/A</definedName>
    <definedName name="Ponte_31" localSheetId="15">'CUSTO DO BINÔMIO'!Ponte_31</definedName>
    <definedName name="Ponte_31">_3S0830101</definedName>
    <definedName name="Ponte_33" localSheetId="15">'CUSTO DO BINÔMIO'!Ponte_33</definedName>
    <definedName name="Ponte_33">[0]!_3S0830101_1</definedName>
    <definedName name="Ponte_34" localSheetId="15">'CUSTO DO BINÔMIO'!Ponte_34</definedName>
    <definedName name="Ponte_34">[0]!_3S0830101_1</definedName>
    <definedName name="Ponte_35" localSheetId="15">'CUSTO DO BINÔMIO'!Ponte_35</definedName>
    <definedName name="Ponte_35">#N/A</definedName>
    <definedName name="Ponte_36" localSheetId="15">'CUSTO DO BINÔMIO'!Ponte_36</definedName>
    <definedName name="Ponte_36">#N/A</definedName>
    <definedName name="Ponte_37" localSheetId="15">'CUSTO DO BINÔMIO'!Ponte_37</definedName>
    <definedName name="Ponte_37">#N/A</definedName>
    <definedName name="Ponte_38" localSheetId="15">'CUSTO DO BINÔMIO'!Ponte_38</definedName>
    <definedName name="Ponte_38">#N/A</definedName>
    <definedName name="Ponte_39" localSheetId="15">'CUSTO DO BINÔMIO'!Ponte_39</definedName>
    <definedName name="Ponte_39">#N/A</definedName>
    <definedName name="Ponte_4" localSheetId="15">'CUSTO DO BINÔMIO'!Ponte_4</definedName>
    <definedName name="Ponte_4">[0]!_3S0830102_1</definedName>
    <definedName name="Ponte_40" localSheetId="15">'CUSTO DO BINÔMIO'!Ponte_40</definedName>
    <definedName name="Ponte_40">[0]!_3S0830102_1</definedName>
    <definedName name="Ponte_41" localSheetId="15">'CUSTO DO BINÔMIO'!Ponte_41</definedName>
    <definedName name="Ponte_41">#N/A</definedName>
    <definedName name="Ponte_42" localSheetId="15">'CUSTO DO BINÔMIO'!Ponte_42</definedName>
    <definedName name="Ponte_42">#N/A</definedName>
    <definedName name="Ponte_43" localSheetId="15">'CUSTO DO BINÔMIO'!Ponte_43</definedName>
    <definedName name="Ponte_43">#N/A</definedName>
    <definedName name="Ponte_44" localSheetId="15">'CUSTO DO BINÔMIO'!Ponte_44</definedName>
    <definedName name="Ponte_44">#N/A</definedName>
    <definedName name="Ponte_45" localSheetId="15">'CUSTO DO BINÔMIO'!Ponte_45</definedName>
    <definedName name="Ponte_45">#N/A</definedName>
    <definedName name="Ponte_46" localSheetId="15">'CUSTO DO BINÔMIO'!Ponte_46</definedName>
    <definedName name="Ponte_46">[0]!_3S0830103_1</definedName>
    <definedName name="Ponte_47" localSheetId="15">'CUSTO DO BINÔMIO'!Ponte_47</definedName>
    <definedName name="Ponte_47">#N/A</definedName>
    <definedName name="Ponte_48" localSheetId="15">'CUSTO DO BINÔMIO'!Ponte_48</definedName>
    <definedName name="Ponte_48">#N/A</definedName>
    <definedName name="Ponte_51" localSheetId="15">'CUSTO DO BINÔMIO'!Ponte_51</definedName>
    <definedName name="Ponte_51">#N/A</definedName>
    <definedName name="Ponte_52" localSheetId="15">'CUSTO DO BINÔMIO'!Ponte_52</definedName>
    <definedName name="Ponte_52">[0]!_3S0830103_1</definedName>
    <definedName name="Ponte_53" localSheetId="15">'CUSTO DO BINÔMIO'!Ponte_53</definedName>
    <definedName name="Ponte_53">[0]!_3S0830103_1</definedName>
    <definedName name="Ponte_55" localSheetId="15">'CUSTO DO BINÔMIO'!Ponte_55</definedName>
    <definedName name="Ponte_55">#N/A</definedName>
    <definedName name="Ponte_58" localSheetId="15">'CUSTO DO BINÔMIO'!Ponte_58</definedName>
    <definedName name="Ponte_58">#N/A</definedName>
    <definedName name="Ponte_59" localSheetId="15">'CUSTO DO BINÔMIO'!Ponte_59</definedName>
    <definedName name="Ponte_59">#N/A</definedName>
    <definedName name="Ponte_60" localSheetId="15">'CUSTO DO BINÔMIO'!Ponte_60</definedName>
    <definedName name="Ponte_60">#N/A</definedName>
    <definedName name="Ponte_61" localSheetId="15">'CUSTO DO BINÔMIO'!Ponte_61</definedName>
    <definedName name="Ponte_61">#N/A</definedName>
    <definedName name="Ponte_62" localSheetId="15">'CUSTO DO BINÔMIO'!Ponte_62</definedName>
    <definedName name="Ponte_62">#N/A</definedName>
    <definedName name="Ponte_63" localSheetId="15">'CUSTO DO BINÔMIO'!Ponte_63</definedName>
    <definedName name="Ponte_63">_3S0830201_1</definedName>
    <definedName name="Ponte_64" localSheetId="15">'CUSTO DO BINÔMIO'!Ponte_64</definedName>
    <definedName name="Ponte_64">#N/A</definedName>
    <definedName name="Ponte_65" localSheetId="15">'CUSTO DO BINÔMIO'!Ponte_65</definedName>
    <definedName name="Ponte_65">#N/A</definedName>
    <definedName name="Ponte_66" localSheetId="15">'CUSTO DO BINÔMIO'!Ponte_66</definedName>
    <definedName name="Ponte_66">#N/A</definedName>
    <definedName name="Ponte_67" localSheetId="15">'CUSTO DO BINÔMIO'!Ponte_67</definedName>
    <definedName name="Ponte_67">#N/A</definedName>
    <definedName name="Ponte_68" localSheetId="15">'CUSTO DO BINÔMIO'!Ponte_68</definedName>
    <definedName name="Ponte_68">[0]!_3S0830202_1</definedName>
    <definedName name="Ponte_69" localSheetId="15">'CUSTO DO BINÔMIO'!Ponte_69</definedName>
    <definedName name="Ponte_69">#N/A</definedName>
    <definedName name="Ponte_70" localSheetId="15">'CUSTO DO BINÔMIO'!Ponte_70</definedName>
    <definedName name="Ponte_70">_3S0830203</definedName>
    <definedName name="Ponte_71" localSheetId="15">'CUSTO DO BINÔMIO'!Ponte_71</definedName>
    <definedName name="Ponte_71">[0]!_3S0830203_1</definedName>
    <definedName name="Ponte_72" localSheetId="15">'CUSTO DO BINÔMIO'!Ponte_72</definedName>
    <definedName name="Ponte_72">[0]!_3S0830203_1</definedName>
    <definedName name="Ponte_8" localSheetId="15">'CUSTO DO BINÔMIO'!Ponte_8</definedName>
    <definedName name="Ponte_8">#N/A</definedName>
    <definedName name="popopopo" hidden="1">{#N/A,#N/A,FALSE,"MO (2)"}</definedName>
    <definedName name="Popular" hidden="1">{#N/A,#N/A,FALSE,"Cronograma";#N/A,#N/A,FALSE,"Cronogr. 2"}</definedName>
    <definedName name="PORTE">#REF!</definedName>
    <definedName name="Posição" localSheetId="15" hidden="1">#REF!</definedName>
    <definedName name="Posição" localSheetId="9" hidden="1">#REF!</definedName>
    <definedName name="Posição" localSheetId="1" hidden="1">#REF!</definedName>
    <definedName name="Posição" localSheetId="0" hidden="1">#REF!</definedName>
    <definedName name="Posição" hidden="1">#REF!</definedName>
    <definedName name="potencia" localSheetId="15">#REF!</definedName>
    <definedName name="potencia">#REF!</definedName>
    <definedName name="PPAG">#REF!</definedName>
    <definedName name="PPCOFINS">#REF!</definedName>
    <definedName name="PPEDREIRO">#N/A</definedName>
    <definedName name="PPEDREIRO_1">#REF!</definedName>
    <definedName name="PPEN">#REF!</definedName>
    <definedName name="PPFRE">#REF!</definedName>
    <definedName name="PPICMS">#REF!</definedName>
    <definedName name="PPINTOR">#N/A</definedName>
    <definedName name="PPINTOR_1">#REF!</definedName>
    <definedName name="PPIPI">#REF!</definedName>
    <definedName name="PPLA">#REF!</definedName>
    <definedName name="PPLT">#REF!</definedName>
    <definedName name="PPP" localSheetId="7">'[12]PRO-08'!#REF!</definedName>
    <definedName name="PPP">'[12]PRO-08'!#REF!</definedName>
    <definedName name="PPPIS">#REF!</definedName>
    <definedName name="PPPP">#REF!</definedName>
    <definedName name="PPPPP">#REF!</definedName>
    <definedName name="PPPPPP">#REF!</definedName>
    <definedName name="PPREP">#REF!</definedName>
    <definedName name="PPSAL">#REF!</definedName>
    <definedName name="PQP.">#REF!</definedName>
    <definedName name="PRA">#REF!</definedName>
    <definedName name="PRBQ">#REF!</definedName>
    <definedName name="PRCB">#REF!</definedName>
    <definedName name="PRCC">#REF!</definedName>
    <definedName name="PRCCL">#REF!</definedName>
    <definedName name="Prd" hidden="1">#N/A</definedName>
    <definedName name="PrdAux" hidden="1">#N/A</definedName>
    <definedName name="PRDM">#REF!</definedName>
    <definedName name="PRE">#REF!</definedName>
    <definedName name="PREC">#REF!</definedName>
    <definedName name="PREC_1">#REF!</definedName>
    <definedName name="preço">"#REF!"</definedName>
    <definedName name="preço_1">"#REF!"</definedName>
    <definedName name="preço_10">"#REF!"</definedName>
    <definedName name="preço_2">"#REF!"</definedName>
    <definedName name="preço_3">"#REF!"</definedName>
    <definedName name="preço_4">"#REF!"</definedName>
    <definedName name="preço_5">"#REF!"</definedName>
    <definedName name="preço_6">"#REF!"</definedName>
    <definedName name="preço_7">"#REF!"</definedName>
    <definedName name="preço_8">"#REF!"</definedName>
    <definedName name="preço_9">"#REF!"</definedName>
    <definedName name="Preço_Improd." localSheetId="15">#REF!</definedName>
    <definedName name="Preço_Improd.">#REF!</definedName>
    <definedName name="Preço_parcial">#REF!</definedName>
    <definedName name="Preço_parcial_15">#REF!</definedName>
    <definedName name="Preço_prod." localSheetId="15">#REF!</definedName>
    <definedName name="Preço_prod.">#REF!</definedName>
    <definedName name="PREÇO_UNIT_serviço">OFFSET(#REF!,0,0,COUNTA(#REF!),1)</definedName>
    <definedName name="preco1" localSheetId="15">#REF!</definedName>
    <definedName name="preco1">#REF!</definedName>
    <definedName name="preços">#REF!</definedName>
    <definedName name="PREÇOS_10">#REF!</definedName>
    <definedName name="PREÇOS_17">#REF!</definedName>
    <definedName name="PREÇOS_6">#REF!</definedName>
    <definedName name="PREÇOS_7">#REF!</definedName>
    <definedName name="PREÇOS_8">#REF!</definedName>
    <definedName name="PREÇOS_9">#REF!</definedName>
    <definedName name="PreçoUnit_3ªF">OFFSET(#REF!,MATCH("3ª FAIXA",#REF!,0),0,MATCH("ACOSTAMENTO",#REF!,0)-MATCH("3ª FAIXA",#REF!,0),1)</definedName>
    <definedName name="PreçoUnit_Acost">OFFSET(#REF!,MATCH("ACOSTAMENTO",#REF!,0),0,MATCH("DRENAGEM SUPERFICIAL",#REF!,0)-MATCH("ACOSTAMENTO",#REF!,0),1)</definedName>
    <definedName name="PreçoUnit_Pista">OFFSET(#REF!,MATCH("PISTA ROLAMENTO",#REF!,0),0,MATCH("3ª FAIXA",#REF!,0)-MATCH("PISTA ROLAMENTO",#REF!,0),1)</definedName>
    <definedName name="PRECP">#REF!</definedName>
    <definedName name="PRECREV">#REF!</definedName>
    <definedName name="PREGO">#REF!</definedName>
    <definedName name="PREGO_1_X_16">#REF!</definedName>
    <definedName name="PREGO_2_12_X_12">#REF!</definedName>
    <definedName name="PREGO_2_12X10">#REF!</definedName>
    <definedName name="PREGO_2X11">#REF!</definedName>
    <definedName name="PREGO_2X12">#REF!</definedName>
    <definedName name="PREMN">#REF!</definedName>
    <definedName name="Print" localSheetId="15">[33]QuQuant!#REF!</definedName>
    <definedName name="Print">#REF!</definedName>
    <definedName name="PRINT_" localSheetId="15">[34]QuQuant!#REF!</definedName>
    <definedName name="PRINT_">[34]QuQuant!#REF!</definedName>
    <definedName name="Print_25" localSheetId="15">[33]QuQuant!#REF!</definedName>
    <definedName name="Print_25">#REF!</definedName>
    <definedName name="Print_Area">[14]Plan1!#REF!</definedName>
    <definedName name="Print_Area_MI" localSheetId="15">#REF!</definedName>
    <definedName name="Print_Area_MI">#REF!</definedName>
    <definedName name="Print_Area_MI_1">#REF!</definedName>
    <definedName name="Print_Area_MI_15">#REF!</definedName>
    <definedName name="Print_Area_MI_19">#REF!</definedName>
    <definedName name="Print_Area_MI_2">#REF!</definedName>
    <definedName name="Print_Area_MI_21">#REF!</definedName>
    <definedName name="Print_Area_MI_21_19">#REF!</definedName>
    <definedName name="Print_Area_MI_25" localSheetId="15">#REF!</definedName>
    <definedName name="Print_Area_MI_25">#REF!</definedName>
    <definedName name="Print_Area_MI_3">#REF!</definedName>
    <definedName name="Print_Area_MI_4">#REF!</definedName>
    <definedName name="Print_Area_MI_5">#REF!</definedName>
    <definedName name="PRINT_TITLES_MI">#REF!</definedName>
    <definedName name="PRINT_TITLES_MI_1">#REF!</definedName>
    <definedName name="PRINT_TITLES_MI_15">#REF!</definedName>
    <definedName name="PRINT_TITLES_MI_19">#REF!</definedName>
    <definedName name="PRINT_TITLES_MI_3">#REF!</definedName>
    <definedName name="PRINT_TITLES_MI_4">#REF!</definedName>
    <definedName name="PRINT_TITLES_MI_5">#REF!</definedName>
    <definedName name="PRM1C">#REF!</definedName>
    <definedName name="PRMCC">"'file:///D:/Meus documentos/ANASTÁCIO/SERCEL/BR262990800.xls'#$SERVIÇOS.$#REF!$#REF!"</definedName>
    <definedName name="PRMN">#REF!</definedName>
    <definedName name="PROD_1" localSheetId="15" hidden="1">{#N/A,#N/A,TRUE,"Serviços"}</definedName>
    <definedName name="PROD_1" localSheetId="9" hidden="1">{#N/A,#N/A,TRUE,"Serviços"}</definedName>
    <definedName name="PROD_1" hidden="1">{#N/A,#N/A,TRUE,"Serviços"}</definedName>
    <definedName name="PROD_11" localSheetId="9" hidden="1">{#N/A,#N/A,TRUE,"Serviços"}</definedName>
    <definedName name="PROD_11" hidden="1">{#N/A,#N/A,TRUE,"Serviços"}</definedName>
    <definedName name="produção" localSheetId="15">#REF!</definedName>
    <definedName name="produção">#REF!</definedName>
    <definedName name="produçao1" localSheetId="15">#REF!</definedName>
    <definedName name="produçao1">#REF!</definedName>
    <definedName name="PRODUCAO364">#N/A</definedName>
    <definedName name="PRODUCAO364_1">#REF!</definedName>
    <definedName name="proj">#REF!</definedName>
    <definedName name="proj_2">#REF!</definedName>
    <definedName name="PROJETO_MACRO">#REF!</definedName>
    <definedName name="PROJETO_MACRODRENAGEM">#REF!</definedName>
    <definedName name="PROMZ">#REF!</definedName>
    <definedName name="prot.ambient">#REF!</definedName>
    <definedName name="prot.ambient_1">#REF!</definedName>
    <definedName name="prot.ambient_2">#REF!</definedName>
    <definedName name="prot.ambient_3">#REF!</definedName>
    <definedName name="prot.ambient_4">#REF!</definedName>
    <definedName name="PRP">#REF!</definedName>
    <definedName name="PRPA">#REF!</definedName>
    <definedName name="PRPL">#REF!</definedName>
    <definedName name="PRPT">#REF!</definedName>
    <definedName name="PRR1C">#REF!</definedName>
    <definedName name="PRRMBF">"'file:///D:/Meus documentos/ANASTÁCIO/SERCEL/BR262990800.xls'#$SERVIÇOS.$#REF!$#REF!"</definedName>
    <definedName name="PRRP">#REF!</definedName>
    <definedName name="PRZ">#REF!</definedName>
    <definedName name="PSERVENTE">#N/A</definedName>
    <definedName name="PSERVENTE_1">#REF!</definedName>
    <definedName name="PSERVIÇOS" localSheetId="15">#REF!</definedName>
    <definedName name="PSERVIÇOS">#REF!</definedName>
    <definedName name="PSERVIÇOS_1">#REF!</definedName>
    <definedName name="PSERVIÇOS_25" localSheetId="15">#REF!</definedName>
    <definedName name="PSERVIÇOS_25">#REF!</definedName>
    <definedName name="PSINAL">#REF!</definedName>
    <definedName name="PST">#REF!</definedName>
    <definedName name="PTBA">#REF!</definedName>
    <definedName name="PTBT">#REF!</definedName>
    <definedName name="PTCAP20">#REF!</definedName>
    <definedName name="PTCB4">#REF!</definedName>
    <definedName name="PTCC4">#REF!</definedName>
    <definedName name="PTCM30">#REF!</definedName>
    <definedName name="PTCM30IMP">#REF!</definedName>
    <definedName name="pte">[0]!pte</definedName>
    <definedName name="pte_38" localSheetId="15">'CUSTO DO BINÔMIO'!pte_38</definedName>
    <definedName name="pte_38">#N/A</definedName>
    <definedName name="PTEB4">#REF!</definedName>
    <definedName name="PTEMULCS">#REF!</definedName>
    <definedName name="PTEMULTSS">#REF!</definedName>
    <definedName name="PTLCB10">#REF!</definedName>
    <definedName name="Pto" localSheetId="15">ROUND(#REF!*#REF!,2)</definedName>
    <definedName name="Pto" hidden="1">ROUND(#REF!*#REF!,2)</definedName>
    <definedName name="PTONSUCATA">#REF!</definedName>
    <definedName name="PTRM1C">#REF!</definedName>
    <definedName name="PTRR1C">#REF!</definedName>
    <definedName name="PTRR1CST">#REF!</definedName>
    <definedName name="PTSCAP20MBQ">#REF!</definedName>
    <definedName name="PTSCM30IMP">#REF!</definedName>
    <definedName name="PTSCM30RP">#REF!</definedName>
    <definedName name="PTSCM30TB">#REF!</definedName>
    <definedName name="PTSD">#REF!</definedName>
    <definedName name="PTSD2">#REF!</definedName>
    <definedName name="PTSEMULCS">#REF!</definedName>
    <definedName name="PTSEMULMICRO">#REF!</definedName>
    <definedName name="PTSEMULTSD">#REF!</definedName>
    <definedName name="PTSEMULTSS">#REF!</definedName>
    <definedName name="PTSRL1CLAMAG">#REF!</definedName>
    <definedName name="PTSRL1CMBF">#REF!</definedName>
    <definedName name="PTSRR1CPL">#REF!</definedName>
    <definedName name="PTSRR1CST">#REF!</definedName>
    <definedName name="pu334_1">#REF!</definedName>
    <definedName name="pu335_1">#REF!</definedName>
    <definedName name="PU3S0120000">#N/A</definedName>
    <definedName name="PU3S0120000_1">#REF!</definedName>
    <definedName name="PU3S0193000">#N/A</definedName>
    <definedName name="PU3S0193000_1">#REF!</definedName>
    <definedName name="PU3S0220001">#N/A</definedName>
    <definedName name="PU3S0220001_1">#REF!</definedName>
    <definedName name="PU3S0223000">#N/A</definedName>
    <definedName name="PU3S0223000_1">#REF!</definedName>
    <definedName name="PU3S0240000">#N/A</definedName>
    <definedName name="PU3S0240000_1">#REF!</definedName>
    <definedName name="PU3S0251000">#N/A</definedName>
    <definedName name="PU3S0251000_1">#REF!</definedName>
    <definedName name="PU3S0253001">#N/A</definedName>
    <definedName name="PU3S0253001_1">#REF!</definedName>
    <definedName name="PU3S0254000">#N/A</definedName>
    <definedName name="PU3S0254000_1">#REF!</definedName>
    <definedName name="PU3S0260100">#N/A</definedName>
    <definedName name="PU3S0260100_1">#REF!</definedName>
    <definedName name="PU3S0290000">#N/A</definedName>
    <definedName name="PU3S0290000_1">#REF!</definedName>
    <definedName name="PU3S0331000">#N/A</definedName>
    <definedName name="PU3S0331000_1">#REF!</definedName>
    <definedName name="PU3S0332901">#N/A</definedName>
    <definedName name="PU3S0332901_1">#REF!</definedName>
    <definedName name="PU3S0334002">#N/A</definedName>
    <definedName name="PU3S0334002_1">#REF!</definedName>
    <definedName name="PU3S0335300">#N/A</definedName>
    <definedName name="PU3S0335300_1">#REF!</definedName>
    <definedName name="PU3S0337000">#N/A</definedName>
    <definedName name="PU3S0337000_1">#REF!</definedName>
    <definedName name="PU3S0394001">#N/A</definedName>
    <definedName name="PU3S0394001_1">#REF!</definedName>
    <definedName name="PU3S0394002">#N/A</definedName>
    <definedName name="PU3S0394002_1">#REF!</definedName>
    <definedName name="PU3S0395000">#N/A</definedName>
    <definedName name="PU3S0395000_1">#REF!</definedName>
    <definedName name="PU3S0400000">#N/A</definedName>
    <definedName name="PU3S0400000_1">#REF!</definedName>
    <definedName name="PU3S0400001">#N/A</definedName>
    <definedName name="PU3S0400001_1">#REF!</definedName>
    <definedName name="PU3S0459000">#N/A</definedName>
    <definedName name="PU3S0459000_1">#REF!</definedName>
    <definedName name="PU3S0499908">#N/A</definedName>
    <definedName name="PU3S0499908_1">#REF!</definedName>
    <definedName name="PU3S0500000">#N/A</definedName>
    <definedName name="PU3S0500000_1">#REF!</definedName>
    <definedName name="PU3S0500100">#N/A</definedName>
    <definedName name="PU3S0500100_1">#REF!</definedName>
    <definedName name="PU3S0510102">#N/A</definedName>
    <definedName name="PU3S0510102_1">#REF!</definedName>
    <definedName name="PU3S0810000">#N/A</definedName>
    <definedName name="PU3S0810000_1">#REF!</definedName>
    <definedName name="PU3S0810101">#N/A</definedName>
    <definedName name="PU3S0810101_1">#REF!</definedName>
    <definedName name="PU3S0810102">#N/A</definedName>
    <definedName name="PU3S0810102_1">#REF!</definedName>
    <definedName name="PU3S0810201">#N/A</definedName>
    <definedName name="PU3S0810201_1">#REF!</definedName>
    <definedName name="PU3S0810900">#N/A</definedName>
    <definedName name="PU3S0810900_1">#REF!</definedName>
    <definedName name="PU3S0820000">#N/A</definedName>
    <definedName name="PU3S0820000_1">#REF!</definedName>
    <definedName name="PU3S0830001">#N/A</definedName>
    <definedName name="PU3S0830001_1">#REF!</definedName>
    <definedName name="PU3S0830101">#N/A</definedName>
    <definedName name="PU3S0830101_1">#REF!</definedName>
    <definedName name="PU3S0830102">#N/A</definedName>
    <definedName name="PU3S0830102_1">#REF!</definedName>
    <definedName name="PU3S0830103">#N/A</definedName>
    <definedName name="PU3S0830103_1">#REF!</definedName>
    <definedName name="PU3S0830201">#N/A</definedName>
    <definedName name="PU3S0830201_1">#REF!</definedName>
    <definedName name="PU3S0830202">#N/A</definedName>
    <definedName name="PU3S0830202_1">#REF!</definedName>
    <definedName name="PU3S0830203">#N/A</definedName>
    <definedName name="PU3S0830203_1">#REF!</definedName>
    <definedName name="PU3S0830204">#N/A</definedName>
    <definedName name="PU3S0830204_1">#REF!</definedName>
    <definedName name="PU3S0830205">#N/A</definedName>
    <definedName name="PU3S0830205_1">#REF!</definedName>
    <definedName name="PU3S0840000">#N/A</definedName>
    <definedName name="PU3S0840000_1">#REF!</definedName>
    <definedName name="PU3S0840001">#N/A</definedName>
    <definedName name="PU3S0840001_1">#REF!</definedName>
    <definedName name="PU3S0840002">#N/A</definedName>
    <definedName name="PU3S0840002_1">#REF!</definedName>
    <definedName name="PU3S0840100">#N/A</definedName>
    <definedName name="PU3S0840100_1">#REF!</definedName>
    <definedName name="PU3S0840200">#N/A</definedName>
    <definedName name="PU3S0840200_1">#REF!</definedName>
    <definedName name="PU3S0840300">#N/A</definedName>
    <definedName name="PU3S0840300_1">#REF!</definedName>
    <definedName name="PU3S0840400">#N/A</definedName>
    <definedName name="PU3S0840400_1">#REF!</definedName>
    <definedName name="PU3S0850000">#N/A</definedName>
    <definedName name="PU3S0850000_1">#REF!</definedName>
    <definedName name="PU3S0850100">#N/A</definedName>
    <definedName name="PU3S0850100_1">#REF!</definedName>
    <definedName name="PU3S0851000">#N/A</definedName>
    <definedName name="PU3S0851000_1">#REF!</definedName>
    <definedName name="PU3S0851100">#N/A</definedName>
    <definedName name="PU3S0851100_1">#REF!</definedName>
    <definedName name="PU3S0890000">#N/A</definedName>
    <definedName name="PU3S0890000_1">#REF!</definedName>
    <definedName name="PU3S0890001">#N/A</definedName>
    <definedName name="PU3S0890001_1">#REF!</definedName>
    <definedName name="PU3S0890100">#N/A</definedName>
    <definedName name="PU3S0890100_1">#REF!</definedName>
    <definedName name="PU3S0890101">#N/A</definedName>
    <definedName name="PU3S0890101_1">#REF!</definedName>
    <definedName name="PU3S0891000">#N/A</definedName>
    <definedName name="PU3S0891000_1">#REF!</definedName>
    <definedName name="PU3S0900200">#N/A</definedName>
    <definedName name="PU3S0900200_1">#REF!</definedName>
    <definedName name="PU3S0900203">#N/A</definedName>
    <definedName name="PU3S0900203_1">#REF!</definedName>
    <definedName name="PU3S0900241">#N/A</definedName>
    <definedName name="PU3S0900241_1">#REF!</definedName>
    <definedName name="PU3S0920270">#N/A</definedName>
    <definedName name="PU3S0920270_1">#REF!</definedName>
    <definedName name="PU4S0612001">#N/A</definedName>
    <definedName name="PU4S0612001_1">#REF!</definedName>
    <definedName name="PU4S0612101">#N/A</definedName>
    <definedName name="PU4S0612101_1">#REF!</definedName>
    <definedName name="PU4S0612111">#N/A</definedName>
    <definedName name="PU4S0612111_1">#REF!</definedName>
    <definedName name="PU4S0620002">#N/A</definedName>
    <definedName name="PU4S0620002_1">#REF!</definedName>
    <definedName name="PUE412_1">#REF!</definedName>
    <definedName name="pum405_1">#REF!</definedName>
    <definedName name="pum406_1">#REF!</definedName>
    <definedName name="pum609_1">#REF!</definedName>
    <definedName name="pum969_1">#REF!</definedName>
    <definedName name="Pun" hidden="1">#N/A</definedName>
    <definedName name="Pun_26">NA()</definedName>
    <definedName name="Pun_27">NA()</definedName>
    <definedName name="PUPA">#REF!</definedName>
    <definedName name="PUPJ">#REF!</definedName>
    <definedName name="pz">#REF!</definedName>
    <definedName name="q" localSheetId="15">'[3]P A T O 99 B'!#REF!</definedName>
    <definedName name="Q" hidden="1">#REF!</definedName>
    <definedName name="q_1">#REF!</definedName>
    <definedName name="q_25" localSheetId="15">'[3]P A T O 99 B'!#REF!</definedName>
    <definedName name="q_25">#REF!</definedName>
    <definedName name="QD" localSheetId="15" hidden="1">#REF!</definedName>
    <definedName name="QD" localSheetId="9" hidden="1">#REF!</definedName>
    <definedName name="QD" localSheetId="1" hidden="1">#REF!</definedName>
    <definedName name="QD" localSheetId="0" hidden="1">#REF!</definedName>
    <definedName name="QD" hidden="1">#REF!</definedName>
    <definedName name="Qd.Comp.Miranda">[0]!_2Excel_BuiltIn_Print_Area_8_1</definedName>
    <definedName name="qq">#REF!</definedName>
    <definedName name="QQ_1">#REF!</definedName>
    <definedName name="QQ_2" localSheetId="9">[0]!Q</definedName>
    <definedName name="QQ_2">#N/A</definedName>
    <definedName name="qq_2_">[0]!qq_2_</definedName>
    <definedName name="qq_2__38" localSheetId="15">'CUSTO DO BINÔMIO'!qq_2__38</definedName>
    <definedName name="qq_2__38">#N/A</definedName>
    <definedName name="QQ_2_1">QQ_2_1</definedName>
    <definedName name="QQ_2_10">QQ_2_10</definedName>
    <definedName name="QQ_2_12">QQ_2_12</definedName>
    <definedName name="QQ_2_13">QQ_2_13</definedName>
    <definedName name="QQ_2_14">QQ_2_14</definedName>
    <definedName name="QQ_2_19" localSheetId="15">'CUSTO DO BINÔMIO'!QQ_2_19</definedName>
    <definedName name="QQ_2_19">#N/A</definedName>
    <definedName name="QQ_2_2">QQ_2_2</definedName>
    <definedName name="QQ_2_21" localSheetId="15">'CUSTO DO BINÔMIO'!QQ_2_21</definedName>
    <definedName name="QQ_2_21">#N/A</definedName>
    <definedName name="QQ_2_22">QQ_2_22</definedName>
    <definedName name="QQ_2_23" localSheetId="15">'CUSTO DO BINÔMIO'!QQ_2_23</definedName>
    <definedName name="QQ_2_23">#N/A</definedName>
    <definedName name="QQ_2_24" localSheetId="15">'CUSTO DO BINÔMIO'!QQ_2_24</definedName>
    <definedName name="QQ_2_24">#N/A</definedName>
    <definedName name="QQ_2_25">QQ_2_25</definedName>
    <definedName name="QQ_2_26">QQ_2_26</definedName>
    <definedName name="QQ_2_27">QQ_2_27</definedName>
    <definedName name="QQ_2_28">QQ_2_28</definedName>
    <definedName name="QQ_2_29">QQ_2_29</definedName>
    <definedName name="QQ_2_3">QQ_2_3</definedName>
    <definedName name="QQ_2_30">QQ_2_30</definedName>
    <definedName name="QQ_2_31">QQ_2_31</definedName>
    <definedName name="QQ_2_32">QQ_2_32</definedName>
    <definedName name="QQ_2_33">QQ_2_33</definedName>
    <definedName name="QQ_2_34">QQ_2_34</definedName>
    <definedName name="QQ_2_35">QQ_2_35</definedName>
    <definedName name="QQ_2_36">QQ_2_36</definedName>
    <definedName name="QQ_2_37">QQ_2_37</definedName>
    <definedName name="QQ_2_38">QQ_2_38</definedName>
    <definedName name="QQ_2_39" localSheetId="15">'CUSTO DO BINÔMIO'!QQ_2_39</definedName>
    <definedName name="QQ_2_39">#N/A</definedName>
    <definedName name="QQ_2_4">QQ_2_4</definedName>
    <definedName name="QQ_2_40" localSheetId="15">'CUSTO DO BINÔMIO'!QQ_2_40</definedName>
    <definedName name="QQ_2_40">#N/A</definedName>
    <definedName name="QQ_2_41" localSheetId="15">'CUSTO DO BINÔMIO'!QQ_2_41</definedName>
    <definedName name="QQ_2_41">[0]!aaa</definedName>
    <definedName name="QQ_2_42" localSheetId="15">'CUSTO DO BINÔMIO'!QQ_2_42</definedName>
    <definedName name="QQ_2_42">[0]!aaa</definedName>
    <definedName name="QQ_2_43" localSheetId="15">'CUSTO DO BINÔMIO'!QQ_2_43</definedName>
    <definedName name="QQ_2_43">#N/A</definedName>
    <definedName name="QQ_2_44" localSheetId="15">'CUSTO DO BINÔMIO'!QQ_2_44</definedName>
    <definedName name="QQ_2_44">#N/A</definedName>
    <definedName name="QQ_2_45" localSheetId="15">'CUSTO DO BINÔMIO'!QQ_2_45</definedName>
    <definedName name="QQ_2_45">#N/A</definedName>
    <definedName name="QQ_2_46" localSheetId="15">'CUSTO DO BINÔMIO'!QQ_2_46</definedName>
    <definedName name="QQ_2_46">#N/A</definedName>
    <definedName name="QQ_2_47" localSheetId="15">'CUSTO DO BINÔMIO'!QQ_2_47</definedName>
    <definedName name="QQ_2_47">#N/A</definedName>
    <definedName name="QQ_2_48" localSheetId="15">'CUSTO DO BINÔMIO'!QQ_2_48</definedName>
    <definedName name="QQ_2_48">#N/A</definedName>
    <definedName name="QQ_2_5">QQ_2_5</definedName>
    <definedName name="QQ_2_51" localSheetId="15">'CUSTO DO BINÔMIO'!QQ_2_51</definedName>
    <definedName name="QQ_2_51">#N/A</definedName>
    <definedName name="QQ_2_52" localSheetId="15">'CUSTO DO BINÔMIO'!QQ_2_52</definedName>
    <definedName name="QQ_2_52">#N/A</definedName>
    <definedName name="QQ_2_53" localSheetId="15">'CUSTO DO BINÔMIO'!QQ_2_53</definedName>
    <definedName name="QQ_2_53">#N/A</definedName>
    <definedName name="QQ_2_54" localSheetId="15">'CUSTO DO BINÔMIO'!QQ_2_54</definedName>
    <definedName name="QQ_2_54">#N/A</definedName>
    <definedName name="QQ_2_55" localSheetId="15">'CUSTO DO BINÔMIO'!QQ_2_55</definedName>
    <definedName name="QQ_2_55">#N/A</definedName>
    <definedName name="QQ_2_56" localSheetId="15">'CUSTO DO BINÔMIO'!QQ_2_56</definedName>
    <definedName name="QQ_2_56">#N/A</definedName>
    <definedName name="QQ_2_57" localSheetId="15">'CUSTO DO BINÔMIO'!QQ_2_57</definedName>
    <definedName name="QQ_2_57">#N/A</definedName>
    <definedName name="QQ_2_58" localSheetId="15">'CUSTO DO BINÔMIO'!QQ_2_58</definedName>
    <definedName name="QQ_2_58">#N/A</definedName>
    <definedName name="QQ_2_59" localSheetId="15">'CUSTO DO BINÔMIO'!QQ_2_59</definedName>
    <definedName name="QQ_2_59">#N/A</definedName>
    <definedName name="QQ_2_6">QQ_2_6</definedName>
    <definedName name="QQ_2_60" localSheetId="15">'CUSTO DO BINÔMIO'!QQ_2_60</definedName>
    <definedName name="QQ_2_60">#N/A</definedName>
    <definedName name="QQ_2_61" localSheetId="15">'CUSTO DO BINÔMIO'!QQ_2_61</definedName>
    <definedName name="QQ_2_61">#N/A</definedName>
    <definedName name="QQ_2_62" localSheetId="15">'CUSTO DO BINÔMIO'!QQ_2_62</definedName>
    <definedName name="QQ_2_62">#N/A</definedName>
    <definedName name="QQ_2_63" localSheetId="15">'CUSTO DO BINÔMIO'!QQ_2_63</definedName>
    <definedName name="QQ_2_63">#N/A</definedName>
    <definedName name="QQ_2_64" localSheetId="15">'CUSTO DO BINÔMIO'!QQ_2_64</definedName>
    <definedName name="QQ_2_64">#N/A</definedName>
    <definedName name="QQ_2_65" localSheetId="15">'CUSTO DO BINÔMIO'!QQ_2_65</definedName>
    <definedName name="QQ_2_65">[0]!aauq</definedName>
    <definedName name="QQ_2_66" localSheetId="15">'CUSTO DO BINÔMIO'!QQ_2_66</definedName>
    <definedName name="QQ_2_66">[0]!aauq</definedName>
    <definedName name="QQ_2_67" localSheetId="15">'CUSTO DO BINÔMIO'!QQ_2_67</definedName>
    <definedName name="QQ_2_67">#N/A</definedName>
    <definedName name="QQ_2_68" localSheetId="15">'CUSTO DO BINÔMIO'!QQ_2_68</definedName>
    <definedName name="QQ_2_68">#N/A</definedName>
    <definedName name="QQ_2_69" localSheetId="15">'CUSTO DO BINÔMIO'!QQ_2_69</definedName>
    <definedName name="QQ_2_69">#N/A</definedName>
    <definedName name="QQ_2_7">QQ_2_7</definedName>
    <definedName name="QQ_2_70" localSheetId="15">'CUSTO DO BINÔMIO'!QQ_2_70</definedName>
    <definedName name="QQ_2_70">[0]!AB</definedName>
    <definedName name="QQ_2_71" localSheetId="15">'CUSTO DO BINÔMIO'!QQ_2_71</definedName>
    <definedName name="QQ_2_71">[0]!abc</definedName>
    <definedName name="QQ_2_72" localSheetId="15">'CUSTO DO BINÔMIO'!QQ_2_72</definedName>
    <definedName name="QQ_2_72">#N/A</definedName>
    <definedName name="QQ_2_8">QQ_2_8</definedName>
    <definedName name="QQ_2_9">QQ_2_9</definedName>
    <definedName name="QQQQ" hidden="1">SUM(IF(#REF! =#REF!,(#REF!)*(#REF!="EQ")))</definedName>
    <definedName name="qqqqq" hidden="1">{#N/A,#N/A,FALSE,"MO (2)"}</definedName>
    <definedName name="QTD" localSheetId="15" hidden="1">#REF!</definedName>
    <definedName name="QTD" localSheetId="9" hidden="1">#REF!</definedName>
    <definedName name="QTD" localSheetId="1" hidden="1">#REF!</definedName>
    <definedName name="QTD" localSheetId="0" hidden="1">#REF!</definedName>
    <definedName name="QTD" hidden="1">#REF!</definedName>
    <definedName name="QtEq" localSheetId="15" hidden="1">#REF!</definedName>
    <definedName name="QtEq" localSheetId="9" hidden="1">#REF!</definedName>
    <definedName name="QtEq" localSheetId="1" hidden="1">#REF!</definedName>
    <definedName name="QtEq" localSheetId="0" hidden="1">#REF!</definedName>
    <definedName name="QtEq" hidden="1">#REF!</definedName>
    <definedName name="QtMo" localSheetId="15" hidden="1">#REF!</definedName>
    <definedName name="QtMo" localSheetId="9" hidden="1">#REF!</definedName>
    <definedName name="QtMo" localSheetId="1" hidden="1">#REF!</definedName>
    <definedName name="QtMo" localSheetId="0" hidden="1">#REF!</definedName>
    <definedName name="QtMo" hidden="1">#REF!</definedName>
    <definedName name="QtMp" localSheetId="15" hidden="1">#REF!</definedName>
    <definedName name="QtMp" localSheetId="9" hidden="1">#REF!</definedName>
    <definedName name="QtMp" localSheetId="1" hidden="1">#REF!</definedName>
    <definedName name="QtMp" localSheetId="0" hidden="1">#REF!</definedName>
    <definedName name="QtMp" hidden="1">#REF!</definedName>
    <definedName name="QtTr" localSheetId="15" hidden="1">#REF!</definedName>
    <definedName name="QtTr" localSheetId="9" hidden="1">#REF!</definedName>
    <definedName name="QtTr" localSheetId="1" hidden="1">#REF!</definedName>
    <definedName name="QtTr" localSheetId="0" hidden="1">#REF!</definedName>
    <definedName name="QtTr" hidden="1">#REF!</definedName>
    <definedName name="QUADRO">#N/A</definedName>
    <definedName name="QUADRO_1">#REF!</definedName>
    <definedName name="QUANT" localSheetId="7">#REF!</definedName>
    <definedName name="QUANT">#REF!</definedName>
    <definedName name="Quant." localSheetId="15">#REF!</definedName>
    <definedName name="Quant.">#REF!</definedName>
    <definedName name="Quant.1" localSheetId="15">#REF!</definedName>
    <definedName name="Quant.1">#REF!</definedName>
    <definedName name="QUANT_1">#REF!</definedName>
    <definedName name="QUANT_acumu">#REF!</definedName>
    <definedName name="QUANT_serviço">OFFSET(#REF!,0,0,COUNTA(#REF!),1)</definedName>
    <definedName name="QUANTIDADE" localSheetId="15">#REF!</definedName>
    <definedName name="QUANTIDADE">#REF!</definedName>
    <definedName name="QUANTIDADE_10">#REF!</definedName>
    <definedName name="QUANTIDADE_10_19">#REF!</definedName>
    <definedName name="QUANTIDADE_17">#REF!</definedName>
    <definedName name="QUANTIDADE_17_19">#REF!</definedName>
    <definedName name="QUANTIDADE_19">#REF!</definedName>
    <definedName name="QUANTIDADE_6">#REF!</definedName>
    <definedName name="QUANTIDADE_6_19">#REF!</definedName>
    <definedName name="QUANTIDADE_7">#REF!</definedName>
    <definedName name="QUANTIDADE_7_19">#REF!</definedName>
    <definedName name="QUANTIDADE_8">#REF!</definedName>
    <definedName name="QUANTIDADE_8_19">#REF!</definedName>
    <definedName name="QUANTIDADE_9">#REF!</definedName>
    <definedName name="QUANTIDADE_9_19">#REF!</definedName>
    <definedName name="QUANTIDADES">#N/A</definedName>
    <definedName name="QUE_P_E_ISSO">#N/A</definedName>
    <definedName name="quilometros" localSheetId="15">#REF!</definedName>
    <definedName name="quilometros">#REF!</definedName>
    <definedName name="qweqw">#N/A</definedName>
    <definedName name="qweqwe">#REF!</definedName>
    <definedName name="qwer">#N/A</definedName>
    <definedName name="qwqwq">#REF!</definedName>
    <definedName name="rach">[0]!rach</definedName>
    <definedName name="rach_38" localSheetId="15">'CUSTO DO BINÔMIO'!rach_38</definedName>
    <definedName name="rach_38">#N/A</definedName>
    <definedName name="Rachão">[0]!Rachão</definedName>
    <definedName name="Rachão_10" localSheetId="15">'CUSTO DO BINÔMIO'!Rachão_10</definedName>
    <definedName name="Rachão_10">[0]!AM_04_1</definedName>
    <definedName name="Rachão_2" localSheetId="15">'CUSTO DO BINÔMIO'!Rachão_2</definedName>
    <definedName name="Rachão_2">#N/A</definedName>
    <definedName name="Rachão_23" localSheetId="15">'CUSTO DO BINÔMIO'!Rachão_23</definedName>
    <definedName name="Rachão_23">AM_35</definedName>
    <definedName name="Rachão_24" localSheetId="15">'CUSTO DO BINÔMIO'!Rachão_24</definedName>
    <definedName name="Rachão_24">[0]!AM_35_1</definedName>
    <definedName name="Rachão_26" localSheetId="15">'CUSTO DO BINÔMIO'!Rachão_26</definedName>
    <definedName name="Rachão_26">[0]!AM_35_1</definedName>
    <definedName name="Rachão_27" localSheetId="15">'CUSTO DO BINÔMIO'!Rachão_27</definedName>
    <definedName name="Rachão_27">#N/A</definedName>
    <definedName name="Rachão_29" localSheetId="15">'CUSTO DO BINÔMIO'!Rachão_29</definedName>
    <definedName name="Rachão_29">#N/A</definedName>
    <definedName name="Rachão_30" localSheetId="15">'CUSTO DO BINÔMIO'!Rachão_30</definedName>
    <definedName name="Rachão_30">#N/A</definedName>
    <definedName name="Rachão_36" localSheetId="15">'CUSTO DO BINÔMIO'!Rachão_36</definedName>
    <definedName name="Rachão_36">#N/A</definedName>
    <definedName name="Rachão_37" localSheetId="15">'CUSTO DO BINÔMIO'!Rachão_37</definedName>
    <definedName name="Rachão_37">#N/A</definedName>
    <definedName name="Rachão_38" localSheetId="15">'CUSTO DO BINÔMIO'!Rachão_38</definedName>
    <definedName name="Rachão_38">[0]!AM_40_1</definedName>
    <definedName name="Rachão_4" localSheetId="15">'CUSTO DO BINÔMIO'!Rachão_4</definedName>
    <definedName name="Rachão_4">[0]!AM_40_1</definedName>
    <definedName name="Rachão_48" localSheetId="15">'CUSTO DO BINÔMIO'!Rachão_48</definedName>
    <definedName name="Rachão_48">#N/A</definedName>
    <definedName name="Rachão_51" localSheetId="15">'CUSTO DO BINÔMIO'!Rachão_51</definedName>
    <definedName name="Rachão_51">#N/A</definedName>
    <definedName name="Rachão_52" localSheetId="15">'CUSTO DO BINÔMIO'!Rachão_52</definedName>
    <definedName name="Rachão_52">#N/A</definedName>
    <definedName name="Rachão_53" localSheetId="15">'CUSTO DO BINÔMIO'!Rachão_53</definedName>
    <definedName name="Rachão_53">#N/A</definedName>
    <definedName name="Rachão_55" localSheetId="15">'CUSTO DO BINÔMIO'!Rachão_55</definedName>
    <definedName name="Rachão_55">#N/A</definedName>
    <definedName name="Rachão_67" localSheetId="15">'CUSTO DO BINÔMIO'!Rachão_67</definedName>
    <definedName name="Rachão_67">[0]!AM_41_1</definedName>
    <definedName name="Rachão_68" localSheetId="15">'CUSTO DO BINÔMIO'!Rachão_68</definedName>
    <definedName name="Rachão_68">#N/A</definedName>
    <definedName name="Rachão_69" localSheetId="15">'CUSTO DO BINÔMIO'!Rachão_69</definedName>
    <definedName name="Rachão_69">#N/A</definedName>
    <definedName name="Rachão_70" localSheetId="15">'CUSTO DO BINÔMIO'!Rachão_70</definedName>
    <definedName name="Rachão_70">#N/A</definedName>
    <definedName name="Rachão_71" localSheetId="15">'CUSTO DO BINÔMIO'!Rachão_71</definedName>
    <definedName name="Rachão_71">[0]!AM_41_1</definedName>
    <definedName name="Rachão_72" localSheetId="15">'CUSTO DO BINÔMIO'!Rachão_72</definedName>
    <definedName name="Rachão_72">[0]!AM_41_1</definedName>
    <definedName name="rafael">#REF!</definedName>
    <definedName name="RB_brita_Adir">OFFSET(#REF!,0,COLUMN(#REF!)-1,COUNTA(#REF!),1)</definedName>
    <definedName name="RB_brita_Aesq">OFFSET(#REF!,0,COLUMN(#REF!)-1,COUNTA(#REF!),1)</definedName>
    <definedName name="RB_brita_cim_Adir">OFFSET(#REF!,0,COLUMN(#REF!)-1,COUNTA(#REF!),1)</definedName>
    <definedName name="RB_brita_cim_Aesq">OFFSET(#REF!,0,COLUMN(#REF!)-1,COUNTA(#REF!),1)</definedName>
    <definedName name="RB_brita_cim_pista">OFFSET(#REF!,0,MATCH(#REF!,#REF!,0)-1,COUNTA(#REF!),1)</definedName>
    <definedName name="RB_brita_pista">OFFSET(#REF!,0,MATCH(#REF!,#REF!,0)-1,COUNTA(#REF!),1)</definedName>
    <definedName name="RB_cim_Adir">OFFSET(#REF!,0,COLUMN(#REF!)-1,COUNTA(#REF!),1)</definedName>
    <definedName name="RB_cim_Aesq">OFFSET(#REF!,0,COLUMN(#REF!)-1,COUNTA(#REF!),1)</definedName>
    <definedName name="RB_cim_pista">OFFSET(#REF!,0,MATCH(#REF!,#REF!,0)-1,COUNTA(#REF!),1)</definedName>
    <definedName name="RB_simples_Adir">OFFSET(#REF!,0,COLUMN(#REF!)-1,COUNTA(#REF!),1)</definedName>
    <definedName name="RB_simples_Aesq">OFFSET(#REF!,0,COLUMN(#REF!)-1,COUNTA(#REF!),1)</definedName>
    <definedName name="RB_simples_pista">OFFSET(#REF!,0,MATCH(#REF!,#REF!,0)-1,COUNTA(#REF!),1)</definedName>
    <definedName name="RBAM_Adir">OFFSET(#REF!,0,COLUMN(#REF!)-1,COUNTA(#REF!),1)</definedName>
    <definedName name="RBAM_Aesq">OFFSET(#REF!,0,COLUMN(#REF!)-1,COUNTA(#REF!),1)</definedName>
    <definedName name="RBAMFS_Adir">OFFSET(#REF!,0,COLUMN(#REF!)-1,COUNTA(#REF!),1)</definedName>
    <definedName name="RBAMFS_Aesq">OFFSET(#REF!,0,COLUMN(#REF!)-1,COUNTA(#REF!),1)</definedName>
    <definedName name="RBQ">#REF!</definedName>
    <definedName name="RBSM_Adir">OFFSET(#REF!,0,COLUMN(#REF!)-1,COUNTA(#REF!),1)</definedName>
    <definedName name="RBSM_Aesq">OFFSET(#REF!,0,COLUMN(#REF!)-1,COUNTA(#REF!),1)</definedName>
    <definedName name="RBV" localSheetId="9">#REF!</definedName>
    <definedName name="RBV" localSheetId="19">[35]Teor!$C$3:$C$7</definedName>
    <definedName name="RBV">[36]Teor!$C$3:$C$7</definedName>
    <definedName name="RBV_25">#REF!</definedName>
    <definedName name="RBV_26">[37]Teor!$C$3:$C$7</definedName>
    <definedName name="RBV_27">[37]Teor!$C$3:$C$7</definedName>
    <definedName name="RBV_29">#REF!</definedName>
    <definedName name="RBV_30">[37]Teor!$C$3:$C$7</definedName>
    <definedName name="RBV_31">#REF!</definedName>
    <definedName name="RBV_68">[37]Teor!$C$3:$C$7</definedName>
    <definedName name="RBV_69">[37]Teor!$C$3:$C$7</definedName>
    <definedName name="RBVV">#REF!</definedName>
    <definedName name="RCC">#REF!</definedName>
    <definedName name="rcgp">#REF!</definedName>
    <definedName name="RCGP_1">#REF!</definedName>
    <definedName name="rD">#N/A</definedName>
    <definedName name="RDGDCELE">#REF!</definedName>
    <definedName name="RDGDCMEC">#REF!</definedName>
    <definedName name="RDM">#REF!</definedName>
    <definedName name="RE" localSheetId="7">#REF!</definedName>
    <definedName name="RE">#REF!</definedName>
    <definedName name="rea">#REF!</definedName>
    <definedName name="REAJ">"$#REF!.$F$16"</definedName>
    <definedName name="Reajuste">#REF!</definedName>
    <definedName name="REBOQUE">#REF!</definedName>
    <definedName name="REBOQUE_1">#REF!</definedName>
    <definedName name="rec">#N/A</definedName>
    <definedName name="rec_10" localSheetId="15">'CUSTO DO BINÔMIO'!rec_10</definedName>
    <definedName name="rec_10">#N/A</definedName>
    <definedName name="rec_2" localSheetId="15">'CUSTO DO BINÔMIO'!rec_2</definedName>
    <definedName name="rec_2">#N/A</definedName>
    <definedName name="rec_23" localSheetId="15">'CUSTO DO BINÔMIO'!rec_23</definedName>
    <definedName name="rec_23">#N/A</definedName>
    <definedName name="rec_24" localSheetId="15">'CUSTO DO BINÔMIO'!rec_24</definedName>
    <definedName name="rec_24">#N/A</definedName>
    <definedName name="rec_26" localSheetId="15">'CUSTO DO BINÔMIO'!rec_26</definedName>
    <definedName name="rec_26">#N/A</definedName>
    <definedName name="rec_27" localSheetId="15">'CUSTO DO BINÔMIO'!rec_27</definedName>
    <definedName name="rec_27">#N/A</definedName>
    <definedName name="rec_29" localSheetId="15">'CUSTO DO BINÔMIO'!rec_29</definedName>
    <definedName name="rec_29">#N/A</definedName>
    <definedName name="rec_30" localSheetId="15">'CUSTO DO BINÔMIO'!rec_30</definedName>
    <definedName name="rec_30">#N/A</definedName>
    <definedName name="rec_36" localSheetId="15">'CUSTO DO BINÔMIO'!rec_36</definedName>
    <definedName name="rec_36">#N/A</definedName>
    <definedName name="rec_37" localSheetId="15">'CUSTO DO BINÔMIO'!rec_37</definedName>
    <definedName name="rec_37">#N/A</definedName>
    <definedName name="rec_38" localSheetId="15">'CUSTO DO BINÔMIO'!rec_38</definedName>
    <definedName name="rec_38">#N/A</definedName>
    <definedName name="rec_4" localSheetId="15">'CUSTO DO BINÔMIO'!rec_4</definedName>
    <definedName name="rec_4">#N/A</definedName>
    <definedName name="rec_48" localSheetId="15">'CUSTO DO BINÔMIO'!rec_48</definedName>
    <definedName name="rec_48">#N/A</definedName>
    <definedName name="rec_51" localSheetId="15">'CUSTO DO BINÔMIO'!rec_51</definedName>
    <definedName name="rec_51">#N/A</definedName>
    <definedName name="rec_52" localSheetId="15">'CUSTO DO BINÔMIO'!rec_52</definedName>
    <definedName name="rec_52">#N/A</definedName>
    <definedName name="rec_53" localSheetId="15">'CUSTO DO BINÔMIO'!rec_53</definedName>
    <definedName name="rec_53">#N/A</definedName>
    <definedName name="rec_55" localSheetId="15">'CUSTO DO BINÔMIO'!rec_55</definedName>
    <definedName name="rec_55">#N/A</definedName>
    <definedName name="rec_67" localSheetId="15">'CUSTO DO BINÔMIO'!rec_67</definedName>
    <definedName name="rec_67">[0]!_xlnm.Print_Area</definedName>
    <definedName name="rec_68" localSheetId="15">'CUSTO DO BINÔMIO'!rec_68</definedName>
    <definedName name="rec_68">[0]!_xlnm.Print_Area</definedName>
    <definedName name="rec_69" localSheetId="15">'CUSTO DO BINÔMIO'!rec_69</definedName>
    <definedName name="rec_69">[0]!_xlnm.Print_Area</definedName>
    <definedName name="rec_70" localSheetId="15">'CUSTO DO BINÔMIO'!rec_70</definedName>
    <definedName name="rec_70">#N/A</definedName>
    <definedName name="rec_71" localSheetId="15">'CUSTO DO BINÔMIO'!rec_71</definedName>
    <definedName name="rec_71">[0]!_xlnm.Print_Area</definedName>
    <definedName name="rec_72" localSheetId="15">'CUSTO DO BINÔMIO'!rec_72</definedName>
    <definedName name="rec_72">[0]!_xlnm.Print_Area</definedName>
    <definedName name="REC_Adir">OFFSET(#REF!,0,COLUMN(#REF!)-1,COUNTA(#REF!),1)</definedName>
    <definedName name="REC_Aesq">OFFSET(#REF!,0,COLUMN(#REF!)-1,COUNTA(#REF!),1)</definedName>
    <definedName name="REC_pista">OFFSET(#REF!,0,MATCH(#REF!,#REF!,0)-1,COUNTA(#REF!),1)</definedName>
    <definedName name="rec10c">#REF!</definedName>
    <definedName name="REC110PI">#REF!</definedName>
    <definedName name="REC110R">#REF!</definedName>
    <definedName name="rec11c">#REF!</definedName>
    <definedName name="rec12c">#REF!</definedName>
    <definedName name="rec13c">#REF!</definedName>
    <definedName name="rec14c">#REF!</definedName>
    <definedName name="REC316PI">#REF!</definedName>
    <definedName name="REC316R">#REF!</definedName>
    <definedName name="rec93c">#REF!</definedName>
    <definedName name="rec94c">#REF!</definedName>
    <definedName name="rec99c">#REF!</definedName>
    <definedName name="recc">[0]!recc</definedName>
    <definedName name="recc_38" localSheetId="15">'CUSTO DO BINÔMIO'!recc_38</definedName>
    <definedName name="recc_38">#N/A</definedName>
    <definedName name="rech85c">#REF!</definedName>
    <definedName name="rech9c">#REF!</definedName>
    <definedName name="RECONFORMAÇÃO">#REF!</definedName>
    <definedName name="Recorder">#REF!</definedName>
    <definedName name="RECP">#REF!</definedName>
    <definedName name="ref">#REF!</definedName>
    <definedName name="refdt">#REF!</definedName>
    <definedName name="REFEITO" localSheetId="9" hidden="1">{#N/A,#N/A,FALSE,"Plan1"}</definedName>
    <definedName name="REFEITO" hidden="1">{#N/A,#N/A,FALSE,"Plan1"}</definedName>
    <definedName name="REFERENCIA">#REF!</definedName>
    <definedName name="REFERENTE">#REF!</definedName>
    <definedName name="REG" localSheetId="7">#REF!</definedName>
    <definedName name="REG" localSheetId="15">#REF!</definedName>
    <definedName name="REG" localSheetId="9">#REF!</definedName>
    <definedName name="REG" localSheetId="19">#REF!</definedName>
    <definedName name="REG">#REF!</definedName>
    <definedName name="REG_25" localSheetId="15">#REF!</definedName>
    <definedName name="REG_25">#REF!</definedName>
    <definedName name="REG_SUB_LEITO">#REF!</definedName>
    <definedName name="REGUA_DUZIA">#REF!</definedName>
    <definedName name="REGULA" localSheetId="7">#REF!</definedName>
    <definedName name="REGULA" localSheetId="15">#REF!</definedName>
    <definedName name="REGULA">#REF!</definedName>
    <definedName name="REGULA_10" localSheetId="15">#REF!</definedName>
    <definedName name="REGULA_10">#REF!</definedName>
    <definedName name="REGULA_25" localSheetId="15">#REF!</definedName>
    <definedName name="REGULA_25">#REF!</definedName>
    <definedName name="REGULA_27" localSheetId="15">#REF!</definedName>
    <definedName name="REGULA_27">#REF!</definedName>
    <definedName name="REGULA_29" localSheetId="15">#REF!</definedName>
    <definedName name="REGULA_29">#REF!</definedName>
    <definedName name="REGULA_9" localSheetId="15">#REF!</definedName>
    <definedName name="REGULA_9">#REF!</definedName>
    <definedName name="Reimbursement">"Reembolso"</definedName>
    <definedName name="REJUNTE">#REF!</definedName>
    <definedName name="REL" localSheetId="15" hidden="1">{#N/A,#N/A,TRUE,"Serviços"}</definedName>
    <definedName name="REL" localSheetId="9" hidden="1">{#N/A,#N/A,TRUE,"Serviços"}</definedName>
    <definedName name="REL" hidden="1">{#N/A,#N/A,TRUE,"Serviços"}</definedName>
    <definedName name="Relat" localSheetId="15" hidden="1">#REF!</definedName>
    <definedName name="Relat" localSheetId="9" hidden="1">#REF!</definedName>
    <definedName name="Relat" localSheetId="1" hidden="1">#REF!</definedName>
    <definedName name="Relat" localSheetId="0" hidden="1">#REF!</definedName>
    <definedName name="Relat" hidden="1">#REF!</definedName>
    <definedName name="relatorio">[0]!REGULA</definedName>
    <definedName name="RELATÓRIO_DOS_SERVIÇOS_EXECUTADOS">#REF!</definedName>
    <definedName name="relequip">#REF!</definedName>
    <definedName name="relequip_1">#REF!</definedName>
    <definedName name="RELL" localSheetId="9" hidden="1">{#N/A,#N/A,TRUE,"Serviços"}</definedName>
    <definedName name="RELL" hidden="1">{#N/A,#N/A,TRUE,"Serviços"}</definedName>
    <definedName name="RELMOBRA" hidden="1">{#N/A,#N/A,FALSE,"SS";#N/A,#N/A,FALSE,"TER1";#N/A,#N/A,FALSE,"TER2";#N/A,#N/A,FALSE,"TER3";#N/A,#N/A,FALSE,"TP1";#N/A,#N/A,FALSE,"TP2";#N/A,#N/A,FALSE,"TP3";#N/A,#N/A,FALSE,"DI1";#N/A,#N/A,FALSE,"DI2";#N/A,#N/A,FALSE,"DI3";#N/A,#N/A,FALSE,"DS1";#N/A,#N/A,FALSE,"DS2";#N/A,#N/A,FALSE,"CM"}</definedName>
    <definedName name="Rem_Mec_pista">OFFSET(#REF!,0,MATCH(#REF!,#REF!,0)-1,COUNTA(#REF!),1)</definedName>
    <definedName name="REMB">#REF!</definedName>
    <definedName name="REMOÇÃO" localSheetId="7">#REF!</definedName>
    <definedName name="REMOÇÃO">#REF!</definedName>
    <definedName name="REMOÇÃO_PAV">#REF!</definedName>
    <definedName name="REMP">#REF!</definedName>
    <definedName name="Rendimento">#REF!</definedName>
    <definedName name="REP_Adir">OFFSET(#REF!,0,COLUMN(#REF!)-1,COUNTA(#REF!),1)</definedName>
    <definedName name="REP_Aesq">OFFSET(#REF!,0,COLUMN(#REF!)-1,COUNTA(#REF!),1)</definedName>
    <definedName name="REP_pista">OFFSET(#REF!,0,MATCH(#REF!,#REF!,0)-1,COUNTA(#REF!),1)</definedName>
    <definedName name="reparos">[0]!PassaExtenso</definedName>
    <definedName name="reperf">#REF!</definedName>
    <definedName name="RER">{#N/A,#N/A,FALSE,"QUADRO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res">[0]!res</definedName>
    <definedName name="res_38" localSheetId="15">'CUSTO DO BINÔMIO'!res_38</definedName>
    <definedName name="res_38">#N/A</definedName>
    <definedName name="RESP">#REF!</definedName>
    <definedName name="resu" hidden="1">{#N/A,#N/A,FALSE,"MO (2)"}</definedName>
    <definedName name="resultadorendimento">#REF!</definedName>
    <definedName name="RESUMO" localSheetId="9">[0]!reparos</definedName>
    <definedName name="RESUMO">#N/A</definedName>
    <definedName name="RESUMO_1">RESUMO_1</definedName>
    <definedName name="RESUMO_10">RESUMO_10</definedName>
    <definedName name="RESUMO_12">RESUMO_12</definedName>
    <definedName name="RESUMO_13">RESUMO_13</definedName>
    <definedName name="RESUMO_14">RESUMO_14</definedName>
    <definedName name="RESUMO_19" localSheetId="15">'CUSTO DO BINÔMIO'!RESUMO_19</definedName>
    <definedName name="RESUMO_19">[0]!asdf_13</definedName>
    <definedName name="RESUMO_2">RESUMO_2</definedName>
    <definedName name="RESUMO_21" localSheetId="15">'CUSTO DO BINÔMIO'!RESUMO_21</definedName>
    <definedName name="RESUMO_21">#N/A</definedName>
    <definedName name="RESUMO_22">RESUMO_22</definedName>
    <definedName name="RESUMO_23" localSheetId="15">'CUSTO DO BINÔMIO'!RESUMO_23</definedName>
    <definedName name="RESUMO_23">#N/A</definedName>
    <definedName name="RESUMO_24" localSheetId="15">'CUSTO DO BINÔMIO'!RESUMO_24</definedName>
    <definedName name="RESUMO_24">#N/A</definedName>
    <definedName name="RESUMO_25">RESUMO_25</definedName>
    <definedName name="RESUMO_26">RESUMO_26</definedName>
    <definedName name="RESUMO_27">RESUMO_27</definedName>
    <definedName name="RESUMO_28">RESUMO_28</definedName>
    <definedName name="RESUMO_29">RESUMO_29</definedName>
    <definedName name="RESUMO_3">RESUMO_3</definedName>
    <definedName name="RESUMO_30">RESUMO_30</definedName>
    <definedName name="RESUMO_31">RESUMO_31</definedName>
    <definedName name="RESUMO_32">RESUMO_32</definedName>
    <definedName name="RESUMO_33">RESUMO_33</definedName>
    <definedName name="RESUMO_34">RESUMO_34</definedName>
    <definedName name="RESUMO_35">RESUMO_35</definedName>
    <definedName name="RESUMO_36">RESUMO_36</definedName>
    <definedName name="RESUMO_37">RESUMO_37</definedName>
    <definedName name="RESUMO_38">RESUMO_38</definedName>
    <definedName name="RESUMO_39" localSheetId="15">'CUSTO DO BINÔMIO'!RESUMO_39</definedName>
    <definedName name="RESUMO_39">#N/A</definedName>
    <definedName name="RESUMO_4">RESUMO_4</definedName>
    <definedName name="RESUMO_40" localSheetId="15">'CUSTO DO BINÔMIO'!RESUMO_40</definedName>
    <definedName name="RESUMO_40">#N/A</definedName>
    <definedName name="RESUMO_41" localSheetId="15">'CUSTO DO BINÔMIO'!RESUMO_41</definedName>
    <definedName name="RESUMO_41">[0]!asdf_17</definedName>
    <definedName name="RESUMO_42" localSheetId="15">'CUSTO DO BINÔMIO'!RESUMO_42</definedName>
    <definedName name="RESUMO_42">[0]!asdf_17</definedName>
    <definedName name="RESUMO_43" localSheetId="15">'CUSTO DO BINÔMIO'!RESUMO_43</definedName>
    <definedName name="RESUMO_43">#N/A</definedName>
    <definedName name="RESUMO_44" localSheetId="15">'CUSTO DO BINÔMIO'!RESUMO_44</definedName>
    <definedName name="RESUMO_44">#N/A</definedName>
    <definedName name="RESUMO_45" localSheetId="15">'CUSTO DO BINÔMIO'!RESUMO_45</definedName>
    <definedName name="RESUMO_45">#N/A</definedName>
    <definedName name="RESUMO_46" localSheetId="15">'CUSTO DO BINÔMIO'!RESUMO_46</definedName>
    <definedName name="RESUMO_46">#N/A</definedName>
    <definedName name="RESUMO_47" localSheetId="15">'CUSTO DO BINÔMIO'!RESUMO_47</definedName>
    <definedName name="RESUMO_47">[0]!asdf_19</definedName>
    <definedName name="RESUMO_48" localSheetId="15">'CUSTO DO BINÔMIO'!RESUMO_48</definedName>
    <definedName name="RESUMO_48">#N/A</definedName>
    <definedName name="RESUMO_5">RESUMO_5</definedName>
    <definedName name="RESUMO_51" localSheetId="15">'CUSTO DO BINÔMIO'!RESUMO_51</definedName>
    <definedName name="RESUMO_51">[0]!asdf_2</definedName>
    <definedName name="RESUMO_52" localSheetId="15">'CUSTO DO BINÔMIO'!RESUMO_52</definedName>
    <definedName name="RESUMO_52">[0]!asdf_2</definedName>
    <definedName name="RESUMO_53" localSheetId="15">'CUSTO DO BINÔMIO'!RESUMO_53</definedName>
    <definedName name="RESUMO_53">#N/A</definedName>
    <definedName name="RESUMO_54" localSheetId="15">'CUSTO DO BINÔMIO'!RESUMO_54</definedName>
    <definedName name="RESUMO_54">#N/A</definedName>
    <definedName name="RESUMO_55" localSheetId="15">'CUSTO DO BINÔMIO'!RESUMO_55</definedName>
    <definedName name="RESUMO_55">#N/A</definedName>
    <definedName name="RESUMO_56" localSheetId="15">'CUSTO DO BINÔMIO'!RESUMO_56</definedName>
    <definedName name="RESUMO_56">#N/A</definedName>
    <definedName name="RESUMO_57" localSheetId="15">'CUSTO DO BINÔMIO'!RESUMO_57</definedName>
    <definedName name="RESUMO_57">#N/A</definedName>
    <definedName name="RESUMO_58" localSheetId="15">'CUSTO DO BINÔMIO'!RESUMO_58</definedName>
    <definedName name="RESUMO_58">#N/A</definedName>
    <definedName name="RESUMO_59" localSheetId="15">'CUSTO DO BINÔMIO'!RESUMO_59</definedName>
    <definedName name="RESUMO_59">#N/A</definedName>
    <definedName name="RESUMO_6">RESUMO_6</definedName>
    <definedName name="RESUMO_60" localSheetId="15">'CUSTO DO BINÔMIO'!RESUMO_60</definedName>
    <definedName name="RESUMO_60">#N/A</definedName>
    <definedName name="RESUMO_61" localSheetId="15">'CUSTO DO BINÔMIO'!RESUMO_61</definedName>
    <definedName name="RESUMO_61">#N/A</definedName>
    <definedName name="RESUMO_62" localSheetId="15">'CUSTO DO BINÔMIO'!RESUMO_62</definedName>
    <definedName name="RESUMO_62">asdf_28</definedName>
    <definedName name="RESUMO_63" localSheetId="15">'CUSTO DO BINÔMIO'!RESUMO_63</definedName>
    <definedName name="RESUMO_63">[0]!asdf_3</definedName>
    <definedName name="RESUMO_64" localSheetId="15">'CUSTO DO BINÔMIO'!RESUMO_64</definedName>
    <definedName name="RESUMO_64">[0]!asdf_3</definedName>
    <definedName name="RESUMO_65" localSheetId="15">'CUSTO DO BINÔMIO'!RESUMO_65</definedName>
    <definedName name="RESUMO_65">#N/A</definedName>
    <definedName name="RESUMO_66" localSheetId="15">'CUSTO DO BINÔMIO'!RESUMO_66</definedName>
    <definedName name="RESUMO_66">#N/A</definedName>
    <definedName name="RESUMO_67" localSheetId="15">'CUSTO DO BINÔMIO'!RESUMO_67</definedName>
    <definedName name="RESUMO_67">#N/A</definedName>
    <definedName name="RESUMO_68" localSheetId="15">'CUSTO DO BINÔMIO'!RESUMO_68</definedName>
    <definedName name="RESUMO_68">#N/A</definedName>
    <definedName name="RESUMO_69" localSheetId="15">'CUSTO DO BINÔMIO'!RESUMO_69</definedName>
    <definedName name="RESUMO_69">#N/A</definedName>
    <definedName name="RESUMO_7">RESUMO_7</definedName>
    <definedName name="RESUMO_70" localSheetId="15">'CUSTO DO BINÔMIO'!RESUMO_70</definedName>
    <definedName name="RESUMO_70">#N/A</definedName>
    <definedName name="RESUMO_71" localSheetId="15">'CUSTO DO BINÔMIO'!RESUMO_71</definedName>
    <definedName name="RESUMO_71">#N/A</definedName>
    <definedName name="RESUMO_72" localSheetId="15">'CUSTO DO BINÔMIO'!RESUMO_72</definedName>
    <definedName name="RESUMO_72">#N/A</definedName>
    <definedName name="RESUMO_8">RESUMO_8</definedName>
    <definedName name="RESUMO_9">RESUMO_9</definedName>
    <definedName name="RESUMO_SERV">#REF!</definedName>
    <definedName name="resumo2">#REF!</definedName>
    <definedName name="resumo2_1">#REF!</definedName>
    <definedName name="resumo2_4">#REF!</definedName>
    <definedName name="resumoii" hidden="1">{#N/A,#N/A,FALSE,"MO (2)"}</definedName>
    <definedName name="resumou" hidden="1">{#N/A,#N/A,TRUE,"Plan1"}</definedName>
    <definedName name="REV">#REF!</definedName>
    <definedName name="REV.">#REF!</definedName>
    <definedName name="RF">#REF!</definedName>
    <definedName name="rio" hidden="1">{#N/A,#N/A,FALSE,"Cronograma";#N/A,#N/A,FALSE,"Cronogr. 2"}</definedName>
    <definedName name="RIOMACHADO">#REF!</definedName>
    <definedName name="RIOMUQUI">#REF!</definedName>
    <definedName name="RIONOVE">#REF!</definedName>
    <definedName name="RIORIACHUELO">#REF!</definedName>
    <definedName name="RIOSÃOPEDRO">#REF!</definedName>
    <definedName name="RIOSOLEDADE">#REF!</definedName>
    <definedName name="RIPAO">#REF!</definedName>
    <definedName name="RIPÃO">#REF!</definedName>
    <definedName name="RIPÃO_COMUM">#REF!</definedName>
    <definedName name="RIPÃO_MAD_LEI">#REF!</definedName>
    <definedName name="RiskAutoStopPercChange">1.5</definedName>
    <definedName name="RiskCollectDistributionSamples">2</definedName>
    <definedName name="RiskExcelReportsGoInNewWorkbook">TRUE</definedName>
    <definedName name="RiskExcelReportsToGenerate">0</definedName>
    <definedName name="RiskFixedSeed">1</definedName>
    <definedName name="RiskGenerateExcelReportsAtEndOfSimulation">FALSE</definedName>
    <definedName name="RiskHasSettings">TRUE</definedName>
    <definedName name="RiskMinimizeOnStart">FALSE</definedName>
    <definedName name="RiskMonitorConvergence">FALSE</definedName>
    <definedName name="RiskNumIterations">1000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3</definedName>
    <definedName name="RiskShowRiskWindowAtEndOfSimulation">TRUE</definedName>
    <definedName name="RiskStandardRecalc">1</definedName>
    <definedName name="RiskTemplateSheetName">"myTemplate"</definedName>
    <definedName name="RiskUpdateDisplay">FALSE</definedName>
    <definedName name="RiskUseDifferentSeedForEachSim">FALSE</definedName>
    <definedName name="RiskUseFixedSeed">FALSE</definedName>
    <definedName name="RiskUseMultipleCPUs">FALSE</definedName>
    <definedName name="RJMODELE">#REF!</definedName>
    <definedName name="RJMODMEC">#REF!</definedName>
    <definedName name="RM">#REF!</definedName>
    <definedName name="RM1C">#REF!</definedName>
    <definedName name="RM1CW">"$#REF!.$G$14"</definedName>
    <definedName name="RM1CWA">"$#REF!.$G$13"</definedName>
    <definedName name="RMA" localSheetId="7">'[12]PRO-08'!#REF!</definedName>
    <definedName name="RMA" localSheetId="15">'[12]PRO-08'!#REF!</definedName>
    <definedName name="RMA" localSheetId="9">#REF!</definedName>
    <definedName name="RMA" localSheetId="19">'[12]PRO-08'!#REF!</definedName>
    <definedName name="RMA">'[12]PRO-08'!#REF!</definedName>
    <definedName name="RMA_10" localSheetId="15">'[13]PRO-08'!#REF!</definedName>
    <definedName name="RMA_10">#REF!</definedName>
    <definedName name="RMA_25" localSheetId="15">'[13]PRO-08'!#REF!</definedName>
    <definedName name="RMA_25">#REF!</definedName>
    <definedName name="RMA_27" localSheetId="15">'[13]PRO-08'!#REF!</definedName>
    <definedName name="RMA_27">#REF!</definedName>
    <definedName name="RMA_29" localSheetId="15">'[13]PRO-08'!#REF!</definedName>
    <definedName name="RMA_29">#REF!</definedName>
    <definedName name="RMA_9" localSheetId="15">'[13]PRO-08'!#REF!</definedName>
    <definedName name="RMA_9">#REF!</definedName>
    <definedName name="RMAW">"$#REF!.$E$30"</definedName>
    <definedName name="RMAWA">"$#REF!.$E$29"</definedName>
    <definedName name="RMCC">"'file:///D:/Meus documentos/ANASTÁCIO/SERCEL/BR262990800.xls'#$SERVIÇOS.$#REF!$#REF!"</definedName>
    <definedName name="RMCCW">"$#REF!.$J$33"</definedName>
    <definedName name="RMCCWA">"$#REF!.$J$32"</definedName>
    <definedName name="RMOIENGELE">#REF!</definedName>
    <definedName name="RMOIENGMEC">#REF!</definedName>
    <definedName name="RMOIMONELE">#REF!</definedName>
    <definedName name="RMOIMONMEC">#REF!</definedName>
    <definedName name="RMOIPROELE">#REF!</definedName>
    <definedName name="RMOIPROMEC">#REF!</definedName>
    <definedName name="RMRP">#REF!</definedName>
    <definedName name="RMTB">#REF!</definedName>
    <definedName name="RMTOTAL">"$#REF!.$G$12"</definedName>
    <definedName name="RMW">"$#REF!.$E$33"</definedName>
    <definedName name="RMWA">"$#REF!.$E$32"</definedName>
    <definedName name="RMZ">"'file:///D:/Meus documentos/ANASTÁCIO/SERCEL/BR262990800.xls'#$SERVIÇOS.$#REF!$#REF!"</definedName>
    <definedName name="RMZW">"$#REF!.$J$30"</definedName>
    <definedName name="RMZWA">"$#REF!.$J$29"</definedName>
    <definedName name="RO">#REF!</definedName>
    <definedName name="ROB">#REF!</definedName>
    <definedName name="ROBERTO">#REF!</definedName>
    <definedName name="ROÇO1">#N/A</definedName>
    <definedName name="Rod" localSheetId="15">#REF!</definedName>
    <definedName name="Rod" hidden="1">#REF!</definedName>
    <definedName name="Rodapé">#REF!</definedName>
    <definedName name="RODAPE_CINZA_CORUMBA">#REF!</definedName>
    <definedName name="RODOVIA">#REF!</definedName>
    <definedName name="Rodovia___................">#REF!</definedName>
    <definedName name="Rotina1">#REF!</definedName>
    <definedName name="RP">#REF!</definedName>
    <definedName name="RP_1">#REF!</definedName>
    <definedName name="RP110PI">#REF!</definedName>
    <definedName name="RP110R">#REF!</definedName>
    <definedName name="RP316PI">#REF!</definedName>
    <definedName name="RP316R">#REF!</definedName>
    <definedName name="RP423PI">#REF!</definedName>
    <definedName name="RP423R">#REF!</definedName>
    <definedName name="RPA">#REF!</definedName>
    <definedName name="RPA_1">#REF!</definedName>
    <definedName name="RPA_6">#REF!</definedName>
    <definedName name="RPL">#REF!</definedName>
    <definedName name="RPS">#REF!</definedName>
    <definedName name="RPT">#REF!</definedName>
    <definedName name="RPW">"$#REF!.$K$36"</definedName>
    <definedName name="RPWA">"$#REF!.$K$35"</definedName>
    <definedName name="RPZ">#REF!</definedName>
    <definedName name="rr" localSheetId="15" hidden="1">{#N/A,#N/A,TRUE,"Serviços"}</definedName>
    <definedName name="rr" localSheetId="9" hidden="1">{#N/A,#N/A,TRUE,"Serviços"}</definedName>
    <definedName name="rr" hidden="1">{#N/A,#N/A,TRUE,"Serviços"}</definedName>
    <definedName name="rr_15">#REF!</definedName>
    <definedName name="RR_2C">#REF!</definedName>
    <definedName name="rr_4">#REF!</definedName>
    <definedName name="RR1C">#REF!</definedName>
    <definedName name="RR1CW">"$#REF!.$H$14"</definedName>
    <definedName name="RR1CWA">"$#REF!.$H$13"</definedName>
    <definedName name="RR2C">#REF!</definedName>
    <definedName name="rraauf">#REF!</definedName>
    <definedName name="rraauq">#REF!</definedName>
    <definedName name="rrff" localSheetId="15" hidden="1">{#N/A,#N/A,TRUE,"Serviços"}</definedName>
    <definedName name="rrff" localSheetId="9" hidden="1">{#N/A,#N/A,TRUE,"Serviços"}</definedName>
    <definedName name="rrff" hidden="1">{#N/A,#N/A,TRUE,"Serviços"}</definedName>
    <definedName name="rrfff" localSheetId="9" hidden="1">{#N/A,#N/A,TRUE,"Serviços"}</definedName>
    <definedName name="rrfff" hidden="1">{#N/A,#N/A,TRUE,"Serviços"}</definedName>
    <definedName name="RRMBF">"'file:///D:/Meus documentos/ANASTÁCIO/SERCEL/BR262990800.xls'#$SERVIÇOS.$#REF!$#REF!"</definedName>
    <definedName name="RRMBUQ">"$#REF!.$H$32"</definedName>
    <definedName name="RRMBUQW">"$#REF!.$H$34"</definedName>
    <definedName name="RRMBUQWA">"$#REF!.$H$33"</definedName>
    <definedName name="RRP">#REF!</definedName>
    <definedName name="RRPL">#REF!</definedName>
    <definedName name="RRQ">#REF!</definedName>
    <definedName name="rrr" localSheetId="9" hidden="1">{#N/A,#N/A,TRUE,"Serviços"}</definedName>
    <definedName name="rrr" hidden="1">{#N/A,#N/A,TRUE,"Serviços"}</definedName>
    <definedName name="RRRP">#REF!</definedName>
    <definedName name="RRTB">#REF!</definedName>
    <definedName name="RRTOTAL">"$#REF!.$H$12"</definedName>
    <definedName name="RRTSD">#REF!</definedName>
    <definedName name="RS" localSheetId="7">#REF!</definedName>
    <definedName name="RS" localSheetId="15">#REF!</definedName>
    <definedName name="RS" localSheetId="9">#REF!</definedName>
    <definedName name="RS" localSheetId="19">#REF!</definedName>
    <definedName name="RS">#REF!</definedName>
    <definedName name="RS_25" localSheetId="15">#REF!</definedName>
    <definedName name="RS_25">#REF!</definedName>
    <definedName name="RZ_1">#REF!</definedName>
    <definedName name="s" localSheetId="15">[1]COMPOS1!#REF!</definedName>
    <definedName name="S" localSheetId="19">#REF!</definedName>
    <definedName name="S">placas</definedName>
    <definedName name="sad">#REF!</definedName>
    <definedName name="SAL0A">#REF!</definedName>
    <definedName name="SAL0T">#REF!</definedName>
    <definedName name="SAL1A">#REF!</definedName>
    <definedName name="SAL1T">#REF!</definedName>
    <definedName name="SAL2A">#REF!</definedName>
    <definedName name="SAL2P">#REF!</definedName>
    <definedName name="SAL2T">#REF!</definedName>
    <definedName name="SAL3A">#REF!</definedName>
    <definedName name="SAL3P">#REF!</definedName>
    <definedName name="SAL3T">#REF!</definedName>
    <definedName name="SAL4A">#REF!</definedName>
    <definedName name="SAL4P">#REF!</definedName>
    <definedName name="SAL4T">#REF!</definedName>
    <definedName name="SALA0">#REF!</definedName>
    <definedName name="SALA1">#REF!</definedName>
    <definedName name="SALA2">#REF!</definedName>
    <definedName name="SALA4">#REF!</definedName>
    <definedName name="salario">#REF!</definedName>
    <definedName name="salete" hidden="1">{#N/A,#N/A,FALSE,"MO (2)"}</definedName>
    <definedName name="salete.com" hidden="1">{#N/A,#N/A,FALSE,"MO (2)"}</definedName>
    <definedName name="SALP0">#REF!</definedName>
    <definedName name="SALP2">#REF!</definedName>
    <definedName name="SALT0">#REF!</definedName>
    <definedName name="SALT1">#REF!</definedName>
    <definedName name="SALT2">#REF!</definedName>
    <definedName name="SALT3">#REF!</definedName>
    <definedName name="SALT4">#REF!</definedName>
    <definedName name="SARRAFO">#REF!</definedName>
    <definedName name="SASA" hidden="1">{#N/A,#N/A,FALSE,"MO (2)"}</definedName>
    <definedName name="sasa.com" hidden="1">{#N/A,#N/A,FALSE,"MO (2)"}</definedName>
    <definedName name="sasaasa" hidden="1">{#N/A,#N/A,FALSE,"MO (2)"}</definedName>
    <definedName name="SASASA" localSheetId="9" hidden="1">{#N/A,#N/A,FALSE,"MO (2)"}</definedName>
    <definedName name="SASASA" hidden="1">{#N/A,#N/A,FALSE,"MO (2)"}</definedName>
    <definedName name="SASASA_1" hidden="1">{#N/A,#N/A,FALSE,"MO (2)"}</definedName>
    <definedName name="sasda" localSheetId="9" hidden="1">{#N/A,#N/A,TRUE,"Serviços"}</definedName>
    <definedName name="sasda" hidden="1">{#N/A,#N/A,TRUE,"Serviços"}</definedName>
    <definedName name="sasdaa" localSheetId="9" hidden="1">{#N/A,#N/A,TRUE,"Serviços"}</definedName>
    <definedName name="sasdaa" hidden="1">{#N/A,#N/A,TRUE,"Serviços"}</definedName>
    <definedName name="sat">#REF!</definedName>
    <definedName name="SB" localSheetId="15">#REF!</definedName>
    <definedName name="sb">#REF!</definedName>
    <definedName name="sbg" localSheetId="7">#REF!</definedName>
    <definedName name="sbg" localSheetId="15">#REF!</definedName>
    <definedName name="sbg" localSheetId="9">#REF!</definedName>
    <definedName name="sbg">#REF!</definedName>
    <definedName name="sbg_25" localSheetId="15">#REF!</definedName>
    <definedName name="sbg_25">#REF!</definedName>
    <definedName name="SBRP">#REF!</definedName>
    <definedName name="SBRP_1">#REF!</definedName>
    <definedName name="SBTC" localSheetId="7">#REF!</definedName>
    <definedName name="SBTC" localSheetId="15">#REF!</definedName>
    <definedName name="SBTC">#REF!</definedName>
    <definedName name="SBTC_25" localSheetId="15">#REF!</definedName>
    <definedName name="SBTC_25">#REF!</definedName>
    <definedName name="SC1_1">#REF!</definedName>
    <definedName name="SC10_1">#REF!</definedName>
    <definedName name="SC11_1">#REF!</definedName>
    <definedName name="SC12_1">#REF!</definedName>
    <definedName name="SC13_1">#REF!</definedName>
    <definedName name="SC14_1">#REF!</definedName>
    <definedName name="SC2_1">#REF!</definedName>
    <definedName name="SC3_1">#REF!</definedName>
    <definedName name="SC4_1">#REF!</definedName>
    <definedName name="SC5_1">#REF!</definedName>
    <definedName name="SC6_1">#REF!</definedName>
    <definedName name="SC7_1">#REF!</definedName>
    <definedName name="SC8_1">#REF!</definedName>
    <definedName name="SC9_1">#REF!</definedName>
    <definedName name="scon">#REF!</definedName>
    <definedName name="sd">#REF!</definedName>
    <definedName name="sdchjk">#REF!</definedName>
    <definedName name="sdddd">#REF!</definedName>
    <definedName name="SDDFFGF">{#N/A,#N/A,FALSE,"QUADRO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sddgg">#REF!</definedName>
    <definedName name="sdf">#REF!</definedName>
    <definedName name="sdfgsdfgsdfg">#REF!</definedName>
    <definedName name="SDFSDF">#REF!</definedName>
    <definedName name="sdfshdfhsdjfd">#REF!</definedName>
    <definedName name="sds" localSheetId="18">#REF!</definedName>
    <definedName name="sds" hidden="1">#N/A</definedName>
    <definedName name="sdsd">#REF!</definedName>
    <definedName name="sdsdsds" hidden="1">{#N/A,#N/A,FALSE,"MO (2)"}</definedName>
    <definedName name="sdsdsdsx" hidden="1">{#N/A,#N/A,FALSE,"MO (2)"}</definedName>
    <definedName name="SE" localSheetId="15" hidden="1">#REF!</definedName>
    <definedName name="SE" localSheetId="9" hidden="1">#REF!</definedName>
    <definedName name="SE" localSheetId="1" hidden="1">#REF!</definedName>
    <definedName name="SE" localSheetId="0" hidden="1">#REF!</definedName>
    <definedName name="SE" hidden="1">#REF!</definedName>
    <definedName name="SEG">#REF!</definedName>
    <definedName name="SEG_1">#REF!</definedName>
    <definedName name="SegmentaçãodeDados_Medição">#REF!</definedName>
    <definedName name="SEGMENTO">#REF!</definedName>
    <definedName name="SegNaoPavimentado">#REF!</definedName>
    <definedName name="SEIXO">#REF!</definedName>
    <definedName name="selecionado">NA()</definedName>
    <definedName name="sencount" hidden="1">1</definedName>
    <definedName name="separator">#REF!</definedName>
    <definedName name="sertânia">NA()</definedName>
    <definedName name="SERV">"$#REF!.$C$7"</definedName>
    <definedName name="SERVI">#REF!</definedName>
    <definedName name="servico">#REF!</definedName>
    <definedName name="serviço" localSheetId="7">#REF!</definedName>
    <definedName name="Serviço" localSheetId="15">#REF!</definedName>
    <definedName name="Serviço" localSheetId="9">#REF!</definedName>
    <definedName name="serviço">#REF!</definedName>
    <definedName name="servico_1">#REF!</definedName>
    <definedName name="servico_4">#REF!</definedName>
    <definedName name="servico_6">#REF!</definedName>
    <definedName name="servico_7">#REF!</definedName>
    <definedName name="servico_8">#REF!</definedName>
    <definedName name="servico_9">#REF!</definedName>
    <definedName name="serviço1" localSheetId="15">#REF!</definedName>
    <definedName name="serviço1">#REF!</definedName>
    <definedName name="Serviços" localSheetId="7">#REF!</definedName>
    <definedName name="Serviços">#REF!</definedName>
    <definedName name="Serviços_1">#REF!</definedName>
    <definedName name="Serviços_38">[38]Serviços!$A$1:$I$65536</definedName>
    <definedName name="SET">#REF!</definedName>
    <definedName name="SET94_3">#REF!</definedName>
    <definedName name="SET95_3">#REF!</definedName>
    <definedName name="SET96_3">#REF!</definedName>
    <definedName name="SET97_3">#REF!</definedName>
    <definedName name="SET98_3">#REF!</definedName>
    <definedName name="SET99_3">#REF!</definedName>
    <definedName name="SETEMBRO" localSheetId="15" hidden="1">{#N/A,#N/A,TRUE,"Serviços"}</definedName>
    <definedName name="SETEMBRO" localSheetId="9" hidden="1">{#N/A,#N/A,TRUE,"Serviços"}</definedName>
    <definedName name="SETEMBRO" hidden="1">{#N/A,#N/A,TRUE,"Serviços"}</definedName>
    <definedName name="SETEMBROO" localSheetId="9" hidden="1">{#N/A,#N/A,TRUE,"Serviços"}</definedName>
    <definedName name="SETEMBROO" hidden="1">{#N/A,#N/A,TRUE,"Serviços"}</definedName>
    <definedName name="sghkl">#REF!</definedName>
    <definedName name="SHARED_FORMULA_0">#N/A</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15">#N/A</definedName>
    <definedName name="SHARED_FORMULA_16">#N/A</definedName>
    <definedName name="SHARED_FORMULA_17">#N/A</definedName>
    <definedName name="SHARED_FORMULA_18">#N/A</definedName>
    <definedName name="SHARED_FORMULA_19">#N/A</definedName>
    <definedName name="SHARED_FORMULA_2">#N/A</definedName>
    <definedName name="SHARED_FORMULA_20">#N/A</definedName>
    <definedName name="SHARED_FORMULA_21">#N/A</definedName>
    <definedName name="SHARED_FORMULA_22">#N/A</definedName>
    <definedName name="SHARED_FORMULA_23">#N/A</definedName>
    <definedName name="SHARED_FORMULA_24">#N/A</definedName>
    <definedName name="SHARED_FORMULA_25">#N/A</definedName>
    <definedName name="SHARED_FORMULA_26">#N/A</definedName>
    <definedName name="SHARED_FORMULA_27">#N/A</definedName>
    <definedName name="SHARED_FORMULA_28">#N/A</definedName>
    <definedName name="SHARED_FORMULA_29">#N/A</definedName>
    <definedName name="SHARED_FORMULA_3">#N/A</definedName>
    <definedName name="SHARED_FORMULA_30">#N/A</definedName>
    <definedName name="SHARED_FORMULA_31">#N/A</definedName>
    <definedName name="SHARED_FORMULA_32">#N/A</definedName>
    <definedName name="SHARED_FORMULA_33">#N/A</definedName>
    <definedName name="SHARED_FORMULA_34">#N/A</definedName>
    <definedName name="SHARED_FORMULA_35">#N/A</definedName>
    <definedName name="SHARED_FORMULA_36">#N/A</definedName>
    <definedName name="SHARED_FORMULA_37">#N/A</definedName>
    <definedName name="SHARED_FORMULA_38">#N/A</definedName>
    <definedName name="SHARED_FORMULA_39">#N/A</definedName>
    <definedName name="SHARED_FORMULA_4">#N/A</definedName>
    <definedName name="SHARED_FORMULA_40">#N/A</definedName>
    <definedName name="SHARED_FORMULA_41">#N/A</definedName>
    <definedName name="SHARED_FORMULA_42">#N/A</definedName>
    <definedName name="SHARED_FORMULA_43">#N/A</definedName>
    <definedName name="SHARED_FORMULA_44">#N/A</definedName>
    <definedName name="SHARED_FORMULA_45">#N/A</definedName>
    <definedName name="SHARED_FORMULA_46">#N/A</definedName>
    <definedName name="SHARED_FORMULA_47">#N/A</definedName>
    <definedName name="SHARED_FORMULA_48">#N/A</definedName>
    <definedName name="SHARED_FORMULA_49">#N/A</definedName>
    <definedName name="SHARED_FORMULA_5">#N/A</definedName>
    <definedName name="SHARED_FORMULA_50">#N/A</definedName>
    <definedName name="SHARED_FORMULA_51">#N/A</definedName>
    <definedName name="SHARED_FORMULA_6">#N/A</definedName>
    <definedName name="SHARED_FORMULA_7">#N/A</definedName>
    <definedName name="SHARED_FORMULA_8">#N/A</definedName>
    <definedName name="SHARED_FORMULA_9">#N/A</definedName>
    <definedName name="SICRO">#REF!</definedName>
    <definedName name="SIFÃO_CROMADO">#REF!</definedName>
    <definedName name="SIH">#REF!</definedName>
    <definedName name="siig">[39]siig!$A$1:$E$4132</definedName>
    <definedName name="SINALI">#REF!</definedName>
    <definedName name="sinalizacao">#REF!</definedName>
    <definedName name="Sinalização">#REF!</definedName>
    <definedName name="sinalizacao_1">#REF!</definedName>
    <definedName name="sinalizacao_2">#REF!</definedName>
    <definedName name="sinalizacao_3">#REF!</definedName>
    <definedName name="sinalizacao_4">#REF!</definedName>
    <definedName name="SINAPI_AC" localSheetId="1" hidden="1">#REF!</definedName>
    <definedName name="SINAPI_AC" localSheetId="0" hidden="1">#REF!</definedName>
    <definedName name="SINAPI_AC" hidden="1">#REF!</definedName>
    <definedName name="SINTETICO" hidden="1">{#N/A,#N/A,TRUE,"TER  EXT";#N/A,#N/A,TRUE,"TER  EXT";#N/A,#N/A,TRUE,"LAT  ESQ";#N/A,#N/A,TRUE,"FRONTAL";#N/A,#N/A,TRUE,"POST";#N/A,#N/A,TRUE,"LAT  DIR"}</definedName>
    <definedName name="Sispec00">#REF!</definedName>
    <definedName name="Sispec98">#REF!</definedName>
    <definedName name="SIV">#REF!</definedName>
    <definedName name="SM">"$#REF!.$J$34"</definedName>
    <definedName name="SMW">"$#REF!.$J$36"</definedName>
    <definedName name="SMWA">"$#REF!.$J$35"</definedName>
    <definedName name="Soluções_3ªF">OFFSET(#REF!,MATCH("3ª FAIXA",#REF!,0),0,MATCH("ACOSTAMENTO",#REF!,0)-MATCH("3ª FAIXA",#REF!,0),1)</definedName>
    <definedName name="Soluções_Acost">OFFSET(#REF!,MATCH("ACOSTAMENTO",#REF!,0),0,MATCH("DRENAGEM SUPERFICIAL",#REF!,0)-MATCH("ACOSTAMENTO",#REF!,0),1)</definedName>
    <definedName name="Soluções_Pista">OFFSET(#REF!,MATCH("PISTA ROLAMENTO",#REF!,0),0,MATCH("3ª FAIXA",#REF!,0)-MATCH("PISTA ROLAMENTO",#REF!,0),1)</definedName>
    <definedName name="solver_lin" hidden="1">0</definedName>
    <definedName name="solver_num" hidden="1">0</definedName>
    <definedName name="solver_opt" localSheetId="9" hidden="1">#REF!</definedName>
    <definedName name="solver_opt" hidden="1">'[40]61M-CBMI:MAT-BET'!$H$18</definedName>
    <definedName name="solver_rel1" hidden="1">3</definedName>
    <definedName name="solver_rhs1" hidden="1">0</definedName>
    <definedName name="solver_tmp" hidden="1">0</definedName>
    <definedName name="solver_typ" hidden="1">1</definedName>
    <definedName name="solver_val" hidden="1">0</definedName>
    <definedName name="SomaMedAtual" localSheetId="15">SUM(IF(#REF!=#REF!,IF(#REF!=#REF!,#REF!)))</definedName>
    <definedName name="SomaMedAtual">SUM(IF(#REF!=#REF!,IF(#REF!=#REF!,#REF!)))</definedName>
    <definedName name="srsdgqge">#REF!</definedName>
    <definedName name="SRV" localSheetId="15" hidden="1">#REF!</definedName>
    <definedName name="SRV" localSheetId="9" hidden="1">#REF!</definedName>
    <definedName name="SRV" localSheetId="1" hidden="1">#REF!</definedName>
    <definedName name="SRV" localSheetId="0" hidden="1">#REF!</definedName>
    <definedName name="SRV" hidden="1">#REF!</definedName>
    <definedName name="SS" localSheetId="9" hidden="1">#REF!</definedName>
    <definedName name="ss" hidden="1">{#N/A,#N/A,FALSE,"Cronograma";#N/A,#N/A,FALSE,"Cronogr. 2"}</definedName>
    <definedName name="SSS" localSheetId="9" hidden="1">{#N/A,#N/A,FALSE,"MO (2)"}</definedName>
    <definedName name="SSS" hidden="1">{#N/A,#N/A,FALSE,"MO (2)"}</definedName>
    <definedName name="SSS_1" hidden="1">{#N/A,#N/A,FALSE,"MO (2)"}</definedName>
    <definedName name="sssa">[0]!servico</definedName>
    <definedName name="ssssss" hidden="1">{#N/A,#N/A,FALSE,"MO (2)"}</definedName>
    <definedName name="sssssssssssssssssssss" localSheetId="9" hidden="1">{#N/A,#N/A,TRUE,"Plan1"}</definedName>
    <definedName name="sssssssssssssssssssss" hidden="1">{#N/A,#N/A,TRUE,"Plan1"}</definedName>
    <definedName name="sssssssssssssssssssss_1" hidden="1">{#N/A,#N/A,TRUE,"Plan1"}</definedName>
    <definedName name="STR">#REF!</definedName>
    <definedName name="SUB_TRECHO" localSheetId="15">#REF!</definedName>
    <definedName name="SUB_TRECHO">#REF!</definedName>
    <definedName name="Subestação">#REF!</definedName>
    <definedName name="Subt" localSheetId="15">#REF!</definedName>
    <definedName name="Subt">#REF!</definedName>
    <definedName name="SUBT_1">#REF!</definedName>
    <definedName name="SUBT1">#REF!</definedName>
    <definedName name="SUBTRECHO">#REF!</definedName>
    <definedName name="SUMMERY" localSheetId="7">#REF!</definedName>
    <definedName name="SUMMERY" localSheetId="18">#REF!</definedName>
    <definedName name="SUMMERY">#REF!</definedName>
    <definedName name="SUP_MAR94">#REF!</definedName>
    <definedName name="superstrutura">#REF!</definedName>
    <definedName name="superstrutura_1">#REF!</definedName>
    <definedName name="superstrutura_2">#REF!</definedName>
    <definedName name="superstrutura_3">#REF!</definedName>
    <definedName name="superstrutura_4">#REF!</definedName>
    <definedName name="sxcc" hidden="1">{#N/A,#N/A,FALSE,"SS";#N/A,#N/A,FALSE,"TER1";#N/A,#N/A,FALSE,"TER2";#N/A,#N/A,FALSE,"TER3";#N/A,#N/A,FALSE,"TP1";#N/A,#N/A,FALSE,"TP2";#N/A,#N/A,FALSE,"TP3";#N/A,#N/A,FALSE,"DI1";#N/A,#N/A,FALSE,"DI2";#N/A,#N/A,FALSE,"DI3";#N/A,#N/A,FALSE,"DS1";#N/A,#N/A,FALSE,"DS2";#N/A,#N/A,FALSE,"CM"}</definedName>
    <definedName name="T">[0]!T</definedName>
    <definedName name="T_25">T_25</definedName>
    <definedName name="T_501">#N/A</definedName>
    <definedName name="T_501_1">#REF!</definedName>
    <definedName name="T_511">#N/A</definedName>
    <definedName name="T_511_1">#REF!</definedName>
    <definedName name="T_602">#N/A</definedName>
    <definedName name="T_602_1">#REF!</definedName>
    <definedName name="T_603">#N/A</definedName>
    <definedName name="T_603_1">#REF!</definedName>
    <definedName name="T_604">#N/A</definedName>
    <definedName name="T_604_1">#REF!</definedName>
    <definedName name="T_605">#N/A</definedName>
    <definedName name="T_605_1">#REF!</definedName>
    <definedName name="T_607">#N/A</definedName>
    <definedName name="T_607_1">#REF!</definedName>
    <definedName name="T_701">#N/A</definedName>
    <definedName name="T_701_1">#REF!</definedName>
    <definedName name="T_702">#N/A</definedName>
    <definedName name="T_702_1">#REF!</definedName>
    <definedName name="T_MF">#REF!</definedName>
    <definedName name="T_MOB">#REF!</definedName>
    <definedName name="tab_mancal">#REF!</definedName>
    <definedName name="Tab_Serv." localSheetId="15">#REF!</definedName>
    <definedName name="Tab_Serv.">#REF!</definedName>
    <definedName name="Tab_Serviços" localSheetId="15">#REF!</definedName>
    <definedName name="Tab_Serviços">#REF!</definedName>
    <definedName name="TABEFET">#REF!</definedName>
    <definedName name="Tabela" localSheetId="9">#REF!</definedName>
    <definedName name="TABELA">'[41]PLANILHA FONTE'!$B$2:$G$290</definedName>
    <definedName name="TABELA_1" localSheetId="7">#REF!</definedName>
    <definedName name="TABELA_1">#REF!</definedName>
    <definedName name="TABELA01">#REF!</definedName>
    <definedName name="TABELA02">#REF!</definedName>
    <definedName name="tabela03">#REF!</definedName>
    <definedName name="tabela2">#REF!</definedName>
    <definedName name="TabelaConsol">#REF!</definedName>
    <definedName name="tabelaDenominação">#REF!</definedName>
    <definedName name="TabelaDistribuiçãoDeMassas">#REF!</definedName>
    <definedName name="TabelaSicro">#REF!</definedName>
    <definedName name="TabImport">#REF!</definedName>
    <definedName name="TableName">"Dummy"</definedName>
    <definedName name="TABMAT">#REF!</definedName>
    <definedName name="TABMAX">#REF!</definedName>
    <definedName name="TABMIN">#REF!</definedName>
    <definedName name="TabPer">#REF!</definedName>
    <definedName name="tabserv">#REF!</definedName>
    <definedName name="TabUF">#REF!</definedName>
    <definedName name="Tachas" localSheetId="9" hidden="1">{#N/A,#N/A,TRUE,"Plan1"}</definedName>
    <definedName name="Tachas" hidden="1">{#N/A,#N/A,TRUE,"Plan1"}</definedName>
    <definedName name="Tachas_1" hidden="1">{#N/A,#N/A,TRUE,"Plan1"}</definedName>
    <definedName name="Tag_Carga">#REF!</definedName>
    <definedName name="Tag_CCM">#REF!</definedName>
    <definedName name="taxa_cap">#REF!</definedName>
    <definedName name="TaxaJuros" localSheetId="15">#REF!</definedName>
    <definedName name="TaxaJuros">#REF!</definedName>
    <definedName name="TB">#REF!</definedName>
    <definedName name="TB_1">#REF!</definedName>
    <definedName name="TB110PI">#REF!</definedName>
    <definedName name="TB110R">#REF!</definedName>
    <definedName name="TB316PI">#REF!</definedName>
    <definedName name="TB316R">#REF!</definedName>
    <definedName name="TB423PI">#REF!</definedName>
    <definedName name="TB423R">#REF!</definedName>
    <definedName name="TBF">#REF!</definedName>
    <definedName name="TBW">"$#REF!.$E$33"</definedName>
    <definedName name="TBWA">"$#REF!.$E$32"</definedName>
    <definedName name="TCB">"$#REF!.$G$31"</definedName>
    <definedName name="TCB10M3">#REF!</definedName>
    <definedName name="TCB5M3">"$#REF!.$J$32"</definedName>
    <definedName name="TCBMBUQ">"$#REF!.$K$32"</definedName>
    <definedName name="TCBW">"$#REF!.$G$33"</definedName>
    <definedName name="TCBWA">"$#REF!.$G$32"</definedName>
    <definedName name="TCC">"$#REF!.$G$44"</definedName>
    <definedName name="TCC4TCONCR">"$#REF!.$I$32"</definedName>
    <definedName name="TCC4TFORMA">"$#REF!.$H$31"</definedName>
    <definedName name="TCCBRMZ">"$#REF!.$M$28"</definedName>
    <definedName name="TCCW">"$#REF!.$G$46"</definedName>
    <definedName name="TCCWA">"$#REF!.$G$45"</definedName>
    <definedName name="TCMIMP">#REF!</definedName>
    <definedName name="TEB">"$#REF!.$G$16"</definedName>
    <definedName name="TEBW">"$#REF!.$G$18"</definedName>
    <definedName name="TEBWA">"$#REF!.$G$17"</definedName>
    <definedName name="TECD">"$#REF!.$K$39"</definedName>
    <definedName name="TECD97">"$#REF!.$K$80"</definedName>
    <definedName name="TEMPO">#REF!</definedName>
    <definedName name="TEMPO_3ªF">OFFSET(#REF!,MATCH("3ª FAIXA",#REF!,0),0,MATCH("ACOSTAMENTO",#REF!,0)-MATCH("3ª FAIXA",#REF!,0),1)</definedName>
    <definedName name="TEMPO_Acost">OFFSET(#REF!,MATCH("ACOSTAMENTO",#REF!,0),0,MATCH("DRENAGEM SUPERFICIAL",#REF!,0)-MATCH("ACOSTAMENTO",#REF!,0),1)</definedName>
    <definedName name="TEMPO_Pista">OFFSET(#REF!,MATCH("PISTA ROLAMENTO",#REF!,0),0,MATCH("3ª FAIXA",#REF!,0)-MATCH("PISTA ROLAMENTO",#REF!,0),1)</definedName>
    <definedName name="temul">#REF!</definedName>
    <definedName name="TEMULFLEX">#REF!</definedName>
    <definedName name="Teor" localSheetId="9">#REF!</definedName>
    <definedName name="Teor" localSheetId="19">[35]Teor!$A$3:$A$7</definedName>
    <definedName name="Teor">[36]Teor!$A$3:$A$7</definedName>
    <definedName name="Teor_1">#REF!</definedName>
    <definedName name="Teor_25">#REF!</definedName>
    <definedName name="Teor_26">[37]Teor!$A$3:$A$7</definedName>
    <definedName name="Teor_27">[37]Teor!$A$3:$A$7</definedName>
    <definedName name="Teor_29">#REF!</definedName>
    <definedName name="Teor_30">[37]Teor!$A$3:$A$7</definedName>
    <definedName name="Teor_31">#REF!</definedName>
    <definedName name="Teor_68">[37]Teor!$A$3:$A$7</definedName>
    <definedName name="Teor_69">[37]Teor!$A$3:$A$7</definedName>
    <definedName name="Teor1">#REF!</definedName>
    <definedName name="teor2">#N/A</definedName>
    <definedName name="teor2_1">#REF!</definedName>
    <definedName name="TER" localSheetId="15">#REF!</definedName>
    <definedName name="TER" localSheetId="19">#REF!</definedName>
    <definedName name="TER">#REF!</definedName>
    <definedName name="TER_MAR94">#REF!</definedName>
    <definedName name="TERFAIXALD" localSheetId="15">#REF!</definedName>
    <definedName name="TERFAIXALD">#REF!</definedName>
    <definedName name="TERFAIXALE" localSheetId="15">#REF!</definedName>
    <definedName name="TERFAIXALE">#REF!</definedName>
    <definedName name="TERP">"$#REF!.$P$34"</definedName>
    <definedName name="terra">#REF!</definedName>
    <definedName name="terraplenagem">#REF!</definedName>
    <definedName name="terraplenagem_1">#REF!</definedName>
    <definedName name="terraplenagem_2">#REF!</definedName>
    <definedName name="terraplenagem_3">#REF!</definedName>
    <definedName name="terraplenagem_4">#REF!</definedName>
    <definedName name="tesdt">#REF!</definedName>
    <definedName name="tesdt_1">#REF!</definedName>
    <definedName name="tesdt_2">#REF!</definedName>
    <definedName name="tesdt_3">#REF!</definedName>
    <definedName name="TESM">"$#REF!.$Q$34"</definedName>
    <definedName name="test" hidden="1">{#N/A,#N/A,TRUE,"Serviços"}</definedName>
    <definedName name="teste">#REF!</definedName>
    <definedName name="teste2">#REF!</definedName>
    <definedName name="TETB">"$#REF!.$H$30"</definedName>
    <definedName name="TETB97">"$#REF!.$H$70"</definedName>
    <definedName name="tiago">#REF!</definedName>
    <definedName name="tipo_tamb">#REF!</definedName>
    <definedName name="_xlnm.Print_Titles" localSheetId="10">'Adm Local'!$1:$8</definedName>
    <definedName name="_xlnm.Print_Titles" localSheetId="7">'CANT_Compl OAE'!$1:$1</definedName>
    <definedName name="_xlnm.Print_Titles" localSheetId="6">CANT_Princ!$1:$1</definedName>
    <definedName name="_xlnm.Print_Titles" localSheetId="2">'CURVA ABC'!$1:$3</definedName>
    <definedName name="_xlnm.Print_Titles" localSheetId="15">'CUSTO DO BINÔMIO'!$1:$1</definedName>
    <definedName name="_xlnm.Print_Titles" localSheetId="11">'EFS e Laboratórios'!$1:$7</definedName>
    <definedName name="_xlnm.Print_Titles" localSheetId="13">'Equip Mínimo'!$1:$10</definedName>
    <definedName name="_xlnm.Print_Titles" localSheetId="12">'Mob. e Desmob'!$2:$9</definedName>
    <definedName name="_xlnm.Print_Titles" localSheetId="1">PLANILHA!$1:$8</definedName>
    <definedName name="_xlnm.Print_Titles" localSheetId="14">'REAJ. COTAÇÕES'!$1:$5</definedName>
    <definedName name="_xlnm.Print_Titles" localSheetId="16">ROTAS!$1:$2</definedName>
    <definedName name="_xlnm.Print_Titles">#N/A</definedName>
    <definedName name="TLC4T">#REF!</definedName>
    <definedName name="TLMR">#REF!</definedName>
    <definedName name="TMR">#REF!</definedName>
    <definedName name="Todas_as_pendencias">#REF!</definedName>
    <definedName name="Tool">#REF!</definedName>
    <definedName name="TOT" localSheetId="15" hidden="1">#REF!</definedName>
    <definedName name="TOT" localSheetId="9" hidden="1">#REF!</definedName>
    <definedName name="TOT" localSheetId="1" hidden="1">#REF!</definedName>
    <definedName name="TOT" localSheetId="0" hidden="1">#REF!</definedName>
    <definedName name="TOT" hidden="1">#REF!</definedName>
    <definedName name="TOTAL" localSheetId="7">#REF!</definedName>
    <definedName name="TOTAL" localSheetId="15">#REF!</definedName>
    <definedName name="TOTAL" localSheetId="9">#REF!</definedName>
    <definedName name="TOTAL">#REF!</definedName>
    <definedName name="TOTAL_1">#REF!</definedName>
    <definedName name="total_19">#REF!</definedName>
    <definedName name="TOTAL1">#REF!</definedName>
    <definedName name="TOTAL1_1">#REF!</definedName>
    <definedName name="TOTAL10">#REF!</definedName>
    <definedName name="TOTAL10_1">#REF!</definedName>
    <definedName name="TOTAL10_14">#N/A</definedName>
    <definedName name="TOTAL10_7">#N/A</definedName>
    <definedName name="TOTAL10_7_1">#REF!</definedName>
    <definedName name="TOTAL10_7_14">#N/A</definedName>
    <definedName name="TOTAL11">#REF!</definedName>
    <definedName name="TOTAL11_1">#REF!</definedName>
    <definedName name="TOTAL11_14">#N/A</definedName>
    <definedName name="TOTAL11_7">#N/A</definedName>
    <definedName name="TOTAL11_7_1">#REF!</definedName>
    <definedName name="TOTAL11_7_14">#N/A</definedName>
    <definedName name="TOTAL12">#REF!</definedName>
    <definedName name="TOTAL12_1">#REF!</definedName>
    <definedName name="TOTAL12_14">#N/A</definedName>
    <definedName name="TOTAL12_7">#N/A</definedName>
    <definedName name="TOTAL12_7_1">#REF!</definedName>
    <definedName name="TOTAL12_7_14">#N/A</definedName>
    <definedName name="TOTAL13">#REF!</definedName>
    <definedName name="TOTAL13_1">#REF!</definedName>
    <definedName name="TOTAL13_14">#N/A</definedName>
    <definedName name="TOTAL13_7">#N/A</definedName>
    <definedName name="TOTAL13_7_1">#REF!</definedName>
    <definedName name="TOTAL13_7_14">#N/A</definedName>
    <definedName name="TOTAL14">#REF!</definedName>
    <definedName name="TOTAL14_1">#REF!</definedName>
    <definedName name="TOTAL14_14">#N/A</definedName>
    <definedName name="TOTAL14_7">#N/A</definedName>
    <definedName name="TOTAL14_7_1">#REF!</definedName>
    <definedName name="TOTAL14_7_14">#N/A</definedName>
    <definedName name="TOTAL15">#REF!</definedName>
    <definedName name="TOTAL15_1">#REF!</definedName>
    <definedName name="TOTAL15_14">#N/A</definedName>
    <definedName name="TOTAL15_7">#N/A</definedName>
    <definedName name="TOTAL15_7_1">#REF!</definedName>
    <definedName name="TOTAL15_7_14">#N/A</definedName>
    <definedName name="TOTAL16">#REF!</definedName>
    <definedName name="TOTAL16_1">#REF!</definedName>
    <definedName name="TOTAL16_14">#N/A</definedName>
    <definedName name="TOTAL16_7">#N/A</definedName>
    <definedName name="TOTAL16_7_1">#REF!</definedName>
    <definedName name="TOTAL16_7_14">#N/A</definedName>
    <definedName name="TOTAL17">#REF!</definedName>
    <definedName name="TOTAL17_1">#REF!</definedName>
    <definedName name="TOTAL17_14">#N/A</definedName>
    <definedName name="TOTAL17_7">#N/A</definedName>
    <definedName name="TOTAL17_7_1">#REF!</definedName>
    <definedName name="TOTAL17_7_14">#N/A</definedName>
    <definedName name="TOTAL18">#REF!</definedName>
    <definedName name="TOTAL18_1">#REF!</definedName>
    <definedName name="TOTAL18_14">#N/A</definedName>
    <definedName name="TOTAL18_7">#N/A</definedName>
    <definedName name="TOTAL18_7_1">#REF!</definedName>
    <definedName name="TOTAL18_7_14">#N/A</definedName>
    <definedName name="TOTAL19">#REF!</definedName>
    <definedName name="TOTAL19_1">#REF!</definedName>
    <definedName name="TOTAL19_14">#N/A</definedName>
    <definedName name="TOTAL19_7">#N/A</definedName>
    <definedName name="TOTAL19_7_1">#REF!</definedName>
    <definedName name="TOTAL19_7_14">#N/A</definedName>
    <definedName name="TOTAL1A">#REF!</definedName>
    <definedName name="TOTAL1A_1">#REF!</definedName>
    <definedName name="TOTAL1C">#REF!</definedName>
    <definedName name="TOTAL1C_1">#REF!</definedName>
    <definedName name="TOTAL2">#REF!</definedName>
    <definedName name="TOTAL2_1">#REF!</definedName>
    <definedName name="TOTAL2A">#REF!</definedName>
    <definedName name="TOTAL2A_1">#REF!</definedName>
    <definedName name="TOTAL3">#REF!</definedName>
    <definedName name="TOTAL3_1">#REF!</definedName>
    <definedName name="TOTAL3A">#REF!</definedName>
    <definedName name="TOTAL3A_1">#REF!</definedName>
    <definedName name="TOTAL4">#REF!</definedName>
    <definedName name="TOTAL4_1">#REF!</definedName>
    <definedName name="TOTAL4A">#REF!</definedName>
    <definedName name="TOTAL4A_1">#REF!</definedName>
    <definedName name="TOTAL5">#REF!</definedName>
    <definedName name="TOTAL5_1">#REF!</definedName>
    <definedName name="TOTAL5A">#REF!</definedName>
    <definedName name="TOTAL5A_1">#REF!</definedName>
    <definedName name="TOTAL6">#REF!</definedName>
    <definedName name="TOTAL6_1">#REF!</definedName>
    <definedName name="TOTAL6_14">#N/A</definedName>
    <definedName name="TOTAL6_7">#N/A</definedName>
    <definedName name="TOTAL6_7_1">#REF!</definedName>
    <definedName name="TOTAL6_7_14">#N/A</definedName>
    <definedName name="TOTAL6A">#REF!</definedName>
    <definedName name="TOTAL6A_1">#REF!</definedName>
    <definedName name="TOTAL6A_14">#N/A</definedName>
    <definedName name="TOTAL6A_7">#N/A</definedName>
    <definedName name="TOTAL6A_7_1">#REF!</definedName>
    <definedName name="TOTAL6A_7_14">#N/A</definedName>
    <definedName name="TOTAL7">#REF!</definedName>
    <definedName name="TOTAL7_1">#REF!</definedName>
    <definedName name="TOTAL7_14">#N/A</definedName>
    <definedName name="TOTAL7_7">#N/A</definedName>
    <definedName name="TOTAL7_7_1">#REF!</definedName>
    <definedName name="TOTAL7_7_14">#N/A</definedName>
    <definedName name="TOTAL7A">#REF!</definedName>
    <definedName name="TOTAL7A_1">#REF!</definedName>
    <definedName name="TOTAL7A_14">#N/A</definedName>
    <definedName name="TOTAL7A_7">#N/A</definedName>
    <definedName name="TOTAL7A_7_1">#REF!</definedName>
    <definedName name="TOTAL7A_7_14">#N/A</definedName>
    <definedName name="TOTAL7B">#REF!</definedName>
    <definedName name="TOTAL7B_1">#REF!</definedName>
    <definedName name="TOTAL7B_14">#N/A</definedName>
    <definedName name="TOTAL7B_7">#N/A</definedName>
    <definedName name="TOTAL7B_7_1">#REF!</definedName>
    <definedName name="TOTAL7B_7_14">#N/A</definedName>
    <definedName name="TOTAL7C">#REF!</definedName>
    <definedName name="TOTAL7C_1">#REF!</definedName>
    <definedName name="TOTAL7C_14">#N/A</definedName>
    <definedName name="TOTAL7C_7">#N/A</definedName>
    <definedName name="TOTAL7C_7_1">#REF!</definedName>
    <definedName name="TOTAL7C_7_14">#N/A</definedName>
    <definedName name="TOTAL7D">#REF!</definedName>
    <definedName name="TOTAL7D_1">#REF!</definedName>
    <definedName name="TOTAL7D_14">#N/A</definedName>
    <definedName name="TOTAL7D_7">#N/A</definedName>
    <definedName name="TOTAL7D_7_1">#REF!</definedName>
    <definedName name="TOTAL7D_7_14">#N/A</definedName>
    <definedName name="TOTAL7E">#REF!</definedName>
    <definedName name="TOTAL7E_1">#REF!</definedName>
    <definedName name="TOTAL7E_14">#N/A</definedName>
    <definedName name="TOTAL7E_7">#N/A</definedName>
    <definedName name="TOTAL7E_7_1">#REF!</definedName>
    <definedName name="TOTAL7E_7_14">#N/A</definedName>
    <definedName name="TOTAL7F">#REF!</definedName>
    <definedName name="TOTAL7F_1">#REF!</definedName>
    <definedName name="TOTAL7F_14">#N/A</definedName>
    <definedName name="TOTAL7F_7">#N/A</definedName>
    <definedName name="TOTAL7F_7_1">#REF!</definedName>
    <definedName name="TOTAL7F_7_14">#N/A</definedName>
    <definedName name="TOTAL7G">#REF!</definedName>
    <definedName name="TOTAL7G_1">#REF!</definedName>
    <definedName name="TOTAL7G_14">#N/A</definedName>
    <definedName name="TOTAL7G_7">#N/A</definedName>
    <definedName name="TOTAL7G_7_1">#REF!</definedName>
    <definedName name="TOTAL7G_7_14">#N/A</definedName>
    <definedName name="TOTAL7H">#REF!</definedName>
    <definedName name="TOTAL7H_1">#REF!</definedName>
    <definedName name="TOTAL7H_14">#N/A</definedName>
    <definedName name="TOTAL7H_7">#N/A</definedName>
    <definedName name="TOTAL7H_7_1">#REF!</definedName>
    <definedName name="TOTAL7H_7_14">#N/A</definedName>
    <definedName name="TOTAL7I">#REF!</definedName>
    <definedName name="TOTAL7I_1">#REF!</definedName>
    <definedName name="TOTAL7I_14">#N/A</definedName>
    <definedName name="TOTAL7I_7">#N/A</definedName>
    <definedName name="TOTAL7I_7_1">#REF!</definedName>
    <definedName name="TOTAL7I_7_14">#N/A</definedName>
    <definedName name="TOTAL7J">#REF!</definedName>
    <definedName name="TOTAL7J_1">#REF!</definedName>
    <definedName name="TOTAL7J_14">#N/A</definedName>
    <definedName name="TOTAL7J_7">#N/A</definedName>
    <definedName name="TOTAL7J_7_1">#REF!</definedName>
    <definedName name="TOTAL7J_7_14">#N/A</definedName>
    <definedName name="TOTAL7K">#REF!</definedName>
    <definedName name="TOTAL7K_1">#REF!</definedName>
    <definedName name="TOTAL7K_14">#N/A</definedName>
    <definedName name="TOTAL7K_7">#N/A</definedName>
    <definedName name="TOTAL7K_7_1">#REF!</definedName>
    <definedName name="TOTAL7K_7_14">#N/A</definedName>
    <definedName name="TOTAL7L">#REF!</definedName>
    <definedName name="TOTAL7L_1">#REF!</definedName>
    <definedName name="TOTAL7L_14">#N/A</definedName>
    <definedName name="TOTAL7L_7">#N/A</definedName>
    <definedName name="TOTAL7L_7_1">#REF!</definedName>
    <definedName name="TOTAL7L_7_14">#N/A</definedName>
    <definedName name="TOTAL7O">#REF!</definedName>
    <definedName name="TOTAL7O_1">#REF!</definedName>
    <definedName name="TOTAL7O_14">#N/A</definedName>
    <definedName name="TOTAL7O_7">#N/A</definedName>
    <definedName name="TOTAL7O_7_1">#REF!</definedName>
    <definedName name="TOTAL7O_7_14">#N/A</definedName>
    <definedName name="TOTAL7P">#REF!</definedName>
    <definedName name="TOTAL7P_1">#REF!</definedName>
    <definedName name="TOTAL7P_14">#N/A</definedName>
    <definedName name="TOTAL7P_7">#N/A</definedName>
    <definedName name="TOTAL7P_7_1">#REF!</definedName>
    <definedName name="TOTAL7P_7_14">#N/A</definedName>
    <definedName name="TOTAL7Q">#REF!</definedName>
    <definedName name="TOTAL7Q_1">#REF!</definedName>
    <definedName name="TOTAL7Q_14">#N/A</definedName>
    <definedName name="TOTAL7Q_7">#N/A</definedName>
    <definedName name="TOTAL7Q_7_1">#REF!</definedName>
    <definedName name="TOTAL7Q_7_14">#N/A</definedName>
    <definedName name="TOTAL7R">#REF!</definedName>
    <definedName name="TOTAL7R_1">#REF!</definedName>
    <definedName name="TOTAL7R_14">#N/A</definedName>
    <definedName name="TOTAL7R_7">#N/A</definedName>
    <definedName name="TOTAL7R_7_1">#REF!</definedName>
    <definedName name="TOTAL7R_7_14">#N/A</definedName>
    <definedName name="TOTAL8">#REF!</definedName>
    <definedName name="TOTAL8_1">#REF!</definedName>
    <definedName name="TOTAL8_14">#N/A</definedName>
    <definedName name="TOTAL8_7">#N/A</definedName>
    <definedName name="TOTAL8_7_1">#REF!</definedName>
    <definedName name="TOTAL8_7_14">#N/A</definedName>
    <definedName name="TOTAL8A">#REF!</definedName>
    <definedName name="TOTAL8A_1">#REF!</definedName>
    <definedName name="TOTAL8A_14">#N/A</definedName>
    <definedName name="TOTAL8A_7">#N/A</definedName>
    <definedName name="TOTAL8A_7_1">#REF!</definedName>
    <definedName name="TOTAL8A_7_14">#N/A</definedName>
    <definedName name="TOTAL8B">#REF!</definedName>
    <definedName name="TOTAL8B_1">#REF!</definedName>
    <definedName name="TOTAL8B_14">#N/A</definedName>
    <definedName name="TOTAL8B_7">#N/A</definedName>
    <definedName name="TOTAL8B_7_1">#REF!</definedName>
    <definedName name="TOTAL8B_7_14">#N/A</definedName>
    <definedName name="TOTAL8C">#REF!</definedName>
    <definedName name="TOTAL8C_1">#REF!</definedName>
    <definedName name="TOTAL8C_14">#N/A</definedName>
    <definedName name="TOTAL8C_7">#N/A</definedName>
    <definedName name="TOTAL8C_7_1">#REF!</definedName>
    <definedName name="TOTAL8C_7_14">#N/A</definedName>
    <definedName name="TOTAL8D">#REF!</definedName>
    <definedName name="TOTAL8D_1">#REF!</definedName>
    <definedName name="TOTAL8D_14">#N/A</definedName>
    <definedName name="TOTAL8D_7">#N/A</definedName>
    <definedName name="TOTAL8D_7_1">#REF!</definedName>
    <definedName name="TOTAL8D_7_14">#N/A</definedName>
    <definedName name="TOTAL8E">#REF!</definedName>
    <definedName name="TOTAL8E_1">#REF!</definedName>
    <definedName name="TOTAL8E_14">#N/A</definedName>
    <definedName name="TOTAL8E_7">#N/A</definedName>
    <definedName name="TOTAL8E_7_1">#REF!</definedName>
    <definedName name="TOTAL8E_7_14">#N/A</definedName>
    <definedName name="TOTAL8F">#REF!</definedName>
    <definedName name="TOTAL8F_1">#REF!</definedName>
    <definedName name="TOTAL8F_14">#N/A</definedName>
    <definedName name="TOTAL8F_7">#N/A</definedName>
    <definedName name="TOTAL8F_7_1">#REF!</definedName>
    <definedName name="TOTAL8F_7_14">#N/A</definedName>
    <definedName name="TOTAL8G">#REF!</definedName>
    <definedName name="TOTAL8G_1">#REF!</definedName>
    <definedName name="TOTAL8G_14">#N/A</definedName>
    <definedName name="TOTAL8G_7">#N/A</definedName>
    <definedName name="TOTAL8G_7_1">#REF!</definedName>
    <definedName name="TOTAL8G_7_14">#N/A</definedName>
    <definedName name="TOTAL8H">#REF!</definedName>
    <definedName name="TOTAL8H_1">#REF!</definedName>
    <definedName name="TOTAL8H_14">#N/A</definedName>
    <definedName name="TOTAL8H_7">#N/A</definedName>
    <definedName name="TOTAL8H_7_1">#REF!</definedName>
    <definedName name="TOTAL8H_7_14">#N/A</definedName>
    <definedName name="TOTAL8I">#REF!</definedName>
    <definedName name="TOTAL8I_1">#REF!</definedName>
    <definedName name="TOTAL8I_14">#N/A</definedName>
    <definedName name="TOTAL8I_7">#N/A</definedName>
    <definedName name="TOTAL8I_7_1">#REF!</definedName>
    <definedName name="TOTAL8I_7_14">#N/A</definedName>
    <definedName name="TOTAL8J">#REF!</definedName>
    <definedName name="TOTAL8J_1">#REF!</definedName>
    <definedName name="TOTAL8J_14">#N/A</definedName>
    <definedName name="TOTAL8J_7">#N/A</definedName>
    <definedName name="TOTAL8J_7_1">#REF!</definedName>
    <definedName name="TOTAL8J_7_14">#N/A</definedName>
    <definedName name="TOTAL8K">#REF!</definedName>
    <definedName name="TOTAL8K_1">#REF!</definedName>
    <definedName name="TOTAL8K_14">#N/A</definedName>
    <definedName name="TOTAL8K_7">#N/A</definedName>
    <definedName name="TOTAL8K_7_1">#REF!</definedName>
    <definedName name="TOTAL8K_7_14">#N/A</definedName>
    <definedName name="TOTAL8L">#REF!</definedName>
    <definedName name="TOTAL8L_1">#REF!</definedName>
    <definedName name="TOTAL8L_14">#N/A</definedName>
    <definedName name="TOTAL8L_7">#N/A</definedName>
    <definedName name="TOTAL8L_7_1">#REF!</definedName>
    <definedName name="TOTAL8L_7_14">#N/A</definedName>
    <definedName name="TOTAL8O">#REF!</definedName>
    <definedName name="TOTAL8O_1">#REF!</definedName>
    <definedName name="TOTAL8O_14">#N/A</definedName>
    <definedName name="TOTAL8O_7">#N/A</definedName>
    <definedName name="TOTAL8O_7_1">#REF!</definedName>
    <definedName name="TOTAL8O_7_14">#N/A</definedName>
    <definedName name="TOTAL8P">#REF!</definedName>
    <definedName name="TOTAL8P_1">#REF!</definedName>
    <definedName name="TOTAL8P_14">#N/A</definedName>
    <definedName name="TOTAL8P_7">#N/A</definedName>
    <definedName name="TOTAL8P_7_1">#REF!</definedName>
    <definedName name="TOTAL8P_7_14">#N/A</definedName>
    <definedName name="TOTAL8Q">#REF!</definedName>
    <definedName name="TOTAL8Q_1">#REF!</definedName>
    <definedName name="TOTAL8Q_14">#N/A</definedName>
    <definedName name="TOTAL8Q_7">#N/A</definedName>
    <definedName name="TOTAL8Q_7_1">#REF!</definedName>
    <definedName name="TOTAL8Q_7_14">#N/A</definedName>
    <definedName name="TOTAL8R">#REF!</definedName>
    <definedName name="TOTAL8R_1">#REF!</definedName>
    <definedName name="TOTAL8R_14">#N/A</definedName>
    <definedName name="TOTAL8R_7">#N/A</definedName>
    <definedName name="TOTAL8R_7_1">#REF!</definedName>
    <definedName name="TOTAL8R_7_14">#N/A</definedName>
    <definedName name="TOTAL9">#REF!</definedName>
    <definedName name="TOTAL9_1">#REF!</definedName>
    <definedName name="TOTAL9_14">#N/A</definedName>
    <definedName name="TOTAL9_7">#N/A</definedName>
    <definedName name="TOTAL9_7_1">#REF!</definedName>
    <definedName name="TOTAL9_7_14">#N/A</definedName>
    <definedName name="TOTALA_1">#REF!</definedName>
    <definedName name="TOTALA_14">#N/A</definedName>
    <definedName name="TOTALA_7">#N/A</definedName>
    <definedName name="TOTALA_7_1">#REF!</definedName>
    <definedName name="TOTALA_7_14">#N/A</definedName>
    <definedName name="TOTALB_1">#REF!</definedName>
    <definedName name="TOTALB_14">#N/A</definedName>
    <definedName name="TOTALB_7">#N/A</definedName>
    <definedName name="TOTALB_7_1">#REF!</definedName>
    <definedName name="TOTALB_7_14">#N/A</definedName>
    <definedName name="TOTALC_1">#REF!</definedName>
    <definedName name="TOTALC_14">#N/A</definedName>
    <definedName name="TOTALC_7">#N/A</definedName>
    <definedName name="TOTALC_7_1">#REF!</definedName>
    <definedName name="TOTALC_7_14">#N/A</definedName>
    <definedName name="TOTALD_1">#REF!</definedName>
    <definedName name="TOTALD_14">#N/A</definedName>
    <definedName name="TOTALD_7">#N/A</definedName>
    <definedName name="TOTALD_7_1">#REF!</definedName>
    <definedName name="TOTALD_7_14">#N/A</definedName>
    <definedName name="TOTALE_1">#REF!</definedName>
    <definedName name="TOTALE_14">#N/A</definedName>
    <definedName name="TOTALE_7">#N/A</definedName>
    <definedName name="TOTALE_7_1">#REF!</definedName>
    <definedName name="TOTALE_7_14">#N/A</definedName>
    <definedName name="TOTALF_1">#REF!</definedName>
    <definedName name="TOTALF_14">#N/A</definedName>
    <definedName name="TOTALF_7">#N/A</definedName>
    <definedName name="TOTALF_7_1">#REF!</definedName>
    <definedName name="TOTALF_7_14">#N/A</definedName>
    <definedName name="TOTALG_1">#REF!</definedName>
    <definedName name="TOTALG_14">#N/A</definedName>
    <definedName name="TOTALG_7">#N/A</definedName>
    <definedName name="TOTALG_7_1">#REF!</definedName>
    <definedName name="TOTALG_7_14">#N/A</definedName>
    <definedName name="TOTALH_1">#REF!</definedName>
    <definedName name="TOTALH_14">#N/A</definedName>
    <definedName name="TOTALH_7">#N/A</definedName>
    <definedName name="TOTALH_7_1">#REF!</definedName>
    <definedName name="TOTALH_7_14">#N/A</definedName>
    <definedName name="TOTALI_1">#REF!</definedName>
    <definedName name="TOTALI_14">#N/A</definedName>
    <definedName name="TOTALI_7">#N/A</definedName>
    <definedName name="TOTALI_7_1">#REF!</definedName>
    <definedName name="TOTALI_7_14">#N/A</definedName>
    <definedName name="TOTALJ_1">#REF!</definedName>
    <definedName name="TOTALJ_14">#N/A</definedName>
    <definedName name="TOTALJ_7">#N/A</definedName>
    <definedName name="TOTALJ_7_1">#REF!</definedName>
    <definedName name="TOTALJ_7_14">#N/A</definedName>
    <definedName name="TOTALK_1">#REF!</definedName>
    <definedName name="TOTALK_14">#N/A</definedName>
    <definedName name="TOTALK_7">#N/A</definedName>
    <definedName name="TOTALK_7_1">#REF!</definedName>
    <definedName name="TOTALK_7_14">#N/A</definedName>
    <definedName name="TOTALL_1">#REF!</definedName>
    <definedName name="TOTALL_14">#N/A</definedName>
    <definedName name="TOTALL_7">#N/A</definedName>
    <definedName name="TOTALL_7_1">#REF!</definedName>
    <definedName name="TOTALL_7_14">#N/A</definedName>
    <definedName name="TOTALO_1">#REF!</definedName>
    <definedName name="TOTALO_14">#N/A</definedName>
    <definedName name="TOTALO_7">#N/A</definedName>
    <definedName name="TOTALO_7_1">#REF!</definedName>
    <definedName name="TOTALO_7_14">#N/A</definedName>
    <definedName name="TOTALP_1">#REF!</definedName>
    <definedName name="TOTALP_14">#N/A</definedName>
    <definedName name="TOTALP_7">#N/A</definedName>
    <definedName name="TOTALP_7_1">#REF!</definedName>
    <definedName name="TOTALP_7_14">#N/A</definedName>
    <definedName name="TOTALQ_1">#REF!</definedName>
    <definedName name="TOTALQ_14">#N/A</definedName>
    <definedName name="TOTALQ_7">#N/A</definedName>
    <definedName name="TOTALQ_7_1">#REF!</definedName>
    <definedName name="TOTALQ_7_14">#N/A</definedName>
    <definedName name="TOTALSAIBRO" localSheetId="15">#REF!</definedName>
    <definedName name="TOTALSAIBRO">#REF!</definedName>
    <definedName name="totmsa">#REF!</definedName>
    <definedName name="totmsa_1">#REF!</definedName>
    <definedName name="totmsa_2">#REF!</definedName>
    <definedName name="totmsa_3">#REF!</definedName>
    <definedName name="totmsa_4">#REF!</definedName>
    <definedName name="totmsa2">#REF!</definedName>
    <definedName name="totmsa2_1">#REF!</definedName>
    <definedName name="totmsa2_2">#REF!</definedName>
    <definedName name="totmsa2_3">#REF!</definedName>
    <definedName name="totmsa2_4">#REF!</definedName>
    <definedName name="totsma">#REF!</definedName>
    <definedName name="totsma_1">#REF!</definedName>
    <definedName name="totsma_2">#REF!</definedName>
    <definedName name="totsma_3">#REF!</definedName>
    <definedName name="totsma_4">#REF!</definedName>
    <definedName name="TPA">#REF!</definedName>
    <definedName name="TPC">#REF!</definedName>
    <definedName name="TPM" localSheetId="7">#REF!</definedName>
    <definedName name="TPM" localSheetId="15">#REF!</definedName>
    <definedName name="TPM">#REF!</definedName>
    <definedName name="TPM_25" localSheetId="15">#REF!</definedName>
    <definedName name="TPM_25">#REF!</definedName>
    <definedName name="TR5C">#REF!</definedName>
    <definedName name="TRABALHO">#REF!</definedName>
    <definedName name="TrabAnual" localSheetId="15">#REF!</definedName>
    <definedName name="TrabAnual">#REF!</definedName>
    <definedName name="TRAF" localSheetId="15">[30]RESUMO_AUT1!#REF!</definedName>
    <definedName name="TRAF">#REF!</definedName>
    <definedName name="TRAF_25" localSheetId="15">[31]RESUMO_AUT1!#REF!</definedName>
    <definedName name="TRAF_25">#REF!</definedName>
    <definedName name="TRANSMICRO">#REF!</definedName>
    <definedName name="TRANSP_LOC_CARROC_PAV">#REF!</definedName>
    <definedName name="TRANSP_LOC_EQUIP">#REF!</definedName>
    <definedName name="TRANSP_LOC_PAV">#REF!</definedName>
    <definedName name="transporte" localSheetId="15">#REF!</definedName>
    <definedName name="transporte">#REF!</definedName>
    <definedName name="transporte_1">#REF!</definedName>
    <definedName name="TRANSTSS">#REF!</definedName>
    <definedName name="TRCAP20">"$#REF!.$I$27"</definedName>
    <definedName name="TRCM30">"$#REF!.$I$28"</definedName>
    <definedName name="Trec" localSheetId="15">#REF!</definedName>
    <definedName name="Trec">#REF!</definedName>
    <definedName name="TREC_1">#REF!</definedName>
    <definedName name="TREC1">#REF!</definedName>
    <definedName name="TRECHO">#REF!</definedName>
    <definedName name="Trev">#REF!</definedName>
    <definedName name="Trevo">#REF!</definedName>
    <definedName name="TRM">#REF!</definedName>
    <definedName name="TRMRP">#REF!</definedName>
    <definedName name="TRMTB">#REF!</definedName>
    <definedName name="TRP">#REF!</definedName>
    <definedName name="TRR1CF">#REF!</definedName>
    <definedName name="TRRM1C">"$#REF!.$I$30"</definedName>
    <definedName name="TRRPL">#REF!</definedName>
    <definedName name="TRRR1C">"$#REF!.$I$29"</definedName>
    <definedName name="TRRRP">#REF!</definedName>
    <definedName name="TRRTB">#REF!</definedName>
    <definedName name="TRRTSD">#REF!</definedName>
    <definedName name="TRT">#REF!</definedName>
    <definedName name="TS2C">"'file:///D:/Meus documentos/ANASTÁCIO/SERCEL/BR262990800.xls'#$TLMB.$#REF!$#REF!"</definedName>
    <definedName name="TSCAP20">#REF!</definedName>
    <definedName name="TSCM30">#REF!</definedName>
    <definedName name="TSD">#REF!</definedName>
    <definedName name="TSD_Adir">OFFSET(#REF!,0,COLUMN(#REF!)-1,COUNTA(#REF!),1)</definedName>
    <definedName name="TSD_Aesq">OFFSET(#REF!,0,MATCH(#REF!,#REF!,0)-1,COUNTA(#REF!),1)</definedName>
    <definedName name="TSD_pista">OFFSET(#REF!,0,MATCH(#REF!,#REF!,0)-1,COUNTA(#REF!),1)</definedName>
    <definedName name="TSEMUL">#REF!</definedName>
    <definedName name="TSRL1C">#REF!</definedName>
    <definedName name="TSRM1C">#REF!</definedName>
    <definedName name="TSRR1C">#REF!</definedName>
    <definedName name="TSRR1CF">#REF!</definedName>
    <definedName name="TSRR2C">#REF!</definedName>
    <definedName name="TSRR2CF">#REF!</definedName>
    <definedName name="TSSB">#REF!</definedName>
    <definedName name="tssd_1">#REF!</definedName>
    <definedName name="tssd_14">#N/A</definedName>
    <definedName name="tt">[0]!tt</definedName>
    <definedName name="TT_1">#REF!</definedName>
    <definedName name="tt_25">tt_25</definedName>
    <definedName name="tt1_25">tt1_25</definedName>
    <definedName name="TTSS">#REF!</definedName>
    <definedName name="TTT">#REF!</definedName>
    <definedName name="ttttt">#REF!</definedName>
    <definedName name="TXREMATI">#REF!</definedName>
    <definedName name="TYUIO" localSheetId="15" hidden="1">{#N/A,#N/A,TRUE,"Serviços"}</definedName>
    <definedName name="TYUIO" localSheetId="9" hidden="1">{#N/A,#N/A,TRUE,"Serviços"}</definedName>
    <definedName name="TYUIO" hidden="1">{#N/A,#N/A,TRUE,"Serviços"}</definedName>
    <definedName name="TYUIOO" localSheetId="9" hidden="1">{#N/A,#N/A,TRUE,"Serviços"}</definedName>
    <definedName name="TYUIOO" hidden="1">{#N/A,#N/A,TRUE,"Serviços"}</definedName>
    <definedName name="UF">#REF!</definedName>
    <definedName name="UIO">#REF!</definedName>
    <definedName name="UL_1">#REF!</definedName>
    <definedName name="un" hidden="1">#N/A</definedName>
    <definedName name="Und" hidden="1">#N/A</definedName>
    <definedName name="Und_26">NA()</definedName>
    <definedName name="Und_27">NA()</definedName>
    <definedName name="unid.2" localSheetId="15">#REF!</definedName>
    <definedName name="unid.2">#REF!</definedName>
    <definedName name="UNID_serviço">OFFSET(#REF!,0,0,COUNTA(#REF!),1)</definedName>
    <definedName name="unidade">#REF!</definedName>
    <definedName name="Unidade1" localSheetId="15">#REF!</definedName>
    <definedName name="Unidade1">#REF!</definedName>
    <definedName name="UnidAux" hidden="1">#N/A</definedName>
    <definedName name="UNIT" localSheetId="7">#REF!</definedName>
    <definedName name="UNIT" localSheetId="9">#REF!</definedName>
    <definedName name="UNIT">#REF!</definedName>
    <definedName name="UNIT_1">#REF!</definedName>
    <definedName name="uno">#REF!</definedName>
    <definedName name="Upvc_2001">#REF!</definedName>
    <definedName name="UPVC_99">#REF!</definedName>
    <definedName name="URV_MAR94">#REF!</definedName>
    <definedName name="USINA">#REF!</definedName>
    <definedName name="Utlidades2">#REF!</definedName>
    <definedName name="uuu" hidden="1">{#N/A,#N/A,TRUE,"Serviços"}</definedName>
    <definedName name="uuuuuty">[0]!TRECHO</definedName>
    <definedName name="V">#N/A</definedName>
    <definedName name="VACAP">"$#REF!.$D$38"</definedName>
    <definedName name="VACM">"$#REF!.$D$37"</definedName>
    <definedName name="VAL">#REF!</definedName>
    <definedName name="ValAcurl">#REF!</definedName>
    <definedName name="Valchvrl">#REF!</definedName>
    <definedName name="VALORES_VALORES_Listar">#REF!</definedName>
    <definedName name="VAM">#REF!</definedName>
    <definedName name="VAMM" localSheetId="15">#REF!</definedName>
    <definedName name="VAMM">#REF!</definedName>
    <definedName name="VARM">"$#REF!.$D$36"</definedName>
    <definedName name="VARR">"$#REF!.$D$34"</definedName>
    <definedName name="Vazio1">#REF!</definedName>
    <definedName name="VAZIO2">#REF!</definedName>
    <definedName name="Vazios" localSheetId="9">#REF!</definedName>
    <definedName name="Vazios" localSheetId="19">[35]Teor!$B$3:$B$7</definedName>
    <definedName name="Vazios">[36]Teor!$B$3:$B$7</definedName>
    <definedName name="Vazios_25">#REF!</definedName>
    <definedName name="Vazios_26">[37]Teor!$B$3:$B$7</definedName>
    <definedName name="Vazios_27">[37]Teor!$B$3:$B$7</definedName>
    <definedName name="Vazios_29">#REF!</definedName>
    <definedName name="Vazios_30">[37]Teor!$B$3:$B$7</definedName>
    <definedName name="Vazios_31">#REF!</definedName>
    <definedName name="Vazios_68">[37]Teor!$B$3:$B$7</definedName>
    <definedName name="Vazios_69">[37]Teor!$B$3:$B$7</definedName>
    <definedName name="verde" localSheetId="7">#REF!</definedName>
    <definedName name="verde" localSheetId="15">#REF!</definedName>
    <definedName name="verde" localSheetId="9">#REF!</definedName>
    <definedName name="verde" localSheetId="19">#REF!</definedName>
    <definedName name="verde">#REF!</definedName>
    <definedName name="verde_25" localSheetId="15">#REF!</definedName>
    <definedName name="verde_25">#REF!</definedName>
    <definedName name="verdepav" localSheetId="7">#REF!</definedName>
    <definedName name="verdepav" localSheetId="15">#REF!</definedName>
    <definedName name="verdepav">#REF!</definedName>
    <definedName name="verdepav_25" localSheetId="15">#REF!</definedName>
    <definedName name="verdepav_25">#REF!</definedName>
    <definedName name="verificar">#REF!</definedName>
    <definedName name="verificar2">#REF!</definedName>
    <definedName name="vfvr">[0]!verdepav</definedName>
    <definedName name="VI" hidden="1">{#N/A,#N/A,FALSE,"GERAL";#N/A,#N/A,FALSE,"012-96";#N/A,#N/A,FALSE,"018-96";#N/A,#N/A,FALSE,"027-96";#N/A,#N/A,FALSE,"059-96";#N/A,#N/A,FALSE,"076-96";#N/A,#N/A,FALSE,"019-97";#N/A,#N/A,FALSE,"021-97";#N/A,#N/A,FALSE,"022-97";#N/A,#N/A,FALSE,"028-97"}</definedName>
    <definedName name="VidaAnos" localSheetId="15">#REF!</definedName>
    <definedName name="VidaAnos">#REF!</definedName>
    <definedName name="Vidahoras" localSheetId="15">#REF!</definedName>
    <definedName name="Vidahoras">#REF!</definedName>
    <definedName name="VLM">"$#REF!.$#REF!$#REF!"</definedName>
    <definedName name="VLPI">"$#REF!.$#REF!$#REF!"</definedName>
    <definedName name="VLREAJ">"$#REF!.$#REF!$#REF!"</definedName>
    <definedName name="vm" hidden="1">{#N/A,#N/A,FALSE,"MO (2)"}</definedName>
    <definedName name="Vutil">#REF!</definedName>
    <definedName name="VV9_1">#REF!</definedName>
    <definedName name="VV9_2">#REF!</definedName>
    <definedName name="VV9_3">#REF!</definedName>
    <definedName name="vvv" localSheetId="9" hidden="1">{#N/A,#N/A,FALSE,"MO (2)"}</definedName>
    <definedName name="vvv" hidden="1">{#N/A,#N/A,FALSE,"MO (2)"}</definedName>
    <definedName name="vvv_1" hidden="1">{#N/A,#N/A,FALSE,"MO (2)"}</definedName>
    <definedName name="w" hidden="1">{#N/A,#N/A,FALSE,"GERAL";#N/A,#N/A,FALSE,"012-96";#N/A,#N/A,FALSE,"018-96";#N/A,#N/A,FALSE,"027-96";#N/A,#N/A,FALSE,"059-96";#N/A,#N/A,FALSE,"076-96";#N/A,#N/A,FALSE,"019-97";#N/A,#N/A,FALSE,"021-97";#N/A,#N/A,FALSE,"022-97";#N/A,#N/A,FALSE,"028-97"}</definedName>
    <definedName name="wacc">#REF!</definedName>
    <definedName name="wacc1">#REF!</definedName>
    <definedName name="WAESDE">#N/A</definedName>
    <definedName name="WAESDE_1">#REF!</definedName>
    <definedName name="WAESDE_14">#N/A</definedName>
    <definedName name="WAESDE_7">#N/A</definedName>
    <definedName name="WAESDE_7_1">#REF!</definedName>
    <definedName name="WAESDE_7_14">#N/A</definedName>
    <definedName name="we">#N/A</definedName>
    <definedName name="wer">[0]!vfvr</definedName>
    <definedName name="wew">[0]!wew</definedName>
    <definedName name="wew_38" localSheetId="15">'CUSTO DO BINÔMIO'!wew_38</definedName>
    <definedName name="wew_38">#N/A</definedName>
    <definedName name="wewewew" hidden="1">{#N/A,#N/A,FALSE,"MO (2)"}</definedName>
    <definedName name="WEWR">#N/A</definedName>
    <definedName name="WEWRWR" localSheetId="9">[0]!wer</definedName>
    <definedName name="WEWRWR">#N/A</definedName>
    <definedName name="WEWRWR_1">WEWRWR_1</definedName>
    <definedName name="WEWRWR_10">WEWRWR_10</definedName>
    <definedName name="WEWRWR_12">WEWRWR_12</definedName>
    <definedName name="WEWRWR_13">WEWRWR_13</definedName>
    <definedName name="WEWRWR_14">WEWRWR_14</definedName>
    <definedName name="WEWRWR_19" localSheetId="15">'CUSTO DO BINÔMIO'!WEWRWR_19</definedName>
    <definedName name="WEWRWR_19">#N/A</definedName>
    <definedName name="WEWRWR_2">WEWRWR_2</definedName>
    <definedName name="WEWRWR_21" localSheetId="15">'CUSTO DO BINÔMIO'!WEWRWR_21</definedName>
    <definedName name="WEWRWR_21">#N/A</definedName>
    <definedName name="WEWRWR_22">WEWRWR_22</definedName>
    <definedName name="WEWRWR_23" localSheetId="15">'CUSTO DO BINÔMIO'!WEWRWR_23</definedName>
    <definedName name="WEWRWR_23">#N/A</definedName>
    <definedName name="WEWRWR_24" localSheetId="15">'CUSTO DO BINÔMIO'!WEWRWR_24</definedName>
    <definedName name="WEWRWR_24">[0]!DPESSO_1</definedName>
    <definedName name="WEWRWR_25">WEWRWR_25</definedName>
    <definedName name="WEWRWR_26">WEWRWR_26</definedName>
    <definedName name="WEWRWR_27">WEWRWR_27</definedName>
    <definedName name="WEWRWR_28">WEWRWR_28</definedName>
    <definedName name="WEWRWR_29">WEWRWR_29</definedName>
    <definedName name="WEWRWR_3">WEWRWR_3</definedName>
    <definedName name="WEWRWR_30">WEWRWR_30</definedName>
    <definedName name="WEWRWR_31">WEWRWR_31</definedName>
    <definedName name="WEWRWR_32">WEWRWR_32</definedName>
    <definedName name="WEWRWR_33">WEWRWR_33</definedName>
    <definedName name="WEWRWR_34">WEWRWR_34</definedName>
    <definedName name="WEWRWR_35">WEWRWR_35</definedName>
    <definedName name="WEWRWR_36">WEWRWR_36</definedName>
    <definedName name="WEWRWR_37">WEWRWR_37</definedName>
    <definedName name="WEWRWR_38">WEWRWR_38</definedName>
    <definedName name="WEWRWR_39" localSheetId="15">'CUSTO DO BINÔMIO'!WEWRWR_39</definedName>
    <definedName name="WEWRWR_39">#N/A</definedName>
    <definedName name="WEWRWR_4">WEWRWR_4</definedName>
    <definedName name="WEWRWR_40" localSheetId="15">'CUSTO DO BINÔMIO'!WEWRWR_40</definedName>
    <definedName name="WEWRWR_40">#N/A</definedName>
    <definedName name="WEWRWR_41" localSheetId="15">'CUSTO DO BINÔMIO'!WEWRWR_41</definedName>
    <definedName name="WEWRWR_41">#N/A</definedName>
    <definedName name="WEWRWR_42" localSheetId="15">'CUSTO DO BINÔMIO'!WEWRWR_42</definedName>
    <definedName name="WEWRWR_42">[0]!DRE</definedName>
    <definedName name="WEWRWR_43" localSheetId="15">'CUSTO DO BINÔMIO'!WEWRWR_43</definedName>
    <definedName name="WEWRWR_43">#N/A</definedName>
    <definedName name="WEWRWR_44" localSheetId="15">'CUSTO DO BINÔMIO'!WEWRWR_44</definedName>
    <definedName name="WEWRWR_44">#N/A</definedName>
    <definedName name="WEWRWR_45" localSheetId="15">'CUSTO DO BINÔMIO'!WEWRWR_45</definedName>
    <definedName name="WEWRWR_45">[0]!DREN</definedName>
    <definedName name="WEWRWR_46" localSheetId="15">'CUSTO DO BINÔMIO'!WEWRWR_46</definedName>
    <definedName name="WEWRWR_46">[0]!DREN</definedName>
    <definedName name="WEWRWR_47" localSheetId="15">'CUSTO DO BINÔMIO'!WEWRWR_47</definedName>
    <definedName name="WEWRWR_47">#N/A</definedName>
    <definedName name="WEWRWR_48" localSheetId="15">'CUSTO DO BINÔMIO'!WEWRWR_48</definedName>
    <definedName name="WEWRWR_48">#N/A</definedName>
    <definedName name="WEWRWR_5">WEWRWR_5</definedName>
    <definedName name="WEWRWR_51" localSheetId="15">'CUSTO DO BINÔMIO'!WEWRWR_51</definedName>
    <definedName name="WEWRWR_51">#N/A</definedName>
    <definedName name="WEWRWR_52" localSheetId="15">'CUSTO DO BINÔMIO'!WEWRWR_52</definedName>
    <definedName name="WEWRWR_52">#N/A</definedName>
    <definedName name="WEWRWR_53" localSheetId="15">'CUSTO DO BINÔMIO'!WEWRWR_53</definedName>
    <definedName name="WEWRWR_53">#N/A</definedName>
    <definedName name="WEWRWR_54" localSheetId="15">'CUSTO DO BINÔMIO'!WEWRWR_54</definedName>
    <definedName name="WEWRWR_54">#N/A</definedName>
    <definedName name="WEWRWR_55" localSheetId="15">'CUSTO DO BINÔMIO'!WEWRWR_55</definedName>
    <definedName name="WEWRWR_55">#N/A</definedName>
    <definedName name="WEWRWR_56" localSheetId="15">'CUSTO DO BINÔMIO'!WEWRWR_56</definedName>
    <definedName name="WEWRWR_56">#N/A</definedName>
    <definedName name="WEWRWR_57" localSheetId="15">'CUSTO DO BINÔMIO'!WEWRWR_57</definedName>
    <definedName name="WEWRWR_57">#N/A</definedName>
    <definedName name="WEWRWR_58" localSheetId="15">'CUSTO DO BINÔMIO'!WEWRWR_58</definedName>
    <definedName name="WEWRWR_58">drena</definedName>
    <definedName name="WEWRWR_59" localSheetId="15">'CUSTO DO BINÔMIO'!WEWRWR_59</definedName>
    <definedName name="WEWRWR_59">#N/A</definedName>
    <definedName name="WEWRWR_6">WEWRWR_6</definedName>
    <definedName name="WEWRWR_60" localSheetId="15">'CUSTO DO BINÔMIO'!WEWRWR_60</definedName>
    <definedName name="WEWRWR_60">#N/A</definedName>
    <definedName name="WEWRWR_61" localSheetId="15">'CUSTO DO BINÔMIO'!WEWRWR_61</definedName>
    <definedName name="WEWRWR_61">#N/A</definedName>
    <definedName name="WEWRWR_62" localSheetId="15">'CUSTO DO BINÔMIO'!WEWRWR_62</definedName>
    <definedName name="WEWRWR_62">[0]!drenagem</definedName>
    <definedName name="WEWRWR_63" localSheetId="15">'CUSTO DO BINÔMIO'!WEWRWR_63</definedName>
    <definedName name="WEWRWR_63">#N/A</definedName>
    <definedName name="WEWRWR_64" localSheetId="15">'CUSTO DO BINÔMIO'!WEWRWR_64</definedName>
    <definedName name="WEWRWR_64">#N/A</definedName>
    <definedName name="WEWRWR_65" localSheetId="15">'CUSTO DO BINÔMIO'!WEWRWR_65</definedName>
    <definedName name="WEWRWR_65">[0]!drenagem_1</definedName>
    <definedName name="WEWRWR_66" localSheetId="15">'CUSTO DO BINÔMIO'!WEWRWR_66</definedName>
    <definedName name="WEWRWR_66">[0]!drenagem_1</definedName>
    <definedName name="WEWRWR_67" localSheetId="15">'CUSTO DO BINÔMIO'!WEWRWR_67</definedName>
    <definedName name="WEWRWR_67">#N/A</definedName>
    <definedName name="WEWRWR_68" localSheetId="15">'CUSTO DO BINÔMIO'!WEWRWR_68</definedName>
    <definedName name="WEWRWR_68">#N/A</definedName>
    <definedName name="WEWRWR_69" localSheetId="15">'CUSTO DO BINÔMIO'!WEWRWR_69</definedName>
    <definedName name="WEWRWR_69">#N/A</definedName>
    <definedName name="WEWRWR_7">WEWRWR_7</definedName>
    <definedName name="WEWRWR_70" localSheetId="15">'CUSTO DO BINÔMIO'!WEWRWR_70</definedName>
    <definedName name="WEWRWR_70">#N/A</definedName>
    <definedName name="WEWRWR_71" localSheetId="15">'CUSTO DO BINÔMIO'!WEWRWR_71</definedName>
    <definedName name="WEWRWR_71">#N/A</definedName>
    <definedName name="WEWRWR_72" localSheetId="15">'CUSTO DO BINÔMIO'!WEWRWR_72</definedName>
    <definedName name="WEWRWR_72">#N/A</definedName>
    <definedName name="WEWRWR_8">WEWRWR_8</definedName>
    <definedName name="WEWRWR_9">WEWRWR_9</definedName>
    <definedName name="wqdwd" hidden="1">{#N/A,#N/A,TRUE,"Serviços"}</definedName>
    <definedName name="wrn.ACABINT." hidden="1">{#N/A,#N/A,FALSE,"SS";#N/A,#N/A,FALSE,"TER1";#N/A,#N/A,FALSE,"TER2";#N/A,#N/A,FALSE,"TER3";#N/A,#N/A,FALSE,"TP1";#N/A,#N/A,FALSE,"TP2";#N/A,#N/A,FALSE,"TP3";#N/A,#N/A,FALSE,"DI1";#N/A,#N/A,FALSE,"DI2";#N/A,#N/A,FALSE,"DI3";#N/A,#N/A,FALSE,"DS1";#N/A,#N/A,FALSE,"DS2";#N/A,#N/A,FALSE,"CM"}</definedName>
    <definedName name="wrn.ACABINT._.TOT." hidden="1">{#N/A,#N/A,FALSE,"SS 1";#N/A,#N/A,FALSE,"TER 1 (A)";#N/A,#N/A,FALSE,"SS 2";#N/A,#N/A,FALSE,"TER 1 (B)";#N/A,#N/A,FALSE,"TER 1 (C)";#N/A,#N/A,FALSE,"TER 1 (D)";#N/A,#N/A,FALSE,"TER 1 (E)";#N/A,#N/A,FALSE,"TER 2 "}</definedName>
    <definedName name="wrn.COLETAS._.DE._.EQUIPAMENTOS." hidden="1">{#N/A,#N/A,FALSE,"EQUIPAMENTOS"}</definedName>
    <definedName name="wrn.COLETAS._.DE._.MATERIAIS." hidden="1">{#N/A,#N/A,FALSE,"SOTREQ"}</definedName>
    <definedName name="wrn.COMP._.EQUIP." hidden="1">{#N/A,#N/A,FALSE,"EQUIPAMENTOS"}</definedName>
    <definedName name="wrn.COMP._.MATERIAIS." hidden="1">{#N/A,#N/A,FALSE,"MATERIAIS"}</definedName>
    <definedName name="wrn.Cronograma." hidden="1">{#N/A,#N/A,FALSE,"Cronograma";#N/A,#N/A,FALSE,"Cronogr. 2"}</definedName>
    <definedName name="wrn.FACHADA." hidden="1">{#N/A,#N/A,TRUE,"TER  EXT";#N/A,#N/A,TRUE,"TER  EXT";#N/A,#N/A,TRUE,"LAT  ESQ";#N/A,#N/A,TRUE,"FRONTAL";#N/A,#N/A,TRUE,"POST";#N/A,#N/A,TRUE,"LAT  DIR"}</definedName>
    <definedName name="wrn.GERAL." hidden="1">{#N/A,#N/A,FALSE,"ET-CAPA";#N/A,#N/A,FALSE,"ET-PAG1";#N/A,#N/A,FALSE,"ET-PAG2";#N/A,#N/A,FALSE,"ET-PAG3";#N/A,#N/A,FALSE,"ET-PAG4";#N/A,#N/A,FALSE,"ET-PAG5"}</definedName>
    <definedName name="wrn.LEVFER." hidden="1">{#N/A,#N/A,FALSE,"LEVFER V2 P";#N/A,#N/A,FALSE,"LEVFER V2 P10%"}</definedName>
    <definedName name="wrn.mo2." localSheetId="9" hidden="1">{#N/A,#N/A,FALSE,"MO (2)"}</definedName>
    <definedName name="wrn.mo2." hidden="1">{#N/A,#N/A,FALSE,"MO (2)"}</definedName>
    <definedName name="wrn.mo2._1" hidden="1">{#N/A,#N/A,FALSE,"MO (2)"}</definedName>
    <definedName name="wrn.PENDENCIAS." localSheetId="9" hidden="1">{#N/A,#N/A,FALSE,"GERAL";#N/A,#N/A,FALSE,"012-96";#N/A,#N/A,FALSE,"018-96";#N/A,#N/A,FALSE,"027-96";#N/A,#N/A,FALSE,"059-96";#N/A,#N/A,FALSE,"076-96";#N/A,#N/A,FALSE,"019-97";#N/A,#N/A,FALSE,"021-97";#N/A,#N/A,FALSE,"022-97";#N/A,#N/A,FALSE,"028-97"}</definedName>
    <definedName name="wrn.PENDENCIAS." hidden="1">{#N/A,#N/A,FALSE,"GERAL";#N/A,#N/A,FALSE,"012-96";#N/A,#N/A,FALSE,"018-96";#N/A,#N/A,FALSE,"027-96";#N/A,#N/A,FALSE,"059-96";#N/A,#N/A,FALSE,"076-96";#N/A,#N/A,FALSE,"019-97";#N/A,#N/A,FALSE,"021-97";#N/A,#N/A,FALSE,"022-97";#N/A,#N/A,FALSE,"028-97"}</definedName>
    <definedName name="wrn.PNEUS." hidden="1">{#N/A,#N/A,FALSE,"EQUIPAMENTOS"}</definedName>
    <definedName name="wrn.RELAT_EAP." localSheetId="9" hidden="1">{#N/A,#N/A,FALSE,"EAP";#N/A,#N/A,FALSE,"CURVA AV.FÍSICO";#N/A,#N/A,FALSE,"CURVA AV.FINANC."}</definedName>
    <definedName name="wrn.RELAT_EAP." hidden="1">{#N/A,#N/A,FALSE,"EAP";#N/A,#N/A,FALSE,"CURVA AV.FÍSICO";#N/A,#N/A,FALSE,"CURVA AV.FINANC."}</definedName>
    <definedName name="wrn.relext." localSheetId="9" hidden="1">{#N/A,#N/A,TRUE,"Plan1"}</definedName>
    <definedName name="wrn.relext." hidden="1">{#N/A,#N/A,TRUE,"Plan1"}</definedName>
    <definedName name="wrn.relext._1" hidden="1">{#N/A,#N/A,TRUE,"Plan1"}</definedName>
    <definedName name="wrn.SBBE." localSheetId="9" hidden="1">{#N/A,#N/A,FALSE,"Plan1"}</definedName>
    <definedName name="wrn.SBBE." hidden="1">{#N/A,#N/A,FALSE,"Plan1"}</definedName>
    <definedName name="wrn.SERV._.PAVTO." hidden="1">{#N/A,#N/A,FALSE,"SS 1";#N/A,#N/A,FALSE,"SS 2";#N/A,#N/A,FALSE,"TER 1 (1)";#N/A,#N/A,FALSE,"TER 1 (2)";#N/A,#N/A,FALSE,"TER 2 ";#N/A,#N/A,FALSE,"TP  (1)";#N/A,#N/A,FALSE,"TP  (2)";#N/A,#N/A,FALSE,"CM BAR"}</definedName>
    <definedName name="wrn.Tipo." localSheetId="15" hidden="1">{#N/A,#N/A,TRUE,"Serviços"}</definedName>
    <definedName name="wrn.Tipo." localSheetId="9" hidden="1">{#N/A,#N/A,TRUE,"Serviços"}</definedName>
    <definedName name="wrn.Tipo." hidden="1">{#N/A,#N/A,TRUE,"Serviços"}</definedName>
    <definedName name="wrn.Tipo.." localSheetId="9" hidden="1">{#N/A,#N/A,TRUE,"Serviços"}</definedName>
    <definedName name="wrn.Tipo.." hidden="1">{#N/A,#N/A,TRUE,"Serviços"}</definedName>
    <definedName name="ws">#REF!</definedName>
    <definedName name="ww">"'file:///Y:/ENGENHARIA/Deise Aoki/PATOS - OK/PATOS 05-09-2007-ok/Laptop - Arquivos/DNIT/PATOs/Rondonópolis/PATO_BR-364_km_000_ao_km_11290_LICITAÇÃO MAIO DE 2007.xls'#$reg_mec_fx_dm_.$#REF!$#REF!:$#REF!$#REF!"</definedName>
    <definedName name="wwwww" hidden="1">{#N/A,#N/A,FALSE,"MO (2)"}</definedName>
    <definedName name="wwwwww" hidden="1">{#N/A,#N/A,FALSE,"MO (2)"}</definedName>
    <definedName name="x" localSheetId="7">[36]Equipamentos!#REF!</definedName>
    <definedName name="x" localSheetId="15">[42]Equipamentos!#REF!</definedName>
    <definedName name="x" localSheetId="9">#REF!</definedName>
    <definedName name="x" localSheetId="19">[35]Equipamentos!#REF!</definedName>
    <definedName name="x">[36]Equipamentos!#REF!</definedName>
    <definedName name="x_10" localSheetId="15">[42]Equipamentos!#REF!</definedName>
    <definedName name="x_10">#REF!</definedName>
    <definedName name="x_25" localSheetId="15">[43]Equipamentos!#REF!</definedName>
    <definedName name="x_25">#REF!</definedName>
    <definedName name="x_26" localSheetId="15">[37]Equipamentos!#REF!</definedName>
    <definedName name="x_26">[37]Equipamentos!#REF!</definedName>
    <definedName name="x_27" localSheetId="15">[42]Equipamentos!#REF!</definedName>
    <definedName name="x_27">#REF!</definedName>
    <definedName name="x_29" localSheetId="15">[44]Equipamentos!#REF!</definedName>
    <definedName name="x_29">#REF!</definedName>
    <definedName name="x_30" localSheetId="15">[37]Equipamentos!#REF!</definedName>
    <definedName name="x_30">[37]Equipamentos!#REF!</definedName>
    <definedName name="x_31" localSheetId="15">[44]Equipamentos!#REF!</definedName>
    <definedName name="x_31">#REF!</definedName>
    <definedName name="x_68" localSheetId="15">[37]Equipamentos!#REF!</definedName>
    <definedName name="x_68">[37]Equipamentos!#REF!</definedName>
    <definedName name="x_69" localSheetId="15">[37]Equipamentos!#REF!</definedName>
    <definedName name="x_69">[37]Equipamentos!#REF!</definedName>
    <definedName name="x_9" localSheetId="15">[42]Equipamentos!#REF!</definedName>
    <definedName name="x_9">#REF!</definedName>
    <definedName name="xx" localSheetId="9">'MÃO DE OBRA'!x</definedName>
    <definedName name="XX" hidden="1">{"'EI 060 02'!$A$1:$K$59"}</definedName>
    <definedName name="xx_38" localSheetId="15">'CUSTO DO BINÔMIO'!xx_38</definedName>
    <definedName name="xx_38">#N/A</definedName>
    <definedName name="XXX" localSheetId="9">'MÃO DE OBRA'!xx</definedName>
    <definedName name="XXX">#N/A</definedName>
    <definedName name="XXX_1">XXX_1</definedName>
    <definedName name="XXX_10">XXX_10</definedName>
    <definedName name="XXX_12">XXX_12</definedName>
    <definedName name="XXX_13">XXX_13</definedName>
    <definedName name="XXX_14">XXX_14</definedName>
    <definedName name="XXX_19" localSheetId="15">'CUSTO DO BINÔMIO'!XXX_19</definedName>
    <definedName name="XXX_19">#N/A</definedName>
    <definedName name="XXX_2">XXX_2</definedName>
    <definedName name="XXX_21" localSheetId="15">'CUSTO DO BINÔMIO'!XXX_21</definedName>
    <definedName name="XXX_21">[0]!E_016_1</definedName>
    <definedName name="XXX_22">XXX_22</definedName>
    <definedName name="XXX_23" localSheetId="15">'CUSTO DO BINÔMIO'!XXX_23</definedName>
    <definedName name="XXX_23">#N/A</definedName>
    <definedName name="XXX_24" localSheetId="15">'CUSTO DO BINÔMIO'!XXX_24</definedName>
    <definedName name="XXX_24">#N/A</definedName>
    <definedName name="XXX_25">XXX_25</definedName>
    <definedName name="XXX_26">XXX_26</definedName>
    <definedName name="XXX_27">XXX_27</definedName>
    <definedName name="XXX_28">XXX_28</definedName>
    <definedName name="XXX_29">XXX_29</definedName>
    <definedName name="XXX_3">XXX_3</definedName>
    <definedName name="XXX_30">XXX_30</definedName>
    <definedName name="XXX_31">XXX_31</definedName>
    <definedName name="XXX_32">XXX_32</definedName>
    <definedName name="XXX_33">XXX_33</definedName>
    <definedName name="XXX_34">XXX_34</definedName>
    <definedName name="XXX_35">XXX_35</definedName>
    <definedName name="XXX_36">XXX_36</definedName>
    <definedName name="XXX_37">XXX_37</definedName>
    <definedName name="XXX_38">XXX_38</definedName>
    <definedName name="XXX_39" localSheetId="15">'CUSTO DO BINÔMIO'!XXX_39</definedName>
    <definedName name="XXX_39">#N/A</definedName>
    <definedName name="XXX_4">XXX_4</definedName>
    <definedName name="XXX_40" localSheetId="15">'CUSTO DO BINÔMIO'!XXX_40</definedName>
    <definedName name="XXX_40">#N/A</definedName>
    <definedName name="XXX_41" localSheetId="15">'CUSTO DO BINÔMIO'!XXX_41</definedName>
    <definedName name="XXX_41">#N/A</definedName>
    <definedName name="XXX_42" localSheetId="15">'CUSTO DO BINÔMIO'!XXX_42</definedName>
    <definedName name="XXX_42">[0]!E_110_1</definedName>
    <definedName name="XXX_43" localSheetId="15">'CUSTO DO BINÔMIO'!XXX_43</definedName>
    <definedName name="XXX_43">[0]!E_110_1</definedName>
    <definedName name="XXX_44" localSheetId="15">'CUSTO DO BINÔMIO'!XXX_44</definedName>
    <definedName name="XXX_44">#N/A</definedName>
    <definedName name="XXX_45" localSheetId="15">'CUSTO DO BINÔMIO'!XXX_45</definedName>
    <definedName name="XXX_45">#N/A</definedName>
    <definedName name="XXX_46" localSheetId="15">'CUSTO DO BINÔMIO'!XXX_46</definedName>
    <definedName name="XXX_46">#N/A</definedName>
    <definedName name="XXX_47" localSheetId="15">'CUSTO DO BINÔMIO'!XXX_47</definedName>
    <definedName name="XXX_47">#N/A</definedName>
    <definedName name="XXX_48" localSheetId="15">'CUSTO DO BINÔMIO'!XXX_48</definedName>
    <definedName name="XXX_48">#N/A</definedName>
    <definedName name="XXX_5">XXX_5</definedName>
    <definedName name="XXX_51" localSheetId="15">'CUSTO DO BINÔMIO'!XXX_51</definedName>
    <definedName name="XXX_51">#N/A</definedName>
    <definedName name="XXX_52" localSheetId="15">'CUSTO DO BINÔMIO'!XXX_52</definedName>
    <definedName name="XXX_52">#N/A</definedName>
    <definedName name="XXX_53" localSheetId="15">'CUSTO DO BINÔMIO'!XXX_53</definedName>
    <definedName name="XXX_53">#N/A</definedName>
    <definedName name="XXX_54" localSheetId="15">'CUSTO DO BINÔMIO'!XXX_54</definedName>
    <definedName name="XXX_54">[0]!E_111_1</definedName>
    <definedName name="XXX_55" localSheetId="15">'CUSTO DO BINÔMIO'!XXX_55</definedName>
    <definedName name="XXX_55">[0]!E_111_1</definedName>
    <definedName name="XXX_56" localSheetId="15">'CUSTO DO BINÔMIO'!XXX_56</definedName>
    <definedName name="XXX_56">#N/A</definedName>
    <definedName name="XXX_57" localSheetId="15">'CUSTO DO BINÔMIO'!XXX_57</definedName>
    <definedName name="XXX_57">#N/A</definedName>
    <definedName name="XXX_58" localSheetId="15">'CUSTO DO BINÔMIO'!XXX_58</definedName>
    <definedName name="XXX_58">#N/A</definedName>
    <definedName name="XXX_59" localSheetId="15">'CUSTO DO BINÔMIO'!XXX_59</definedName>
    <definedName name="XXX_59">#N/A</definedName>
    <definedName name="XXX_6">XXX_6</definedName>
    <definedName name="XXX_60" localSheetId="15">'CUSTO DO BINÔMIO'!XXX_60</definedName>
    <definedName name="XXX_60">#N/A</definedName>
    <definedName name="XXX_61" localSheetId="15">'CUSTO DO BINÔMIO'!XXX_61</definedName>
    <definedName name="XXX_61">E_112_1</definedName>
    <definedName name="XXX_62" localSheetId="15">'CUSTO DO BINÔMIO'!XXX_62</definedName>
    <definedName name="XXX_62">#N/A</definedName>
    <definedName name="XXX_63" localSheetId="15">'CUSTO DO BINÔMIO'!XXX_63</definedName>
    <definedName name="XXX_63">#N/A</definedName>
    <definedName name="XXX_64" localSheetId="15">'CUSTO DO BINÔMIO'!XXX_64</definedName>
    <definedName name="XXX_64">#N/A</definedName>
    <definedName name="XXX_65" localSheetId="15">'CUSTO DO BINÔMIO'!XXX_65</definedName>
    <definedName name="XXX_65">#N/A</definedName>
    <definedName name="XXX_66" localSheetId="15">'CUSTO DO BINÔMIO'!XXX_66</definedName>
    <definedName name="XXX_66">[0]!E_113_1</definedName>
    <definedName name="XXX_67" localSheetId="15">'CUSTO DO BINÔMIO'!XXX_67</definedName>
    <definedName name="XXX_67">#N/A</definedName>
    <definedName name="XXX_68" localSheetId="15">'CUSTO DO BINÔMIO'!XXX_68</definedName>
    <definedName name="XXX_68">E_116</definedName>
    <definedName name="XXX_69" localSheetId="15">'CUSTO DO BINÔMIO'!XXX_69</definedName>
    <definedName name="XXX_69">[0]!E_116_1</definedName>
    <definedName name="XXX_7">XXX_7</definedName>
    <definedName name="XXX_70" localSheetId="15">'CUSTO DO BINÔMIO'!XXX_70</definedName>
    <definedName name="XXX_70">#N/A</definedName>
    <definedName name="XXX_71" localSheetId="15">'CUSTO DO BINÔMIO'!XXX_71</definedName>
    <definedName name="XXX_71">#N/A</definedName>
    <definedName name="XXX_72" localSheetId="15">'CUSTO DO BINÔMIO'!XXX_72</definedName>
    <definedName name="XXX_72">#N/A</definedName>
    <definedName name="XXX_8">XXX_8</definedName>
    <definedName name="XXX_9">XXX_9</definedName>
    <definedName name="XXXX">#N/A</definedName>
    <definedName name="xxxxx" hidden="1">{#N/A,#N/A,FALSE,"MO (2)"}</definedName>
    <definedName name="XXXXXX">#N/A</definedName>
    <definedName name="Y">#REF!</definedName>
    <definedName name="YUI">#REF!</definedName>
    <definedName name="yy" hidden="1">{#N/A,#N/A,TRUE,"Serviços"}</definedName>
    <definedName name="z" hidden="1">{#N/A,#N/A,FALSE,"MO (2)"}</definedName>
    <definedName name="z_1" hidden="1">{#N/A,#N/A,FALSE,"MO (2)"}</definedName>
    <definedName name="ZA">#REF!</definedName>
    <definedName name="zaza" localSheetId="9" hidden="1">{#N/A,#N/A,FALSE,"MO (2)"}</definedName>
    <definedName name="zaza" hidden="1">{#N/A,#N/A,FALSE,"MO (2)"}</definedName>
    <definedName name="zaza_1" hidden="1">{#N/A,#N/A,FALSE,"MO (2)"}</definedName>
    <definedName name="ZONASUL" localSheetId="15">#REF!</definedName>
    <definedName name="ZONASUL" localSheetId="18">#REF!</definedName>
    <definedName name="ZONASUL" localSheetId="19">#REF!</definedName>
    <definedName name="ZONASUL">'[27]CUSTO ZONA SUL'!$A$3:$N$21</definedName>
    <definedName name="ZZ">#N/A</definedName>
    <definedName name="ZZ_1">#REF!</definedName>
    <definedName name="ZZZZZ">#N/A</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 i="156" l="1"/>
  <c r="E8" i="156" s="1"/>
  <c r="E9" i="156" s="1"/>
  <c r="D7" i="156"/>
  <c r="E6" i="156"/>
  <c r="H52" i="155"/>
  <c r="H51" i="155"/>
  <c r="H50" i="155"/>
  <c r="K47" i="155"/>
  <c r="J57" i="155" s="1"/>
  <c r="I34" i="155"/>
  <c r="F29" i="155"/>
  <c r="F32" i="155" s="1"/>
  <c r="D29" i="155"/>
  <c r="D32" i="155" s="1"/>
  <c r="G28" i="155"/>
  <c r="G29" i="155" s="1"/>
  <c r="E28" i="155"/>
  <c r="E29" i="155" s="1"/>
  <c r="D28" i="155"/>
  <c r="C28" i="155"/>
  <c r="C29" i="155" s="1"/>
  <c r="C32" i="155" s="1"/>
  <c r="H59" i="154" s="1"/>
  <c r="I25" i="155"/>
  <c r="F20" i="155"/>
  <c r="F23" i="155" s="1"/>
  <c r="G19" i="155"/>
  <c r="E19" i="155"/>
  <c r="D19" i="155"/>
  <c r="D20" i="155" s="1"/>
  <c r="D23" i="155" s="1"/>
  <c r="C19" i="155"/>
  <c r="C20" i="155" s="1"/>
  <c r="C23" i="155" s="1"/>
  <c r="F59" i="154" s="1"/>
  <c r="G11" i="155"/>
  <c r="F11" i="155"/>
  <c r="F14" i="155" s="1"/>
  <c r="G10" i="155"/>
  <c r="E10" i="155"/>
  <c r="E11" i="155" s="1"/>
  <c r="E14" i="155" s="1"/>
  <c r="D10" i="155"/>
  <c r="D11" i="155" s="1"/>
  <c r="D14" i="155" s="1"/>
  <c r="D61" i="154" s="1"/>
  <c r="C10" i="155"/>
  <c r="C11" i="155" s="1"/>
  <c r="C14" i="155" s="1"/>
  <c r="J7" i="155"/>
  <c r="L6" i="155"/>
  <c r="F61" i="154"/>
  <c r="D47" i="154"/>
  <c r="H49" i="154" s="1"/>
  <c r="G34" i="154"/>
  <c r="F34" i="154"/>
  <c r="D29" i="154"/>
  <c r="D32" i="154" s="1"/>
  <c r="C28" i="154"/>
  <c r="C29" i="154" s="1"/>
  <c r="C32" i="154" s="1"/>
  <c r="G25" i="154"/>
  <c r="F25" i="154"/>
  <c r="D20" i="154"/>
  <c r="D23" i="154" s="1"/>
  <c r="C20" i="154"/>
  <c r="C23" i="154" s="1"/>
  <c r="C19" i="154"/>
  <c r="D11" i="154"/>
  <c r="D14" i="154" s="1"/>
  <c r="C11" i="154"/>
  <c r="C14" i="154" s="1"/>
  <c r="C10" i="154"/>
  <c r="O9" i="154"/>
  <c r="K61" i="153"/>
  <c r="L61" i="153" s="1"/>
  <c r="G185" i="152"/>
  <c r="I184" i="152"/>
  <c r="H184" i="152"/>
  <c r="H185" i="152" s="1"/>
  <c r="G184" i="152"/>
  <c r="I183" i="152"/>
  <c r="H183" i="152"/>
  <c r="G183" i="152"/>
  <c r="I175" i="152"/>
  <c r="H175" i="152"/>
  <c r="G175" i="152"/>
  <c r="I174" i="152"/>
  <c r="H174" i="152"/>
  <c r="G174" i="152"/>
  <c r="I166" i="152"/>
  <c r="H166" i="152"/>
  <c r="G166" i="152"/>
  <c r="I165" i="152"/>
  <c r="H165" i="152"/>
  <c r="G165" i="152"/>
  <c r="I158" i="152"/>
  <c r="H158" i="152"/>
  <c r="G158" i="152"/>
  <c r="I157" i="152"/>
  <c r="H157" i="152"/>
  <c r="G157" i="152"/>
  <c r="G154" i="152"/>
  <c r="I149" i="152"/>
  <c r="H149" i="152"/>
  <c r="G149" i="152"/>
  <c r="I148" i="152"/>
  <c r="H146" i="152"/>
  <c r="H148" i="152" s="1"/>
  <c r="G146" i="152"/>
  <c r="G148" i="152" s="1"/>
  <c r="G144" i="152"/>
  <c r="I140" i="152"/>
  <c r="H140" i="152"/>
  <c r="G140" i="152"/>
  <c r="I139" i="152"/>
  <c r="G139" i="152"/>
  <c r="H137" i="152"/>
  <c r="H139" i="152" s="1"/>
  <c r="G137" i="152"/>
  <c r="G135" i="152"/>
  <c r="H127" i="152"/>
  <c r="I123" i="152"/>
  <c r="H123" i="152"/>
  <c r="H131" i="152" s="1"/>
  <c r="G123" i="152"/>
  <c r="G131" i="152" s="1"/>
  <c r="I122" i="152"/>
  <c r="H120" i="152"/>
  <c r="H122" i="152" s="1"/>
  <c r="G120" i="152"/>
  <c r="G122" i="152" s="1"/>
  <c r="I116" i="152"/>
  <c r="H116" i="152"/>
  <c r="G116" i="152"/>
  <c r="I115" i="152"/>
  <c r="I117" i="152" s="1"/>
  <c r="H113" i="152"/>
  <c r="H115" i="152" s="1"/>
  <c r="G113" i="152"/>
  <c r="G115" i="152" s="1"/>
  <c r="I112" i="152"/>
  <c r="I129" i="152" s="1"/>
  <c r="I109" i="152"/>
  <c r="I131" i="152" s="1"/>
  <c r="H109" i="152"/>
  <c r="G109" i="152"/>
  <c r="I108" i="152"/>
  <c r="H106" i="152"/>
  <c r="H108" i="152" s="1"/>
  <c r="G106" i="152"/>
  <c r="G108" i="152" s="1"/>
  <c r="G105" i="152"/>
  <c r="G127" i="152" s="1"/>
  <c r="I101" i="152"/>
  <c r="I100" i="152"/>
  <c r="H100" i="152"/>
  <c r="H101" i="152" s="1"/>
  <c r="G100" i="152"/>
  <c r="I99" i="152"/>
  <c r="H99" i="152"/>
  <c r="G99" i="152"/>
  <c r="G101" i="152" s="1"/>
  <c r="H95" i="152"/>
  <c r="G93" i="152"/>
  <c r="I92" i="152"/>
  <c r="H92" i="152"/>
  <c r="G92" i="152"/>
  <c r="I91" i="152"/>
  <c r="H91" i="152"/>
  <c r="G91" i="152"/>
  <c r="H84" i="152"/>
  <c r="H83" i="152"/>
  <c r="H85" i="152" s="1"/>
  <c r="I73" i="152"/>
  <c r="H73" i="152"/>
  <c r="G73" i="152"/>
  <c r="I72" i="152"/>
  <c r="H72" i="152"/>
  <c r="G72" i="152"/>
  <c r="J65" i="152"/>
  <c r="I65" i="152"/>
  <c r="G65" i="152"/>
  <c r="I64" i="152"/>
  <c r="G64" i="152"/>
  <c r="J62" i="152"/>
  <c r="J64" i="152" s="1"/>
  <c r="J66" i="152" s="1"/>
  <c r="J57" i="152"/>
  <c r="J58" i="152" s="1"/>
  <c r="I57" i="152"/>
  <c r="H57" i="152"/>
  <c r="G57" i="152"/>
  <c r="I56" i="152"/>
  <c r="H56" i="152"/>
  <c r="H58" i="152" s="1"/>
  <c r="G56" i="152"/>
  <c r="J54" i="152"/>
  <c r="J56" i="152" s="1"/>
  <c r="I53" i="152"/>
  <c r="H53" i="152"/>
  <c r="I52" i="152"/>
  <c r="G52" i="152"/>
  <c r="J49" i="152"/>
  <c r="I49" i="152"/>
  <c r="H49" i="152"/>
  <c r="G49" i="152"/>
  <c r="I48" i="152"/>
  <c r="H48" i="152"/>
  <c r="G48" i="152"/>
  <c r="J46" i="152"/>
  <c r="J48" i="152" s="1"/>
  <c r="J50" i="152" s="1"/>
  <c r="G44" i="152"/>
  <c r="J41" i="152"/>
  <c r="I41" i="152"/>
  <c r="G41" i="152"/>
  <c r="I40" i="152"/>
  <c r="G40" i="152"/>
  <c r="J38" i="152"/>
  <c r="J40" i="152" s="1"/>
  <c r="J37" i="152"/>
  <c r="J33" i="152"/>
  <c r="I33" i="152"/>
  <c r="H33" i="152"/>
  <c r="G33" i="152"/>
  <c r="I32" i="152"/>
  <c r="H32" i="152"/>
  <c r="G32" i="152"/>
  <c r="J30" i="152"/>
  <c r="J32" i="152" s="1"/>
  <c r="J25" i="152"/>
  <c r="I25" i="152"/>
  <c r="H25" i="152"/>
  <c r="G25" i="152"/>
  <c r="I24" i="152"/>
  <c r="H24" i="152"/>
  <c r="G24" i="152"/>
  <c r="J22" i="152"/>
  <c r="J24" i="152" s="1"/>
  <c r="J17" i="152"/>
  <c r="I17" i="152"/>
  <c r="H17" i="152"/>
  <c r="G17" i="152"/>
  <c r="I16" i="152"/>
  <c r="H16" i="152"/>
  <c r="G16" i="152"/>
  <c r="J14" i="152"/>
  <c r="J16" i="152" s="1"/>
  <c r="G9" i="152"/>
  <c r="J8" i="152"/>
  <c r="I8" i="152"/>
  <c r="G6" i="152"/>
  <c r="G8" i="152" s="1"/>
  <c r="J5" i="152"/>
  <c r="I5" i="152"/>
  <c r="I10" i="152" s="1"/>
  <c r="G5" i="152"/>
  <c r="G4" i="152"/>
  <c r="K138" i="151"/>
  <c r="K137" i="151"/>
  <c r="J134" i="151"/>
  <c r="K134" i="151" s="1"/>
  <c r="I180" i="152" s="1"/>
  <c r="K133" i="151"/>
  <c r="I171" i="152" s="1"/>
  <c r="J131" i="151"/>
  <c r="K131" i="151" s="1"/>
  <c r="H180" i="152" s="1"/>
  <c r="K130" i="151"/>
  <c r="H171" i="152" s="1"/>
  <c r="J128" i="151"/>
  <c r="K128" i="151" s="1"/>
  <c r="G180" i="152" s="1"/>
  <c r="K127" i="151"/>
  <c r="G171" i="152" s="1"/>
  <c r="J124" i="151"/>
  <c r="K124" i="151" s="1"/>
  <c r="I162" i="152" s="1"/>
  <c r="J123" i="151"/>
  <c r="K123" i="151" s="1"/>
  <c r="I154" i="152" s="1"/>
  <c r="J121" i="151"/>
  <c r="K121" i="151" s="1"/>
  <c r="I161" i="152" s="1"/>
  <c r="J120" i="151"/>
  <c r="K120" i="151" s="1"/>
  <c r="I153" i="152" s="1"/>
  <c r="J118" i="151"/>
  <c r="K118" i="151" s="1"/>
  <c r="H161" i="152" s="1"/>
  <c r="J117" i="151"/>
  <c r="K117" i="151" s="1"/>
  <c r="H153" i="152" s="1"/>
  <c r="K115" i="151"/>
  <c r="G162" i="152" s="1"/>
  <c r="K114" i="151"/>
  <c r="J111" i="151"/>
  <c r="K111" i="151" s="1"/>
  <c r="J109" i="151"/>
  <c r="K109" i="151" s="1"/>
  <c r="J107" i="151"/>
  <c r="K107" i="151" s="1"/>
  <c r="K103" i="151"/>
  <c r="I145" i="152" s="1"/>
  <c r="K102" i="151"/>
  <c r="I136" i="152" s="1"/>
  <c r="J100" i="151"/>
  <c r="K100" i="151" s="1"/>
  <c r="I144" i="152" s="1"/>
  <c r="J99" i="151"/>
  <c r="K99" i="151" s="1"/>
  <c r="I135" i="152" s="1"/>
  <c r="K97" i="151"/>
  <c r="G145" i="152" s="1"/>
  <c r="K96" i="151"/>
  <c r="G136" i="152" s="1"/>
  <c r="K94" i="151"/>
  <c r="K93" i="151"/>
  <c r="K91" i="151"/>
  <c r="H145" i="152" s="1"/>
  <c r="K90" i="151"/>
  <c r="H136" i="152" s="1"/>
  <c r="K87" i="151"/>
  <c r="I119" i="152" s="1"/>
  <c r="K86" i="151"/>
  <c r="K85" i="151"/>
  <c r="I105" i="152" s="1"/>
  <c r="I127" i="152" s="1"/>
  <c r="K83" i="151"/>
  <c r="H119" i="152" s="1"/>
  <c r="H128" i="152" s="1"/>
  <c r="K82" i="151"/>
  <c r="H112" i="152" s="1"/>
  <c r="H129" i="152" s="1"/>
  <c r="K81" i="151"/>
  <c r="H105" i="152" s="1"/>
  <c r="K79" i="151"/>
  <c r="G119" i="152" s="1"/>
  <c r="G128" i="152" s="1"/>
  <c r="K78" i="151"/>
  <c r="G112" i="152" s="1"/>
  <c r="G129" i="152" s="1"/>
  <c r="K77" i="151"/>
  <c r="K73" i="151"/>
  <c r="K72" i="151"/>
  <c r="J61" i="152" s="1"/>
  <c r="K71" i="151"/>
  <c r="J45" i="152" s="1"/>
  <c r="K70" i="151"/>
  <c r="J53" i="152" s="1"/>
  <c r="K69" i="151"/>
  <c r="J29" i="152" s="1"/>
  <c r="K68" i="151"/>
  <c r="J21" i="152" s="1"/>
  <c r="K67" i="151"/>
  <c r="J13" i="152" s="1"/>
  <c r="J65" i="151"/>
  <c r="K65" i="151" s="1"/>
  <c r="H68" i="152" s="1"/>
  <c r="J64" i="151"/>
  <c r="K64" i="151" s="1"/>
  <c r="J63" i="151"/>
  <c r="K63" i="151" s="1"/>
  <c r="J62" i="151"/>
  <c r="K62" i="151" s="1"/>
  <c r="J61" i="151"/>
  <c r="K61" i="151" s="1"/>
  <c r="J60" i="151"/>
  <c r="K60" i="151" s="1"/>
  <c r="J58" i="151"/>
  <c r="K58" i="151" s="1"/>
  <c r="H69" i="152" s="1"/>
  <c r="J57" i="151"/>
  <c r="K57" i="151" s="1"/>
  <c r="H45" i="152" s="1"/>
  <c r="J56" i="151"/>
  <c r="K56" i="151" s="1"/>
  <c r="J55" i="151"/>
  <c r="K55" i="151" s="1"/>
  <c r="H29" i="152" s="1"/>
  <c r="K54" i="151"/>
  <c r="H21" i="152" s="1"/>
  <c r="J54" i="151"/>
  <c r="J53" i="151"/>
  <c r="K53" i="151" s="1"/>
  <c r="H13" i="152" s="1"/>
  <c r="J51" i="151"/>
  <c r="K51" i="151" s="1"/>
  <c r="I37" i="152" s="1"/>
  <c r="J50" i="151"/>
  <c r="K50" i="151" s="1"/>
  <c r="I69" i="152" s="1"/>
  <c r="J49" i="151"/>
  <c r="K49" i="151" s="1"/>
  <c r="I61" i="152" s="1"/>
  <c r="J48" i="151"/>
  <c r="K48" i="151" s="1"/>
  <c r="J47" i="151"/>
  <c r="K47" i="151" s="1"/>
  <c r="I45" i="152" s="1"/>
  <c r="J46" i="151"/>
  <c r="K46" i="151" s="1"/>
  <c r="I29" i="152" s="1"/>
  <c r="J45" i="151"/>
  <c r="K45" i="151" s="1"/>
  <c r="J44" i="151"/>
  <c r="K44" i="151" s="1"/>
  <c r="I13" i="152" s="1"/>
  <c r="I18" i="152" s="1"/>
  <c r="K43" i="151"/>
  <c r="I36" i="152" s="1"/>
  <c r="J43" i="151"/>
  <c r="J42" i="151"/>
  <c r="K42" i="151" s="1"/>
  <c r="I68" i="152" s="1"/>
  <c r="K41" i="151"/>
  <c r="I60" i="152" s="1"/>
  <c r="J41" i="151"/>
  <c r="J40" i="151"/>
  <c r="K40" i="151" s="1"/>
  <c r="J39" i="151"/>
  <c r="K39" i="151" s="1"/>
  <c r="I44" i="152" s="1"/>
  <c r="J38" i="151"/>
  <c r="K38" i="151" s="1"/>
  <c r="I28" i="152" s="1"/>
  <c r="J37" i="151"/>
  <c r="K37" i="151" s="1"/>
  <c r="I20" i="152" s="1"/>
  <c r="J36" i="151"/>
  <c r="K36" i="151" s="1"/>
  <c r="I12" i="152" s="1"/>
  <c r="K34" i="151"/>
  <c r="G37" i="152" s="1"/>
  <c r="K33" i="151"/>
  <c r="G69" i="152" s="1"/>
  <c r="K32" i="151"/>
  <c r="G61" i="152" s="1"/>
  <c r="G66" i="152" s="1"/>
  <c r="K31" i="151"/>
  <c r="G53" i="152" s="1"/>
  <c r="G58" i="152" s="1"/>
  <c r="K30" i="151"/>
  <c r="G45" i="152" s="1"/>
  <c r="K29" i="151"/>
  <c r="G21" i="152" s="1"/>
  <c r="K28" i="151"/>
  <c r="G13" i="152" s="1"/>
  <c r="K27" i="151"/>
  <c r="G36" i="152" s="1"/>
  <c r="K26" i="151"/>
  <c r="G68" i="152" s="1"/>
  <c r="K25" i="151"/>
  <c r="G60" i="152" s="1"/>
  <c r="K24" i="151"/>
  <c r="K23" i="151"/>
  <c r="K22" i="151"/>
  <c r="G20" i="152" s="1"/>
  <c r="K21" i="151"/>
  <c r="G12" i="152" s="1"/>
  <c r="K18" i="151"/>
  <c r="G95" i="152" s="1"/>
  <c r="K17" i="151"/>
  <c r="G87" i="152" s="1"/>
  <c r="K15" i="151"/>
  <c r="I96" i="152" s="1"/>
  <c r="K14" i="151"/>
  <c r="I88" i="152" s="1"/>
  <c r="I93" i="152" s="1"/>
  <c r="K12" i="151"/>
  <c r="H96" i="152" s="1"/>
  <c r="K11" i="151"/>
  <c r="H88" i="152" s="1"/>
  <c r="H93" i="152" s="1"/>
  <c r="K10" i="151"/>
  <c r="H80" i="152" s="1"/>
  <c r="K9" i="151"/>
  <c r="K8" i="151"/>
  <c r="H87" i="152" s="1"/>
  <c r="K7" i="151"/>
  <c r="H79" i="152" s="1"/>
  <c r="I128" i="152" l="1"/>
  <c r="I124" i="152"/>
  <c r="J34" i="152"/>
  <c r="E32" i="155"/>
  <c r="H65" i="154" s="1"/>
  <c r="G50" i="152"/>
  <c r="G34" i="152"/>
  <c r="H159" i="152"/>
  <c r="H167" i="152"/>
  <c r="I50" i="152"/>
  <c r="I141" i="152"/>
  <c r="J42" i="152"/>
  <c r="G124" i="152"/>
  <c r="G150" i="152"/>
  <c r="J26" i="152"/>
  <c r="I34" i="152"/>
  <c r="H150" i="152"/>
  <c r="H47" i="154"/>
  <c r="I58" i="152"/>
  <c r="H48" i="154"/>
  <c r="J56" i="155"/>
  <c r="G117" i="152"/>
  <c r="G26" i="152"/>
  <c r="H117" i="152"/>
  <c r="G10" i="152"/>
  <c r="J10" i="152"/>
  <c r="F57" i="154"/>
  <c r="H57" i="154"/>
  <c r="H26" i="152"/>
  <c r="I132" i="152"/>
  <c r="G130" i="152"/>
  <c r="G132" i="152" s="1"/>
  <c r="G110" i="152"/>
  <c r="H130" i="152"/>
  <c r="H132" i="152" s="1"/>
  <c r="H110" i="152"/>
  <c r="D65" i="154"/>
  <c r="G176" i="152"/>
  <c r="H34" i="152"/>
  <c r="H124" i="152"/>
  <c r="J18" i="152"/>
  <c r="I159" i="152"/>
  <c r="D57" i="154"/>
  <c r="I150" i="152"/>
  <c r="I176" i="152"/>
  <c r="I28" i="154"/>
  <c r="I29" i="154" s="1"/>
  <c r="I32" i="154" s="1"/>
  <c r="I34" i="154" s="1"/>
  <c r="C34" i="154" s="1"/>
  <c r="J34" i="154" s="1"/>
  <c r="I19" i="154"/>
  <c r="I20" i="154" s="1"/>
  <c r="I23" i="154" s="1"/>
  <c r="I25" i="154" s="1"/>
  <c r="D59" i="154"/>
  <c r="G20" i="155"/>
  <c r="G23" i="155" s="1"/>
  <c r="G32" i="155"/>
  <c r="H176" i="152"/>
  <c r="G42" i="152"/>
  <c r="H50" i="152"/>
  <c r="G74" i="152"/>
  <c r="H74" i="152"/>
  <c r="I167" i="152"/>
  <c r="I74" i="152"/>
  <c r="I110" i="152"/>
  <c r="G159" i="152"/>
  <c r="G167" i="152"/>
  <c r="G18" i="152"/>
  <c r="I42" i="152"/>
  <c r="I66" i="152"/>
  <c r="H18" i="152"/>
  <c r="I130" i="152"/>
  <c r="G141" i="152"/>
  <c r="G14" i="155"/>
  <c r="I21" i="152"/>
  <c r="I26" i="152" s="1"/>
  <c r="H141" i="152"/>
  <c r="I185" i="152"/>
  <c r="E20" i="155"/>
  <c r="E23" i="155" s="1"/>
  <c r="J55" i="155"/>
  <c r="I10" i="154"/>
  <c r="I11" i="154" s="1"/>
  <c r="I14" i="154" s="1"/>
  <c r="I16" i="154" s="1"/>
  <c r="C16" i="154" s="1"/>
  <c r="J16" i="154" s="1"/>
  <c r="H61" i="154"/>
  <c r="N10" i="154" l="1"/>
  <c r="H51" i="154"/>
  <c r="F63" i="154"/>
  <c r="F65" i="154"/>
  <c r="H58" i="154"/>
  <c r="I57" i="154" s="1"/>
  <c r="M28" i="154"/>
  <c r="L28" i="154"/>
  <c r="J59" i="155"/>
  <c r="K19" i="155"/>
  <c r="K20" i="155" s="1"/>
  <c r="K23" i="155" s="1"/>
  <c r="K25" i="155" s="1"/>
  <c r="K10" i="155"/>
  <c r="K11" i="155" s="1"/>
  <c r="K14" i="155" s="1"/>
  <c r="K16" i="155" s="1"/>
  <c r="K28" i="155"/>
  <c r="K29" i="155" s="1"/>
  <c r="K32" i="155" s="1"/>
  <c r="K34" i="155" s="1"/>
  <c r="D63" i="154"/>
  <c r="F58" i="154"/>
  <c r="G57" i="154" s="1"/>
  <c r="M19" i="154"/>
  <c r="M10" i="154"/>
  <c r="D58" i="154"/>
  <c r="E57" i="154" s="1"/>
  <c r="L10" i="154"/>
  <c r="H63" i="154"/>
  <c r="C25" i="154"/>
  <c r="J25" i="154" s="1"/>
  <c r="L19" i="154" l="1"/>
  <c r="D62" i="154"/>
  <c r="E61" i="154" s="1"/>
  <c r="D66" i="154"/>
  <c r="E65" i="154" s="1"/>
  <c r="D64" i="154"/>
  <c r="E63" i="154" s="1"/>
  <c r="D60" i="154"/>
  <c r="E59" i="154" s="1"/>
  <c r="F16" i="155"/>
  <c r="D16" i="155"/>
  <c r="N10" i="155" s="1"/>
  <c r="E16" i="155"/>
  <c r="O10" i="155" s="1"/>
  <c r="C16" i="155"/>
  <c r="M10" i="155" s="1"/>
  <c r="F64" i="154"/>
  <c r="G63" i="154" s="1"/>
  <c r="F62" i="154"/>
  <c r="G61" i="154" s="1"/>
  <c r="F66" i="154"/>
  <c r="G65" i="154" s="1"/>
  <c r="F60" i="154"/>
  <c r="G59" i="154" s="1"/>
  <c r="D25" i="155"/>
  <c r="N19" i="155" s="1"/>
  <c r="C25" i="155"/>
  <c r="F25" i="155"/>
  <c r="H64" i="154"/>
  <c r="I63" i="154" s="1"/>
  <c r="H62" i="154"/>
  <c r="I61" i="154" s="1"/>
  <c r="H60" i="154"/>
  <c r="I59" i="154" s="1"/>
  <c r="H66" i="154"/>
  <c r="I65" i="154" s="1"/>
  <c r="C34" i="155"/>
  <c r="M28" i="155" s="1"/>
  <c r="F34" i="155"/>
  <c r="D34" i="155"/>
  <c r="N28" i="155" s="1"/>
  <c r="E34" i="155"/>
  <c r="O28" i="155" s="1"/>
  <c r="G16" i="155"/>
  <c r="P10" i="155" s="1"/>
  <c r="G34" i="155"/>
  <c r="P28" i="155" s="1"/>
  <c r="E25" i="155"/>
  <c r="O19" i="155" s="1"/>
  <c r="G25" i="155"/>
  <c r="P19" i="155" s="1"/>
  <c r="L25" i="155" l="1"/>
  <c r="F67" i="154"/>
  <c r="M19" i="155"/>
  <c r="L34" i="155"/>
  <c r="H67" i="154"/>
  <c r="L16" i="155"/>
  <c r="D67" i="154"/>
  <c r="F97" i="150" l="1"/>
  <c r="G97" i="150" s="1"/>
  <c r="H97" i="150" s="1"/>
  <c r="J133" i="149" s="1"/>
  <c r="F96" i="150"/>
  <c r="G96" i="150" s="1"/>
  <c r="H96" i="150" s="1"/>
  <c r="F95" i="150"/>
  <c r="G95" i="150" s="1"/>
  <c r="H95" i="150" s="1"/>
  <c r="J129" i="149" s="1"/>
  <c r="G94" i="150"/>
  <c r="H94" i="150" s="1"/>
  <c r="J128" i="149" s="1"/>
  <c r="F94" i="150"/>
  <c r="F93" i="150"/>
  <c r="G93" i="150" s="1"/>
  <c r="H93" i="150" s="1"/>
  <c r="J127" i="149" s="1"/>
  <c r="F92" i="150"/>
  <c r="G92" i="150" s="1"/>
  <c r="H92" i="150" s="1"/>
  <c r="J126" i="149" s="1"/>
  <c r="F91" i="150"/>
  <c r="G91" i="150" s="1"/>
  <c r="H91" i="150" s="1"/>
  <c r="J125" i="149" s="1"/>
  <c r="F90" i="150"/>
  <c r="G90" i="150" s="1"/>
  <c r="H90" i="150" s="1"/>
  <c r="J108" i="149" s="1"/>
  <c r="F89" i="150"/>
  <c r="G89" i="150" s="1"/>
  <c r="H89" i="150" s="1"/>
  <c r="J107" i="149" s="1"/>
  <c r="F88" i="150"/>
  <c r="G88" i="150" s="1"/>
  <c r="H88" i="150" s="1"/>
  <c r="J106" i="149" s="1"/>
  <c r="F87" i="150"/>
  <c r="G87" i="150" s="1"/>
  <c r="H87" i="150" s="1"/>
  <c r="J105" i="149" s="1"/>
  <c r="F86" i="150"/>
  <c r="G86" i="150" s="1"/>
  <c r="H86" i="150" s="1"/>
  <c r="J124" i="149" s="1"/>
  <c r="F85" i="150"/>
  <c r="G85" i="150" s="1"/>
  <c r="H85" i="150" s="1"/>
  <c r="J123" i="149" s="1"/>
  <c r="F84" i="150"/>
  <c r="G84" i="150" s="1"/>
  <c r="H84" i="150" s="1"/>
  <c r="J122" i="149" s="1"/>
  <c r="F83" i="150"/>
  <c r="G83" i="150" s="1"/>
  <c r="H83" i="150" s="1"/>
  <c r="J117" i="149" s="1"/>
  <c r="F82" i="150"/>
  <c r="G82" i="150" s="1"/>
  <c r="H82" i="150" s="1"/>
  <c r="J121" i="149" s="1"/>
  <c r="F81" i="150"/>
  <c r="G81" i="150" s="1"/>
  <c r="H81" i="150" s="1"/>
  <c r="J120" i="149" s="1"/>
  <c r="F80" i="150"/>
  <c r="G80" i="150" s="1"/>
  <c r="H80" i="150" s="1"/>
  <c r="J116" i="149" s="1"/>
  <c r="F79" i="150"/>
  <c r="G79" i="150" s="1"/>
  <c r="H79" i="150" s="1"/>
  <c r="J115" i="149" s="1"/>
  <c r="F78" i="150"/>
  <c r="G78" i="150" s="1"/>
  <c r="H78" i="150" s="1"/>
  <c r="J119" i="149" s="1"/>
  <c r="F77" i="150"/>
  <c r="G77" i="150" s="1"/>
  <c r="H77" i="150" s="1"/>
  <c r="J114" i="149" s="1"/>
  <c r="F76" i="150"/>
  <c r="G76" i="150" s="1"/>
  <c r="H76" i="150" s="1"/>
  <c r="F75" i="150"/>
  <c r="G75" i="150" s="1"/>
  <c r="H75" i="150" s="1"/>
  <c r="J113" i="149" s="1"/>
  <c r="G74" i="150"/>
  <c r="H74" i="150" s="1"/>
  <c r="J112" i="149" s="1"/>
  <c r="O112" i="149" s="1"/>
  <c r="F74" i="150"/>
  <c r="G73" i="150"/>
  <c r="H73" i="150" s="1"/>
  <c r="J111" i="149" s="1"/>
  <c r="F73" i="150"/>
  <c r="F72" i="150"/>
  <c r="G72" i="150" s="1"/>
  <c r="H72" i="150" s="1"/>
  <c r="J110" i="149" s="1"/>
  <c r="O110" i="149" s="1"/>
  <c r="F71" i="150"/>
  <c r="G71" i="150" s="1"/>
  <c r="H71" i="150" s="1"/>
  <c r="J109" i="149" s="1"/>
  <c r="F70" i="150"/>
  <c r="G70" i="150" s="1"/>
  <c r="H70" i="150" s="1"/>
  <c r="J104" i="149" s="1"/>
  <c r="G69" i="150"/>
  <c r="H69" i="150" s="1"/>
  <c r="J103" i="149" s="1"/>
  <c r="F69" i="150"/>
  <c r="F68" i="150"/>
  <c r="G68" i="150" s="1"/>
  <c r="H68" i="150" s="1"/>
  <c r="J102" i="149" s="1"/>
  <c r="O102" i="149" s="1"/>
  <c r="F67" i="150"/>
  <c r="G67" i="150" s="1"/>
  <c r="H67" i="150" s="1"/>
  <c r="F66" i="150"/>
  <c r="G66" i="150" s="1"/>
  <c r="H66" i="150" s="1"/>
  <c r="J100" i="149" s="1"/>
  <c r="O100" i="149" s="1"/>
  <c r="F65" i="150"/>
  <c r="G65" i="150" s="1"/>
  <c r="H65" i="150" s="1"/>
  <c r="J99" i="149" s="1"/>
  <c r="F64" i="150"/>
  <c r="G64" i="150" s="1"/>
  <c r="H64" i="150" s="1"/>
  <c r="J98" i="149" s="1"/>
  <c r="O98" i="149" s="1"/>
  <c r="G63" i="150"/>
  <c r="H63" i="150" s="1"/>
  <c r="J97" i="149" s="1"/>
  <c r="F63" i="150"/>
  <c r="F62" i="150"/>
  <c r="G62" i="150" s="1"/>
  <c r="H62" i="150" s="1"/>
  <c r="J96" i="149" s="1"/>
  <c r="F61" i="150"/>
  <c r="G61" i="150" s="1"/>
  <c r="H61" i="150" s="1"/>
  <c r="J95" i="149" s="1"/>
  <c r="F60" i="150"/>
  <c r="G60" i="150" s="1"/>
  <c r="H60" i="150" s="1"/>
  <c r="J94" i="149" s="1"/>
  <c r="F59" i="150"/>
  <c r="G59" i="150" s="1"/>
  <c r="H59" i="150" s="1"/>
  <c r="J93" i="149" s="1"/>
  <c r="G58" i="150"/>
  <c r="H58" i="150" s="1"/>
  <c r="J92" i="149" s="1"/>
  <c r="F58" i="150"/>
  <c r="F57" i="150"/>
  <c r="G57" i="150" s="1"/>
  <c r="H57" i="150" s="1"/>
  <c r="J91" i="149" s="1"/>
  <c r="F56" i="150"/>
  <c r="G56" i="150" s="1"/>
  <c r="H56" i="150" s="1"/>
  <c r="J90" i="149" s="1"/>
  <c r="O90" i="149" s="1"/>
  <c r="F55" i="150"/>
  <c r="G55" i="150" s="1"/>
  <c r="H55" i="150" s="1"/>
  <c r="J89" i="149" s="1"/>
  <c r="O89" i="149" s="1"/>
  <c r="F54" i="150"/>
  <c r="G54" i="150" s="1"/>
  <c r="H54" i="150" s="1"/>
  <c r="J88" i="149" s="1"/>
  <c r="F53" i="150"/>
  <c r="G53" i="150" s="1"/>
  <c r="H53" i="150" s="1"/>
  <c r="J87" i="149" s="1"/>
  <c r="F52" i="150"/>
  <c r="G52" i="150" s="1"/>
  <c r="H52" i="150" s="1"/>
  <c r="J86" i="149" s="1"/>
  <c r="F51" i="150"/>
  <c r="G51" i="150" s="1"/>
  <c r="H51" i="150" s="1"/>
  <c r="J85" i="149" s="1"/>
  <c r="G49" i="150"/>
  <c r="H49" i="150" s="1"/>
  <c r="P80" i="149" s="1"/>
  <c r="F49" i="150"/>
  <c r="F48" i="150"/>
  <c r="G48" i="150" s="1"/>
  <c r="H48" i="150" s="1"/>
  <c r="P79" i="149" s="1"/>
  <c r="F47" i="150"/>
  <c r="G47" i="150" s="1"/>
  <c r="H47" i="150" s="1"/>
  <c r="P78" i="149" s="1"/>
  <c r="F46" i="150"/>
  <c r="G46" i="150" s="1"/>
  <c r="H46" i="150" s="1"/>
  <c r="P70" i="149" s="1"/>
  <c r="F45" i="150"/>
  <c r="G45" i="150" s="1"/>
  <c r="H45" i="150" s="1"/>
  <c r="J132" i="149" s="1"/>
  <c r="F44" i="150"/>
  <c r="G44" i="150" s="1"/>
  <c r="H44" i="150" s="1"/>
  <c r="J131" i="149" s="1"/>
  <c r="F43" i="150"/>
  <c r="G43" i="150" s="1"/>
  <c r="H43" i="150" s="1"/>
  <c r="P69" i="149" s="1"/>
  <c r="F42" i="150"/>
  <c r="G42" i="150" s="1"/>
  <c r="H42" i="150" s="1"/>
  <c r="P68" i="149" s="1"/>
  <c r="G41" i="150"/>
  <c r="H41" i="150" s="1"/>
  <c r="P67" i="149" s="1"/>
  <c r="F41" i="150"/>
  <c r="F40" i="150"/>
  <c r="G40" i="150" s="1"/>
  <c r="H40" i="150" s="1"/>
  <c r="P66" i="149" s="1"/>
  <c r="F39" i="150"/>
  <c r="G39" i="150" s="1"/>
  <c r="H39" i="150" s="1"/>
  <c r="P60" i="149" s="1"/>
  <c r="G38" i="150"/>
  <c r="H38" i="150" s="1"/>
  <c r="P65" i="149" s="1"/>
  <c r="F38" i="150"/>
  <c r="F37" i="150"/>
  <c r="G37" i="150" s="1"/>
  <c r="H37" i="150" s="1"/>
  <c r="P59" i="149" s="1"/>
  <c r="F36" i="150"/>
  <c r="G36" i="150" s="1"/>
  <c r="H36" i="150" s="1"/>
  <c r="P58" i="149" s="1"/>
  <c r="F35" i="150"/>
  <c r="G35" i="150" s="1"/>
  <c r="H35" i="150" s="1"/>
  <c r="P57" i="149" s="1"/>
  <c r="F34" i="150"/>
  <c r="G34" i="150" s="1"/>
  <c r="H34" i="150" s="1"/>
  <c r="P64" i="149" s="1"/>
  <c r="F33" i="150"/>
  <c r="G33" i="150" s="1"/>
  <c r="H33" i="150" s="1"/>
  <c r="P63" i="149" s="1"/>
  <c r="F32" i="150"/>
  <c r="G32" i="150" s="1"/>
  <c r="H32" i="150" s="1"/>
  <c r="P56" i="149" s="1"/>
  <c r="F31" i="150"/>
  <c r="G31" i="150" s="1"/>
  <c r="H31" i="150" s="1"/>
  <c r="P62" i="149" s="1"/>
  <c r="F30" i="150"/>
  <c r="G30" i="150" s="1"/>
  <c r="H30" i="150" s="1"/>
  <c r="P61" i="149" s="1"/>
  <c r="F29" i="150"/>
  <c r="G29" i="150" s="1"/>
  <c r="H29" i="150" s="1"/>
  <c r="P55" i="149" s="1"/>
  <c r="F28" i="150"/>
  <c r="G28" i="150" s="1"/>
  <c r="H28" i="150" s="1"/>
  <c r="P54" i="149" s="1"/>
  <c r="F27" i="150"/>
  <c r="G27" i="150" s="1"/>
  <c r="H27" i="150" s="1"/>
  <c r="F26" i="150"/>
  <c r="G26" i="150" s="1"/>
  <c r="H26" i="150" s="1"/>
  <c r="P52" i="149" s="1"/>
  <c r="F25" i="150"/>
  <c r="G25" i="150" s="1"/>
  <c r="H25" i="150" s="1"/>
  <c r="P51" i="149" s="1"/>
  <c r="G24" i="150"/>
  <c r="H24" i="150" s="1"/>
  <c r="P50" i="149" s="1"/>
  <c r="F24" i="150"/>
  <c r="F23" i="150"/>
  <c r="G23" i="150" s="1"/>
  <c r="H23" i="150" s="1"/>
  <c r="F22" i="150"/>
  <c r="G22" i="150" s="1"/>
  <c r="H22" i="150" s="1"/>
  <c r="P48" i="149" s="1"/>
  <c r="F21" i="150"/>
  <c r="G21" i="150" s="1"/>
  <c r="H21" i="150" s="1"/>
  <c r="F20" i="150"/>
  <c r="G20" i="150" s="1"/>
  <c r="H20" i="150" s="1"/>
  <c r="P46" i="149" s="1"/>
  <c r="F19" i="150"/>
  <c r="G19" i="150" s="1"/>
  <c r="H19" i="150" s="1"/>
  <c r="P45" i="149" s="1"/>
  <c r="F18" i="150"/>
  <c r="G18" i="150" s="1"/>
  <c r="H18" i="150" s="1"/>
  <c r="F17" i="150"/>
  <c r="G17" i="150" s="1"/>
  <c r="H17" i="150" s="1"/>
  <c r="P43" i="149" s="1"/>
  <c r="F16" i="150"/>
  <c r="G16" i="150" s="1"/>
  <c r="H16" i="150" s="1"/>
  <c r="F15" i="150"/>
  <c r="G15" i="150" s="1"/>
  <c r="H15" i="150" s="1"/>
  <c r="P41" i="149" s="1"/>
  <c r="G14" i="150"/>
  <c r="H14" i="150" s="1"/>
  <c r="P40" i="149" s="1"/>
  <c r="F14" i="150"/>
  <c r="F13" i="150"/>
  <c r="G13" i="150" s="1"/>
  <c r="H13" i="150" s="1"/>
  <c r="P39" i="149" s="1"/>
  <c r="F12" i="150"/>
  <c r="G12" i="150" s="1"/>
  <c r="H12" i="150" s="1"/>
  <c r="B6" i="150"/>
  <c r="B5" i="150"/>
  <c r="B4" i="150"/>
  <c r="B3" i="150"/>
  <c r="B2" i="150"/>
  <c r="Q139" i="149"/>
  <c r="Q136" i="149"/>
  <c r="N133" i="149"/>
  <c r="E133" i="149"/>
  <c r="N132" i="149"/>
  <c r="E132" i="149"/>
  <c r="N131" i="149"/>
  <c r="E131" i="149"/>
  <c r="N130" i="149"/>
  <c r="J130" i="149"/>
  <c r="E130" i="149"/>
  <c r="N129" i="149"/>
  <c r="E129" i="149"/>
  <c r="N128" i="149"/>
  <c r="E128" i="149"/>
  <c r="N127" i="149"/>
  <c r="E127" i="149"/>
  <c r="N126" i="149"/>
  <c r="O126" i="149" s="1"/>
  <c r="E126" i="149"/>
  <c r="N125" i="149"/>
  <c r="E125" i="149"/>
  <c r="N124" i="149"/>
  <c r="E124" i="149"/>
  <c r="N123" i="149"/>
  <c r="E123" i="149"/>
  <c r="N122" i="149"/>
  <c r="E122" i="149"/>
  <c r="N121" i="149"/>
  <c r="E121" i="149"/>
  <c r="N120" i="149"/>
  <c r="E120" i="149"/>
  <c r="N119" i="149"/>
  <c r="E119" i="149"/>
  <c r="N118" i="149"/>
  <c r="J118" i="149"/>
  <c r="E118" i="149"/>
  <c r="N117" i="149"/>
  <c r="E117" i="149"/>
  <c r="N116" i="149"/>
  <c r="E116" i="149"/>
  <c r="N115" i="149"/>
  <c r="E115" i="149"/>
  <c r="N114" i="149"/>
  <c r="E114" i="149"/>
  <c r="N113" i="149"/>
  <c r="O113" i="149" s="1"/>
  <c r="E113" i="149"/>
  <c r="N112" i="149"/>
  <c r="E112" i="149"/>
  <c r="N111" i="149"/>
  <c r="E111" i="149"/>
  <c r="N110" i="149"/>
  <c r="E110" i="149"/>
  <c r="N109" i="149"/>
  <c r="E109" i="149"/>
  <c r="N108" i="149"/>
  <c r="E108" i="149"/>
  <c r="N107" i="149"/>
  <c r="E107" i="149"/>
  <c r="O106" i="149"/>
  <c r="N106" i="149"/>
  <c r="E106" i="149"/>
  <c r="N105" i="149"/>
  <c r="E105" i="149"/>
  <c r="N104" i="149"/>
  <c r="E104" i="149"/>
  <c r="N103" i="149"/>
  <c r="E103" i="149"/>
  <c r="N102" i="149"/>
  <c r="E102" i="149"/>
  <c r="N101" i="149"/>
  <c r="J101" i="149"/>
  <c r="E101" i="149"/>
  <c r="N100" i="149"/>
  <c r="E100" i="149"/>
  <c r="N99" i="149"/>
  <c r="E99" i="149"/>
  <c r="N98" i="149"/>
  <c r="E98" i="149"/>
  <c r="N97" i="149"/>
  <c r="E97" i="149"/>
  <c r="N96" i="149"/>
  <c r="E96" i="149"/>
  <c r="N95" i="149"/>
  <c r="O95" i="149" s="1"/>
  <c r="E95" i="149"/>
  <c r="N94" i="149"/>
  <c r="O94" i="149" s="1"/>
  <c r="E94" i="149"/>
  <c r="N93" i="149"/>
  <c r="E93" i="149"/>
  <c r="N92" i="149"/>
  <c r="E92" i="149"/>
  <c r="N91" i="149"/>
  <c r="E91" i="149"/>
  <c r="N90" i="149"/>
  <c r="E90" i="149"/>
  <c r="N89" i="149"/>
  <c r="E89" i="149"/>
  <c r="N88" i="149"/>
  <c r="E88" i="149"/>
  <c r="N87" i="149"/>
  <c r="E87" i="149"/>
  <c r="N86" i="149"/>
  <c r="E86" i="149"/>
  <c r="N85" i="149"/>
  <c r="E85" i="149"/>
  <c r="R80" i="149"/>
  <c r="O80" i="149"/>
  <c r="L80" i="149"/>
  <c r="M80" i="149" s="1"/>
  <c r="K80" i="149"/>
  <c r="I80" i="149"/>
  <c r="R79" i="149"/>
  <c r="O79" i="149"/>
  <c r="L79" i="149"/>
  <c r="M79" i="149" s="1"/>
  <c r="K79" i="149"/>
  <c r="I79" i="149"/>
  <c r="R78" i="149"/>
  <c r="O78" i="149"/>
  <c r="L78" i="149"/>
  <c r="K78" i="149"/>
  <c r="M78" i="149" s="1"/>
  <c r="S78" i="149" s="1"/>
  <c r="I78" i="149"/>
  <c r="R70" i="149"/>
  <c r="O70" i="149"/>
  <c r="L70" i="149"/>
  <c r="M70" i="149" s="1"/>
  <c r="K70" i="149"/>
  <c r="I70" i="149"/>
  <c r="R69" i="149"/>
  <c r="O69" i="149"/>
  <c r="L69" i="149"/>
  <c r="K69" i="149"/>
  <c r="I69" i="149"/>
  <c r="E69" i="149"/>
  <c r="R68" i="149"/>
  <c r="O68" i="149"/>
  <c r="L68" i="149"/>
  <c r="K68" i="149"/>
  <c r="I68" i="149"/>
  <c r="E68" i="149"/>
  <c r="R67" i="149"/>
  <c r="O67" i="149"/>
  <c r="L67" i="149"/>
  <c r="K67" i="149"/>
  <c r="M67" i="149" s="1"/>
  <c r="I67" i="149"/>
  <c r="E67" i="149"/>
  <c r="R66" i="149"/>
  <c r="O66" i="149"/>
  <c r="L66" i="149"/>
  <c r="K66" i="149"/>
  <c r="I66" i="149"/>
  <c r="E66" i="149"/>
  <c r="R65" i="149"/>
  <c r="L65" i="149"/>
  <c r="K65" i="149"/>
  <c r="I65" i="149"/>
  <c r="E65" i="149"/>
  <c r="R64" i="149"/>
  <c r="O64" i="149"/>
  <c r="L64" i="149"/>
  <c r="K64" i="149"/>
  <c r="I64" i="149"/>
  <c r="E64" i="149"/>
  <c r="R63" i="149"/>
  <c r="O63" i="149"/>
  <c r="L63" i="149"/>
  <c r="K63" i="149"/>
  <c r="M63" i="149" s="1"/>
  <c r="I63" i="149"/>
  <c r="E63" i="149"/>
  <c r="R62" i="149"/>
  <c r="O62" i="149"/>
  <c r="L62" i="149"/>
  <c r="K62" i="149"/>
  <c r="M62" i="149" s="1"/>
  <c r="I62" i="149"/>
  <c r="E62" i="149"/>
  <c r="R61" i="149"/>
  <c r="O61" i="149"/>
  <c r="L61" i="149"/>
  <c r="K61" i="149"/>
  <c r="M61" i="149" s="1"/>
  <c r="I61" i="149"/>
  <c r="E61" i="149"/>
  <c r="R60" i="149"/>
  <c r="O60" i="149"/>
  <c r="L60" i="149"/>
  <c r="K60" i="149"/>
  <c r="M60" i="149" s="1"/>
  <c r="S60" i="149" s="1"/>
  <c r="I60" i="149"/>
  <c r="E60" i="149"/>
  <c r="R59" i="149"/>
  <c r="O59" i="149"/>
  <c r="L59" i="149"/>
  <c r="M59" i="149" s="1"/>
  <c r="S59" i="149" s="1"/>
  <c r="K59" i="149"/>
  <c r="I59" i="149"/>
  <c r="E59" i="149"/>
  <c r="R58" i="149"/>
  <c r="O58" i="149"/>
  <c r="L58" i="149"/>
  <c r="K58" i="149"/>
  <c r="I58" i="149"/>
  <c r="E58" i="149"/>
  <c r="R57" i="149"/>
  <c r="O57" i="149"/>
  <c r="L57" i="149"/>
  <c r="M57" i="149" s="1"/>
  <c r="S57" i="149" s="1"/>
  <c r="K57" i="149"/>
  <c r="I57" i="149"/>
  <c r="E57" i="149"/>
  <c r="R56" i="149"/>
  <c r="O56" i="149"/>
  <c r="L56" i="149"/>
  <c r="K56" i="149"/>
  <c r="I56" i="149"/>
  <c r="E56" i="149"/>
  <c r="R55" i="149"/>
  <c r="O55" i="149"/>
  <c r="M55" i="149"/>
  <c r="L55" i="149"/>
  <c r="K55" i="149"/>
  <c r="I55" i="149"/>
  <c r="E55" i="149"/>
  <c r="R54" i="149"/>
  <c r="O54" i="149"/>
  <c r="L54" i="149"/>
  <c r="K54" i="149"/>
  <c r="M54" i="149" s="1"/>
  <c r="I54" i="149"/>
  <c r="E54" i="149"/>
  <c r="R53" i="149"/>
  <c r="P53" i="149"/>
  <c r="O53" i="149"/>
  <c r="L53" i="149"/>
  <c r="K53" i="149"/>
  <c r="M53" i="149" s="1"/>
  <c r="I53" i="149"/>
  <c r="E53" i="149"/>
  <c r="R52" i="149"/>
  <c r="O52" i="149"/>
  <c r="L52" i="149"/>
  <c r="K52" i="149"/>
  <c r="I52" i="149"/>
  <c r="E52" i="149"/>
  <c r="R51" i="149"/>
  <c r="O51" i="149"/>
  <c r="L51" i="149"/>
  <c r="K51" i="149"/>
  <c r="M51" i="149" s="1"/>
  <c r="I51" i="149"/>
  <c r="E51" i="149"/>
  <c r="R50" i="149"/>
  <c r="O50" i="149"/>
  <c r="L50" i="149"/>
  <c r="K50" i="149"/>
  <c r="M50" i="149" s="1"/>
  <c r="I50" i="149"/>
  <c r="E50" i="149"/>
  <c r="R49" i="149"/>
  <c r="P49" i="149"/>
  <c r="O49" i="149"/>
  <c r="L49" i="149"/>
  <c r="K49" i="149"/>
  <c r="M49" i="149" s="1"/>
  <c r="S49" i="149" s="1"/>
  <c r="I49" i="149"/>
  <c r="E49" i="149"/>
  <c r="R48" i="149"/>
  <c r="O48" i="149"/>
  <c r="L48" i="149"/>
  <c r="K48" i="149"/>
  <c r="K120" i="149" s="1"/>
  <c r="I48" i="149"/>
  <c r="E48" i="149"/>
  <c r="R47" i="149"/>
  <c r="O47" i="149"/>
  <c r="L47" i="149"/>
  <c r="M47" i="149" s="1"/>
  <c r="S47" i="149" s="1"/>
  <c r="K47" i="149"/>
  <c r="I47" i="149"/>
  <c r="E47" i="149"/>
  <c r="R46" i="149"/>
  <c r="O46" i="149"/>
  <c r="L46" i="149"/>
  <c r="K46" i="149"/>
  <c r="I46" i="149"/>
  <c r="E46" i="149"/>
  <c r="R45" i="149"/>
  <c r="O45" i="149"/>
  <c r="L45" i="149"/>
  <c r="K45" i="149"/>
  <c r="I45" i="149"/>
  <c r="E45" i="149"/>
  <c r="R44" i="149"/>
  <c r="P44" i="149"/>
  <c r="O44" i="149"/>
  <c r="L44" i="149"/>
  <c r="K44" i="149"/>
  <c r="I44" i="149"/>
  <c r="E44" i="149"/>
  <c r="R43" i="149"/>
  <c r="O43" i="149"/>
  <c r="L43" i="149"/>
  <c r="K43" i="149"/>
  <c r="I43" i="149"/>
  <c r="E43" i="149"/>
  <c r="R42" i="149"/>
  <c r="O42" i="149"/>
  <c r="L42" i="149"/>
  <c r="K42" i="149"/>
  <c r="I42" i="149"/>
  <c r="E42" i="149"/>
  <c r="R41" i="149"/>
  <c r="O41" i="149"/>
  <c r="L41" i="149"/>
  <c r="K41" i="149"/>
  <c r="M41" i="149" s="1"/>
  <c r="S41" i="149" s="1"/>
  <c r="I41" i="149"/>
  <c r="E41" i="149"/>
  <c r="R40" i="149"/>
  <c r="O40" i="149"/>
  <c r="L40" i="149"/>
  <c r="K40" i="149"/>
  <c r="M40" i="149" s="1"/>
  <c r="I40" i="149"/>
  <c r="E40" i="149"/>
  <c r="Q39" i="149"/>
  <c r="R39" i="149" s="1"/>
  <c r="L39" i="149"/>
  <c r="K39" i="149"/>
  <c r="I39" i="149"/>
  <c r="E39" i="149"/>
  <c r="R38" i="149"/>
  <c r="O38" i="149"/>
  <c r="L38" i="149"/>
  <c r="K38" i="149"/>
  <c r="M38" i="149" s="1"/>
  <c r="I38" i="149"/>
  <c r="E38" i="149"/>
  <c r="O132" i="149" l="1"/>
  <c r="K94" i="149"/>
  <c r="O115" i="149"/>
  <c r="K132" i="149"/>
  <c r="O86" i="149"/>
  <c r="S79" i="149"/>
  <c r="K128" i="149"/>
  <c r="M68" i="149"/>
  <c r="S68" i="149" s="1"/>
  <c r="K99" i="149"/>
  <c r="O107" i="149"/>
  <c r="K111" i="149"/>
  <c r="K124" i="149"/>
  <c r="K116" i="149"/>
  <c r="O124" i="149"/>
  <c r="O114" i="149"/>
  <c r="O122" i="149"/>
  <c r="M42" i="149"/>
  <c r="S42" i="149" s="1"/>
  <c r="M64" i="149"/>
  <c r="K87" i="149"/>
  <c r="K104" i="149"/>
  <c r="K108" i="149"/>
  <c r="O129" i="149"/>
  <c r="O123" i="149"/>
  <c r="M46" i="149"/>
  <c r="S46" i="149" s="1"/>
  <c r="K121" i="149"/>
  <c r="K125" i="149"/>
  <c r="K96" i="149"/>
  <c r="O88" i="149"/>
  <c r="K101" i="149"/>
  <c r="K122" i="149"/>
  <c r="O39" i="149"/>
  <c r="M52" i="149"/>
  <c r="S52" i="149" s="1"/>
  <c r="M65" i="149"/>
  <c r="S65" i="149" s="1"/>
  <c r="M69" i="149"/>
  <c r="S69" i="149" s="1"/>
  <c r="K93" i="149"/>
  <c r="K97" i="149"/>
  <c r="K118" i="149"/>
  <c r="O120" i="149"/>
  <c r="K88" i="149"/>
  <c r="O92" i="149"/>
  <c r="K105" i="149"/>
  <c r="K109" i="149"/>
  <c r="K113" i="149"/>
  <c r="K130" i="149"/>
  <c r="M39" i="149"/>
  <c r="S39" i="149" s="1"/>
  <c r="M48" i="149"/>
  <c r="S48" i="149" s="1"/>
  <c r="S50" i="149"/>
  <c r="K85" i="149"/>
  <c r="K89" i="149"/>
  <c r="K106" i="149"/>
  <c r="S55" i="149"/>
  <c r="M43" i="149"/>
  <c r="M45" i="149"/>
  <c r="M56" i="149"/>
  <c r="M58" i="149"/>
  <c r="S58" i="149" s="1"/>
  <c r="K110" i="149"/>
  <c r="K123" i="149"/>
  <c r="S53" i="149"/>
  <c r="S70" i="149"/>
  <c r="S63" i="149"/>
  <c r="S43" i="149"/>
  <c r="S45" i="149"/>
  <c r="S40" i="149"/>
  <c r="S56" i="149"/>
  <c r="S64" i="149"/>
  <c r="S80" i="149"/>
  <c r="O121" i="149"/>
  <c r="S51" i="149"/>
  <c r="O87" i="149"/>
  <c r="O91" i="149"/>
  <c r="O103" i="149"/>
  <c r="O118" i="149"/>
  <c r="O130" i="149"/>
  <c r="O99" i="149"/>
  <c r="S62" i="149"/>
  <c r="O111" i="149"/>
  <c r="O119" i="149"/>
  <c r="O131" i="149"/>
  <c r="H98" i="150"/>
  <c r="P38" i="149"/>
  <c r="S38" i="149" s="1"/>
  <c r="S54" i="149"/>
  <c r="O101" i="149"/>
  <c r="O125" i="149"/>
  <c r="O127" i="149"/>
  <c r="M66" i="149"/>
  <c r="S66" i="149" s="1"/>
  <c r="O96" i="149"/>
  <c r="O108" i="149"/>
  <c r="O133" i="149"/>
  <c r="O93" i="149"/>
  <c r="O105" i="149"/>
  <c r="K86" i="149"/>
  <c r="O97" i="149"/>
  <c r="K100" i="149"/>
  <c r="O128" i="149"/>
  <c r="O85" i="149"/>
  <c r="O116" i="149"/>
  <c r="K127" i="149"/>
  <c r="K115" i="149"/>
  <c r="K103" i="149"/>
  <c r="K91" i="149"/>
  <c r="K131" i="149"/>
  <c r="K119" i="149"/>
  <c r="K107" i="149"/>
  <c r="K95" i="149"/>
  <c r="K126" i="149"/>
  <c r="K114" i="149"/>
  <c r="K102" i="149"/>
  <c r="K90" i="149"/>
  <c r="K133" i="149"/>
  <c r="K117" i="149"/>
  <c r="O104" i="149"/>
  <c r="S61" i="149"/>
  <c r="S67" i="149"/>
  <c r="O117" i="149"/>
  <c r="M44" i="149"/>
  <c r="S44" i="149" s="1"/>
  <c r="K92" i="149"/>
  <c r="K98" i="149"/>
  <c r="O109" i="149"/>
  <c r="K112" i="149"/>
  <c r="K129" i="149"/>
  <c r="O134" i="149" l="1"/>
  <c r="P136" i="149" s="1"/>
  <c r="P137" i="149" s="1"/>
  <c r="S81" i="149"/>
  <c r="P138" i="149" l="1"/>
  <c r="P139" i="149" s="1"/>
  <c r="F156" i="148" l="1"/>
  <c r="H156" i="148" s="1"/>
  <c r="F155" i="148"/>
  <c r="H155" i="148" s="1"/>
  <c r="F154" i="148"/>
  <c r="H154" i="148" s="1"/>
  <c r="F148" i="148"/>
  <c r="H148" i="148" s="1"/>
  <c r="F147" i="148"/>
  <c r="H147" i="148" s="1"/>
  <c r="F145" i="148"/>
  <c r="H145" i="148" s="1"/>
  <c r="F144" i="148"/>
  <c r="H144" i="148" s="1"/>
  <c r="F143" i="148"/>
  <c r="H143" i="148" s="1"/>
  <c r="F142" i="148"/>
  <c r="H142" i="148" s="1"/>
  <c r="F141" i="148"/>
  <c r="H141" i="148" s="1"/>
  <c r="F140" i="148"/>
  <c r="H140" i="148" s="1"/>
  <c r="D138" i="148"/>
  <c r="C138" i="148"/>
  <c r="F138" i="148" s="1"/>
  <c r="H138" i="148" s="1"/>
  <c r="F137" i="148"/>
  <c r="H137" i="148" s="1"/>
  <c r="D137" i="148"/>
  <c r="C137" i="148"/>
  <c r="D136" i="148"/>
  <c r="C136" i="148"/>
  <c r="F136" i="148" s="1"/>
  <c r="H136" i="148" s="1"/>
  <c r="D135" i="148"/>
  <c r="C135" i="148"/>
  <c r="F135" i="148" s="1"/>
  <c r="H135" i="148" s="1"/>
  <c r="D134" i="148"/>
  <c r="C134" i="148"/>
  <c r="F134" i="148" s="1"/>
  <c r="H134" i="148" s="1"/>
  <c r="D133" i="148"/>
  <c r="C133" i="148"/>
  <c r="F133" i="148" s="1"/>
  <c r="H133" i="148" s="1"/>
  <c r="D132" i="148"/>
  <c r="C132" i="148"/>
  <c r="F132" i="148" s="1"/>
  <c r="H132" i="148" s="1"/>
  <c r="D131" i="148"/>
  <c r="C131" i="148"/>
  <c r="F131" i="148" s="1"/>
  <c r="H131" i="148" s="1"/>
  <c r="F124" i="148"/>
  <c r="H124" i="148" s="1"/>
  <c r="F123" i="148"/>
  <c r="H123" i="148" s="1"/>
  <c r="F122" i="148"/>
  <c r="H122" i="148" s="1"/>
  <c r="F121" i="148"/>
  <c r="H121" i="148" s="1"/>
  <c r="F120" i="148"/>
  <c r="H120" i="148" s="1"/>
  <c r="F119" i="148"/>
  <c r="H119" i="148" s="1"/>
  <c r="F113" i="148"/>
  <c r="H113" i="148" s="1"/>
  <c r="F112" i="148"/>
  <c r="H112" i="148" s="1"/>
  <c r="F111" i="148"/>
  <c r="H111" i="148" s="1"/>
  <c r="F105" i="148"/>
  <c r="H105" i="148" s="1"/>
  <c r="H106" i="148" s="1"/>
  <c r="F96" i="148"/>
  <c r="H96" i="148" s="1"/>
  <c r="F95" i="148"/>
  <c r="H95" i="148" s="1"/>
  <c r="F94" i="148"/>
  <c r="H94" i="148" s="1"/>
  <c r="F93" i="148"/>
  <c r="H93" i="148" s="1"/>
  <c r="F92" i="148"/>
  <c r="H92" i="148" s="1"/>
  <c r="F91" i="148"/>
  <c r="H91" i="148" s="1"/>
  <c r="F90" i="148"/>
  <c r="H90" i="148" s="1"/>
  <c r="F89" i="148"/>
  <c r="H89" i="148" s="1"/>
  <c r="F88" i="148"/>
  <c r="H88" i="148" s="1"/>
  <c r="F87" i="148"/>
  <c r="H87" i="148" s="1"/>
  <c r="F86" i="148"/>
  <c r="H86" i="148" s="1"/>
  <c r="F85" i="148"/>
  <c r="H85" i="148" s="1"/>
  <c r="F84" i="148"/>
  <c r="H84" i="148" s="1"/>
  <c r="F83" i="148"/>
  <c r="H83" i="148" s="1"/>
  <c r="F82" i="148"/>
  <c r="H82" i="148" s="1"/>
  <c r="F81" i="148"/>
  <c r="H81" i="148" s="1"/>
  <c r="F80" i="148"/>
  <c r="H80" i="148" s="1"/>
  <c r="F75" i="148"/>
  <c r="H75" i="148" s="1"/>
  <c r="F74" i="148"/>
  <c r="H74" i="148" s="1"/>
  <c r="F73" i="148"/>
  <c r="H73" i="148" s="1"/>
  <c r="F72" i="148"/>
  <c r="H72" i="148" s="1"/>
  <c r="F71" i="148"/>
  <c r="H71" i="148" s="1"/>
  <c r="F70" i="148"/>
  <c r="H70" i="148" s="1"/>
  <c r="F69" i="148"/>
  <c r="H69" i="148" s="1"/>
  <c r="F64" i="148"/>
  <c r="H64" i="148" s="1"/>
  <c r="F63" i="148"/>
  <c r="H63" i="148" s="1"/>
  <c r="F62" i="148"/>
  <c r="H62" i="148" s="1"/>
  <c r="F56" i="148"/>
  <c r="H56" i="148" s="1"/>
  <c r="F55" i="148"/>
  <c r="H55" i="148" s="1"/>
  <c r="F54" i="148"/>
  <c r="H54" i="148" s="1"/>
  <c r="F53" i="148"/>
  <c r="H53" i="148" s="1"/>
  <c r="F52" i="148"/>
  <c r="H52" i="148" s="1"/>
  <c r="F51" i="148"/>
  <c r="H51" i="148" s="1"/>
  <c r="F50" i="148"/>
  <c r="H50" i="148" s="1"/>
  <c r="F49" i="148"/>
  <c r="H49" i="148" s="1"/>
  <c r="F43" i="148"/>
  <c r="H43" i="148" s="1"/>
  <c r="F42" i="148"/>
  <c r="H42" i="148" s="1"/>
  <c r="F41" i="148"/>
  <c r="H41" i="148" s="1"/>
  <c r="F40" i="148"/>
  <c r="H40" i="148" s="1"/>
  <c r="H44" i="148" s="1"/>
  <c r="F34" i="148"/>
  <c r="H34" i="148" s="1"/>
  <c r="F33" i="148"/>
  <c r="H33" i="148" s="1"/>
  <c r="F32" i="148"/>
  <c r="H32" i="148" s="1"/>
  <c r="F31" i="148"/>
  <c r="H31" i="148" s="1"/>
  <c r="F30" i="148"/>
  <c r="H30" i="148" s="1"/>
  <c r="F29" i="148"/>
  <c r="H29" i="148" s="1"/>
  <c r="F28" i="148"/>
  <c r="H28" i="148" s="1"/>
  <c r="F27" i="148"/>
  <c r="H27" i="148" s="1"/>
  <c r="F26" i="148"/>
  <c r="H26" i="148" s="1"/>
  <c r="F25" i="148"/>
  <c r="H25" i="148" s="1"/>
  <c r="F24" i="148"/>
  <c r="H24" i="148" s="1"/>
  <c r="F23" i="148"/>
  <c r="H23" i="148" s="1"/>
  <c r="F22" i="148"/>
  <c r="H22" i="148" s="1"/>
  <c r="F21" i="148"/>
  <c r="H21" i="148" s="1"/>
  <c r="F20" i="148"/>
  <c r="H20" i="148" s="1"/>
  <c r="F19" i="148"/>
  <c r="H19" i="148" s="1"/>
  <c r="H18" i="148"/>
  <c r="F17" i="148"/>
  <c r="H17" i="148" s="1"/>
  <c r="H11" i="148"/>
  <c r="H12" i="148" s="1"/>
  <c r="F11" i="148"/>
  <c r="C4" i="148"/>
  <c r="C3" i="148"/>
  <c r="C2" i="148"/>
  <c r="H261" i="147"/>
  <c r="H260" i="147"/>
  <c r="G260" i="147"/>
  <c r="H259" i="147"/>
  <c r="G259" i="147"/>
  <c r="H258" i="147"/>
  <c r="G258" i="147"/>
  <c r="H257" i="147"/>
  <c r="G257" i="147"/>
  <c r="G232" i="147"/>
  <c r="G222" i="147"/>
  <c r="G214" i="147"/>
  <c r="G215" i="147" s="1"/>
  <c r="H205" i="147"/>
  <c r="E205" i="147"/>
  <c r="H204" i="147"/>
  <c r="E204" i="147"/>
  <c r="H203" i="147"/>
  <c r="E203" i="147"/>
  <c r="H197" i="147"/>
  <c r="F197" i="147"/>
  <c r="E197" i="147"/>
  <c r="H196" i="147"/>
  <c r="F196" i="147"/>
  <c r="E196" i="147"/>
  <c r="H195" i="147"/>
  <c r="F195" i="147"/>
  <c r="E195" i="147"/>
  <c r="K194" i="147"/>
  <c r="L194" i="147" s="1"/>
  <c r="H184" i="147"/>
  <c r="I184" i="147" s="1"/>
  <c r="I185" i="147" s="1"/>
  <c r="H229" i="147" s="1"/>
  <c r="F184" i="147"/>
  <c r="E184" i="147"/>
  <c r="K177" i="147"/>
  <c r="J177" i="147"/>
  <c r="G177" i="147"/>
  <c r="E177" i="147"/>
  <c r="H170" i="147"/>
  <c r="I170" i="147" s="1"/>
  <c r="F170" i="147"/>
  <c r="E170" i="147"/>
  <c r="H169" i="147"/>
  <c r="I169" i="147" s="1"/>
  <c r="F169" i="147"/>
  <c r="E169" i="147"/>
  <c r="K162" i="147"/>
  <c r="J162" i="147"/>
  <c r="G162" i="147"/>
  <c r="E162" i="147"/>
  <c r="H156" i="147"/>
  <c r="I156" i="147" s="1"/>
  <c r="F156" i="147"/>
  <c r="E156" i="147"/>
  <c r="H155" i="147"/>
  <c r="I155" i="147" s="1"/>
  <c r="I157" i="147" s="1"/>
  <c r="F155" i="147"/>
  <c r="E155" i="147"/>
  <c r="K148" i="147"/>
  <c r="J148" i="147"/>
  <c r="G148" i="147"/>
  <c r="E148" i="147"/>
  <c r="H142" i="147"/>
  <c r="I142" i="147" s="1"/>
  <c r="F142" i="147"/>
  <c r="E142" i="147"/>
  <c r="H141" i="147"/>
  <c r="I141" i="147" s="1"/>
  <c r="F141" i="147"/>
  <c r="E141" i="147"/>
  <c r="H134" i="147"/>
  <c r="I134" i="147" s="1"/>
  <c r="F134" i="147"/>
  <c r="E134" i="147"/>
  <c r="H133" i="147"/>
  <c r="I133" i="147" s="1"/>
  <c r="F133" i="147"/>
  <c r="E133" i="147"/>
  <c r="H124" i="147"/>
  <c r="I124" i="147" s="1"/>
  <c r="F124" i="147"/>
  <c r="E124" i="147"/>
  <c r="H123" i="147"/>
  <c r="I123" i="147" s="1"/>
  <c r="F123" i="147"/>
  <c r="E123" i="147"/>
  <c r="H122" i="147"/>
  <c r="I122" i="147" s="1"/>
  <c r="I125" i="147" s="1"/>
  <c r="H222" i="147" s="1"/>
  <c r="I222" i="147" s="1"/>
  <c r="F122" i="147"/>
  <c r="E122" i="147"/>
  <c r="K114" i="147"/>
  <c r="J114" i="147"/>
  <c r="G114" i="147"/>
  <c r="L114" i="147" s="1"/>
  <c r="L115" i="147" s="1"/>
  <c r="E114" i="147"/>
  <c r="H108" i="147"/>
  <c r="I108" i="147" s="1"/>
  <c r="F108" i="147"/>
  <c r="E108" i="147"/>
  <c r="H107" i="147"/>
  <c r="I107" i="147" s="1"/>
  <c r="F107" i="147"/>
  <c r="E107" i="147"/>
  <c r="H106" i="147"/>
  <c r="I106" i="147" s="1"/>
  <c r="I109" i="147" s="1"/>
  <c r="F106" i="147"/>
  <c r="E106" i="147"/>
  <c r="K98" i="147"/>
  <c r="J98" i="147"/>
  <c r="L98" i="147" s="1"/>
  <c r="L99" i="147" s="1"/>
  <c r="G98" i="147"/>
  <c r="E98" i="147"/>
  <c r="H92" i="147"/>
  <c r="I92" i="147" s="1"/>
  <c r="F92" i="147"/>
  <c r="E92" i="147"/>
  <c r="H91" i="147"/>
  <c r="I91" i="147" s="1"/>
  <c r="I93" i="147" s="1"/>
  <c r="F91" i="147"/>
  <c r="E91" i="147"/>
  <c r="K83" i="147"/>
  <c r="J83" i="147"/>
  <c r="E83" i="147"/>
  <c r="H77" i="147"/>
  <c r="I77" i="147" s="1"/>
  <c r="I78" i="147" s="1"/>
  <c r="F77" i="147"/>
  <c r="E77" i="147"/>
  <c r="K68" i="147"/>
  <c r="J68" i="147"/>
  <c r="E68" i="147"/>
  <c r="H62" i="147"/>
  <c r="I62" i="147" s="1"/>
  <c r="I63" i="147" s="1"/>
  <c r="F62" i="147"/>
  <c r="E62" i="147"/>
  <c r="L60" i="147"/>
  <c r="K53" i="147"/>
  <c r="J53" i="147"/>
  <c r="L53" i="147" s="1"/>
  <c r="E53" i="147"/>
  <c r="K51" i="147"/>
  <c r="J51" i="147"/>
  <c r="L51" i="147" s="1"/>
  <c r="E51" i="147"/>
  <c r="K50" i="147"/>
  <c r="J50" i="147"/>
  <c r="E50" i="147"/>
  <c r="H42" i="147"/>
  <c r="I42" i="147" s="1"/>
  <c r="F42" i="147"/>
  <c r="E42" i="147"/>
  <c r="H41" i="147"/>
  <c r="I41" i="147" s="1"/>
  <c r="F41" i="147"/>
  <c r="E41" i="147"/>
  <c r="H39" i="147"/>
  <c r="I39" i="147" s="1"/>
  <c r="F39" i="147"/>
  <c r="E39" i="147"/>
  <c r="H38" i="147"/>
  <c r="I38" i="147" s="1"/>
  <c r="F38" i="147"/>
  <c r="E38" i="147"/>
  <c r="H37" i="147"/>
  <c r="I37" i="147" s="1"/>
  <c r="F37" i="147"/>
  <c r="E37" i="147"/>
  <c r="H36" i="147"/>
  <c r="I36" i="147" s="1"/>
  <c r="F36" i="147"/>
  <c r="E36" i="147"/>
  <c r="H35" i="147"/>
  <c r="I35" i="147" s="1"/>
  <c r="F35" i="147"/>
  <c r="E35" i="147"/>
  <c r="H31" i="147"/>
  <c r="I31" i="147" s="1"/>
  <c r="F31" i="147"/>
  <c r="E31" i="147"/>
  <c r="H30" i="147"/>
  <c r="I30" i="147" s="1"/>
  <c r="F30" i="147"/>
  <c r="E30" i="147"/>
  <c r="H28" i="147"/>
  <c r="I28" i="147" s="1"/>
  <c r="F28" i="147"/>
  <c r="E28" i="147"/>
  <c r="H27" i="147"/>
  <c r="I27" i="147" s="1"/>
  <c r="F27" i="147"/>
  <c r="E27" i="147"/>
  <c r="H26" i="147"/>
  <c r="I26" i="147" s="1"/>
  <c r="F26" i="147"/>
  <c r="E26" i="147"/>
  <c r="L23" i="147"/>
  <c r="E18" i="147"/>
  <c r="L50" i="147" l="1"/>
  <c r="L54" i="147" s="1"/>
  <c r="H215" i="147" s="1"/>
  <c r="I215" i="147" s="1"/>
  <c r="I171" i="147"/>
  <c r="I143" i="147"/>
  <c r="L177" i="147"/>
  <c r="L178" i="147" s="1"/>
  <c r="H35" i="148"/>
  <c r="L68" i="147"/>
  <c r="L69" i="147" s="1"/>
  <c r="L70" i="147" s="1"/>
  <c r="H218" i="147" s="1"/>
  <c r="I218" i="147" s="1"/>
  <c r="H65" i="148"/>
  <c r="H125" i="148"/>
  <c r="G227" i="147" s="1"/>
  <c r="I259" i="147" s="1"/>
  <c r="J259" i="147" s="1"/>
  <c r="L83" i="147"/>
  <c r="L84" i="147" s="1"/>
  <c r="L162" i="147"/>
  <c r="L163" i="147" s="1"/>
  <c r="L164" i="147" s="1"/>
  <c r="H227" i="147" s="1"/>
  <c r="I227" i="147" s="1"/>
  <c r="H157" i="148"/>
  <c r="G229" i="147" s="1"/>
  <c r="I261" i="147" s="1"/>
  <c r="J261" i="147" s="1"/>
  <c r="L148" i="147"/>
  <c r="L149" i="147" s="1"/>
  <c r="L150" i="147" s="1"/>
  <c r="H226" i="147" s="1"/>
  <c r="H76" i="148"/>
  <c r="H114" i="148"/>
  <c r="G226" i="147" s="1"/>
  <c r="I258" i="147" s="1"/>
  <c r="J258" i="147" s="1"/>
  <c r="I43" i="147"/>
  <c r="H149" i="148"/>
  <c r="G228" i="147" s="1"/>
  <c r="I260" i="147" s="1"/>
  <c r="J260" i="147" s="1"/>
  <c r="H97" i="148"/>
  <c r="G196" i="147"/>
  <c r="I196" i="147" s="1"/>
  <c r="G203" i="147"/>
  <c r="G205" i="147"/>
  <c r="I205" i="147" s="1"/>
  <c r="G204" i="147"/>
  <c r="I204" i="147" s="1"/>
  <c r="G195" i="147"/>
  <c r="I195" i="147" s="1"/>
  <c r="G197" i="147"/>
  <c r="I197" i="147" s="1"/>
  <c r="I32" i="147"/>
  <c r="L100" i="147"/>
  <c r="H220" i="147" s="1"/>
  <c r="I220" i="147" s="1"/>
  <c r="I135" i="147"/>
  <c r="H225" i="147" s="1"/>
  <c r="H57" i="148"/>
  <c r="L179" i="147"/>
  <c r="H228" i="147" s="1"/>
  <c r="I203" i="147"/>
  <c r="L116" i="147"/>
  <c r="H221" i="147" s="1"/>
  <c r="I221" i="147" s="1"/>
  <c r="L85" i="147"/>
  <c r="H219" i="147" s="1"/>
  <c r="I219" i="147" s="1"/>
  <c r="I229" i="147" l="1"/>
  <c r="I226" i="147"/>
  <c r="I223" i="147"/>
  <c r="H239" i="147" s="1"/>
  <c r="I239" i="147" s="1"/>
  <c r="I228" i="147"/>
  <c r="H98" i="148"/>
  <c r="G225" i="147" s="1"/>
  <c r="I257" i="147" s="1"/>
  <c r="J257" i="147" s="1"/>
  <c r="J262" i="147" s="1"/>
  <c r="I206" i="147"/>
  <c r="I198" i="147"/>
  <c r="I44" i="147"/>
  <c r="H214" i="147" s="1"/>
  <c r="I214" i="147" s="1"/>
  <c r="I216" i="147" s="1"/>
  <c r="H238" i="147" s="1"/>
  <c r="I238" i="147" s="1"/>
  <c r="I225" i="147" l="1"/>
  <c r="I230" i="147"/>
  <c r="H240" i="147" s="1"/>
  <c r="I240" i="147" s="1"/>
  <c r="I207" i="147"/>
  <c r="H232" i="147" s="1"/>
  <c r="I232" i="147" s="1"/>
  <c r="I233" i="147" s="1"/>
  <c r="H241" i="147" s="1"/>
  <c r="I241" i="147" s="1"/>
  <c r="I242" i="147" l="1"/>
  <c r="H244" i="147" s="1"/>
  <c r="I244" i="147" s="1"/>
  <c r="I245" i="147" s="1"/>
  <c r="I246" i="147" s="1"/>
  <c r="I247" i="147" s="1"/>
  <c r="I248" i="147" s="1"/>
  <c r="D28" i="146"/>
  <c r="F27" i="146"/>
  <c r="G27" i="146" s="1"/>
  <c r="F26" i="146"/>
  <c r="G26" i="146" s="1"/>
  <c r="F25" i="146"/>
  <c r="G25" i="146" s="1"/>
  <c r="F24" i="146"/>
  <c r="G24" i="146" s="1"/>
  <c r="F23" i="146"/>
  <c r="G23" i="146" s="1"/>
  <c r="F22" i="146"/>
  <c r="G22" i="146" s="1"/>
  <c r="F21" i="146"/>
  <c r="G21" i="146" s="1"/>
  <c r="F20" i="146"/>
  <c r="G20" i="146" s="1"/>
  <c r="F19" i="146"/>
  <c r="G19" i="146" s="1"/>
  <c r="F18" i="146"/>
  <c r="G18" i="146" s="1"/>
  <c r="F17" i="146"/>
  <c r="G17" i="146" s="1"/>
  <c r="F16" i="146"/>
  <c r="G16" i="146" s="1"/>
  <c r="F15" i="146"/>
  <c r="G15" i="146" s="1"/>
  <c r="F14" i="146"/>
  <c r="G14" i="146" s="1"/>
  <c r="F13" i="146"/>
  <c r="G13" i="146" s="1"/>
  <c r="F12" i="146"/>
  <c r="G12" i="146" s="1"/>
  <c r="F11" i="146"/>
  <c r="G11" i="146" s="1"/>
  <c r="F10" i="146"/>
  <c r="G10" i="146" s="1"/>
  <c r="F9" i="146"/>
  <c r="G9" i="146" s="1"/>
  <c r="G8" i="146"/>
  <c r="B2" i="146"/>
  <c r="B1" i="146"/>
  <c r="B12" i="145"/>
  <c r="D12" i="145" s="1"/>
  <c r="B11" i="145"/>
  <c r="B10" i="145"/>
  <c r="D10" i="145" s="1"/>
  <c r="C4" i="145"/>
  <c r="B4" i="145"/>
  <c r="B26" i="144"/>
  <c r="B25" i="144"/>
  <c r="D25" i="144" s="1"/>
  <c r="B24" i="144"/>
  <c r="D24" i="144" s="1"/>
  <c r="B40" i="143"/>
  <c r="D40" i="143" s="1"/>
  <c r="B39" i="143"/>
  <c r="D39" i="143" s="1"/>
  <c r="B38" i="143"/>
  <c r="D38" i="143" s="1"/>
  <c r="B24" i="142"/>
  <c r="C23" i="142"/>
  <c r="B23" i="142"/>
  <c r="B22" i="142"/>
  <c r="D18" i="142"/>
  <c r="C18" i="142"/>
  <c r="B18" i="142"/>
  <c r="B25" i="142" s="1"/>
  <c r="C15" i="141"/>
  <c r="C13" i="141"/>
  <c r="C12" i="141"/>
  <c r="C11" i="141"/>
  <c r="B16" i="143" s="1"/>
  <c r="B33" i="143" s="1"/>
  <c r="B27" i="144" l="1"/>
  <c r="B13" i="145"/>
  <c r="D33" i="143"/>
  <c r="G28" i="146"/>
  <c r="B14" i="141" s="1"/>
  <c r="C14" i="141" s="1"/>
  <c r="B38" i="144"/>
  <c r="B30" i="144"/>
  <c r="B34" i="144" s="1"/>
  <c r="D26" i="144"/>
  <c r="D27" i="144" s="1"/>
  <c r="B41" i="144" s="1"/>
  <c r="D11" i="145"/>
  <c r="D13" i="145" s="1"/>
  <c r="D15" i="145" s="1"/>
  <c r="F18" i="145" s="1"/>
  <c r="B19" i="143" l="1"/>
  <c r="B36" i="143" s="1"/>
  <c r="D36" i="143" s="1"/>
  <c r="B18" i="143"/>
  <c r="B35" i="143" s="1"/>
  <c r="D35" i="143" s="1"/>
  <c r="C16" i="141"/>
  <c r="B20" i="143" l="1"/>
  <c r="B37" i="143" s="1"/>
  <c r="D37" i="143" s="1"/>
  <c r="B17" i="143"/>
  <c r="B34" i="143" s="1"/>
  <c r="D34" i="143" l="1"/>
  <c r="D41" i="143" s="1"/>
  <c r="B41" i="143"/>
  <c r="B52" i="143" l="1"/>
  <c r="B44" i="143"/>
  <c r="B48" i="143" s="1"/>
  <c r="B55" i="143" s="1"/>
  <c r="B61" i="143" s="1"/>
  <c r="F111" i="126" l="1"/>
  <c r="K111" i="126" s="1"/>
  <c r="F100" i="126"/>
  <c r="K100" i="126"/>
  <c r="F102" i="126"/>
  <c r="K102" i="126" s="1"/>
  <c r="F121" i="126" l="1"/>
  <c r="F120" i="126"/>
  <c r="F119" i="126"/>
  <c r="H303" i="126" l="1"/>
  <c r="I303" i="126" s="1"/>
  <c r="H304" i="126"/>
  <c r="I304" i="126" s="1"/>
  <c r="EF36" i="140" l="1"/>
  <c r="DZ36" i="140"/>
  <c r="DT36" i="140"/>
  <c r="DN36" i="140"/>
  <c r="DH36" i="140"/>
  <c r="DB36" i="140"/>
  <c r="CV36" i="140"/>
  <c r="CP36" i="140"/>
  <c r="CJ36" i="140"/>
  <c r="CD36" i="140"/>
  <c r="BX36" i="140"/>
  <c r="BR36" i="140"/>
  <c r="BL36" i="140"/>
  <c r="BF36" i="140"/>
  <c r="AZ36" i="140"/>
  <c r="AT36" i="140"/>
  <c r="AN36" i="140"/>
  <c r="AH36" i="140"/>
  <c r="AB36" i="140"/>
  <c r="V36" i="140"/>
  <c r="P36" i="140"/>
  <c r="J36" i="140"/>
  <c r="EF21" i="140"/>
  <c r="DZ21" i="140"/>
  <c r="DT21" i="140"/>
  <c r="DN21" i="140"/>
  <c r="DH21" i="140"/>
  <c r="DB21" i="140"/>
  <c r="CV21" i="140"/>
  <c r="CP21" i="140"/>
  <c r="CJ21" i="140"/>
  <c r="CD21" i="140"/>
  <c r="BX21" i="140"/>
  <c r="BR21" i="140"/>
  <c r="BL21" i="140"/>
  <c r="BF21" i="140"/>
  <c r="AZ21" i="140"/>
  <c r="AT21" i="140"/>
  <c r="AN21" i="140"/>
  <c r="AH21" i="140"/>
  <c r="AB21" i="140"/>
  <c r="V21" i="140"/>
  <c r="P21" i="140"/>
  <c r="B15" i="127" l="1"/>
  <c r="B14" i="127"/>
  <c r="B13" i="127"/>
  <c r="B12" i="127"/>
  <c r="B10" i="127"/>
  <c r="B27" i="140" s="1"/>
  <c r="B9" i="127"/>
  <c r="B24" i="140" s="1"/>
  <c r="H170" i="126"/>
  <c r="I170" i="126" s="1"/>
  <c r="H48" i="126"/>
  <c r="I48" i="126" s="1"/>
  <c r="H47" i="126"/>
  <c r="I47" i="126" s="1"/>
  <c r="H381" i="126"/>
  <c r="I381" i="126" s="1"/>
  <c r="H380" i="126"/>
  <c r="I380" i="126" s="1"/>
  <c r="H379" i="126"/>
  <c r="I379" i="126" s="1"/>
  <c r="H378" i="126"/>
  <c r="I378" i="126" s="1"/>
  <c r="H377" i="126"/>
  <c r="I377" i="126" s="1"/>
  <c r="H376" i="126"/>
  <c r="I376" i="126" s="1"/>
  <c r="H375" i="126"/>
  <c r="I375" i="126" s="1"/>
  <c r="H374" i="126"/>
  <c r="I374" i="126" s="1"/>
  <c r="H373" i="126"/>
  <c r="I373" i="126" s="1"/>
  <c r="H372" i="126"/>
  <c r="I372" i="126" s="1"/>
  <c r="H371" i="126"/>
  <c r="I371" i="126" s="1"/>
  <c r="H370" i="126"/>
  <c r="I370" i="126" s="1"/>
  <c r="H399" i="126"/>
  <c r="I399" i="126" s="1"/>
  <c r="H398" i="126"/>
  <c r="I398" i="126" s="1"/>
  <c r="H397" i="126"/>
  <c r="I397" i="126" s="1"/>
  <c r="H396" i="126"/>
  <c r="I396" i="126" s="1"/>
  <c r="H395" i="126"/>
  <c r="I395" i="126" s="1"/>
  <c r="H394" i="126"/>
  <c r="I394" i="126" s="1"/>
  <c r="H393" i="126"/>
  <c r="I393" i="126" s="1"/>
  <c r="H392" i="126"/>
  <c r="I392" i="126" s="1"/>
  <c r="H391" i="126"/>
  <c r="I391" i="126" s="1"/>
  <c r="H390" i="126"/>
  <c r="I390" i="126" s="1"/>
  <c r="H388" i="126"/>
  <c r="I388" i="126" s="1"/>
  <c r="H387" i="126"/>
  <c r="I387" i="126" s="1"/>
  <c r="H386" i="126"/>
  <c r="I386" i="126" s="1"/>
  <c r="H385" i="126"/>
  <c r="I385" i="126" s="1"/>
  <c r="I400" i="126" s="1"/>
  <c r="H384" i="126"/>
  <c r="I384" i="126" s="1"/>
  <c r="H367" i="126"/>
  <c r="I367" i="126" s="1"/>
  <c r="H366" i="126"/>
  <c r="I366" i="126" s="1"/>
  <c r="H365" i="126"/>
  <c r="I365" i="126" s="1"/>
  <c r="H364" i="126"/>
  <c r="I364" i="126" s="1"/>
  <c r="H363" i="126"/>
  <c r="I363" i="126" s="1"/>
  <c r="H362" i="126"/>
  <c r="I362" i="126" s="1"/>
  <c r="H360" i="126"/>
  <c r="I360" i="126" s="1"/>
  <c r="H359" i="126"/>
  <c r="I359" i="126" s="1"/>
  <c r="H358" i="126"/>
  <c r="I358" i="126" s="1"/>
  <c r="H357" i="126"/>
  <c r="I357" i="126" s="1"/>
  <c r="H356" i="126"/>
  <c r="I356" i="126" s="1"/>
  <c r="H355" i="126"/>
  <c r="I355" i="126" s="1"/>
  <c r="H353" i="126"/>
  <c r="I353" i="126" s="1"/>
  <c r="H352" i="126"/>
  <c r="I352" i="126" s="1"/>
  <c r="H351" i="126"/>
  <c r="I351" i="126" s="1"/>
  <c r="H350" i="126"/>
  <c r="I350" i="126" s="1"/>
  <c r="H349" i="126"/>
  <c r="I349" i="126" s="1"/>
  <c r="H348" i="126"/>
  <c r="I348" i="126" s="1"/>
  <c r="H347" i="126"/>
  <c r="I347" i="126" s="1"/>
  <c r="H346" i="126"/>
  <c r="I346" i="126" s="1"/>
  <c r="H345" i="126"/>
  <c r="I345" i="126" s="1"/>
  <c r="H344" i="126"/>
  <c r="I344" i="126" s="1"/>
  <c r="H343" i="126"/>
  <c r="I343" i="126" s="1"/>
  <c r="H342" i="126"/>
  <c r="I342" i="126" s="1"/>
  <c r="H340" i="126"/>
  <c r="I340" i="126" s="1"/>
  <c r="H339" i="126"/>
  <c r="I339" i="126" s="1"/>
  <c r="H338" i="126"/>
  <c r="I338" i="126" s="1"/>
  <c r="H337" i="126"/>
  <c r="I337" i="126" s="1"/>
  <c r="H336" i="126"/>
  <c r="I336" i="126" s="1"/>
  <c r="H332" i="126"/>
  <c r="I332" i="126" s="1"/>
  <c r="H331" i="126"/>
  <c r="I331" i="126" s="1"/>
  <c r="H330" i="126"/>
  <c r="I330" i="126" s="1"/>
  <c r="H329" i="126"/>
  <c r="I329" i="126" s="1"/>
  <c r="H328" i="126"/>
  <c r="I328" i="126" s="1"/>
  <c r="H327" i="126"/>
  <c r="I327" i="126" s="1"/>
  <c r="H326" i="126"/>
  <c r="I326" i="126" s="1"/>
  <c r="H324" i="126"/>
  <c r="I324" i="126" s="1"/>
  <c r="H323" i="126"/>
  <c r="I323" i="126" s="1"/>
  <c r="H322" i="126"/>
  <c r="I322" i="126" s="1"/>
  <c r="H321" i="126"/>
  <c r="I321" i="126" s="1"/>
  <c r="H320" i="126"/>
  <c r="I320" i="126" s="1"/>
  <c r="H319" i="126"/>
  <c r="I319" i="126" s="1"/>
  <c r="H318" i="126"/>
  <c r="I318" i="126" s="1"/>
  <c r="H317" i="126"/>
  <c r="I317" i="126" s="1"/>
  <c r="H316" i="126"/>
  <c r="I316" i="126" s="1"/>
  <c r="H315" i="126"/>
  <c r="I315" i="126" s="1"/>
  <c r="H314" i="126"/>
  <c r="I314" i="126" s="1"/>
  <c r="H312" i="126"/>
  <c r="I312" i="126" s="1"/>
  <c r="H311" i="126"/>
  <c r="I311" i="126" s="1"/>
  <c r="H310" i="126"/>
  <c r="I310" i="126" s="1"/>
  <c r="H309" i="126"/>
  <c r="I309" i="126" s="1"/>
  <c r="H308" i="126"/>
  <c r="I308" i="126" s="1"/>
  <c r="H307" i="126"/>
  <c r="I307" i="126" s="1"/>
  <c r="H299" i="126"/>
  <c r="I299" i="126" s="1"/>
  <c r="H300" i="126"/>
  <c r="I300" i="126" s="1"/>
  <c r="H301" i="126"/>
  <c r="I301" i="126" s="1"/>
  <c r="H302" i="126"/>
  <c r="I302" i="126" s="1"/>
  <c r="H278" i="126"/>
  <c r="I278" i="126" s="1"/>
  <c r="H287" i="126"/>
  <c r="I287" i="126" s="1"/>
  <c r="H288" i="126"/>
  <c r="I288" i="126" s="1"/>
  <c r="H289" i="126"/>
  <c r="I289" i="126" s="1"/>
  <c r="H290" i="126"/>
  <c r="I290" i="126" s="1"/>
  <c r="H291" i="126"/>
  <c r="I291" i="126" s="1"/>
  <c r="H292" i="126"/>
  <c r="I292" i="126" s="1"/>
  <c r="H293" i="126"/>
  <c r="I293" i="126" s="1"/>
  <c r="H294" i="126"/>
  <c r="I294" i="126" s="1"/>
  <c r="H295" i="126"/>
  <c r="I295" i="126" s="1"/>
  <c r="H296" i="126"/>
  <c r="I296" i="126" s="1"/>
  <c r="H298" i="126"/>
  <c r="I298" i="126" s="1"/>
  <c r="H266" i="126"/>
  <c r="I266" i="126" s="1"/>
  <c r="H263" i="126"/>
  <c r="I263" i="126" s="1"/>
  <c r="H252" i="126"/>
  <c r="I252" i="126" s="1"/>
  <c r="H251" i="126"/>
  <c r="I251" i="126" s="1"/>
  <c r="H224" i="126"/>
  <c r="I224" i="126" s="1"/>
  <c r="H223" i="126"/>
  <c r="I223" i="126" s="1"/>
  <c r="H214" i="126"/>
  <c r="I214" i="126" s="1"/>
  <c r="H209" i="126"/>
  <c r="I209" i="126" s="1"/>
  <c r="H200" i="126"/>
  <c r="I200" i="126" s="1"/>
  <c r="H199" i="126"/>
  <c r="I199" i="126" s="1"/>
  <c r="H192" i="126"/>
  <c r="I192" i="126" s="1"/>
  <c r="H134" i="126"/>
  <c r="I134" i="126" s="1"/>
  <c r="H126" i="126"/>
  <c r="I126" i="126" s="1"/>
  <c r="H181" i="126"/>
  <c r="I181" i="126" s="1"/>
  <c r="I305" i="126" l="1"/>
  <c r="C14" i="127"/>
  <c r="I382" i="126"/>
  <c r="C13" i="127" s="1"/>
  <c r="C38" i="140" s="1"/>
  <c r="I368" i="126"/>
  <c r="C12" i="127" s="1"/>
  <c r="C35" i="140" s="1"/>
  <c r="H185" i="126"/>
  <c r="I185" i="126" s="1"/>
  <c r="H171" i="126"/>
  <c r="I171" i="126" s="1"/>
  <c r="H169" i="126"/>
  <c r="I169" i="126" s="1"/>
  <c r="H168" i="126"/>
  <c r="I168" i="126" s="1"/>
  <c r="H167" i="126"/>
  <c r="I167" i="126" s="1"/>
  <c r="H166" i="126"/>
  <c r="I166" i="126" s="1"/>
  <c r="H165" i="126"/>
  <c r="I165" i="126" s="1"/>
  <c r="H154" i="126"/>
  <c r="I154" i="126" s="1"/>
  <c r="H155" i="126"/>
  <c r="I155" i="126" s="1"/>
  <c r="H156" i="126"/>
  <c r="I156" i="126" s="1"/>
  <c r="H157" i="126"/>
  <c r="I157" i="126" s="1"/>
  <c r="H158" i="126"/>
  <c r="I158" i="126" s="1"/>
  <c r="H159" i="126"/>
  <c r="I159" i="126" s="1"/>
  <c r="H160" i="126"/>
  <c r="I160" i="126" s="1"/>
  <c r="H161" i="126"/>
  <c r="I161" i="126" s="1"/>
  <c r="H162" i="126"/>
  <c r="I162" i="126" s="1"/>
  <c r="H163" i="126"/>
  <c r="I163" i="126" s="1"/>
  <c r="H145" i="126"/>
  <c r="I145" i="126" s="1"/>
  <c r="H151" i="126"/>
  <c r="I151" i="126" s="1"/>
  <c r="H152" i="126"/>
  <c r="I152" i="126" s="1"/>
  <c r="H105" i="126"/>
  <c r="I105" i="126" s="1"/>
  <c r="H98" i="126"/>
  <c r="I98" i="126" s="1"/>
  <c r="H112" i="126"/>
  <c r="I112" i="126" s="1"/>
  <c r="H121" i="126"/>
  <c r="I121" i="126" s="1"/>
  <c r="H113" i="126"/>
  <c r="I113" i="126" s="1"/>
  <c r="H88" i="126"/>
  <c r="I88" i="126" s="1"/>
  <c r="H89" i="126"/>
  <c r="I89" i="126" s="1"/>
  <c r="H90" i="126"/>
  <c r="I90" i="126" s="1"/>
  <c r="H40" i="126"/>
  <c r="I40" i="126" s="1"/>
  <c r="H18" i="126"/>
  <c r="I18" i="126" s="1"/>
  <c r="H87" i="126" l="1"/>
  <c r="I87" i="126" s="1"/>
  <c r="H86" i="126"/>
  <c r="I86" i="126" s="1"/>
  <c r="H85" i="126"/>
  <c r="I85" i="126" s="1"/>
  <c r="H84" i="126"/>
  <c r="I84" i="126" s="1"/>
  <c r="H83" i="126"/>
  <c r="I83" i="126" s="1"/>
  <c r="H82" i="126"/>
  <c r="I82" i="126" s="1"/>
  <c r="H81" i="126"/>
  <c r="I81" i="126" s="1"/>
  <c r="H80" i="126"/>
  <c r="I80" i="126" s="1"/>
  <c r="H79" i="126"/>
  <c r="I79" i="126" s="1"/>
  <c r="H78" i="126"/>
  <c r="I78" i="126" s="1"/>
  <c r="H77" i="126"/>
  <c r="I77" i="126" s="1"/>
  <c r="H76" i="126"/>
  <c r="I76" i="126" s="1"/>
  <c r="H75" i="126"/>
  <c r="I75" i="126" s="1"/>
  <c r="H74" i="126"/>
  <c r="I74" i="126" s="1"/>
  <c r="H73" i="126"/>
  <c r="I73" i="126" s="1"/>
  <c r="H71" i="126"/>
  <c r="I71" i="126" s="1"/>
  <c r="H70" i="126"/>
  <c r="I70" i="126" s="1"/>
  <c r="H69" i="126"/>
  <c r="I69" i="126" s="1"/>
  <c r="H68" i="126"/>
  <c r="I68" i="126" s="1"/>
  <c r="H67" i="126"/>
  <c r="I67" i="126" s="1"/>
  <c r="H63" i="126"/>
  <c r="I63" i="126" s="1"/>
  <c r="H62" i="126"/>
  <c r="I62" i="126" s="1"/>
  <c r="H61" i="126"/>
  <c r="I61" i="126" s="1"/>
  <c r="H60" i="126"/>
  <c r="I60" i="126" s="1"/>
  <c r="H59" i="126"/>
  <c r="I59" i="126" s="1"/>
  <c r="H57" i="126"/>
  <c r="I57" i="126" s="1"/>
  <c r="H56" i="126"/>
  <c r="I56" i="126" s="1"/>
  <c r="H55" i="126"/>
  <c r="I55" i="126" s="1"/>
  <c r="H54" i="126"/>
  <c r="I54" i="126" s="1"/>
  <c r="H53" i="126"/>
  <c r="I53" i="126" s="1"/>
  <c r="H52" i="126"/>
  <c r="I52" i="126" s="1"/>
  <c r="H51" i="126"/>
  <c r="I51" i="126" s="1"/>
  <c r="H50" i="126"/>
  <c r="I50" i="126" s="1"/>
  <c r="H49" i="126"/>
  <c r="I49" i="126" s="1"/>
  <c r="H45" i="126"/>
  <c r="I45" i="126" s="1"/>
  <c r="H44" i="126"/>
  <c r="I44" i="126" s="1"/>
  <c r="H10" i="126"/>
  <c r="I10" i="126" s="1"/>
  <c r="I11" i="126" s="1"/>
  <c r="I64" i="126" l="1"/>
  <c r="C8" i="127" s="1"/>
  <c r="C23" i="140" s="1"/>
  <c r="I91" i="126"/>
  <c r="C9" i="127" s="1"/>
  <c r="C26" i="140" s="1"/>
  <c r="DA11" i="140"/>
  <c r="DA9" i="140" s="1"/>
  <c r="CZ11" i="140"/>
  <c r="CZ9" i="140" s="1"/>
  <c r="CY11" i="140"/>
  <c r="CY9" i="140" s="1"/>
  <c r="CX11" i="140"/>
  <c r="CX9" i="140" s="1"/>
  <c r="CW11" i="140"/>
  <c r="CW9" i="140" s="1"/>
  <c r="CU11" i="140"/>
  <c r="CU9" i="140" s="1"/>
  <c r="CT11" i="140"/>
  <c r="CS11" i="140"/>
  <c r="CS9" i="140" s="1"/>
  <c r="CR11" i="140"/>
  <c r="CR9" i="140" s="1"/>
  <c r="CQ11" i="140"/>
  <c r="CQ9" i="140" s="1"/>
  <c r="CO11" i="140"/>
  <c r="CO9" i="140" s="1"/>
  <c r="CN11" i="140"/>
  <c r="CN9" i="140" s="1"/>
  <c r="CM11" i="140"/>
  <c r="CM9" i="140" s="1"/>
  <c r="CL11" i="140"/>
  <c r="CL9" i="140" s="1"/>
  <c r="CK11" i="140"/>
  <c r="CK9" i="140" s="1"/>
  <c r="CI11" i="140"/>
  <c r="CI9" i="140" s="1"/>
  <c r="CH11" i="140"/>
  <c r="CH9" i="140" s="1"/>
  <c r="CG11" i="140"/>
  <c r="CG9" i="140" s="1"/>
  <c r="CF11" i="140"/>
  <c r="CF9" i="140" s="1"/>
  <c r="CE11" i="140"/>
  <c r="CE9" i="140" s="1"/>
  <c r="CC11" i="140"/>
  <c r="CC9" i="140" s="1"/>
  <c r="CB11" i="140"/>
  <c r="CB9" i="140" s="1"/>
  <c r="CA11" i="140"/>
  <c r="CA9" i="140" s="1"/>
  <c r="BZ11" i="140"/>
  <c r="BZ9" i="140" s="1"/>
  <c r="BY11" i="140"/>
  <c r="BY9" i="140" s="1"/>
  <c r="BW11" i="140"/>
  <c r="BW9" i="140" s="1"/>
  <c r="BV11" i="140"/>
  <c r="BV9" i="140" s="1"/>
  <c r="BU11" i="140"/>
  <c r="BU9" i="140" s="1"/>
  <c r="BT11" i="140"/>
  <c r="BT9" i="140" s="1"/>
  <c r="BS11" i="140"/>
  <c r="BS9" i="140" s="1"/>
  <c r="CT9" i="140"/>
  <c r="F23" i="49" l="1"/>
  <c r="F172" i="49"/>
  <c r="F171" i="49"/>
  <c r="F170" i="49"/>
  <c r="F169" i="49"/>
  <c r="F168" i="49"/>
  <c r="F167" i="49"/>
  <c r="F166" i="49"/>
  <c r="F165" i="49"/>
  <c r="F164" i="49"/>
  <c r="F163" i="49"/>
  <c r="F162" i="49"/>
  <c r="F161" i="49"/>
  <c r="F160" i="49"/>
  <c r="F159" i="49"/>
  <c r="F158" i="49"/>
  <c r="F157" i="49"/>
  <c r="F156" i="49"/>
  <c r="F155" i="49"/>
  <c r="F154" i="49"/>
  <c r="F153" i="49"/>
  <c r="F152" i="49"/>
  <c r="F151" i="49"/>
  <c r="F150" i="49"/>
  <c r="F149" i="49"/>
  <c r="F148" i="49"/>
  <c r="F147" i="49"/>
  <c r="F146" i="49"/>
  <c r="F145" i="49"/>
  <c r="F144" i="49"/>
  <c r="F143" i="49"/>
  <c r="F142" i="49"/>
  <c r="F141" i="49"/>
  <c r="F140" i="49"/>
  <c r="F139" i="49"/>
  <c r="F138" i="49"/>
  <c r="F137" i="49"/>
  <c r="F136" i="49"/>
  <c r="F135" i="49"/>
  <c r="F134" i="49"/>
  <c r="F133" i="49"/>
  <c r="F132" i="49"/>
  <c r="F131" i="49"/>
  <c r="F130" i="49"/>
  <c r="F129" i="49"/>
  <c r="F128" i="49"/>
  <c r="F127" i="49"/>
  <c r="F126" i="49"/>
  <c r="F125" i="49"/>
  <c r="F124" i="49"/>
  <c r="F123" i="49"/>
  <c r="F122" i="49"/>
  <c r="F121" i="49"/>
  <c r="F120" i="49"/>
  <c r="F119" i="49"/>
  <c r="F118" i="49"/>
  <c r="F117" i="49"/>
  <c r="F116" i="49"/>
  <c r="F115" i="49"/>
  <c r="F114" i="49"/>
  <c r="F113" i="49"/>
  <c r="F112" i="49"/>
  <c r="F111" i="49"/>
  <c r="F110" i="49"/>
  <c r="F109" i="49"/>
  <c r="F108" i="49"/>
  <c r="F107" i="49"/>
  <c r="F106" i="49"/>
  <c r="F105" i="49"/>
  <c r="F104" i="49"/>
  <c r="F103" i="49"/>
  <c r="F102" i="49"/>
  <c r="F101" i="49"/>
  <c r="F100" i="49"/>
  <c r="F99" i="49"/>
  <c r="F98" i="49"/>
  <c r="F97" i="49"/>
  <c r="F96" i="49"/>
  <c r="F95" i="49"/>
  <c r="F94" i="49"/>
  <c r="F93" i="49"/>
  <c r="F92" i="49"/>
  <c r="F91" i="49"/>
  <c r="F90" i="49"/>
  <c r="F89" i="49"/>
  <c r="F88" i="49"/>
  <c r="F87" i="49"/>
  <c r="F86" i="49"/>
  <c r="F85" i="49"/>
  <c r="F84" i="49"/>
  <c r="F83" i="49"/>
  <c r="F82" i="49"/>
  <c r="F81" i="49"/>
  <c r="F80" i="49"/>
  <c r="F79" i="49"/>
  <c r="F78" i="49"/>
  <c r="F77" i="49"/>
  <c r="F76" i="49"/>
  <c r="F75" i="49"/>
  <c r="F74" i="49"/>
  <c r="F73" i="49"/>
  <c r="F72" i="49"/>
  <c r="F71" i="49"/>
  <c r="F70" i="49"/>
  <c r="F69" i="49"/>
  <c r="F68" i="49"/>
  <c r="F67" i="49"/>
  <c r="F66" i="49"/>
  <c r="F65" i="49"/>
  <c r="F64" i="49"/>
  <c r="F63" i="49"/>
  <c r="F62" i="49"/>
  <c r="F61" i="49"/>
  <c r="F60" i="49"/>
  <c r="F59" i="49"/>
  <c r="F58" i="49"/>
  <c r="F57" i="49"/>
  <c r="F56" i="49"/>
  <c r="F55" i="49"/>
  <c r="F54" i="49"/>
  <c r="F53" i="49"/>
  <c r="F52" i="49"/>
  <c r="F51" i="49"/>
  <c r="F50" i="49"/>
  <c r="F49" i="49"/>
  <c r="F48" i="49"/>
  <c r="F47" i="49"/>
  <c r="F46" i="49"/>
  <c r="F45" i="49"/>
  <c r="F44" i="49"/>
  <c r="F43" i="49"/>
  <c r="F42" i="49"/>
  <c r="F41" i="49"/>
  <c r="F40" i="49"/>
  <c r="F39" i="49"/>
  <c r="F38" i="49"/>
  <c r="F37" i="49"/>
  <c r="F36" i="49"/>
  <c r="F35" i="49"/>
  <c r="F34" i="49"/>
  <c r="F33" i="49"/>
  <c r="F32" i="49"/>
  <c r="F31" i="49"/>
  <c r="F30" i="49"/>
  <c r="F29" i="49"/>
  <c r="F28" i="49"/>
  <c r="F27" i="49"/>
  <c r="F26" i="49"/>
  <c r="F25" i="49"/>
  <c r="F24" i="49"/>
  <c r="F22" i="49"/>
  <c r="F21" i="49"/>
  <c r="F20" i="49"/>
  <c r="F19" i="49"/>
  <c r="F18" i="49"/>
  <c r="F17" i="49"/>
  <c r="F16" i="49"/>
  <c r="F15" i="49"/>
  <c r="F14" i="49"/>
  <c r="F13" i="49"/>
  <c r="F12" i="49"/>
  <c r="F11" i="49"/>
  <c r="F10" i="49"/>
  <c r="F9" i="49"/>
  <c r="F8" i="49"/>
  <c r="F7" i="49"/>
  <c r="F6" i="49"/>
  <c r="F5" i="49"/>
  <c r="F4" i="49"/>
  <c r="F173" i="49" l="1"/>
  <c r="H270" i="126"/>
  <c r="I270" i="126" s="1"/>
  <c r="H14" i="126"/>
  <c r="I14" i="126" s="1"/>
  <c r="H101" i="126"/>
  <c r="I101" i="126" s="1"/>
  <c r="H102" i="126"/>
  <c r="I102" i="126" s="1"/>
  <c r="H103" i="126"/>
  <c r="I103" i="126" s="1"/>
  <c r="H104" i="126"/>
  <c r="I104" i="126" s="1"/>
  <c r="H286" i="126" l="1"/>
  <c r="I286" i="126" s="1"/>
  <c r="H284" i="126"/>
  <c r="I284" i="126" s="1"/>
  <c r="H283" i="126"/>
  <c r="I283" i="126" s="1"/>
  <c r="H282" i="126"/>
  <c r="I282" i="126" s="1"/>
  <c r="H281" i="126"/>
  <c r="I281" i="126" s="1"/>
  <c r="H280" i="126"/>
  <c r="I280" i="126" s="1"/>
  <c r="H279" i="126"/>
  <c r="I279" i="126" s="1"/>
  <c r="H249" i="126"/>
  <c r="I249" i="126" s="1"/>
  <c r="H248" i="126"/>
  <c r="I248" i="126" s="1"/>
  <c r="H247" i="126"/>
  <c r="I247" i="126" s="1"/>
  <c r="H246" i="126"/>
  <c r="I246" i="126" s="1"/>
  <c r="H245" i="126"/>
  <c r="I245" i="126" s="1"/>
  <c r="H244" i="126"/>
  <c r="I244" i="126" s="1"/>
  <c r="H243" i="126"/>
  <c r="I243" i="126" s="1"/>
  <c r="H240" i="126"/>
  <c r="I240" i="126" s="1"/>
  <c r="H239" i="126"/>
  <c r="I239" i="126" s="1"/>
  <c r="H238" i="126"/>
  <c r="I238" i="126" s="1"/>
  <c r="H237" i="126"/>
  <c r="I237" i="126" s="1"/>
  <c r="H236" i="126"/>
  <c r="I236" i="126" s="1"/>
  <c r="H235" i="126"/>
  <c r="I235" i="126" s="1"/>
  <c r="H234" i="126"/>
  <c r="I234" i="126" s="1"/>
  <c r="H232" i="126"/>
  <c r="I232" i="126" s="1"/>
  <c r="H231" i="126"/>
  <c r="I231" i="126" s="1"/>
  <c r="H230" i="126"/>
  <c r="I230" i="126" s="1"/>
  <c r="H229" i="126"/>
  <c r="I229" i="126" s="1"/>
  <c r="H228" i="126"/>
  <c r="I228" i="126" s="1"/>
  <c r="H227" i="126"/>
  <c r="I227" i="126" s="1"/>
  <c r="H226" i="126"/>
  <c r="I226" i="126" s="1"/>
  <c r="H225" i="126"/>
  <c r="I225" i="126" s="1"/>
  <c r="H197" i="126"/>
  <c r="I197" i="126" s="1"/>
  <c r="H196" i="126"/>
  <c r="I196" i="126" s="1"/>
  <c r="H195" i="126"/>
  <c r="I195" i="126" s="1"/>
  <c r="H194" i="126"/>
  <c r="I194" i="126" s="1"/>
  <c r="H193" i="126"/>
  <c r="I193" i="126" s="1"/>
  <c r="H191" i="126"/>
  <c r="I191" i="126" s="1"/>
  <c r="H190" i="126"/>
  <c r="I190" i="126" s="1"/>
  <c r="H189" i="126"/>
  <c r="I189" i="126" s="1"/>
  <c r="H187" i="126"/>
  <c r="I187" i="126" s="1"/>
  <c r="H186" i="126"/>
  <c r="I186" i="126" s="1"/>
  <c r="H184" i="126"/>
  <c r="I184" i="126" s="1"/>
  <c r="H183" i="126"/>
  <c r="I183" i="126" s="1"/>
  <c r="H182" i="126"/>
  <c r="I182" i="126" s="1"/>
  <c r="H180" i="126"/>
  <c r="I180" i="126" s="1"/>
  <c r="H179" i="126"/>
  <c r="I179" i="126" s="1"/>
  <c r="H178" i="126"/>
  <c r="I178" i="126" s="1"/>
  <c r="H177" i="126"/>
  <c r="I177" i="126" s="1"/>
  <c r="H176" i="126"/>
  <c r="I176" i="126" s="1"/>
  <c r="H175" i="126"/>
  <c r="I175" i="126" s="1"/>
  <c r="H174" i="126"/>
  <c r="I174" i="126" s="1"/>
  <c r="H150" i="126"/>
  <c r="I150" i="126" s="1"/>
  <c r="H149" i="126"/>
  <c r="I149" i="126" s="1"/>
  <c r="H148" i="126"/>
  <c r="I148" i="126" s="1"/>
  <c r="H147" i="126"/>
  <c r="I147" i="126" s="1"/>
  <c r="H146" i="126"/>
  <c r="I146" i="126" s="1"/>
  <c r="H144" i="126"/>
  <c r="I144" i="126" s="1"/>
  <c r="H143" i="126"/>
  <c r="I143" i="126" s="1"/>
  <c r="H142" i="126"/>
  <c r="I142" i="126" s="1"/>
  <c r="H141" i="126"/>
  <c r="I141" i="126" s="1"/>
  <c r="H140" i="126"/>
  <c r="I140" i="126" s="1"/>
  <c r="H139" i="126"/>
  <c r="I139" i="126" s="1"/>
  <c r="H137" i="126"/>
  <c r="I137" i="126" s="1"/>
  <c r="H136" i="126"/>
  <c r="I136" i="126" s="1"/>
  <c r="H135" i="126"/>
  <c r="I135" i="126" s="1"/>
  <c r="H133" i="126"/>
  <c r="I133" i="126" s="1"/>
  <c r="H132" i="126"/>
  <c r="I132" i="126" s="1"/>
  <c r="H131" i="126"/>
  <c r="I131" i="126" s="1"/>
  <c r="H130" i="126"/>
  <c r="I130" i="126" s="1"/>
  <c r="H129" i="126"/>
  <c r="I129" i="126" s="1"/>
  <c r="H128" i="126"/>
  <c r="I128" i="126" s="1"/>
  <c r="H127" i="126"/>
  <c r="I127" i="126" s="1"/>
  <c r="H39" i="126"/>
  <c r="I39" i="126" s="1"/>
  <c r="H38" i="126"/>
  <c r="I38" i="126" s="1"/>
  <c r="H37" i="126"/>
  <c r="I37" i="126" s="1"/>
  <c r="H36" i="126"/>
  <c r="I36" i="126" s="1"/>
  <c r="H35" i="126"/>
  <c r="I35" i="126" s="1"/>
  <c r="H34" i="126"/>
  <c r="I34" i="126" s="1"/>
  <c r="H33" i="126"/>
  <c r="I33" i="126" s="1"/>
  <c r="H32" i="126"/>
  <c r="I32" i="126" s="1"/>
  <c r="H31" i="126"/>
  <c r="I31" i="126" s="1"/>
  <c r="H30" i="126"/>
  <c r="I30" i="126" s="1"/>
  <c r="H29" i="126"/>
  <c r="I29" i="126" s="1"/>
  <c r="H28" i="126"/>
  <c r="I28" i="126" s="1"/>
  <c r="H27" i="126"/>
  <c r="I27" i="126" s="1"/>
  <c r="H26" i="126"/>
  <c r="I26" i="126" s="1"/>
  <c r="H25" i="126"/>
  <c r="I25" i="126" s="1"/>
  <c r="H24" i="126"/>
  <c r="I24" i="126" s="1"/>
  <c r="I41" i="126" l="1"/>
  <c r="I124" i="126"/>
  <c r="H15" i="126"/>
  <c r="I15" i="126" s="1"/>
  <c r="H273" i="126" l="1"/>
  <c r="I273" i="126" s="1"/>
  <c r="H274" i="126"/>
  <c r="I274" i="126" s="1"/>
  <c r="H277" i="126"/>
  <c r="I277" i="126" s="1"/>
  <c r="I275" i="126" s="1"/>
  <c r="H255" i="126"/>
  <c r="I255" i="126" s="1"/>
  <c r="H260" i="126"/>
  <c r="I260" i="126" s="1"/>
  <c r="H261" i="126"/>
  <c r="I261" i="126" s="1"/>
  <c r="H262" i="126"/>
  <c r="I262" i="126" s="1"/>
  <c r="H221" i="126"/>
  <c r="I221" i="126" s="1"/>
  <c r="H208" i="126"/>
  <c r="I208" i="126" s="1"/>
  <c r="H203" i="126"/>
  <c r="I203" i="126" s="1"/>
  <c r="B11" i="127" l="1"/>
  <c r="B8" i="127"/>
  <c r="B21" i="140" s="1"/>
  <c r="B7" i="127"/>
  <c r="B6" i="127"/>
  <c r="B9" i="140" s="1"/>
  <c r="B5" i="127"/>
  <c r="B4" i="127"/>
  <c r="B15" i="140" s="1"/>
  <c r="H107" i="126" l="1"/>
  <c r="I107" i="126" s="1"/>
  <c r="H207" i="126" l="1"/>
  <c r="I207" i="126" s="1"/>
  <c r="H272" i="126"/>
  <c r="I272" i="126" s="1"/>
  <c r="H93" i="126" l="1"/>
  <c r="Q11" i="140" l="1"/>
  <c r="Q9" i="140" s="1"/>
  <c r="R11" i="140"/>
  <c r="R9" i="140" s="1"/>
  <c r="S11" i="140"/>
  <c r="S9" i="140" s="1"/>
  <c r="T11" i="140"/>
  <c r="T9" i="140" s="1"/>
  <c r="U11" i="140"/>
  <c r="U9" i="140" s="1"/>
  <c r="W11" i="140"/>
  <c r="W9" i="140" s="1"/>
  <c r="X11" i="140"/>
  <c r="X9" i="140" s="1"/>
  <c r="Y11" i="140"/>
  <c r="Y9" i="140" s="1"/>
  <c r="Z11" i="140"/>
  <c r="Z9" i="140" s="1"/>
  <c r="AA11" i="140"/>
  <c r="AA9" i="140" s="1"/>
  <c r="AC11" i="140"/>
  <c r="AC9" i="140" s="1"/>
  <c r="AD11" i="140"/>
  <c r="AD9" i="140" s="1"/>
  <c r="AE11" i="140"/>
  <c r="AE9" i="140" s="1"/>
  <c r="AF11" i="140"/>
  <c r="AF9" i="140" s="1"/>
  <c r="AG11" i="140"/>
  <c r="AG9" i="140" s="1"/>
  <c r="AI11" i="140"/>
  <c r="AI9" i="140" s="1"/>
  <c r="AJ11" i="140"/>
  <c r="AK11" i="140"/>
  <c r="AK9" i="140" s="1"/>
  <c r="AL11" i="140"/>
  <c r="AL9" i="140" s="1"/>
  <c r="AM11" i="140"/>
  <c r="AM9" i="140" s="1"/>
  <c r="AO11" i="140"/>
  <c r="AO9" i="140" s="1"/>
  <c r="AP11" i="140"/>
  <c r="AP9" i="140" s="1"/>
  <c r="AQ11" i="140"/>
  <c r="AQ9" i="140" s="1"/>
  <c r="AR11" i="140"/>
  <c r="AR9" i="140" s="1"/>
  <c r="AS11" i="140"/>
  <c r="AS9" i="140" s="1"/>
  <c r="AU11" i="140"/>
  <c r="AU9" i="140" s="1"/>
  <c r="AV11" i="140"/>
  <c r="AW11" i="140"/>
  <c r="AW9" i="140" s="1"/>
  <c r="AX11" i="140"/>
  <c r="AX9" i="140" s="1"/>
  <c r="AY11" i="140"/>
  <c r="AY9" i="140" s="1"/>
  <c r="BA11" i="140"/>
  <c r="BA9" i="140" s="1"/>
  <c r="BB11" i="140"/>
  <c r="BB9" i="140" s="1"/>
  <c r="BC11" i="140"/>
  <c r="BC9" i="140" s="1"/>
  <c r="BD11" i="140"/>
  <c r="BD9" i="140" s="1"/>
  <c r="BE11" i="140"/>
  <c r="BE9" i="140" s="1"/>
  <c r="BG11" i="140"/>
  <c r="BG9" i="140" s="1"/>
  <c r="BH11" i="140"/>
  <c r="BI11" i="140"/>
  <c r="BI9" i="140" s="1"/>
  <c r="BJ11" i="140"/>
  <c r="BJ9" i="140" s="1"/>
  <c r="BK11" i="140"/>
  <c r="BK9" i="140" s="1"/>
  <c r="BM11" i="140"/>
  <c r="BN11" i="140"/>
  <c r="BN9" i="140" s="1"/>
  <c r="BO11" i="140"/>
  <c r="BO9" i="140" s="1"/>
  <c r="BP11" i="140"/>
  <c r="BQ11" i="140"/>
  <c r="DC11" i="140"/>
  <c r="DC9" i="140" s="1"/>
  <c r="DD11" i="140"/>
  <c r="DD9" i="140" s="1"/>
  <c r="DE11" i="140"/>
  <c r="DE9" i="140" s="1"/>
  <c r="DF11" i="140"/>
  <c r="DF9" i="140" s="1"/>
  <c r="DG11" i="140"/>
  <c r="DG9" i="140" s="1"/>
  <c r="DI11" i="140"/>
  <c r="DI9" i="140" s="1"/>
  <c r="DJ11" i="140"/>
  <c r="DJ9" i="140" s="1"/>
  <c r="DK11" i="140"/>
  <c r="DK9" i="140" s="1"/>
  <c r="DL11" i="140"/>
  <c r="DL9" i="140" s="1"/>
  <c r="DM11" i="140"/>
  <c r="DM9" i="140" s="1"/>
  <c r="DO11" i="140"/>
  <c r="DO9" i="140" s="1"/>
  <c r="DP11" i="140"/>
  <c r="DQ11" i="140"/>
  <c r="DQ9" i="140" s="1"/>
  <c r="DR11" i="140"/>
  <c r="DR9" i="140" s="1"/>
  <c r="DS11" i="140"/>
  <c r="DS9" i="140" s="1"/>
  <c r="DU11" i="140"/>
  <c r="DU9" i="140" s="1"/>
  <c r="DV11" i="140"/>
  <c r="DV9" i="140" s="1"/>
  <c r="DW11" i="140"/>
  <c r="DW9" i="140" s="1"/>
  <c r="DX11" i="140"/>
  <c r="DX9" i="140" s="1"/>
  <c r="DY11" i="140"/>
  <c r="DY9" i="140" s="1"/>
  <c r="EA11" i="140"/>
  <c r="EA9" i="140" s="1"/>
  <c r="EB11" i="140"/>
  <c r="EB9" i="140" s="1"/>
  <c r="EC11" i="140"/>
  <c r="EC9" i="140" s="1"/>
  <c r="ED11" i="140"/>
  <c r="EE11" i="140"/>
  <c r="EE9" i="140" s="1"/>
  <c r="EG11" i="140"/>
  <c r="EG9" i="140" s="1"/>
  <c r="EH11" i="140"/>
  <c r="EH9" i="140" s="1"/>
  <c r="EI11" i="140"/>
  <c r="EI9" i="140" s="1"/>
  <c r="EJ11" i="140"/>
  <c r="EJ9" i="140" s="1"/>
  <c r="EK11" i="140"/>
  <c r="EK9" i="140" s="1"/>
  <c r="EM11" i="140"/>
  <c r="EM9" i="140" s="1"/>
  <c r="EN11" i="140"/>
  <c r="EN9" i="140" s="1"/>
  <c r="EO11" i="140"/>
  <c r="EO9" i="140" s="1"/>
  <c r="EP11" i="140"/>
  <c r="EP9" i="140" s="1"/>
  <c r="EQ11" i="140"/>
  <c r="EQ9" i="140" s="1"/>
  <c r="K11" i="140"/>
  <c r="K9" i="140" s="1"/>
  <c r="L11" i="140"/>
  <c r="L9" i="140" s="1"/>
  <c r="M11" i="140"/>
  <c r="M9" i="140" s="1"/>
  <c r="N11" i="140"/>
  <c r="N9" i="140" s="1"/>
  <c r="O11" i="140"/>
  <c r="O9" i="140" s="1"/>
  <c r="AJ9" i="140"/>
  <c r="AV9" i="140"/>
  <c r="BH9" i="140"/>
  <c r="BM9" i="140"/>
  <c r="BP9" i="140"/>
  <c r="BQ9" i="140"/>
  <c r="DP9" i="140"/>
  <c r="ED9" i="140"/>
  <c r="E9" i="140"/>
  <c r="I11" i="140"/>
  <c r="I9" i="140" s="1"/>
  <c r="H11" i="140"/>
  <c r="H9" i="140" s="1"/>
  <c r="G11" i="140"/>
  <c r="G9" i="140" s="1"/>
  <c r="F11" i="140"/>
  <c r="F9" i="140" s="1"/>
  <c r="E11" i="140"/>
  <c r="H21" i="126" l="1"/>
  <c r="I21" i="126" s="1"/>
  <c r="I22" i="126" s="1"/>
  <c r="C6" i="127" l="1"/>
  <c r="C11" i="140" s="1"/>
  <c r="H404" i="126"/>
  <c r="I404" i="126" s="1"/>
  <c r="B42" i="140" l="1"/>
  <c r="B39" i="140" l="1"/>
  <c r="H271" i="126"/>
  <c r="I271" i="126" s="1"/>
  <c r="H265" i="126"/>
  <c r="I265" i="126" s="1"/>
  <c r="H268" i="126"/>
  <c r="I268" i="126" s="1"/>
  <c r="H269" i="126"/>
  <c r="I269" i="126" s="1"/>
  <c r="H264" i="126"/>
  <c r="I264" i="126" s="1"/>
  <c r="H259" i="126"/>
  <c r="I259" i="126" s="1"/>
  <c r="H258" i="126"/>
  <c r="I258" i="126" s="1"/>
  <c r="H257" i="126"/>
  <c r="I257" i="126" s="1"/>
  <c r="H254" i="126"/>
  <c r="I254" i="126" s="1"/>
  <c r="H253" i="126"/>
  <c r="I253" i="126" s="1"/>
  <c r="H220" i="126"/>
  <c r="I220" i="126" s="1"/>
  <c r="I218" i="126" s="1"/>
  <c r="H217" i="126"/>
  <c r="I217" i="126" s="1"/>
  <c r="H216" i="126"/>
  <c r="I216" i="126" s="1"/>
  <c r="H215" i="126"/>
  <c r="I215" i="126" s="1"/>
  <c r="H213" i="126"/>
  <c r="I213" i="126" s="1"/>
  <c r="H212" i="126"/>
  <c r="I212" i="126" s="1"/>
  <c r="H211" i="126"/>
  <c r="I211" i="126" s="1"/>
  <c r="H120" i="126"/>
  <c r="I120" i="126" s="1"/>
  <c r="H119" i="126"/>
  <c r="I119" i="126" s="1"/>
  <c r="H117" i="126"/>
  <c r="I117" i="126" s="1"/>
  <c r="H116" i="126"/>
  <c r="I116" i="126" s="1"/>
  <c r="H115" i="126"/>
  <c r="I115" i="126" s="1"/>
  <c r="H111" i="126"/>
  <c r="I111" i="126" s="1"/>
  <c r="H110" i="126"/>
  <c r="I110" i="126" s="1"/>
  <c r="H109" i="126"/>
  <c r="I109" i="126" s="1"/>
  <c r="H108" i="126"/>
  <c r="I108" i="126" s="1"/>
  <c r="H106" i="126"/>
  <c r="I106" i="126" s="1"/>
  <c r="I241" i="126" l="1"/>
  <c r="C41" i="140"/>
  <c r="C7" i="127"/>
  <c r="CP41" i="140" l="1"/>
  <c r="CV41" i="140"/>
  <c r="CJ41" i="140"/>
  <c r="DB41" i="140"/>
  <c r="AB26" i="140"/>
  <c r="V26" i="140"/>
  <c r="P26" i="140"/>
  <c r="AN26" i="140"/>
  <c r="J26" i="140"/>
  <c r="AH26" i="140"/>
  <c r="DH41" i="140"/>
  <c r="H95" i="126"/>
  <c r="I95" i="126" s="1"/>
  <c r="ER26" i="140" l="1"/>
  <c r="ES26" i="140" s="1"/>
  <c r="ER41" i="140"/>
  <c r="ES41" i="140" s="1"/>
  <c r="H16" i="126" l="1"/>
  <c r="I16" i="126" s="1"/>
  <c r="H17" i="126"/>
  <c r="I17" i="126" s="1"/>
  <c r="B30" i="140" l="1"/>
  <c r="B33" i="140" l="1"/>
  <c r="H403" i="126"/>
  <c r="I403" i="126" s="1"/>
  <c r="H402" i="126"/>
  <c r="I402" i="126" s="1"/>
  <c r="H206" i="126"/>
  <c r="I206" i="126" s="1"/>
  <c r="H205" i="126"/>
  <c r="I205" i="126" s="1"/>
  <c r="H204" i="126"/>
  <c r="I204" i="126" s="1"/>
  <c r="H201" i="126"/>
  <c r="I201" i="126" s="1"/>
  <c r="H202" i="126"/>
  <c r="I202" i="126" s="1"/>
  <c r="H100" i="126"/>
  <c r="I100" i="126" s="1"/>
  <c r="H99" i="126"/>
  <c r="I99" i="126" s="1"/>
  <c r="H97" i="126"/>
  <c r="I97" i="126" s="1"/>
  <c r="H96" i="126"/>
  <c r="I96" i="126" s="1"/>
  <c r="H94" i="126"/>
  <c r="I94" i="126" s="1"/>
  <c r="I93" i="126"/>
  <c r="I405" i="126" l="1"/>
  <c r="C15" i="127" s="1"/>
  <c r="C44" i="140" s="1"/>
  <c r="I172" i="126"/>
  <c r="I333" i="126" s="1"/>
  <c r="I122" i="126"/>
  <c r="C10" i="127" s="1"/>
  <c r="C29" i="140" s="1"/>
  <c r="C20" i="140"/>
  <c r="DH44" i="140" l="1"/>
  <c r="CV44" i="140"/>
  <c r="EL44" i="140"/>
  <c r="EF44" i="140"/>
  <c r="DB44" i="140"/>
  <c r="DT44" i="140"/>
  <c r="DN44" i="140"/>
  <c r="DZ44" i="140"/>
  <c r="C11" i="127"/>
  <c r="AZ20" i="140"/>
  <c r="P20" i="140"/>
  <c r="AN20" i="140"/>
  <c r="AH20" i="140"/>
  <c r="BF20" i="140"/>
  <c r="V20" i="140"/>
  <c r="AB20" i="140"/>
  <c r="AT20" i="140"/>
  <c r="BL20" i="140"/>
  <c r="ER44" i="140" l="1"/>
  <c r="ES44" i="140" s="1"/>
  <c r="CV23" i="140"/>
  <c r="EF23" i="140"/>
  <c r="DN38" i="140"/>
  <c r="BR38" i="140"/>
  <c r="V38" i="140"/>
  <c r="CD38" i="140"/>
  <c r="AH38" i="140"/>
  <c r="DB38" i="140"/>
  <c r="BF38" i="140"/>
  <c r="J38" i="140"/>
  <c r="DZ38" i="140"/>
  <c r="CP38" i="140"/>
  <c r="AT38" i="140"/>
  <c r="AB38" i="140"/>
  <c r="DT38" i="140"/>
  <c r="BL38" i="140"/>
  <c r="BX38" i="140"/>
  <c r="DH38" i="140"/>
  <c r="CV38" i="140"/>
  <c r="EF38" i="140"/>
  <c r="AZ38" i="140"/>
  <c r="CJ38" i="140"/>
  <c r="P38" i="140"/>
  <c r="AN38" i="140"/>
  <c r="ER38" i="140" l="1"/>
  <c r="ES38" i="140" s="1"/>
  <c r="G107" i="49" l="1"/>
  <c r="G132" i="49"/>
  <c r="G144" i="49"/>
  <c r="G152" i="49"/>
  <c r="G128" i="49"/>
  <c r="G136" i="49"/>
  <c r="G140" i="49"/>
  <c r="G156" i="49"/>
  <c r="G160" i="49"/>
  <c r="G129" i="49"/>
  <c r="G133" i="49"/>
  <c r="G137" i="49"/>
  <c r="G141" i="49"/>
  <c r="G145" i="49"/>
  <c r="G148" i="49"/>
  <c r="G164" i="49"/>
  <c r="G168" i="49"/>
  <c r="G172" i="49"/>
  <c r="G159" i="49"/>
  <c r="G143" i="49"/>
  <c r="G127" i="49"/>
  <c r="G162" i="49"/>
  <c r="G146" i="49"/>
  <c r="G130" i="49"/>
  <c r="G157" i="49"/>
  <c r="G134" i="49"/>
  <c r="G171" i="49"/>
  <c r="G155" i="49"/>
  <c r="G139" i="49"/>
  <c r="G158" i="49"/>
  <c r="G142" i="49"/>
  <c r="G126" i="49"/>
  <c r="G169" i="49"/>
  <c r="G153" i="49"/>
  <c r="G167" i="49"/>
  <c r="G151" i="49"/>
  <c r="G135" i="49"/>
  <c r="G170" i="49"/>
  <c r="G154" i="49"/>
  <c r="G138" i="49"/>
  <c r="G165" i="49"/>
  <c r="G149" i="49"/>
  <c r="G163" i="49"/>
  <c r="G147" i="49"/>
  <c r="G131" i="49"/>
  <c r="G166" i="49"/>
  <c r="G150" i="49"/>
  <c r="G161" i="49"/>
  <c r="G121" i="49"/>
  <c r="G125" i="49"/>
  <c r="G118" i="49"/>
  <c r="G122" i="49"/>
  <c r="G117" i="49"/>
  <c r="G123" i="49"/>
  <c r="G119" i="49"/>
  <c r="G124" i="49"/>
  <c r="G120" i="49"/>
  <c r="G112" i="49"/>
  <c r="G105" i="49"/>
  <c r="G116" i="49"/>
  <c r="G110" i="49"/>
  <c r="G114" i="49"/>
  <c r="G103" i="49"/>
  <c r="G106" i="49"/>
  <c r="G115" i="49"/>
  <c r="G102" i="49"/>
  <c r="G109" i="49"/>
  <c r="G113" i="49"/>
  <c r="G104" i="49"/>
  <c r="G98" i="49"/>
  <c r="G108" i="49"/>
  <c r="G111" i="49"/>
  <c r="G101" i="49"/>
  <c r="G51" i="49"/>
  <c r="G52" i="49"/>
  <c r="G49" i="49"/>
  <c r="G92" i="49"/>
  <c r="G50" i="49"/>
  <c r="G93" i="49"/>
  <c r="G91" i="49"/>
  <c r="G100" i="49"/>
  <c r="G90" i="49"/>
  <c r="G53" i="49"/>
  <c r="G87" i="49"/>
  <c r="G94" i="49"/>
  <c r="G97" i="49"/>
  <c r="G95" i="49"/>
  <c r="G89" i="49"/>
  <c r="G54" i="49"/>
  <c r="G99" i="49"/>
  <c r="G86" i="49"/>
  <c r="G88" i="49"/>
  <c r="G96" i="49"/>
  <c r="G71" i="49"/>
  <c r="G75" i="49"/>
  <c r="G79" i="49"/>
  <c r="G28" i="49"/>
  <c r="G32" i="49"/>
  <c r="G36" i="49"/>
  <c r="G40" i="49"/>
  <c r="G44" i="49"/>
  <c r="G48" i="49"/>
  <c r="G66" i="49"/>
  <c r="G82" i="49"/>
  <c r="G85" i="49"/>
  <c r="G31" i="49"/>
  <c r="G39" i="49"/>
  <c r="G47" i="49"/>
  <c r="G61" i="49"/>
  <c r="G69" i="49"/>
  <c r="G77" i="49"/>
  <c r="G27" i="49"/>
  <c r="G35" i="49"/>
  <c r="G43" i="49"/>
  <c r="G57" i="49"/>
  <c r="G65" i="49"/>
  <c r="G73" i="49"/>
  <c r="G81" i="49"/>
  <c r="G76" i="49"/>
  <c r="G38" i="49"/>
  <c r="G70" i="49"/>
  <c r="G45" i="49"/>
  <c r="G56" i="49"/>
  <c r="G58" i="49"/>
  <c r="G25" i="49"/>
  <c r="G62" i="49"/>
  <c r="G34" i="49"/>
  <c r="G74" i="49"/>
  <c r="G64" i="49"/>
  <c r="G33" i="49"/>
  <c r="G68" i="49"/>
  <c r="G30" i="49"/>
  <c r="G67" i="49"/>
  <c r="G37" i="49"/>
  <c r="G80" i="49"/>
  <c r="G42" i="49"/>
  <c r="G55" i="49"/>
  <c r="G60" i="49"/>
  <c r="G83" i="49"/>
  <c r="G29" i="49"/>
  <c r="G72" i="49"/>
  <c r="G41" i="49"/>
  <c r="G84" i="49"/>
  <c r="G46" i="49"/>
  <c r="G78" i="49"/>
  <c r="G59" i="49"/>
  <c r="G26" i="49"/>
  <c r="G63" i="49"/>
  <c r="G4" i="49"/>
  <c r="H4" i="49" s="1"/>
  <c r="G21" i="49"/>
  <c r="G22" i="49"/>
  <c r="G23" i="49"/>
  <c r="G24" i="49"/>
  <c r="G20" i="49"/>
  <c r="G8" i="49"/>
  <c r="G16" i="49"/>
  <c r="G7" i="49"/>
  <c r="G13" i="49"/>
  <c r="G6" i="49"/>
  <c r="G19" i="49"/>
  <c r="G5" i="49"/>
  <c r="G17" i="49"/>
  <c r="G10" i="49"/>
  <c r="G14" i="49"/>
  <c r="G11" i="49"/>
  <c r="G9" i="49"/>
  <c r="G12" i="49"/>
  <c r="G18" i="49"/>
  <c r="G15" i="49"/>
  <c r="H5" i="49" l="1"/>
  <c r="H6" i="49" s="1"/>
  <c r="H7" i="49" s="1"/>
  <c r="H8" i="49" s="1"/>
  <c r="H9" i="49" s="1"/>
  <c r="H10" i="49" s="1"/>
  <c r="H11" i="49" s="1"/>
  <c r="H12" i="49" s="1"/>
  <c r="H13" i="49" s="1"/>
  <c r="H14" i="49" s="1"/>
  <c r="H15" i="49" s="1"/>
  <c r="H16" i="49" s="1"/>
  <c r="H17" i="49" s="1"/>
  <c r="H18" i="49" s="1"/>
  <c r="H19" i="49" s="1"/>
  <c r="H20" i="49" s="1"/>
  <c r="H21" i="49" s="1"/>
  <c r="H22" i="49" s="1"/>
  <c r="H23" i="49" s="1"/>
  <c r="H24" i="49" s="1"/>
  <c r="H25" i="49" s="1"/>
  <c r="H26" i="49" s="1"/>
  <c r="H27" i="49" s="1"/>
  <c r="H28" i="49" s="1"/>
  <c r="H29" i="49" s="1"/>
  <c r="H30" i="49" s="1"/>
  <c r="H31" i="49" s="1"/>
  <c r="H32" i="49" s="1"/>
  <c r="H33" i="49" s="1"/>
  <c r="H34" i="49" s="1"/>
  <c r="H35" i="49" s="1"/>
  <c r="H36" i="49" s="1"/>
  <c r="H37" i="49" s="1"/>
  <c r="H38" i="49" s="1"/>
  <c r="H39" i="49" s="1"/>
  <c r="H40" i="49" s="1"/>
  <c r="H41" i="49" s="1"/>
  <c r="H42" i="49" s="1"/>
  <c r="H43" i="49" s="1"/>
  <c r="H44" i="49" s="1"/>
  <c r="H45" i="49" s="1"/>
  <c r="H46" i="49" s="1"/>
  <c r="H47" i="49" s="1"/>
  <c r="H48" i="49" s="1"/>
  <c r="H49" i="49" s="1"/>
  <c r="H50" i="49" s="1"/>
  <c r="H51" i="49" s="1"/>
  <c r="H52" i="49" s="1"/>
  <c r="H53" i="49" s="1"/>
  <c r="H54" i="49" s="1"/>
  <c r="H55" i="49" s="1"/>
  <c r="H56" i="49" s="1"/>
  <c r="H57" i="49" s="1"/>
  <c r="H58" i="49" s="1"/>
  <c r="H59" i="49" s="1"/>
  <c r="H60" i="49" s="1"/>
  <c r="H61" i="49" s="1"/>
  <c r="H62" i="49" s="1"/>
  <c r="H63" i="49" s="1"/>
  <c r="H64" i="49" s="1"/>
  <c r="H65" i="49" s="1"/>
  <c r="H66" i="49" s="1"/>
  <c r="H67" i="49" s="1"/>
  <c r="H68" i="49" s="1"/>
  <c r="H69" i="49" s="1"/>
  <c r="H70" i="49" s="1"/>
  <c r="H71" i="49" s="1"/>
  <c r="H72" i="49" s="1"/>
  <c r="H73" i="49" s="1"/>
  <c r="H74" i="49" s="1"/>
  <c r="H75" i="49" s="1"/>
  <c r="H76" i="49" s="1"/>
  <c r="H77" i="49" s="1"/>
  <c r="H78" i="49" s="1"/>
  <c r="H79" i="49" s="1"/>
  <c r="H80" i="49" s="1"/>
  <c r="H81" i="49" s="1"/>
  <c r="H82" i="49" s="1"/>
  <c r="H83" i="49" s="1"/>
  <c r="H84" i="49" s="1"/>
  <c r="H85" i="49" s="1"/>
  <c r="H86" i="49" s="1"/>
  <c r="H87" i="49" s="1"/>
  <c r="H88" i="49" s="1"/>
  <c r="H89" i="49" s="1"/>
  <c r="H90" i="49" s="1"/>
  <c r="H91" i="49" s="1"/>
  <c r="H92" i="49" s="1"/>
  <c r="H93" i="49" s="1"/>
  <c r="H94" i="49" s="1"/>
  <c r="H95" i="49" s="1"/>
  <c r="H96" i="49" s="1"/>
  <c r="H97" i="49" s="1"/>
  <c r="H98" i="49" s="1"/>
  <c r="H99" i="49" s="1"/>
  <c r="H100" i="49" s="1"/>
  <c r="H101" i="49" s="1"/>
  <c r="H102" i="49" s="1"/>
  <c r="H103" i="49" s="1"/>
  <c r="H104" i="49" s="1"/>
  <c r="H105" i="49" s="1"/>
  <c r="H106" i="49" s="1"/>
  <c r="H107" i="49" s="1"/>
  <c r="H108" i="49" s="1"/>
  <c r="H109" i="49" s="1"/>
  <c r="H110" i="49" s="1"/>
  <c r="H111" i="49" s="1"/>
  <c r="H112" i="49" s="1"/>
  <c r="H113" i="49" s="1"/>
  <c r="H114" i="49" s="1"/>
  <c r="H115" i="49" l="1"/>
  <c r="H116" i="49" s="1"/>
  <c r="H117" i="49" s="1"/>
  <c r="H118" i="49" s="1"/>
  <c r="H119" i="49" s="1"/>
  <c r="H120" i="49" s="1"/>
  <c r="H121" i="49" s="1"/>
  <c r="H122" i="49" s="1"/>
  <c r="H123" i="49" s="1"/>
  <c r="H124" i="49" s="1"/>
  <c r="H125" i="49" s="1"/>
  <c r="H126" i="49" s="1"/>
  <c r="H127" i="49" s="1"/>
  <c r="H128" i="49" s="1"/>
  <c r="H129" i="49" s="1"/>
  <c r="H130" i="49" s="1"/>
  <c r="H131" i="49" s="1"/>
  <c r="H132" i="49" s="1"/>
  <c r="H133" i="49" s="1"/>
  <c r="H134" i="49" s="1"/>
  <c r="H135" i="49" s="1"/>
  <c r="H136" i="49" s="1"/>
  <c r="H137" i="49" s="1"/>
  <c r="H138" i="49" s="1"/>
  <c r="H139" i="49" s="1"/>
  <c r="H140" i="49" s="1"/>
  <c r="H141" i="49" s="1"/>
  <c r="H142" i="49" s="1"/>
  <c r="H143" i="49" s="1"/>
  <c r="H144" i="49" s="1"/>
  <c r="H145" i="49" s="1"/>
  <c r="H146" i="49" s="1"/>
  <c r="H147" i="49" s="1"/>
  <c r="H148" i="49" s="1"/>
  <c r="H149" i="49" s="1"/>
  <c r="H150" i="49" s="1"/>
  <c r="H151" i="49" s="1"/>
  <c r="H152" i="49" s="1"/>
  <c r="H153" i="49" s="1"/>
  <c r="H154" i="49" s="1"/>
  <c r="H155" i="49" s="1"/>
  <c r="H156" i="49" s="1"/>
  <c r="H157" i="49" s="1"/>
  <c r="H158" i="49" s="1"/>
  <c r="H159" i="49" s="1"/>
  <c r="H160" i="49" s="1"/>
  <c r="H161" i="49" s="1"/>
  <c r="H162" i="49" s="1"/>
  <c r="H163" i="49" s="1"/>
  <c r="H164" i="49" s="1"/>
  <c r="H165" i="49" s="1"/>
  <c r="H166" i="49" s="1"/>
  <c r="H167" i="49" s="1"/>
  <c r="H168" i="49" s="1"/>
  <c r="H169" i="49" s="1"/>
  <c r="H170" i="49" s="1"/>
  <c r="H171" i="49" s="1"/>
  <c r="H172" i="49" s="1"/>
  <c r="EF35" i="140" l="1"/>
  <c r="EL35" i="140"/>
  <c r="H13" i="126"/>
  <c r="I13" i="126" s="1"/>
  <c r="I19" i="126" l="1"/>
  <c r="I407" i="126" s="1"/>
  <c r="ER35" i="140"/>
  <c r="ES35" i="140" s="1"/>
  <c r="C5" i="127" l="1"/>
  <c r="C14" i="140"/>
  <c r="P14" i="140" l="1"/>
  <c r="J14" i="140"/>
  <c r="D14" i="140"/>
  <c r="ER14" i="140" l="1"/>
  <c r="ES14" i="140" s="1"/>
  <c r="DN23" i="140"/>
  <c r="BX23" i="140"/>
  <c r="CD23" i="140"/>
  <c r="BR23" i="140"/>
  <c r="CP23" i="140"/>
  <c r="CJ23" i="140"/>
  <c r="AH23" i="140"/>
  <c r="DZ23" i="140"/>
  <c r="AT23" i="140"/>
  <c r="V23" i="140"/>
  <c r="BL23" i="140"/>
  <c r="P23" i="140"/>
  <c r="AB23" i="140"/>
  <c r="DT23" i="140"/>
  <c r="DB23" i="140"/>
  <c r="AZ23" i="140"/>
  <c r="AN23" i="140"/>
  <c r="BF23" i="140"/>
  <c r="DH23" i="140"/>
  <c r="ER23" i="140" l="1"/>
  <c r="ES23" i="140" s="1"/>
  <c r="B12" i="140"/>
  <c r="B18" i="140" l="1"/>
  <c r="CJ29" i="140" l="1"/>
  <c r="CD29" i="140"/>
  <c r="BR29" i="140"/>
  <c r="CP29" i="140"/>
  <c r="BX29" i="140"/>
  <c r="CV29" i="140"/>
  <c r="DH29" i="140"/>
  <c r="DB29" i="140"/>
  <c r="BL29" i="140"/>
  <c r="BF29" i="140"/>
  <c r="AT29" i="140"/>
  <c r="V29" i="140"/>
  <c r="AN29" i="140"/>
  <c r="AH29" i="140"/>
  <c r="AZ29" i="140"/>
  <c r="AB29" i="140"/>
  <c r="ER29" i="140" l="1"/>
  <c r="ES29" i="140" s="1"/>
  <c r="ER20" i="140" l="1"/>
  <c r="ES20" i="140" s="1"/>
  <c r="C4" i="127" l="1"/>
  <c r="C17" i="140" s="1"/>
  <c r="DZ17" i="140" l="1"/>
  <c r="J17" i="140"/>
  <c r="EF17" i="140"/>
  <c r="P17" i="140"/>
  <c r="D17" i="140"/>
  <c r="EL17" i="140"/>
  <c r="C16" i="127"/>
  <c r="C24" i="127" l="1"/>
  <c r="E4" i="127"/>
  <c r="ER17" i="140"/>
  <c r="ES17" i="140" s="1"/>
  <c r="E14" i="127"/>
  <c r="E10" i="127"/>
  <c r="E12" i="127"/>
  <c r="E11" i="127"/>
  <c r="E15" i="127"/>
  <c r="E13" i="127"/>
  <c r="E9" i="127"/>
  <c r="E8" i="127"/>
  <c r="E6" i="127"/>
  <c r="E7" i="127"/>
  <c r="E5" i="127"/>
  <c r="E16" i="127" l="1"/>
  <c r="C88" i="140"/>
  <c r="C32" i="140"/>
  <c r="C84" i="140" l="1"/>
  <c r="C90" i="140" s="1"/>
  <c r="C86" i="140"/>
  <c r="CJ32" i="140"/>
  <c r="AZ32" i="140"/>
  <c r="BL32" i="140"/>
  <c r="AT32" i="140"/>
  <c r="BR32" i="140"/>
  <c r="BX32" i="140"/>
  <c r="CP32" i="140"/>
  <c r="CD32" i="140"/>
  <c r="BF32" i="140"/>
  <c r="AT11" i="140" l="1"/>
  <c r="AT82" i="140" s="1"/>
  <c r="CD11" i="140"/>
  <c r="CD82" i="140" s="1"/>
  <c r="CD81" i="140" s="1"/>
  <c r="AZ11" i="140"/>
  <c r="AZ82" i="140" s="1"/>
  <c r="BF11" i="140"/>
  <c r="BF82" i="140" s="1"/>
  <c r="BR11" i="140"/>
  <c r="BR82" i="140" s="1"/>
  <c r="CJ11" i="140"/>
  <c r="CJ82" i="140" s="1"/>
  <c r="CP11" i="140"/>
  <c r="CP82" i="140" s="1"/>
  <c r="BL11" i="140"/>
  <c r="BL82" i="140" s="1"/>
  <c r="DN11" i="140"/>
  <c r="DN82" i="140" s="1"/>
  <c r="DT11" i="140"/>
  <c r="DT82" i="140" s="1"/>
  <c r="AB11" i="140"/>
  <c r="AB82" i="140" s="1"/>
  <c r="DH11" i="140"/>
  <c r="DH82" i="140" s="1"/>
  <c r="AN11" i="140"/>
  <c r="AN82" i="140" s="1"/>
  <c r="AH11" i="140"/>
  <c r="AH82" i="140" s="1"/>
  <c r="CV11" i="140"/>
  <c r="CV82" i="140" s="1"/>
  <c r="V11" i="140"/>
  <c r="V82" i="140" s="1"/>
  <c r="DB11" i="140"/>
  <c r="DB82" i="140" s="1"/>
  <c r="P11" i="140"/>
  <c r="P82" i="140" s="1"/>
  <c r="EF11" i="140"/>
  <c r="EF82" i="140" s="1"/>
  <c r="J11" i="140"/>
  <c r="J82" i="140" s="1"/>
  <c r="D11" i="140"/>
  <c r="EL11" i="140"/>
  <c r="EL82" i="140" s="1"/>
  <c r="EL81" i="140" s="1"/>
  <c r="DZ11" i="140"/>
  <c r="DZ82" i="140" s="1"/>
  <c r="BX11" i="140"/>
  <c r="BX9" i="140" s="1"/>
  <c r="ER32" i="140"/>
  <c r="ES32" i="140" s="1"/>
  <c r="CP9" i="140" l="1"/>
  <c r="CJ9" i="140"/>
  <c r="BR9" i="140"/>
  <c r="BL9" i="140"/>
  <c r="CV9" i="140"/>
  <c r="BX82" i="140"/>
  <c r="BX81" i="140" s="1"/>
  <c r="D82" i="140"/>
  <c r="D84" i="140" s="1"/>
  <c r="J84" i="140" s="1"/>
  <c r="P84" i="140" s="1"/>
  <c r="V84" i="140" s="1"/>
  <c r="AB84" i="140" s="1"/>
  <c r="AH84" i="140" s="1"/>
  <c r="AN84" i="140" s="1"/>
  <c r="AT84" i="140" s="1"/>
  <c r="AZ84" i="140" s="1"/>
  <c r="BF84" i="140" s="1"/>
  <c r="BL84" i="140" s="1"/>
  <c r="BR84" i="140" s="1"/>
  <c r="D9" i="140"/>
  <c r="AT9" i="140"/>
  <c r="AT81" i="140"/>
  <c r="V9" i="140"/>
  <c r="V81" i="140"/>
  <c r="CJ81" i="140"/>
  <c r="BR81" i="140"/>
  <c r="AB9" i="140"/>
  <c r="BF9" i="140"/>
  <c r="DB9" i="140"/>
  <c r="DT9" i="140"/>
  <c r="DN9" i="140"/>
  <c r="P9" i="140"/>
  <c r="AH9" i="140"/>
  <c r="AZ9" i="140"/>
  <c r="EF9" i="140"/>
  <c r="DZ9" i="140"/>
  <c r="J9" i="140"/>
  <c r="DH9" i="140"/>
  <c r="CD9" i="140"/>
  <c r="AN9" i="140"/>
  <c r="EL9" i="140"/>
  <c r="BX84" i="140" l="1"/>
  <c r="CD84" i="140" s="1"/>
  <c r="CJ84" i="140" s="1"/>
  <c r="CP84" i="140" s="1"/>
  <c r="CV84" i="140" s="1"/>
  <c r="DB84" i="140" s="1"/>
  <c r="DH84" i="140" s="1"/>
  <c r="DN84" i="140" s="1"/>
  <c r="DT84" i="140" s="1"/>
  <c r="DZ84" i="140" s="1"/>
  <c r="EF84" i="140" s="1"/>
  <c r="EL84" i="140" s="1"/>
  <c r="C9" i="140" s="1"/>
  <c r="D81" i="140"/>
  <c r="D83" i="140" s="1"/>
  <c r="BL81" i="140"/>
  <c r="EF81" i="140"/>
  <c r="DN81" i="140"/>
  <c r="DB81" i="140"/>
  <c r="CP81" i="140"/>
  <c r="DH81" i="140"/>
  <c r="DZ81" i="140"/>
  <c r="CV81" i="140"/>
  <c r="P81" i="140"/>
  <c r="DT81" i="140"/>
  <c r="AB81" i="140"/>
  <c r="AN81" i="140"/>
  <c r="J81" i="140"/>
  <c r="AZ81" i="140"/>
  <c r="AH81" i="140"/>
  <c r="BF81" i="140"/>
  <c r="C12" i="140" l="1"/>
  <c r="C27" i="140"/>
  <c r="C39" i="140"/>
  <c r="C33" i="140"/>
  <c r="C15" i="140"/>
  <c r="C36" i="140"/>
  <c r="C21" i="140"/>
  <c r="C42" i="140"/>
  <c r="C18" i="140"/>
  <c r="C24" i="140"/>
  <c r="C30" i="140"/>
  <c r="J83" i="140"/>
  <c r="P83" i="140" s="1"/>
  <c r="V83" i="140" s="1"/>
  <c r="AB83" i="140" s="1"/>
  <c r="AH83" i="140" s="1"/>
  <c r="AN83" i="140" s="1"/>
  <c r="AT83" i="140" s="1"/>
  <c r="AZ83" i="140" s="1"/>
  <c r="BF83" i="140" s="1"/>
  <c r="BL83" i="140" s="1"/>
  <c r="BR83" i="140" s="1"/>
  <c r="BX83" i="140" s="1"/>
  <c r="CD83" i="140" s="1"/>
  <c r="CJ83" i="140" s="1"/>
  <c r="CP83" i="140" s="1"/>
  <c r="CV83" i="140" s="1"/>
  <c r="DB83" i="140" s="1"/>
  <c r="DH83" i="140" s="1"/>
  <c r="DN83" i="140" s="1"/>
  <c r="DT83" i="140" s="1"/>
  <c r="DZ83" i="140" s="1"/>
  <c r="EF83" i="140" s="1"/>
  <c r="EL83" i="140" s="1"/>
</calcChain>
</file>

<file path=xl/sharedStrings.xml><?xml version="1.0" encoding="utf-8"?>
<sst xmlns="http://schemas.openxmlformats.org/spreadsheetml/2006/main" count="5043" uniqueCount="2028">
  <si>
    <t>UND</t>
  </si>
  <si>
    <t>1.1</t>
  </si>
  <si>
    <t>2.1</t>
  </si>
  <si>
    <t>2.3</t>
  </si>
  <si>
    <t>2.4</t>
  </si>
  <si>
    <t>PAVIMENTAÇÃO</t>
  </si>
  <si>
    <t>3.1</t>
  </si>
  <si>
    <t>4.1</t>
  </si>
  <si>
    <t>5.1</t>
  </si>
  <si>
    <t>5.2</t>
  </si>
  <si>
    <t>CÓDIGO</t>
  </si>
  <si>
    <t>DESCRIÇÃO</t>
  </si>
  <si>
    <t xml:space="preserve">QUANT. </t>
  </si>
  <si>
    <t>PREÇO UNITÁRIO</t>
  </si>
  <si>
    <t>1.0</t>
  </si>
  <si>
    <t>2.0</t>
  </si>
  <si>
    <t>M</t>
  </si>
  <si>
    <t xml:space="preserve">UN </t>
  </si>
  <si>
    <t>ITEM</t>
  </si>
  <si>
    <t>%</t>
  </si>
  <si>
    <t>3.0</t>
  </si>
  <si>
    <t xml:space="preserve">TOTAL </t>
  </si>
  <si>
    <t>4.0</t>
  </si>
  <si>
    <t>5.0</t>
  </si>
  <si>
    <t>6.0</t>
  </si>
  <si>
    <t>7.0</t>
  </si>
  <si>
    <t>% ACUM</t>
  </si>
  <si>
    <t>CURVA ABC</t>
  </si>
  <si>
    <t>R$</t>
  </si>
  <si>
    <t>Item</t>
  </si>
  <si>
    <t>Descrição</t>
  </si>
  <si>
    <t>Quantidade</t>
  </si>
  <si>
    <t>TOTAL GERAL</t>
  </si>
  <si>
    <t>INSTALAÇÃO DO CANTEIRO DE OBRAS</t>
  </si>
  <si>
    <t>UN</t>
  </si>
  <si>
    <t>Código</t>
  </si>
  <si>
    <t>Unid.</t>
  </si>
  <si>
    <t>T</t>
  </si>
  <si>
    <t>6.1</t>
  </si>
  <si>
    <t>6.2</t>
  </si>
  <si>
    <t>4.2</t>
  </si>
  <si>
    <t>4.3</t>
  </si>
  <si>
    <t>4.4</t>
  </si>
  <si>
    <t>4.5</t>
  </si>
  <si>
    <t>4.6</t>
  </si>
  <si>
    <t>CRONOGRAMA FÍSICO FINANCEIRO</t>
  </si>
  <si>
    <t>VALOR
R$</t>
  </si>
  <si>
    <t>DIAS CORRIDOS</t>
  </si>
  <si>
    <t>ATIVIDADES</t>
  </si>
  <si>
    <t>DESEMBOLSO MENSAL</t>
  </si>
  <si>
    <t>DESEMBOLSO ACUMULADO</t>
  </si>
  <si>
    <t xml:space="preserve">ADMINISTRAÇÃO LOCAL DE OBRA </t>
  </si>
  <si>
    <t>SINALIZAÇÃO DE OBRAS</t>
  </si>
  <si>
    <t>DATA BASE:</t>
  </si>
  <si>
    <t>SINALIZAÇÃO</t>
  </si>
  <si>
    <t>SINALIZAÇÃO VERTICAL</t>
  </si>
  <si>
    <t>SINALIZAÇÃO HORIZONTAL</t>
  </si>
  <si>
    <t>Custo Unit 
R$</t>
  </si>
  <si>
    <t>Preço Unit 
R$</t>
  </si>
  <si>
    <t>Total 
c/BDI</t>
  </si>
  <si>
    <t>BDI 
%</t>
  </si>
  <si>
    <t>SUBTOTAL 6.</t>
  </si>
  <si>
    <t>SUBTOTAL 5.</t>
  </si>
  <si>
    <t>SUBTOTAL 4.</t>
  </si>
  <si>
    <t>SUBTOTAL 3.</t>
  </si>
  <si>
    <t>SUBTOTAL 2.</t>
  </si>
  <si>
    <t>SUBTOTAL 1.</t>
  </si>
  <si>
    <t>PREÇO 
TOTAL</t>
  </si>
  <si>
    <t>DEMONSTRATIVO DA CURVA ABC DE SERVIÇOS</t>
  </si>
  <si>
    <t>TOTAL</t>
  </si>
  <si>
    <t>TERRAPLENAGEM</t>
  </si>
  <si>
    <t>7.1</t>
  </si>
  <si>
    <t>7.2</t>
  </si>
  <si>
    <t>7.3</t>
  </si>
  <si>
    <t>SUBTOTAL 7.</t>
  </si>
  <si>
    <t>8.0</t>
  </si>
  <si>
    <t>8.1</t>
  </si>
  <si>
    <t>8.2</t>
  </si>
  <si>
    <t>8.3</t>
  </si>
  <si>
    <t>SUBTOTAL 8.</t>
  </si>
  <si>
    <t>9.0</t>
  </si>
  <si>
    <t>9.1</t>
  </si>
  <si>
    <t>9.2</t>
  </si>
  <si>
    <t>CP0007</t>
  </si>
  <si>
    <t>CP0011</t>
  </si>
  <si>
    <t>CP0008</t>
  </si>
  <si>
    <t>CP0003</t>
  </si>
  <si>
    <t>CP0014</t>
  </si>
  <si>
    <t>10.0</t>
  </si>
  <si>
    <t>PROTEÇÃO AMBIENTAL</t>
  </si>
  <si>
    <t>10.1</t>
  </si>
  <si>
    <t>OBRAS COMPLEMENTARES</t>
  </si>
  <si>
    <t>4.7</t>
  </si>
  <si>
    <t>11.0</t>
  </si>
  <si>
    <t>11.1</t>
  </si>
  <si>
    <t>11.2</t>
  </si>
  <si>
    <t>9.3</t>
  </si>
  <si>
    <t>CP0025</t>
  </si>
  <si>
    <t>4.8</t>
  </si>
  <si>
    <t>MOBILIZAÇÃO/DESMOBILIZAÇÃO</t>
  </si>
  <si>
    <t>CP0027</t>
  </si>
  <si>
    <t>CP0026</t>
  </si>
  <si>
    <t>CP0028</t>
  </si>
  <si>
    <t>CP0034</t>
  </si>
  <si>
    <t>CP0035</t>
  </si>
  <si>
    <t>CP0013</t>
  </si>
  <si>
    <t>COMPOSIÇÃO</t>
  </si>
  <si>
    <t>AQUISIÇÃO DE EMULSÃO ASFÁLTICA RR-1C</t>
  </si>
  <si>
    <t>MOBILIZAÇÃO E DESMOBILIZAÇÃO DE EQUIPAMENTOS</t>
  </si>
  <si>
    <t>4.9</t>
  </si>
  <si>
    <t>4.10</t>
  </si>
  <si>
    <t>4.11</t>
  </si>
  <si>
    <t>4.12</t>
  </si>
  <si>
    <t>4.13</t>
  </si>
  <si>
    <t>4.14</t>
  </si>
  <si>
    <t>4.15</t>
  </si>
  <si>
    <t>4.16</t>
  </si>
  <si>
    <t xml:space="preserve"> </t>
  </si>
  <si>
    <t>un</t>
  </si>
  <si>
    <t>CP0015</t>
  </si>
  <si>
    <t>CP0019</t>
  </si>
  <si>
    <t>CP0020</t>
  </si>
  <si>
    <t>10.2</t>
  </si>
  <si>
    <t>CP0043</t>
  </si>
  <si>
    <t>CP0006</t>
  </si>
  <si>
    <t>CP0009</t>
  </si>
  <si>
    <t>INFRAESTRUTURA/MESOESTRUTURA</t>
  </si>
  <si>
    <t>SUPERESTRUTURA</t>
  </si>
  <si>
    <t>MESOESTRUTURA</t>
  </si>
  <si>
    <t>2.2</t>
  </si>
  <si>
    <t>CP0016</t>
  </si>
  <si>
    <t>2.5</t>
  </si>
  <si>
    <t xml:space="preserve">CP0014             </t>
  </si>
  <si>
    <t xml:space="preserve">CP0018             </t>
  </si>
  <si>
    <t xml:space="preserve">ADMINISTRAÇÃO LOCAL                                           </t>
  </si>
  <si>
    <t xml:space="preserve">UN    </t>
  </si>
  <si>
    <t xml:space="preserve">CP0002             </t>
  </si>
  <si>
    <t xml:space="preserve">M     </t>
  </si>
  <si>
    <t xml:space="preserve">T     </t>
  </si>
  <si>
    <t xml:space="preserve">CP0016             </t>
  </si>
  <si>
    <t xml:space="preserve">INSTALAÇÃO DO CANTEIRO DE OBRA                                </t>
  </si>
  <si>
    <t xml:space="preserve">CP0001             </t>
  </si>
  <si>
    <t xml:space="preserve">CP0047             </t>
  </si>
  <si>
    <t xml:space="preserve">CP0021             </t>
  </si>
  <si>
    <t xml:space="preserve">CP0019             </t>
  </si>
  <si>
    <t xml:space="preserve">CP0013             </t>
  </si>
  <si>
    <t xml:space="preserve">AQUISIÇÃO DE EMULSÃO ASFÁLTICA RR-1C                          </t>
  </si>
  <si>
    <t xml:space="preserve">CP0004             </t>
  </si>
  <si>
    <t xml:space="preserve">CP0022             </t>
  </si>
  <si>
    <t xml:space="preserve">un    </t>
  </si>
  <si>
    <t xml:space="preserve">CP0017             </t>
  </si>
  <si>
    <t xml:space="preserve">CP0020             </t>
  </si>
  <si>
    <t xml:space="preserve">CP0024             </t>
  </si>
  <si>
    <t xml:space="preserve">CP0015             </t>
  </si>
  <si>
    <t xml:space="preserve">CP0007             </t>
  </si>
  <si>
    <t xml:space="preserve">CP0008             </t>
  </si>
  <si>
    <t xml:space="preserve">CP0031             </t>
  </si>
  <si>
    <t xml:space="preserve">CP0011             </t>
  </si>
  <si>
    <t xml:space="preserve">CP0006             </t>
  </si>
  <si>
    <t xml:space="preserve">CP0023             </t>
  </si>
  <si>
    <t xml:space="preserve">CP0003             </t>
  </si>
  <si>
    <t xml:space="preserve">CP0025             </t>
  </si>
  <si>
    <t xml:space="preserve">CP0009             </t>
  </si>
  <si>
    <t xml:space="preserve">CP0027             </t>
  </si>
  <si>
    <t xml:space="preserve">CP0034             </t>
  </si>
  <si>
    <t xml:space="preserve">CP0030             </t>
  </si>
  <si>
    <t xml:space="preserve">CP0026             </t>
  </si>
  <si>
    <t xml:space="preserve">CP0033             </t>
  </si>
  <si>
    <t xml:space="preserve">CP0028             </t>
  </si>
  <si>
    <t xml:space="preserve">CP0036             </t>
  </si>
  <si>
    <t xml:space="preserve">CP0029             </t>
  </si>
  <si>
    <t xml:space="preserve">CP0035             </t>
  </si>
  <si>
    <t xml:space="preserve">CP0043             </t>
  </si>
  <si>
    <t xml:space="preserve">CP0039             </t>
  </si>
  <si>
    <t xml:space="preserve">CP0040             </t>
  </si>
  <si>
    <t xml:space="preserve">CP0032             </t>
  </si>
  <si>
    <t xml:space="preserve">CP0041             </t>
  </si>
  <si>
    <t>CP0017</t>
  </si>
  <si>
    <t>CP0018</t>
  </si>
  <si>
    <t>5.3</t>
  </si>
  <si>
    <t>6.1.1</t>
  </si>
  <si>
    <t>6.1.2</t>
  </si>
  <si>
    <t>6.1.3</t>
  </si>
  <si>
    <t>6.1.4</t>
  </si>
  <si>
    <t>6.1.5</t>
  </si>
  <si>
    <t>6.2.1</t>
  </si>
  <si>
    <t>6.2.2</t>
  </si>
  <si>
    <t>6.2.3</t>
  </si>
  <si>
    <t>6.2.4</t>
  </si>
  <si>
    <t>6.2.5</t>
  </si>
  <si>
    <t>6.2.6</t>
  </si>
  <si>
    <t>6.2.7</t>
  </si>
  <si>
    <t>6.2.8</t>
  </si>
  <si>
    <t>8.4</t>
  </si>
  <si>
    <t>8.5</t>
  </si>
  <si>
    <t>8.6</t>
  </si>
  <si>
    <t>9.1.1</t>
  </si>
  <si>
    <t>9.1.2</t>
  </si>
  <si>
    <t>9.1.3</t>
  </si>
  <si>
    <t>9.1.4</t>
  </si>
  <si>
    <t>9.2.1</t>
  </si>
  <si>
    <t>9.2.2</t>
  </si>
  <si>
    <t>9.2.3</t>
  </si>
  <si>
    <t>9.2.4</t>
  </si>
  <si>
    <t>9.2.5</t>
  </si>
  <si>
    <t>9.2.6</t>
  </si>
  <si>
    <t>9.2.7</t>
  </si>
  <si>
    <t>9.2.8</t>
  </si>
  <si>
    <t>9.2.9</t>
  </si>
  <si>
    <t>9.3.1</t>
  </si>
  <si>
    <t>9.3.2</t>
  </si>
  <si>
    <t>9.3.3</t>
  </si>
  <si>
    <t>9.3.4</t>
  </si>
  <si>
    <t>9.3.5</t>
  </si>
  <si>
    <t>9.3.6</t>
  </si>
  <si>
    <t>10.3</t>
  </si>
  <si>
    <t>10.4</t>
  </si>
  <si>
    <t>10.5</t>
  </si>
  <si>
    <t>10.6</t>
  </si>
  <si>
    <t>10.7</t>
  </si>
  <si>
    <t>10.8</t>
  </si>
  <si>
    <t>10.9</t>
  </si>
  <si>
    <t>10.10</t>
  </si>
  <si>
    <t>10.11</t>
  </si>
  <si>
    <t>10.12</t>
  </si>
  <si>
    <t>INSTALAÇÃO DO CANTEIRO DE OBRA</t>
  </si>
  <si>
    <t>Bacia de contenção para tanque de emulsão de 30.000 l - inclusive demolição</t>
  </si>
  <si>
    <t>Instalação da usina de asfalto a quente capacidade de 120 t/h</t>
  </si>
  <si>
    <t>Instalação da usina misturadora de solos com capacidade de 300 t/h</t>
  </si>
  <si>
    <t>Instalação da central de concreto com capacidade de 30 m³/h</t>
  </si>
  <si>
    <t>DESTINAÇÃO DE RESÍDUOS SÓLIDOS (METRALHA)</t>
  </si>
  <si>
    <t>2.6</t>
  </si>
  <si>
    <t>CP0002</t>
  </si>
  <si>
    <t>4.17</t>
  </si>
  <si>
    <t>Escavação, carga e transporte em material de 1ª categoria - DMT de 50 m</t>
  </si>
  <si>
    <t>m³</t>
  </si>
  <si>
    <t>Escavação, carga e transporte de material de 1ª categoria - DMT de 50 a 200 m - caminho de serviço pavimentado - com escavadeira e caminhão basculante de 14 m³</t>
  </si>
  <si>
    <t>Escavação, carga e transporte de material de 1ª categoria - DMT de 200 a 400 m - caminho de serviço pavimentado - com escavadeira e caminhão basculante de 14 m³</t>
  </si>
  <si>
    <t>Escavação, carga e transporte de material de 1ª categoria - DMT de 400 a 600 m - caminho de serviço pavimentado - com escavadeira e caminhão basculante de 14 m³</t>
  </si>
  <si>
    <t>Escavação, carga e transporte de material de 1ª categoria - DMT de 600 a 800 m - caminho de serviço pavimentado - com escavadeira e caminhão basculante de 14 m³</t>
  </si>
  <si>
    <t>Escavação, carga e transporte de material de 1ª categoria - DMT de 800 a 1.000 m - caminho de serviço pavimentado - com escavadeira e caminhão basculante de 14 m³</t>
  </si>
  <si>
    <t>Escavação, carga e transporte de material de 1ª categoria - DMT de 1.000 a 1.200 m - caminho de serviço pavimentado - com escavadeira e caminhão basculante de 14 m³</t>
  </si>
  <si>
    <t>Escavação, carga e transporte de material de 1ª categoria - DMT de 1.200 a 1.400 m - caminho de serviço pavimentado - com escavadeira e caminhão basculante de 14 m³</t>
  </si>
  <si>
    <t>Escavação, carga e transporte de material de 1ª categoria - DMT de 1.400 a 1.600 m - caminho de serviço pavimentado - com escavadeira e caminhão basculante de 14 m³</t>
  </si>
  <si>
    <t>Escavação, carga e transporte de material de 1ª categoria - DMT de 1.600 a 1.800 m - caminho de serviço pavimentado - com escavadeira e caminhão basculante de 14 m³</t>
  </si>
  <si>
    <t>Escavação, carga e transporte de material de 1ª categoria - DMT de 1.800 a 2.000 m - caminho de serviço pavimentado - com escavadeira e caminhão basculante de 14 m³</t>
  </si>
  <si>
    <t>Escavação, carga e transporte de material de 1ª categoria na</t>
  </si>
  <si>
    <t>Compactação de aterros a 100% do Proctor intermediário</t>
  </si>
  <si>
    <t>Desmatamento, destocamento e limpeza de área com árvores de diâmetro até 0,15 m</t>
  </si>
  <si>
    <t>m²</t>
  </si>
  <si>
    <t>Destocamento de árvores com diâmetro de 0,15 a 0,30 m</t>
  </si>
  <si>
    <t>Destocamento de árvores com diâmetro maior que 0,30 m</t>
  </si>
  <si>
    <t>DESTINAÇÃO DE RESÍDUOS SÓLIDOS (SOLO)</t>
  </si>
  <si>
    <t>CP0005</t>
  </si>
  <si>
    <t>DRENAGEM</t>
  </si>
  <si>
    <t>DRENAGEM SUPERFICIAL - DEMOLIÇÕES</t>
  </si>
  <si>
    <t>Demolição de concreto simples com martelete</t>
  </si>
  <si>
    <t>DRENAGEM SUPERFICIAL - IMPLANTAÇÃO</t>
  </si>
  <si>
    <t>Meio-fio de concreto - MFC 05 - areia e brita comerciais - fôrma de madeira</t>
  </si>
  <si>
    <t>m</t>
  </si>
  <si>
    <t>Sarjeta triangular de concreto - STC 100-20 - escavação mecânica - areia e brita comerciais</t>
  </si>
  <si>
    <t>Transposição de segmentos de sarjeta - TSS 150 - areia e brita comerciais</t>
  </si>
  <si>
    <t>Valeta de proteção de aterros com revestimento de concreto - VPAC 120-30 - escavação mecânica - areia e brita comerciais</t>
  </si>
  <si>
    <t>Valeta de proteção de cortes com revestimento de concreto - VPCC 120-30 - escavação mecânica - areia e brita comerciais</t>
  </si>
  <si>
    <t>Entrada para descida d'água - EDA 04 A - areia e brita comerciais</t>
  </si>
  <si>
    <t>Entrada para descida d'água - EDA 04 B - areia e brita comerciais</t>
  </si>
  <si>
    <t>Descida d'água de aterros tipo rápido - DAR 60-30 - areia e brita comerciais</t>
  </si>
  <si>
    <t>Dissipador de energia - DES 120-360 - areia, brita e pedra de mão comerciais</t>
  </si>
  <si>
    <t>Dissipador de energia - DES 100-300 - areia, brita e pedra de mão comerciais</t>
  </si>
  <si>
    <t>Dissipador de energia - DED 01 A - areia, brita e pedra de mão comerciais</t>
  </si>
  <si>
    <t>5.1.1</t>
  </si>
  <si>
    <t>5.1.2</t>
  </si>
  <si>
    <t>5.2.1</t>
  </si>
  <si>
    <t>5.2.2</t>
  </si>
  <si>
    <t>5.2.3</t>
  </si>
  <si>
    <t>5.2.4</t>
  </si>
  <si>
    <t>5.2.5</t>
  </si>
  <si>
    <t>5.2.6</t>
  </si>
  <si>
    <t>5.2.7</t>
  </si>
  <si>
    <t>5.2.8</t>
  </si>
  <si>
    <t>5.2.9</t>
  </si>
  <si>
    <t>5.2.10</t>
  </si>
  <si>
    <t>5.2.11</t>
  </si>
  <si>
    <t>DRENAGEM PROFUNDA - IMPLANTAÇÃO</t>
  </si>
  <si>
    <t>5.3.1</t>
  </si>
  <si>
    <t>Dreno subsuperficial - DSS 04 - tubo PEAD e brita comercial</t>
  </si>
  <si>
    <t>Boca de saída para dreno subsuperficial - BSD 03 - areia e brita comerciais</t>
  </si>
  <si>
    <t>Dreno longitudinal profundo para corte em solo - DPS 07 - tubo PEAD e brita comercial</t>
  </si>
  <si>
    <t>Boca de saída para dreno longitudinal profundo - BSD 02 - tubo de PEAD - areia e brita comerciais</t>
  </si>
  <si>
    <t>Dreno longitudinal profundo para corte em rocha - DPR 02 - tubo PEAD e brita comercial</t>
  </si>
  <si>
    <t>5.3.2</t>
  </si>
  <si>
    <t>5.3.3</t>
  </si>
  <si>
    <t>5.3.4</t>
  </si>
  <si>
    <t>5.3.5</t>
  </si>
  <si>
    <t>OBRAS DE ARTE CORRENTES</t>
  </si>
  <si>
    <t>OBRAS DE ARTE CORRENTES - EXISTENTES</t>
  </si>
  <si>
    <t>Limpeza de bueiro</t>
  </si>
  <si>
    <t>Desobstrução de bueiro</t>
  </si>
  <si>
    <t>Demolição manual de concreto simples</t>
  </si>
  <si>
    <t>Remoção de tubos de concreto com diâmetro de 0,40 m a 1,00 m em valas e bueiros - Inclusive transporte para CTR</t>
  </si>
  <si>
    <t>OBRAS DE ARTE CORRENTES - IMPLANTAÇÃO</t>
  </si>
  <si>
    <t>Argamassa de cimento e areia 1:3 - confecção em betoneira e lançamento manual - areia comercial</t>
  </si>
  <si>
    <t>Boca de BSTC D=0,60 m - esconsidade 0° - areia e brita comerciais - alas esconsas (BNAA 01)</t>
  </si>
  <si>
    <t>Corpo de BSTC D = 0,80 m PA1 - areia, brita e pedra de mão comerciais</t>
  </si>
  <si>
    <t>Boca de BSTC D = 0,80 m - esconsidade 0° - areia e brita comerciais - alas esconsas (BNAA 03)</t>
  </si>
  <si>
    <t>Corpo de BSTC D = 1,00 m PA1 - areia, brita e pedra de mão comerciais</t>
  </si>
  <si>
    <t>Boca de BSTC D = 1,00 m - esconsidade 0°</t>
  </si>
  <si>
    <t>Boca de BSCC 1,50 x 1,50 m - esconsidade 0° - areia e brita comerciais</t>
  </si>
  <si>
    <t>Boca de BSCC 2,00 x 2,00 m - esconsidade 0° - areia e brita comerciais</t>
  </si>
  <si>
    <t>Boca de BDCC 2,00 x 2,00 m - esconsidade 0° - areia e brita comerciais</t>
  </si>
  <si>
    <t>Caixa coletora de talvegue com grelha de concreto - CCT 250-100 A - Areia e brita comerciais</t>
  </si>
  <si>
    <t>Caixa coletora de talvegue com grelha de concreto - CCT 350-100 A - Areia e brita comerciais</t>
  </si>
  <si>
    <t>Dissipador de energia - DEB 300-366 - areia, brita e pedra de mão comerciais</t>
  </si>
  <si>
    <t>Descida d'água de aterros em degraus - DAD 170-35 - areia e brita comerciais</t>
  </si>
  <si>
    <t>Escavação mecânica de vala em material de 1ª categoria</t>
  </si>
  <si>
    <t>Reaterro e compactação com soquete vibratório</t>
  </si>
  <si>
    <t>Escoramento contínuo de valas com tábuas de 2,5 x 30 cm e longarinas de 6 x 16 cm - estroncas a cada metro não incluídas - profundidade de até 4 m - madeira com utilização de 3 vezes - confecção, instalação e retirada</t>
  </si>
  <si>
    <t>Estroncas para valas com D = 15 cm - madeira com utilização de 3 vezes</t>
  </si>
  <si>
    <t>Espalhamento manual de solo proveniente do excedente da escavação para implantação de bueiros, nas áreas laterais das novas estruturas</t>
  </si>
  <si>
    <t>6.2.9</t>
  </si>
  <si>
    <t>6.2.10</t>
  </si>
  <si>
    <t>6.2.11</t>
  </si>
  <si>
    <t>6.2.12</t>
  </si>
  <si>
    <t>6.2.13</t>
  </si>
  <si>
    <t>6.2.14</t>
  </si>
  <si>
    <t>6.2.15</t>
  </si>
  <si>
    <t>6.2.16</t>
  </si>
  <si>
    <t>6.2.17</t>
  </si>
  <si>
    <t>6.2.18</t>
  </si>
  <si>
    <t>CP0010</t>
  </si>
  <si>
    <t>CP0012</t>
  </si>
  <si>
    <t>Varredura da superfície para execução de revestimento asfáltico</t>
  </si>
  <si>
    <t>Cura com pintura asfáltica para camadas granulares com adição de cimento</t>
  </si>
  <si>
    <t>Tratamento superficial duplo com emulsão - brita comercial</t>
  </si>
  <si>
    <t>Pintura de ligação</t>
  </si>
  <si>
    <t>Fresagem contínua de revestimento asfáltico - espessura de 5 cm</t>
  </si>
  <si>
    <t>Concreto asfáltico com asfalto polímero - faixa C - areia e brita comerciais</t>
  </si>
  <si>
    <t>t</t>
  </si>
  <si>
    <t>Remoção mecanizada de camada granular do pavimento</t>
  </si>
  <si>
    <t>Regularização do subleito - 100% Proctor intermediário</t>
  </si>
  <si>
    <t>Sub-base de concreto compactado com rolo - brita comercial</t>
  </si>
  <si>
    <t>Pavimento de concreto com equipamento de pequeno porte - areia e brita comerciais (Whitetopping)</t>
  </si>
  <si>
    <t>Serragem de juntas em pavimento de concreto, limpeza e enchimento com selante a frio</t>
  </si>
  <si>
    <t>Limpeza, serragem e enchimento de fissuras niveladas com abertura entre 0,4 mm e 1,0 mm e profundidade de 25 mm em pavimento de concreto com CAP com polímero</t>
  </si>
  <si>
    <t>Base ou sub-base de brita graduada com brita comercial - 100% Proctor modificado</t>
  </si>
  <si>
    <t>Base ou sub-base de brita graduada tratada com cimento com brita comercial - 100% Proctor modificado</t>
  </si>
  <si>
    <t>Remoção manual de revestimento asfáltico</t>
  </si>
  <si>
    <t>DESTINAÇÃO DE RESÍDUOS SÓLIDOS (REVESTIMENTO ASFÁLTICO)</t>
  </si>
  <si>
    <t>Base ou sub-base de macadame hidráulico com brita comercial - 100% Proctor modificado (Rachinha)</t>
  </si>
  <si>
    <t>Aquisição de Materiais Betuminosos</t>
  </si>
  <si>
    <t>Aquisição de Emulsão asfáltica RR-2C</t>
  </si>
  <si>
    <t>AQUISIÇÃO DE ASFALTO CAP 55/75-E</t>
  </si>
  <si>
    <t>Transporte de Materiais Betuminosos</t>
  </si>
  <si>
    <t>Transporte de Emulsão asfáltic RR-2C</t>
  </si>
  <si>
    <t>Selagem de trincas mecanizada em pavimento flexível com emulsão - areia comercial</t>
  </si>
  <si>
    <t>TRANSPORTE DE EMULSÃO ASFÁLTIC RR-1C</t>
  </si>
  <si>
    <t>TRANSPORTE DE CAP 55/75-E</t>
  </si>
  <si>
    <t>OBRAS DE ARTE ESPECIAIS - RESTAURAÇÃO</t>
  </si>
  <si>
    <t>OAE 01-PONTE SOBRE O RIO PIRANJI(EST.87+9,00 A 91+4,10)</t>
  </si>
  <si>
    <t>Demolição manual de concreto armado</t>
  </si>
  <si>
    <t>Limpeza em armaduras de ponte com escova de aço</t>
  </si>
  <si>
    <t>Limpeza em superfície de concreto com jateamento d'água sob pressão</t>
  </si>
  <si>
    <t>Fornecimento e aplicação de pintura protetora e ponte de aderência em superfícies de concreto e armaduras expostas com Sikatop Armatec 108 ou equivalente técnico (DUAS DEMÃOS)</t>
  </si>
  <si>
    <t>Perfuração em concreto com coroa diamantada - D = 25 mm</t>
  </si>
  <si>
    <t>Fornecimento e aplicação de adesivo estrutural à base de resina epóxi</t>
  </si>
  <si>
    <t>kg</t>
  </si>
  <si>
    <t>Fôrmas de compensado plastificado 14 mm - uso geral - utilização de 3 vezes - confecção, instalação e retirada</t>
  </si>
  <si>
    <t>Concreto com 8% de microssílica fck = 30 MPa - confecção em central dosadora de 30 m³/h - areia e brita comerciais</t>
  </si>
  <si>
    <t>Lançamento manual de concreto usinado - confecção em central dosadora de 30 m³/h</t>
  </si>
  <si>
    <t>Adensamento de concreto por vibrador de imersão</t>
  </si>
  <si>
    <t>Armação em aço CA-50 - fornecimento, preparo e colocação</t>
  </si>
  <si>
    <t>Reparos superficiais com argamassa polimérica tixotrópica de alto desempenho Sika MonoTop 4122 ou equivalente técnico, com espessura de 5,00cm</t>
  </si>
  <si>
    <t>Plataforma de trabalho suspensa sob tabuleiro de pontes com treliças metálicas e tábuas - utilização de 100 vezes - confecção, instalação e retirada</t>
  </si>
  <si>
    <t>Apicoamento manual de concreto</t>
  </si>
  <si>
    <t>Perfuração em concreto com martelete elétrico - D = 10 mm</t>
  </si>
  <si>
    <t>Concreto fck = 30 MPa - confecção em betoneira e lançamento manual - areia e brita comerciais</t>
  </si>
  <si>
    <t>Concreto projetado via seca fck = 30 MPa aplicado em teto</t>
  </si>
  <si>
    <t>EXECUÇÃO DAS JUNTAS DE DILATAÇÃO</t>
  </si>
  <si>
    <t>Demolição controlada de concreto com martelete</t>
  </si>
  <si>
    <t>Microconcreto para reparos e grauteamento - confecção em misturador e lançamento manual</t>
  </si>
  <si>
    <t>Lábios poliméricos em junta de pavimento de concreto - L = 20 mm e H = 30 mm - confecção e assentamento</t>
  </si>
  <si>
    <t>Junta de dilatação em elastômero e perfil VV - L = 25 mm e H = 50 mm - fornecimento e instalação</t>
  </si>
  <si>
    <t>SERVIÇOS COMPLEMENTARES</t>
  </si>
  <si>
    <t>Recomposição de guarda-corpo com agregados comerciais - instalação</t>
  </si>
  <si>
    <t>Pintura com tinta mineral impermeável VEDACIT PRO ou equivalente técnico (meso + superestrutura)</t>
  </si>
  <si>
    <t>Caiação manual com fixador de cal</t>
  </si>
  <si>
    <t>Revestimento com argamassa de cimento e areia no traço 1:3 espessura de 2cm</t>
  </si>
  <si>
    <t>Limpeza e remoção de vegetação sob a ponte</t>
  </si>
  <si>
    <t>Limpeza de ponte</t>
  </si>
  <si>
    <t>OAE 02-PONTE SOBRE RIO PANELAS (EST.134+16,50 A 137+17,00)</t>
  </si>
  <si>
    <t>Dreno de PVC D = 100 mm para OAE - fornecimento e instalação</t>
  </si>
  <si>
    <t>OAE 03-PONTILHÃO SOBRE A LINHA FÉRREA DESATIVADA</t>
  </si>
  <si>
    <t>Plataforma de trabalho em aço tubular apoiada no solo - altura de até 4 m - utilização de 100 vezes - fornecimento, instalação e retirada</t>
  </si>
  <si>
    <t>Limpeza em superfície de alvenaria  de pedra rachão</t>
  </si>
  <si>
    <t>Tela de aço eletrossoldada - fornecimento, preparo e colocação</t>
  </si>
  <si>
    <t>Remoção de cerca com mourões de madeira</t>
  </si>
  <si>
    <t>CP0021</t>
  </si>
  <si>
    <t>CP0022</t>
  </si>
  <si>
    <t>7.4</t>
  </si>
  <si>
    <t>OAE 04-PONTE SOBRE O RIO UNA (EST.1310+15,00 A 1314+4,50)</t>
  </si>
  <si>
    <t>INFRAESTRUTURA E MESOESTRUTURA</t>
  </si>
  <si>
    <t>Escavação manual em material de 1ª categoria na profundidade de até 1 m</t>
  </si>
  <si>
    <t>Escavação manual em material de 2ª categoria na profundidade de até 1 m</t>
  </si>
  <si>
    <t>Recomposição manual de aterro com material de jazida</t>
  </si>
  <si>
    <t>Regularização manual de taludes de cortes e aterros</t>
  </si>
  <si>
    <t>Pedra argamassada com cimento e areia 1:3 - areia e pedra de mão comercial - fornecimento e assentamento</t>
  </si>
  <si>
    <t>RECUPERAÇÃO DOS PILARES E VIGA DE CONTRAVENTAMENTO</t>
  </si>
  <si>
    <t>Concreto projetado via seca fck = 30 MPa aplicado em superfícies inclinadas e verticais</t>
  </si>
  <si>
    <t>7.5</t>
  </si>
  <si>
    <t>OAE 05-PONTE SOBRE O RIO SÃO DOMINGOS (EST.1477+10,00 A 1478)</t>
  </si>
  <si>
    <t>OAE 06-PONTE SOBRE O RIACHO BARRA DO RIACHÃO(EST.1712+6,75</t>
  </si>
  <si>
    <t>Concreto ciclópico fck = 20 MPa - confecção em betoneira e lançamento manual - areia, brita e pedra de mão comerciais</t>
  </si>
  <si>
    <t>7.6</t>
  </si>
  <si>
    <t>Pintura de faixa com tinta acrílica - espessura de 0,6 mm</t>
  </si>
  <si>
    <t>Pintura de setas e zebrados com tinta acrílica - espessura de 0,6 mm</t>
  </si>
  <si>
    <t>Tacha refletiva em resina sintética - bidirecional tipo III - com um pino - fornecimento e colocação</t>
  </si>
  <si>
    <t>Tacha refletiva em resina sintética - monodirecional tipo III - com um pino - fornecimento e colocação</t>
  </si>
  <si>
    <t>Tachão refletivo em resina sintética - bidirecional - fornecimento e colocação</t>
  </si>
  <si>
    <t>8.1.1</t>
  </si>
  <si>
    <t>8.1.2</t>
  </si>
  <si>
    <t>8.1.3</t>
  </si>
  <si>
    <t>8.1.4</t>
  </si>
  <si>
    <t>8.2.1</t>
  </si>
  <si>
    <t>7.7</t>
  </si>
  <si>
    <t>7.8</t>
  </si>
  <si>
    <t>7.9</t>
  </si>
  <si>
    <t>7.10</t>
  </si>
  <si>
    <t>7.11</t>
  </si>
  <si>
    <t>7.12</t>
  </si>
  <si>
    <t>7.13</t>
  </si>
  <si>
    <t>7.14</t>
  </si>
  <si>
    <t>7.15</t>
  </si>
  <si>
    <t>7.16</t>
  </si>
  <si>
    <t>7.17</t>
  </si>
  <si>
    <t>7.18</t>
  </si>
  <si>
    <t>7.19</t>
  </si>
  <si>
    <t>7.20</t>
  </si>
  <si>
    <t>7.21</t>
  </si>
  <si>
    <t>7.22</t>
  </si>
  <si>
    <t>7.22.1</t>
  </si>
  <si>
    <t>7.22.2</t>
  </si>
  <si>
    <t>7.22.3</t>
  </si>
  <si>
    <t>7.23</t>
  </si>
  <si>
    <t>7.23.1</t>
  </si>
  <si>
    <t>7.23.2</t>
  </si>
  <si>
    <t>7.23.3</t>
  </si>
  <si>
    <t>8.1.1.1</t>
  </si>
  <si>
    <t>8.1.1.2</t>
  </si>
  <si>
    <t>8.1.1.3</t>
  </si>
  <si>
    <t>8.1.1.4</t>
  </si>
  <si>
    <t>8.1.1.5</t>
  </si>
  <si>
    <t>8.1.1.6</t>
  </si>
  <si>
    <t>8.1.1.7</t>
  </si>
  <si>
    <t>8.1.1.8</t>
  </si>
  <si>
    <t>8.1.1.9</t>
  </si>
  <si>
    <t>8.1.1.10</t>
  </si>
  <si>
    <t>8.1.1.11</t>
  </si>
  <si>
    <t>8.1.1.12</t>
  </si>
  <si>
    <t>8.1.2.1</t>
  </si>
  <si>
    <t>8.1.2.2</t>
  </si>
  <si>
    <t>8.1.2.3</t>
  </si>
  <si>
    <t>8.1.2.4</t>
  </si>
  <si>
    <t>8.1.2.5</t>
  </si>
  <si>
    <t>8.1.2.6</t>
  </si>
  <si>
    <t>8.1.2.7</t>
  </si>
  <si>
    <t>8.1.2.8</t>
  </si>
  <si>
    <t>8.1.2.9</t>
  </si>
  <si>
    <t>8.1.2.10</t>
  </si>
  <si>
    <t>8.1.2.11</t>
  </si>
  <si>
    <t>8.1.2.12</t>
  </si>
  <si>
    <t>8.1.2.13</t>
  </si>
  <si>
    <t>8.1.2.14</t>
  </si>
  <si>
    <t>8.1.3.1</t>
  </si>
  <si>
    <t>8.1.3.2</t>
  </si>
  <si>
    <t>8.1.3.3</t>
  </si>
  <si>
    <t>8.1.3.4</t>
  </si>
  <si>
    <t>8.1.3.5</t>
  </si>
  <si>
    <t>8.1.3.6</t>
  </si>
  <si>
    <t>8.1.3.7</t>
  </si>
  <si>
    <t>8.1.3.8</t>
  </si>
  <si>
    <t>8.1.3.9</t>
  </si>
  <si>
    <t>8.1.3.10</t>
  </si>
  <si>
    <t>8.1.4.1</t>
  </si>
  <si>
    <t>8.1.4.2</t>
  </si>
  <si>
    <t>8.1.4.3</t>
  </si>
  <si>
    <t>8.1.4.4</t>
  </si>
  <si>
    <t>8.1.4.5</t>
  </si>
  <si>
    <t>8.1.4.6</t>
  </si>
  <si>
    <t>8.1.4.7</t>
  </si>
  <si>
    <t>8.2.1.1</t>
  </si>
  <si>
    <t>8.2.1.2</t>
  </si>
  <si>
    <t>8.2.1.3</t>
  </si>
  <si>
    <t>8.2.1.4</t>
  </si>
  <si>
    <t>8.2.1.5</t>
  </si>
  <si>
    <t>8.2.1.6</t>
  </si>
  <si>
    <t>8.2.1.7</t>
  </si>
  <si>
    <t>8.2.1.8</t>
  </si>
  <si>
    <t>8.2.1.9</t>
  </si>
  <si>
    <t>8.2.1.10</t>
  </si>
  <si>
    <t>8.2.1.11</t>
  </si>
  <si>
    <t>8.2.1.12</t>
  </si>
  <si>
    <t>8.2.1.13</t>
  </si>
  <si>
    <t>8.2.1.14</t>
  </si>
  <si>
    <t>8.2.2</t>
  </si>
  <si>
    <t>8.2.2.1</t>
  </si>
  <si>
    <t>8.2.2.2</t>
  </si>
  <si>
    <t>8.2.2.3</t>
  </si>
  <si>
    <t>8.2.2.4</t>
  </si>
  <si>
    <t>8.2.2.5</t>
  </si>
  <si>
    <t>8.2.2.6</t>
  </si>
  <si>
    <t>8.2.2.7</t>
  </si>
  <si>
    <t>8.2.2.8</t>
  </si>
  <si>
    <t>8.2.2.9</t>
  </si>
  <si>
    <t>8.2.3</t>
  </si>
  <si>
    <t>8.2.3.1</t>
  </si>
  <si>
    <t>8.2.3.2</t>
  </si>
  <si>
    <t>8.2.3.3</t>
  </si>
  <si>
    <t>8.2.3.4</t>
  </si>
  <si>
    <t>8.2.3.5</t>
  </si>
  <si>
    <t>8.2.3.6</t>
  </si>
  <si>
    <t>8.2.3.7</t>
  </si>
  <si>
    <t>8.2.3.8</t>
  </si>
  <si>
    <t>8.2.3.9</t>
  </si>
  <si>
    <t>8.2.3.10</t>
  </si>
  <si>
    <t>8.2.3.11</t>
  </si>
  <si>
    <t>8.2.4</t>
  </si>
  <si>
    <t>8.2.4.1</t>
  </si>
  <si>
    <t>8.2.4.2</t>
  </si>
  <si>
    <t>8.2.4.3</t>
  </si>
  <si>
    <t>8.2.4.4</t>
  </si>
  <si>
    <t>8.2.4.5</t>
  </si>
  <si>
    <t>8.2.4.6</t>
  </si>
  <si>
    <t>8.2.4.7</t>
  </si>
  <si>
    <t>8.3.1</t>
  </si>
  <si>
    <t>8.3.1.1</t>
  </si>
  <si>
    <t>8.3.1.2</t>
  </si>
  <si>
    <t>8.3.1.3</t>
  </si>
  <si>
    <t>8.3.2</t>
  </si>
  <si>
    <t>8.3.2.1</t>
  </si>
  <si>
    <t>8.3.2.2</t>
  </si>
  <si>
    <t>8.3.2.3</t>
  </si>
  <si>
    <t>8.3.2.4</t>
  </si>
  <si>
    <t>8.3.2.5</t>
  </si>
  <si>
    <t>8.3.2.6</t>
  </si>
  <si>
    <t>8.3.2.7</t>
  </si>
  <si>
    <t>8.3.2.8</t>
  </si>
  <si>
    <t>8.3.2.9</t>
  </si>
  <si>
    <t>8.3.3</t>
  </si>
  <si>
    <t>8.3.3.1</t>
  </si>
  <si>
    <t>8.3.3.2</t>
  </si>
  <si>
    <t>8.3.3.3</t>
  </si>
  <si>
    <t>8.3.3.4</t>
  </si>
  <si>
    <t>8.3.3.5</t>
  </si>
  <si>
    <t>8.3.3.6</t>
  </si>
  <si>
    <t>8.3.3.7</t>
  </si>
  <si>
    <t>8.4.1</t>
  </si>
  <si>
    <t>8.4.1.1</t>
  </si>
  <si>
    <t>8.4.1.2</t>
  </si>
  <si>
    <t>8.4.1.3</t>
  </si>
  <si>
    <t>8.4.1.4</t>
  </si>
  <si>
    <t>8.4.1.5</t>
  </si>
  <si>
    <t>8.4.1.6</t>
  </si>
  <si>
    <t>8.4.1.7</t>
  </si>
  <si>
    <t>8.4.2</t>
  </si>
  <si>
    <t>8.4.2.1</t>
  </si>
  <si>
    <t>8.4.2.2</t>
  </si>
  <si>
    <t>8.4.2.3</t>
  </si>
  <si>
    <t>8.4.2.4</t>
  </si>
  <si>
    <t>8.4.2.5</t>
  </si>
  <si>
    <t>8.4.3</t>
  </si>
  <si>
    <t>8.4.3.1</t>
  </si>
  <si>
    <t>8.4.3.2</t>
  </si>
  <si>
    <t>8.4.3.3</t>
  </si>
  <si>
    <t>8.4.3.4</t>
  </si>
  <si>
    <t>8.4.3.5</t>
  </si>
  <si>
    <t>8.4.3.6</t>
  </si>
  <si>
    <t>8.4.3.7</t>
  </si>
  <si>
    <t>8.4.3.8</t>
  </si>
  <si>
    <t>8.4.3.9</t>
  </si>
  <si>
    <t>8.4.3.10</t>
  </si>
  <si>
    <t>8.4.4</t>
  </si>
  <si>
    <t>8.4.4.1</t>
  </si>
  <si>
    <t>8.4.4.2</t>
  </si>
  <si>
    <t>8.4.4.3</t>
  </si>
  <si>
    <t>8.4.4.4</t>
  </si>
  <si>
    <t>8.4.4.5</t>
  </si>
  <si>
    <t>8.4.4.6</t>
  </si>
  <si>
    <t>8.4.4.7</t>
  </si>
  <si>
    <t>8.5.1</t>
  </si>
  <si>
    <t>8.5.1.1</t>
  </si>
  <si>
    <t>8.5.1.2</t>
  </si>
  <si>
    <t>8.5.1.3</t>
  </si>
  <si>
    <t>8.5.1.4</t>
  </si>
  <si>
    <t>8.5.1.5</t>
  </si>
  <si>
    <t>8.5.1.6</t>
  </si>
  <si>
    <t>8.5.1.7</t>
  </si>
  <si>
    <t>8.5.1.8</t>
  </si>
  <si>
    <t>8.5.2</t>
  </si>
  <si>
    <t>8.5.2.1</t>
  </si>
  <si>
    <t>8.5.2.2</t>
  </si>
  <si>
    <t>8.5.2.3</t>
  </si>
  <si>
    <t>8.5.2.4</t>
  </si>
  <si>
    <t>8.5.2.5</t>
  </si>
  <si>
    <t>8.5.2.6</t>
  </si>
  <si>
    <t>8.5.2.7</t>
  </si>
  <si>
    <t>8.5.2.8</t>
  </si>
  <si>
    <t>8.5.2.9</t>
  </si>
  <si>
    <t>8.5.2.10</t>
  </si>
  <si>
    <t>8.5.2.11</t>
  </si>
  <si>
    <t>8.5.3</t>
  </si>
  <si>
    <t>8.5.3.1</t>
  </si>
  <si>
    <t>8.5.3.2</t>
  </si>
  <si>
    <t>8.5.3.3</t>
  </si>
  <si>
    <t>8.5.3.4</t>
  </si>
  <si>
    <t>8.5.3.5</t>
  </si>
  <si>
    <t>8.5.3.6</t>
  </si>
  <si>
    <t>8.5.3.7</t>
  </si>
  <si>
    <t>8.6.1</t>
  </si>
  <si>
    <t>8.6.1.1</t>
  </si>
  <si>
    <t>8.6.1.2</t>
  </si>
  <si>
    <t>8.6.1.3</t>
  </si>
  <si>
    <t>8.6.1.4</t>
  </si>
  <si>
    <t>8.6.1.5</t>
  </si>
  <si>
    <t>8.6.1.6</t>
  </si>
  <si>
    <t>8.6.2</t>
  </si>
  <si>
    <t>8.6.2.1</t>
  </si>
  <si>
    <t>8.6.2.2</t>
  </si>
  <si>
    <t>8.6.2.3</t>
  </si>
  <si>
    <t>8.6.2.4</t>
  </si>
  <si>
    <t>8.6.2.5</t>
  </si>
  <si>
    <t>8.6.2.6</t>
  </si>
  <si>
    <t>8.6.2.7</t>
  </si>
  <si>
    <t>8.6.2.8</t>
  </si>
  <si>
    <t>8.6.2.9</t>
  </si>
  <si>
    <t>8.6.2.10</t>
  </si>
  <si>
    <t>8.6.2.11</t>
  </si>
  <si>
    <t>8.6.3</t>
  </si>
  <si>
    <t>8.6.3.1</t>
  </si>
  <si>
    <t>8.6.3.2</t>
  </si>
  <si>
    <t>8.6.3.3</t>
  </si>
  <si>
    <t>8.6.3.4</t>
  </si>
  <si>
    <t>8.6.3.5</t>
  </si>
  <si>
    <t>8.6.3.6</t>
  </si>
  <si>
    <t>8.6.3.7</t>
  </si>
  <si>
    <t>9.1.5</t>
  </si>
  <si>
    <t>Placa em aço - película I + III - fornecimento e implantação</t>
  </si>
  <si>
    <t>Placa em aço - película I + IV - fornecimento e implantação</t>
  </si>
  <si>
    <t>Placa de regulamentação em aço D = 1,00 m - película retrorrefletiva tipo I + SI - fornecimento e implantação</t>
  </si>
  <si>
    <t>Placa de regulamentação em aço, R1 lado 0,414 m - película retrorrefletiva tipo I + SI - fornecimento e implantação</t>
  </si>
  <si>
    <t>Placa de regulamentação em aço, R2 lado 1,00 m - película retrorrefletiva tipo I + SI - fornecimento e implantação</t>
  </si>
  <si>
    <t>Placa de advertência em aço, lado de 0,60 m - película retrorrefletiva tipo I + SI - fornecimento e implantação</t>
  </si>
  <si>
    <t>Placa de marco quilométrico em aço - 0,60 x 0,865 m - película retrorrefletiva tipo I + I - fornecimento e implantação</t>
  </si>
  <si>
    <t>Placa delineador em aço - 0,50 x 0,60 m - película retrorrefletiva tipo I + IV - fornecimento e implantação</t>
  </si>
  <si>
    <t>Suporte para placa de sinalização em madeira de lei tratada 8 x 8 cm - fornecimento e implantação</t>
  </si>
  <si>
    <t>Suporte metálico galvanizado para marco quilométrico - fornecimento e implantação</t>
  </si>
  <si>
    <t>Remoção de placa de sinalização</t>
  </si>
  <si>
    <t>Remoção da estrutura de pórtico metálico</t>
  </si>
  <si>
    <t>LOMBADAS EM CBUQ</t>
  </si>
  <si>
    <t>Execução de lombada em Concret asfáltico c/ asfalto polímero</t>
  </si>
  <si>
    <t>SONORIZADOR</t>
  </si>
  <si>
    <t>Execução de sonorizador em concreto asfáltico polímero</t>
  </si>
  <si>
    <t>SUBTOTAL 9.</t>
  </si>
  <si>
    <t>9.2.10</t>
  </si>
  <si>
    <t>9.2.11</t>
  </si>
  <si>
    <t>9.2.12</t>
  </si>
  <si>
    <t>CP0023</t>
  </si>
  <si>
    <t>9.4</t>
  </si>
  <si>
    <t>9.4.1</t>
  </si>
  <si>
    <t>9.4.2</t>
  </si>
  <si>
    <t>9.4.3</t>
  </si>
  <si>
    <t>9.4.4</t>
  </si>
  <si>
    <t>9.4.5</t>
  </si>
  <si>
    <t>9.4.6</t>
  </si>
  <si>
    <t>CP0024</t>
  </si>
  <si>
    <t>CP0029</t>
  </si>
  <si>
    <t>Roçada manual</t>
  </si>
  <si>
    <t>ha</t>
  </si>
  <si>
    <t>Defensa metálica dupla onda H1W4 - fornecimento e implantação</t>
  </si>
  <si>
    <t>Ancoragem de defensa metálica dupla onda H1W4 - fornecimento e implantação</t>
  </si>
  <si>
    <t>Terminal absorvedor de energia de não abertura com nível de contenção TL3 para defensa metálica - fornecimento e implantação</t>
  </si>
  <si>
    <t>LIMPA RODAS</t>
  </si>
  <si>
    <t>Escavação mecânica com retroescavadeira em material de 1ª categoria</t>
  </si>
  <si>
    <t>Imprimação com emulsão asfáltica</t>
  </si>
  <si>
    <t>Aquisição de Emulsão asfáltica para imprimação</t>
  </si>
  <si>
    <t>Transporte de emulsão asfáltica para imprimação</t>
  </si>
  <si>
    <t>CP0030</t>
  </si>
  <si>
    <t>CP0031</t>
  </si>
  <si>
    <t>CP0047</t>
  </si>
  <si>
    <t>CP0032</t>
  </si>
  <si>
    <t>CP0033</t>
  </si>
  <si>
    <t>SUBTOTAL 10.0</t>
  </si>
  <si>
    <t>SUBTOTAL 11.0</t>
  </si>
  <si>
    <t>11.3</t>
  </si>
  <si>
    <t>Plantio de muda de arbusto com altura até 0,50 m em cova de 0,40 x 0,40 x 0,40 m</t>
  </si>
  <si>
    <t>Irrigação de área plantada para proteção vegetal do corpo estradal</t>
  </si>
  <si>
    <t>Revestimento vegetal por semeadura a lanço manual de gramíneas e leguminosas</t>
  </si>
  <si>
    <t>12.0</t>
  </si>
  <si>
    <t>12.1</t>
  </si>
  <si>
    <t>Placa de advertência para sinalização de obras montada em suporte metálico móvel, lado 1,00 m - utilização de 600 ciclos - fornecimento, 01 implantação e 01 retirada diária</t>
  </si>
  <si>
    <t>un.dia</t>
  </si>
  <si>
    <t>Placa de regulamentação para sinalização de obras montada em suporte metálico móvel - D = 1,00 m - utilização de 600 ciclos - fornecimento, 01 implantação e 01 retirada diária</t>
  </si>
  <si>
    <t>Placa para sinalização de obras montada em cavalete metálico - 1,25 x 0,40 m - utilização de 600 ciclos - fornecimento, 01 implantação e 01 retirada diária</t>
  </si>
  <si>
    <t>Placa para sinalização de obras montada em cavalete metálico - 1,25 x 0,80 m - utilização de 600 ciclos - fornecimento, 01 implantação e 01 retirada diária</t>
  </si>
  <si>
    <t>Placa para sinalização de obras montada em cavalete metálico - 1,50 x 1,00 m - utilização de 600 ciclos - fornecimento, 01 implantação e 01 retirada diária</t>
  </si>
  <si>
    <t>Placa para sinalização de obras montada em cavalete metálico - 1,75 x 1,00 m - utilização de 600 ciclos - fornecimento, 01 implantação e 01 retirada diária</t>
  </si>
  <si>
    <t>Barreira de sinalização tipo I de direcionamento ou bloqueio - utilização de 150 ciclos - fornecimento, 01 implantação e 01 retirada diária</t>
  </si>
  <si>
    <t>Barreira de sinalização tipo II de direcionamento ou bloqueio - utilização de 150 ciclos - fornecimento, 01 implantação e 01 retirada diária</t>
  </si>
  <si>
    <t>Barreira de sinalização tipo III de direcionamento ou bloqueio - utilização de 150 ciclos - fornecimento, 01 implantação e 01 retirada diária</t>
  </si>
  <si>
    <t>Cone plástico para canalização de trânsito - utilização de 150 ciclos - fornecimento, 01 implantação e 01 retirada diária</t>
  </si>
  <si>
    <t>Luz de advertência e bateria para dispositivos de sinalização - utilização de 200 ciclos - fornecimento, 01 implantação e 01 retirada diária</t>
  </si>
  <si>
    <t>Operação de sinalização por bandeirola de tecido ou com placa metálica</t>
  </si>
  <si>
    <t>h</t>
  </si>
  <si>
    <t>SUBTOTAL 12.0</t>
  </si>
  <si>
    <t>11.4</t>
  </si>
  <si>
    <t>11.5</t>
  </si>
  <si>
    <t>11.6</t>
  </si>
  <si>
    <t>12.2</t>
  </si>
  <si>
    <t>12.3</t>
  </si>
  <si>
    <t>CP0036</t>
  </si>
  <si>
    <t>CP0039</t>
  </si>
  <si>
    <t>CP0040</t>
  </si>
  <si>
    <t>CP0041</t>
  </si>
  <si>
    <t xml:space="preserve">AQUISIÇÃO DE ASFALTO           CAP 55/75-E                    </t>
  </si>
  <si>
    <t xml:space="preserve">CP0005             </t>
  </si>
  <si>
    <t xml:space="preserve">Escavação, carga e transporte  de material de 1ª categoria na </t>
  </si>
  <si>
    <t xml:space="preserve">m³    </t>
  </si>
  <si>
    <t xml:space="preserve">Base ou sub-base de brita graduada tratada com cimento com brita comercial - 100% Proctor modificado  </t>
  </si>
  <si>
    <t xml:space="preserve">Concreto asfáltico com asfalto polímero - faixa C - areia e brita comerciais  </t>
  </si>
  <si>
    <t xml:space="preserve">t     </t>
  </si>
  <si>
    <t xml:space="preserve">Pavimento de concreto com equipamento de pequeno porte - areia e brita comerciais (Whitetopping)  </t>
  </si>
  <si>
    <t xml:space="preserve">Dreno subsuperficial - DSS 04 - tubo PEAD e brita comercial  </t>
  </si>
  <si>
    <t xml:space="preserve">m     </t>
  </si>
  <si>
    <t xml:space="preserve">Base ou sub-base de brita graduada com brita comercial - 100% Proctor modificado  </t>
  </si>
  <si>
    <t xml:space="preserve">Base ou sub-base de macadame hidráulico com brita comercial - 100% Proctor modificado (Rachinha)  </t>
  </si>
  <si>
    <t xml:space="preserve">Aquisição de Emulsão asfáltica RR-2C                          </t>
  </si>
  <si>
    <t xml:space="preserve">Remoção mecanizada de camada granular do pavimento  </t>
  </si>
  <si>
    <t xml:space="preserve">DESTINAÇÃO DE RESÍDUOS SÓLIDOS (SOLO)                         </t>
  </si>
  <si>
    <t xml:space="preserve">Fresagem contínua de revestimento asfáltico - espessura de 5 cm  </t>
  </si>
  <si>
    <t xml:space="preserve">Dreno longitudinal profundo para corte em solo - DPS 07 - tubo PEAD e brita comercial  </t>
  </si>
  <si>
    <t xml:space="preserve">TRANSPORTE DE CAP 55/75-E                                     </t>
  </si>
  <si>
    <t xml:space="preserve">Tratamento superficial duplo com emulsão - brita comercial  </t>
  </si>
  <si>
    <t xml:space="preserve">m²    </t>
  </si>
  <si>
    <t xml:space="preserve">Demolição de concreto simples com martelete  </t>
  </si>
  <si>
    <t xml:space="preserve">Valeta de proteção de cortes com revestimento de concreto - VPCC 120-30 - escavação mecânica - areia e brita comerciais  </t>
  </si>
  <si>
    <t xml:space="preserve">Meio-fio de concreto - MFC 05 - areia e brita comerciais - fôrma de madeira  </t>
  </si>
  <si>
    <t xml:space="preserve">Sarjeta triangular de concreto - STC 100-20 - escavação mecânica - areia e brita comerciais  </t>
  </si>
  <si>
    <t xml:space="preserve">DESTINAÇÃO DE RESÍDUOS SÓLIDOS (METRALHA)                     </t>
  </si>
  <si>
    <t xml:space="preserve">Transporte de Emulsão asfáltic RR-2C                          </t>
  </si>
  <si>
    <t xml:space="preserve">Transposição de segmentos de sarjeta - TSS 150 - areia e brita comerciais  </t>
  </si>
  <si>
    <t xml:space="preserve">Pintura de faixa com tinta acrílica - espessura de 0,6 mm  </t>
  </si>
  <si>
    <t xml:space="preserve">Tacha refletiva em resina sintética - monodirecional tipo III - com um pino - fornecimento e colocação  </t>
  </si>
  <si>
    <t xml:space="preserve">Boca de BSCC 1,50 x 1,50 m - esconsidade 0° - areia e brita comerciais  </t>
  </si>
  <si>
    <t xml:space="preserve">Operação de sinalização por bandeirola de tecido ou com placa metálica  </t>
  </si>
  <si>
    <t xml:space="preserve">h     </t>
  </si>
  <si>
    <t xml:space="preserve">Regularização do subleito - 100% Proctor intermediário  </t>
  </si>
  <si>
    <t xml:space="preserve">Boca de saída para dreno subsuperficial - BSD 03 - areia e brita comerciais  </t>
  </si>
  <si>
    <t xml:space="preserve">Valeta de proteção de aterros com revestimento de concreto - VPAC 120-30 - escavação mecânica - areia e brita comerciais  </t>
  </si>
  <si>
    <t xml:space="preserve">Terminal absorvedor de energia de não abertura com nível de contenção TL3 para defensa metálica - fornecimento e implantação  </t>
  </si>
  <si>
    <t xml:space="preserve">Defensa metálica dupla onda H1W4 - fornecimento e implantação  </t>
  </si>
  <si>
    <t xml:space="preserve">Instalação da usina de asfalto a quente capacidade de 120 t/h  </t>
  </si>
  <si>
    <t xml:space="preserve">Sub-base de concreto compactado com rolo - brita comercial  </t>
  </si>
  <si>
    <t xml:space="preserve">Concreto projetado via seca fck = 30 MPa aplicado em teto  </t>
  </si>
  <si>
    <t xml:space="preserve">Tacha refletiva em resina sintética - bidirecional tipo III - com um pino - fornecimento e colocação  </t>
  </si>
  <si>
    <t xml:space="preserve">Escoramento contínuo de valas com tábuas de 2,5 x 30 cm e longarinas de 6 x 16 cm - estroncas a cada metro não incluídas - profundidade de até 4 m - madeira com utilização de 3 vezes - confecção, instalação e retirada  </t>
  </si>
  <si>
    <t xml:space="preserve">Plataforma de trabalho suspensa sob tabuleiro de pontes com treliças metálicas e tábuas - utilização de 100 vezes - confecção, instalação e retirada  </t>
  </si>
  <si>
    <t xml:space="preserve">Pintura de ligação  </t>
  </si>
  <si>
    <t xml:space="preserve">Bacia de contenção para tanque de emulsão de 30.000 l - inclusive demolição  </t>
  </si>
  <si>
    <t xml:space="preserve">Descida d'água de aterros tipo rápido - DAR 60-30 - areia e brita comerciais  </t>
  </si>
  <si>
    <t xml:space="preserve">Boca de BSCC 2,00 x 2,00 m - esconsidade 0° - areia e brita comerciais  </t>
  </si>
  <si>
    <t xml:space="preserve">Compactação de aterros a 100% do Proctor intermediário  </t>
  </si>
  <si>
    <t xml:space="preserve">Dreno longitudinal profundo para corte em rocha - DPR 02 - tubo PEAD e brita comercial  </t>
  </si>
  <si>
    <t xml:space="preserve">Suporte para placa de sinalização em madeira de lei tratada 8 x 8 cm - fornecimento e implantação  </t>
  </si>
  <si>
    <t xml:space="preserve">Instalação da usina misturadora de solos com capacidade de 300 t/h  </t>
  </si>
  <si>
    <t xml:space="preserve">Argamassa de cimento e areia 1:3 - confecção em betoneira e lançamento manual - areia comercial  </t>
  </si>
  <si>
    <t xml:space="preserve">Ancoragem de defensa metálica dupla onda H1W4 - fornecimento e implantação  </t>
  </si>
  <si>
    <t xml:space="preserve">Placa delineador em aço - 0,50 x 0,60 m - película retrorrefletiva tipo I + IV - fornecimento e implantação  </t>
  </si>
  <si>
    <t xml:space="preserve">Selagem de trincas mecanizada em pavimento flexível com emulsão - areia comercial  </t>
  </si>
  <si>
    <t xml:space="preserve">TRANSPORTE DE EMULSÃO ASFÁLTIC RR-1C                          </t>
  </si>
  <si>
    <t xml:space="preserve">Corpo de BSTC D = 1,00 m PA1 - areia, brita e pedra de mão comerciais  </t>
  </si>
  <si>
    <t xml:space="preserve">Cura com pintura asfáltica para camadas granulares com adição de cimento  </t>
  </si>
  <si>
    <t xml:space="preserve">Demolição manual de concreto simples  </t>
  </si>
  <si>
    <t xml:space="preserve">MOBILIZAÇÃO/DESMOBILIZAÇÃO                                    </t>
  </si>
  <si>
    <t xml:space="preserve">Placa em aço - película I + III - fornecimento e implantação  </t>
  </si>
  <si>
    <t xml:space="preserve">Pedra argamassada com cimento e areia 1:3 - areia e pedra de mão comercial - fornecimento e assentamento  </t>
  </si>
  <si>
    <t xml:space="preserve">Instalação da central de concreto com capacidade de 30 m³/h  </t>
  </si>
  <si>
    <t xml:space="preserve">Recomposição de guarda-corpo com agregados comerciais - instalação  </t>
  </si>
  <si>
    <t xml:space="preserve">Serragem de juntas em pavimento de concreto, limpeza e enchimento com selante a frio  </t>
  </si>
  <si>
    <t xml:space="preserve">Dissipador de energia - DED 01 A - areia, brita e pedra de mão comerciais  </t>
  </si>
  <si>
    <t xml:space="preserve">Fornecimento e aplicação de pintura protetora e ponte de aderência em superfícies de concreto e armaduras expostas com Sikatop Armatec 108 ou equivalente técnico (DUAS DEMÃOS)  </t>
  </si>
  <si>
    <t xml:space="preserve">Dissipador de energia - DES 100-300 - areia, brita e pedra de mão comerciais  </t>
  </si>
  <si>
    <t xml:space="preserve">Barreira de sinalização tipo I de direcionamento ou bloqueio - utilização de 150 ciclos - fornecimento, 01 implantação e 01 retirada diária  </t>
  </si>
  <si>
    <t xml:space="preserve">Dissipador de energia - DES 120-360 - areia, brita e pedra de mão comerciais  </t>
  </si>
  <si>
    <t xml:space="preserve">Armação em aço CA-50 - fornecimento, preparo e colocação  </t>
  </si>
  <si>
    <t xml:space="preserve">kg    </t>
  </si>
  <si>
    <t xml:space="preserve">Remoção manual de revestimento asfáltico  </t>
  </si>
  <si>
    <t xml:space="preserve">Corpo de BSTC D = 0,80 m PA1 - areia, brita e pedra de mão comerciais  </t>
  </si>
  <si>
    <t xml:space="preserve">Limpeza, serragem e enchimento de fissuras niveladas com abertura entre 0,4 mm e 1,0 mm e profundidade de 25 mm em pavimento de concreto com CAP com polímero  </t>
  </si>
  <si>
    <t xml:space="preserve">Placa de regulamentação em aço D = 1,00 m - película retrorrefletiva tipo I + SI - fornecimento e implantação  </t>
  </si>
  <si>
    <t xml:space="preserve">Escavação, carga e transporte em material de 1ª categoria - DMT de 50 m  </t>
  </si>
  <si>
    <t xml:space="preserve">Boca de BSTC D = 1,00 m -      esconsidade 0°                 </t>
  </si>
  <si>
    <t xml:space="preserve">Suporte metálico galvanizado para marco quilométrico - fornecimento e implantação  </t>
  </si>
  <si>
    <t xml:space="preserve">Plantio de muda de arbusto com altura até 0,50 m em cova de 0,40 x 0,40 x 0,40 m  </t>
  </si>
  <si>
    <t xml:space="preserve">Desobstrução de bueiro  </t>
  </si>
  <si>
    <t xml:space="preserve">Boca de BDCC 2,00 x 2,00 m - esconsidade 0° - areia e brita comerciais  </t>
  </si>
  <si>
    <t xml:space="preserve">Apicoamento manual de concreto  </t>
  </si>
  <si>
    <t xml:space="preserve">Limpeza de bueiro  </t>
  </si>
  <si>
    <t xml:space="preserve">DESTINAÇÃO DE RESÍDUOS SÓLIDOS (REVESTIMENTO ASFÁLTICO)       </t>
  </si>
  <si>
    <t xml:space="preserve">Roçada manual  </t>
  </si>
  <si>
    <t xml:space="preserve">ha    </t>
  </si>
  <si>
    <t xml:space="preserve">Limpeza em armaduras de ponte  com escova de aço              </t>
  </si>
  <si>
    <t xml:space="preserve">Pintura com tinta mineral impermeável VEDACIT PRO ou equivalente técnico (meso + superestrutura)  </t>
  </si>
  <si>
    <t xml:space="preserve">Limpeza e remoção de vegetação sob a ponte                    </t>
  </si>
  <si>
    <t xml:space="preserve">Reparos superficiais com argamassa polimérica tixotrópica de alto desempenho Sika MonoTop 4122 ou equivalente técnico, com espessura de 5,00cm  </t>
  </si>
  <si>
    <t xml:space="preserve">Tela de aço eletrossoldada - fornecimento, preparo e colocação  </t>
  </si>
  <si>
    <t xml:space="preserve">Varredura da superfície para execução de revestimento asfáltico  </t>
  </si>
  <si>
    <t xml:space="preserve">Placa de advertência em aço, lado de 0,60 m - película retrorrefletiva tipo I + SI - fornecimento e implantação  </t>
  </si>
  <si>
    <t xml:space="preserve">Remoção de cerca com mourões   de madeira                     </t>
  </si>
  <si>
    <t xml:space="preserve">Escavação, carga e transporte de material de 1ª categoria - DMT de 1.000 a 1.200 m - caminho de serviço pavimentado - com escavadeira e caminhão basculante de 14 m³  </t>
  </si>
  <si>
    <t xml:space="preserve">Placa de marco quilométrico em aço - 0,60 x 0,865 m - película retrorrefletiva tipo I + I - fornecimento e implantação  </t>
  </si>
  <si>
    <t xml:space="preserve">Perfuração em concreto com martelete elétrico - D = 10 mm  </t>
  </si>
  <si>
    <t xml:space="preserve">CP0010             </t>
  </si>
  <si>
    <t xml:space="preserve">Boca de BSTC D = 0,80 m - esconsidade 0° - areia e brita comerciais - alas esconsas (BNAA 03)  </t>
  </si>
  <si>
    <t xml:space="preserve">Escavação, carga e transporte de material de 1ª categoria - DMT de 600 a 800 m - caminho de serviço pavimentado - com escavadeira e caminhão basculante de 14 m³  </t>
  </si>
  <si>
    <t xml:space="preserve">Perfuração em concreto com coroa diamantada - D = 25 mm  </t>
  </si>
  <si>
    <t xml:space="preserve">Plataforma de trabalho em aço tubular apoiada no solo - altura de até 4 m - utilização de 100 vezes - fornecimento, instalação e retirada  </t>
  </si>
  <si>
    <t xml:space="preserve">Revestimento vegetal por semeadura a lanço manual de gramíneas e leguminosas  </t>
  </si>
  <si>
    <t xml:space="preserve">Limpeza em superfície de concreto com jateamento d'água sob pressão  </t>
  </si>
  <si>
    <t xml:space="preserve">Caixa coletora de talvegue com grelha de concreto - CCT 350-100 A - Areia e brita comerciais  </t>
  </si>
  <si>
    <t xml:space="preserve">Revestimento com argamassa de cimento e areia no traço 1:3 espessura de 2cm  </t>
  </si>
  <si>
    <t xml:space="preserve">Entrada para descida d'água - EDA 04 A - areia e brita comerciais  </t>
  </si>
  <si>
    <t xml:space="preserve">Boca de saída para dreno longitudinal profundo - BSD 02 - tubo de PEAD - areia e brita comerciais  </t>
  </si>
  <si>
    <t xml:space="preserve">Pintura de setas e zebrados com tinta acrílica - espessura de 0,6 mm  </t>
  </si>
  <si>
    <t xml:space="preserve">Recomposição manual de aterro com material de jazida  </t>
  </si>
  <si>
    <t xml:space="preserve">Reaterro e compactação com soquete vibratório  </t>
  </si>
  <si>
    <t xml:space="preserve">CP0012             </t>
  </si>
  <si>
    <t xml:space="preserve">Caixa coletora de talvegue com grelha de concreto - CCT 250-100 A - Areia e brita comerciais  </t>
  </si>
  <si>
    <t xml:space="preserve">Irrigação de área plantada para proteção vegetal do corpo estradal  </t>
  </si>
  <si>
    <t xml:space="preserve">Barreira de sinalização tipo II de direcionamento ou bloqueio - utilização de 150 ciclos - fornecimento, 01 implantação e 01 retirada diária  </t>
  </si>
  <si>
    <t xml:space="preserve">Placa de advertência para sinalização de obras montada em suporte metálico móvel, lado 1,00 m - utilização de 600 ciclos - fornecimento, 01 implantação e 01 retirada diária  </t>
  </si>
  <si>
    <t xml:space="preserve">Caiação manual com fixador de cal  </t>
  </si>
  <si>
    <t xml:space="preserve">Estroncas para valas com D = 15 cm - madeira com utilização de 3 vezes  </t>
  </si>
  <si>
    <t xml:space="preserve">Escavação manual em material de 1ª categoria na profundidade de até 1 m  </t>
  </si>
  <si>
    <t xml:space="preserve">Espalhamento manual de solo proveniente do excedente da escavação para implantação de bueiros, nas áreas laterais das novas estruturas  </t>
  </si>
  <si>
    <t xml:space="preserve">Placa de regulamentação para sinalização de obras montada em suporte metálico móvel - D = 1,00 m - utilização de 600 ciclos - fornecimento, 01 implantação e 01 retirada diária  </t>
  </si>
  <si>
    <t xml:space="preserve">Placa em aço - película I + IV - fornecimento e implantação  </t>
  </si>
  <si>
    <t xml:space="preserve">Escavação, carga e transporte de material de 1ª categoria - DMT de 1.800 a 2.000 m - caminho de serviço pavimentado - com escavadeira e caminhão basculante de 14 m³  </t>
  </si>
  <si>
    <t xml:space="preserve">Regularização manual de taludes de cortes e aterros  </t>
  </si>
  <si>
    <t xml:space="preserve">Escavação, carga e transporte de material de 1ª categoria - DMT de 200 a 400 m - caminho de serviço pavimentado - com escavadeira e caminhão basculante de 14 m³  </t>
  </si>
  <si>
    <t xml:space="preserve">Escavação, carga e transporte de material de 1ª categoria - DMT de 50 a 200 m - caminho de serviço pavimentado - com escavadeira e caminhão basculante de 14 m³  </t>
  </si>
  <si>
    <t xml:space="preserve">Entrada para descida d'água - EDA 04 B - areia e brita comerciais  </t>
  </si>
  <si>
    <t xml:space="preserve">Escavação mecânica de vala em material de 1ª categoria  </t>
  </si>
  <si>
    <t xml:space="preserve">Fôrmas de compensado plastificado 14 mm - uso geral - utilização de 3 vezes - confecção, instalação e retirada  </t>
  </si>
  <si>
    <t xml:space="preserve">Placa para sinalização de obras montada em cavalete metálico - 1,25 x 0,40 m - utilização de 600 ciclos - fornecimento, 01 implantação e 01 retirada diária  </t>
  </si>
  <si>
    <t xml:space="preserve">Escavação manual em material de 2ª categoria na profundidade de até 1 m  </t>
  </si>
  <si>
    <t xml:space="preserve">Placa de regulamentação em aço, R1 lado 0,414 m - película retrorrefletiva tipo I + SI - fornecimento e implantação  </t>
  </si>
  <si>
    <t xml:space="preserve">Aquisição de Emulsão asfáltica para imprimação                </t>
  </si>
  <si>
    <t xml:space="preserve">Luz de advertência e bateria para dispositivos de sinalização - utilização de 200 ciclos - fornecimento, 01 implantação e 01 retirada diária  </t>
  </si>
  <si>
    <t xml:space="preserve">Descida d'água de aterros em degraus - DAD 170-35 - areia e brita comerciais  </t>
  </si>
  <si>
    <t xml:space="preserve">Tachão refletivo em resina sintética - bidirecional - fornecimento e colocação  </t>
  </si>
  <si>
    <t xml:space="preserve">Junta de dilatação em elastômero e perfil VV - L = 25 mm e H = 50 mm - fornecimento e instalação  </t>
  </si>
  <si>
    <t xml:space="preserve">Dreno de PVC D = 100 mm para OAE - fornecimento e instalação  </t>
  </si>
  <si>
    <t xml:space="preserve">Escavação, carga e transporte de material de 1ª categoria - DMT de 800 a 1.000 m - caminho de serviço pavimentado - com escavadeira e caminhão basculante de 14 m³  </t>
  </si>
  <si>
    <t xml:space="preserve">Placa para sinalização de obras montada em cavalete metálico - 1,25 x 0,80 m - utilização de 600 ciclos - fornecimento, 01 implantação e 01 retirada diária  </t>
  </si>
  <si>
    <t xml:space="preserve">Fornecimento e aplicação de adesivo estrutural à base de resina epóxi  </t>
  </si>
  <si>
    <t xml:space="preserve">Execução de lombada em Concret asfáltico c/ asfalto polímero  </t>
  </si>
  <si>
    <t xml:space="preserve">Boca de BSTC D=0,60 m - esconsidade 0° - areia e brita comerciais - alas esconsas (BNAA 01)  </t>
  </si>
  <si>
    <t xml:space="preserve">Dissipador de energia - DEB 300-366 - areia, brita e pedra de mão comerciais  </t>
  </si>
  <si>
    <t xml:space="preserve">Concreto com 8% de microssílica fck = 30 MPa - confecção em central dosadora de 30 m³/h - areia e brita comerciais  </t>
  </si>
  <si>
    <t xml:space="preserve">Remoção de tubos de concreto com diâmetro de 0,40 m a 1,00 m em valas e bueiros - Inclusive transporte para CTR  </t>
  </si>
  <si>
    <t xml:space="preserve">Demolição manual de concreto armado  </t>
  </si>
  <si>
    <t xml:space="preserve">Placa de regulamentação em aço, R2 lado 1,00 m - película retrorrefletiva tipo I + SI - fornecimento e implantação  </t>
  </si>
  <si>
    <t xml:space="preserve">Microconcreto para reparos e grauteamento - confecção em misturador e lançamento manual  </t>
  </si>
  <si>
    <t xml:space="preserve">Cone plástico para canalização de trânsito - utilização de 150 ciclos - fornecimento, 01 implantação e 01 retirada diária  </t>
  </si>
  <si>
    <t xml:space="preserve">Barreira de sinalização tipo III de direcionamento ou bloqueio - utilização de 150 ciclos - fornecimento, 01 implantação e 01 retirada diária  </t>
  </si>
  <si>
    <t xml:space="preserve">Escavação mecânica com retroescavadeira em material de 1ª categoria  </t>
  </si>
  <si>
    <t xml:space="preserve">Execução de sonorizador em     concreto asfáltico polímero    </t>
  </si>
  <si>
    <t xml:space="preserve">Destocamento de árvores com diâmetro maior que 0,30 m  </t>
  </si>
  <si>
    <t xml:space="preserve">Escavação, carga e transporte de material de 1ª categoria - DMT de 1.600 a 1.800 m - caminho de serviço pavimentado - com escavadeira e caminhão basculante de 14 m³  </t>
  </si>
  <si>
    <t xml:space="preserve">Limpeza de ponte  </t>
  </si>
  <si>
    <t xml:space="preserve">Transporte de emulsão asfáltica para imprimação  </t>
  </si>
  <si>
    <t xml:space="preserve">Imprimação com emulsão asfáltica  </t>
  </si>
  <si>
    <t xml:space="preserve">Escavação, carga e transporte de material de 1ª categoria - DMT de 400 a 600 m - caminho de serviço pavimentado - com escavadeira e caminhão basculante de 14 m³  </t>
  </si>
  <si>
    <t xml:space="preserve">Concreto projetado via seca fck = 30 MPa aplicado em superfícies inclinadas e verticais  </t>
  </si>
  <si>
    <t xml:space="preserve">Lançamento manual de concreto usinado - confecção em central dosadora de 30 m³/h  </t>
  </si>
  <si>
    <t xml:space="preserve">Lábios poliméricos em junta de pavimento de concreto - L = 20 mm e H = 30 mm - confecção e assentamento  </t>
  </si>
  <si>
    <t xml:space="preserve">Placa para sinalização de obras montada em cavalete metálico - 1,75 x 1,00 m - utilização de 600 ciclos - fornecimento, 01 implantação e 01 retirada diária  </t>
  </si>
  <si>
    <t xml:space="preserve">Destocamento de árvores com diâmetro de 0,15 a 0,30 m  </t>
  </si>
  <si>
    <t xml:space="preserve">Demolição controlada de concreto com martelete  </t>
  </si>
  <si>
    <t xml:space="preserve">Remoção de placa de sinalização  </t>
  </si>
  <si>
    <t xml:space="preserve">Limpeza em superfície de       alvenaria  de pedra rachão     </t>
  </si>
  <si>
    <t xml:space="preserve">Remoção da estrutura de pórtico metálico  </t>
  </si>
  <si>
    <t xml:space="preserve">Placa para sinalização de obras montada em cavalete metálico - 1,50 x 1,00 m - utilização de 600 ciclos - fornecimento, 01 implantação e 01 retirada diária  </t>
  </si>
  <si>
    <t xml:space="preserve">Concreto ciclópico fck = 20 MPa - confecção em betoneira e lançamento manual - areia, brita e pedra de mão comerciais  </t>
  </si>
  <si>
    <t xml:space="preserve">Escavação, carga e transporte de material de 1ª categoria - DMT de 1.400 a 1.600 m - caminho de serviço pavimentado - com escavadeira e caminhão basculante de 14 m³  </t>
  </si>
  <si>
    <t xml:space="preserve">Concreto fck = 30 MPa - confecção em betoneira e lançamento manual - areia e brita comerciais  </t>
  </si>
  <si>
    <t xml:space="preserve">Escavação, carga e transporte de material de 1ª categoria - DMT de 1.200 a 1.400 m - caminho de serviço pavimentado - com escavadeira e caminhão basculante de 14 m³  </t>
  </si>
  <si>
    <t xml:space="preserve">Adensamento de concreto por vibrador de imersão  </t>
  </si>
  <si>
    <t xml:space="preserve">Desmatamento, destocamento e limpeza de área com árvores de diâmetro até 0,15 m  </t>
  </si>
  <si>
    <t>QD - 4.1</t>
  </si>
  <si>
    <t>RODOVIA: PE - 120</t>
  </si>
  <si>
    <t>TRECHO: Entr. PE-126 (Catende) –Entr. BR-104 (Agrestina)</t>
  </si>
  <si>
    <t>EXTENSÃO: 41,60 Km</t>
  </si>
  <si>
    <t>RESUMO DE PREÇOS - ONERADO</t>
  </si>
  <si>
    <t>DATA BASE
OUTUBRO/2025</t>
  </si>
  <si>
    <t>DISCRIMINAÇÃO
(sub total dos itens do quadro de Quantidades)</t>
  </si>
  <si>
    <t>DEMONSTRATIVO DO ORÇAMENTO - ONERADO</t>
  </si>
  <si>
    <t>Fonte</t>
  </si>
  <si>
    <t>PROJETO BÁSICO E EXECUTIVO DE ENGENHARIA PARA RESTAURAÇÃO DA RODOVIA PE-120</t>
  </si>
  <si>
    <t>BDI SERVIÇOS:</t>
  </si>
  <si>
    <t>BDI DOS MATERIAIS:</t>
  </si>
  <si>
    <t>P/KM</t>
  </si>
  <si>
    <t>11.6.1</t>
  </si>
  <si>
    <t>11.6.2</t>
  </si>
  <si>
    <t>11.6.3</t>
  </si>
  <si>
    <t>11.6.4</t>
  </si>
  <si>
    <t>11.6.5</t>
  </si>
  <si>
    <t>11.6.6</t>
  </si>
  <si>
    <t>11.6.7</t>
  </si>
  <si>
    <t>11.6.8</t>
  </si>
  <si>
    <t>11.6.9</t>
  </si>
  <si>
    <t>11.6.10</t>
  </si>
  <si>
    <t>RODOVIA:</t>
  </si>
  <si>
    <t>PE-120</t>
  </si>
  <si>
    <t>TRECHO:</t>
  </si>
  <si>
    <t>Entr. PE-126 (Catende) – Entr. BR-104 (Agrestina)</t>
  </si>
  <si>
    <t>EXTENSÃO:</t>
  </si>
  <si>
    <t>OUTUBRO/2025</t>
  </si>
  <si>
    <t>TIPO:</t>
  </si>
  <si>
    <t>SEM DESONERAÇÃO</t>
  </si>
  <si>
    <t>EFETIVO</t>
  </si>
  <si>
    <t>N</t>
  </si>
  <si>
    <t>c/ coef.</t>
  </si>
  <si>
    <t>Efetivo para dimensionamento do canteiro</t>
  </si>
  <si>
    <t>Npf</t>
  </si>
  <si>
    <t>Número de funcionários da parcela fixa da administração local</t>
  </si>
  <si>
    <t>Npf-v</t>
  </si>
  <si>
    <t>Número de funcionários das parcelas fixa e vinculada da administração local</t>
  </si>
  <si>
    <t>Np-v</t>
  </si>
  <si>
    <t>Número de funcionários da parcela variável da administração local no mês de pico</t>
  </si>
  <si>
    <t>Nmo</t>
  </si>
  <si>
    <t>Número de funcionários da mão de obra ordinária no mês de pico</t>
  </si>
  <si>
    <t>Nfa</t>
  </si>
  <si>
    <t>Número de funcionários alojados no canteiro</t>
  </si>
  <si>
    <t>Nmax</t>
  </si>
  <si>
    <t>Número máximo de funcionários</t>
  </si>
  <si>
    <t>Nota:</t>
  </si>
  <si>
    <t>Nfa = (Npf-v) + (Npv+Nmo)/2</t>
  </si>
  <si>
    <t>Nmax = (Npf-v) + (Nmo) + (Npv)</t>
  </si>
  <si>
    <t>Obs.: Para o dimensionamento do canteiro, considera-se os valores com a aplicação dos coeficientes.</t>
  </si>
  <si>
    <t>CANTEIRO DE OBRAS - Fatores de Ajuste</t>
  </si>
  <si>
    <t>Fator de ajuste padrão da construção</t>
  </si>
  <si>
    <t>Provisório</t>
  </si>
  <si>
    <t>Permanente</t>
  </si>
  <si>
    <t>K1</t>
  </si>
  <si>
    <t xml:space="preserve">Fator de Mobiliário e Aparelhagem </t>
  </si>
  <si>
    <t>K2</t>
  </si>
  <si>
    <t>Construção e restauração rodoviária de pequeno ou médio porte</t>
  </si>
  <si>
    <t>Construção e restauração rodoviária de grande porte</t>
  </si>
  <si>
    <t>Conservação rodoviária</t>
  </si>
  <si>
    <t>Construção ou recuperação, reforço e alargamento de obras de arte especiais de pequeno porte</t>
  </si>
  <si>
    <t>Construção ou recuperação, reforço e alargamento de obras de arte especiais de médio ou grande porte</t>
  </si>
  <si>
    <t>Construção ferroviária</t>
  </si>
  <si>
    <t>Fator de Ajuste da Distância do Canteiro aos Centros Fornecedores</t>
  </si>
  <si>
    <t>Condição do Pavimento</t>
  </si>
  <si>
    <t>Leito 
Natural</t>
  </si>
  <si>
    <t>Revestimento Primário</t>
  </si>
  <si>
    <t>Rodovia Pavimentada</t>
  </si>
  <si>
    <t>K3: Fórmulas</t>
  </si>
  <si>
    <t>1+0,0014XDT</t>
  </si>
  <si>
    <t>1+0,0009XDT</t>
  </si>
  <si>
    <t>1+0,0008XDT</t>
  </si>
  <si>
    <t>DT (Km)</t>
  </si>
  <si>
    <t>Parciais Decimais</t>
  </si>
  <si>
    <t>OBS.: Centro urbano mais próximo até o canteiro, município de Caruaru/PE</t>
  </si>
  <si>
    <t>Definição de Fatores</t>
  </si>
  <si>
    <t>Provisória</t>
  </si>
  <si>
    <t>Construção ou recuperação OAE</t>
  </si>
  <si>
    <t>K3</t>
  </si>
  <si>
    <t>Obs.:</t>
  </si>
  <si>
    <r>
      <rPr>
        <b/>
        <sz val="10"/>
        <color theme="1"/>
        <rFont val="Arial"/>
        <family val="2"/>
      </rPr>
      <t xml:space="preserve">DT= </t>
    </r>
    <r>
      <rPr>
        <sz val="10"/>
        <color theme="1"/>
        <rFont val="Arial"/>
        <family val="2"/>
      </rPr>
      <t>Distância do canteiro ao centro fornecedor</t>
    </r>
  </si>
  <si>
    <t>CANTEIRO - Custo do Canteiro Principal (CCP)</t>
  </si>
  <si>
    <t>Relação entre áreas Cobertas e áreas totais dos terrenos</t>
  </si>
  <si>
    <t>Construção e Restauração de Rodovias</t>
  </si>
  <si>
    <t>Pequeno</t>
  </si>
  <si>
    <t>Médio</t>
  </si>
  <si>
    <t>Grande</t>
  </si>
  <si>
    <t>Relação entre as áreas cobertas edificadas e as áreas totais dos terrenos</t>
  </si>
  <si>
    <t>Fator de Equivalência de Áreas descobertas</t>
  </si>
  <si>
    <t>FEAD</t>
  </si>
  <si>
    <t>CMCC (obtido através do Site da caixa e IBGE)</t>
  </si>
  <si>
    <t>CMCC</t>
  </si>
  <si>
    <t>Custo médio da Construção civil - Out/2025 (Pernambuco)
(Não considerando a desoneração)</t>
  </si>
  <si>
    <t>Dimensionamento das áreas Variáveis 
(Tabela 40 - pág. 88 do Manual Vol. 7)</t>
  </si>
  <si>
    <t>Instalações Cobertas</t>
  </si>
  <si>
    <t>Áreas 
Dimensionadas</t>
  </si>
  <si>
    <t>Equações de Dimensionamento 
das Áreas</t>
  </si>
  <si>
    <t>Escritório e seção técnica</t>
  </si>
  <si>
    <r>
      <t>A</t>
    </r>
    <r>
      <rPr>
        <sz val="8"/>
        <color theme="1"/>
        <rFont val="Arial"/>
        <family val="2"/>
      </rPr>
      <t>E-ST</t>
    </r>
    <r>
      <rPr>
        <sz val="10"/>
        <color theme="1"/>
        <rFont val="Arial"/>
        <family val="2"/>
      </rPr>
      <t xml:space="preserve"> = (57,95 + 4,5 x NPF) * 80%</t>
    </r>
  </si>
  <si>
    <t>Refeitório e cozinha</t>
  </si>
  <si>
    <r>
      <t>A</t>
    </r>
    <r>
      <rPr>
        <sz val="8"/>
        <color theme="1"/>
        <rFont val="Arial"/>
        <family val="2"/>
      </rPr>
      <t>R-C</t>
    </r>
    <r>
      <rPr>
        <sz val="10"/>
        <color theme="1"/>
        <rFont val="Arial"/>
        <family val="2"/>
      </rPr>
      <t xml:space="preserve"> = (1,55 x 50% NMAX) * 80%</t>
    </r>
  </si>
  <si>
    <t>Alojamentos</t>
  </si>
  <si>
    <r>
      <t>A</t>
    </r>
    <r>
      <rPr>
        <sz val="8"/>
        <color theme="1"/>
        <rFont val="Arial"/>
        <family val="2"/>
      </rPr>
      <t>AL</t>
    </r>
    <r>
      <rPr>
        <sz val="10"/>
        <color theme="1"/>
        <rFont val="Arial"/>
        <family val="2"/>
      </rPr>
      <t xml:space="preserve"> = (3,11 x 50% x (Nmo + Npv)) * 80%</t>
    </r>
  </si>
  <si>
    <t>Banheiros e vestiário</t>
  </si>
  <si>
    <r>
      <t>A</t>
    </r>
    <r>
      <rPr>
        <sz val="8"/>
        <color theme="1"/>
        <rFont val="Arial"/>
        <family val="2"/>
      </rPr>
      <t>B-V</t>
    </r>
    <r>
      <rPr>
        <sz val="10"/>
        <color theme="1"/>
        <rFont val="Arial"/>
        <family val="2"/>
      </rPr>
      <t xml:space="preserve"> = (0,77 x (NMO + NPV)) * 80%</t>
    </r>
  </si>
  <si>
    <t>Ambulatório</t>
  </si>
  <si>
    <r>
      <t>A</t>
    </r>
    <r>
      <rPr>
        <sz val="8"/>
        <color theme="1"/>
        <rFont val="Arial"/>
        <family val="2"/>
      </rPr>
      <t>AMB</t>
    </r>
    <r>
      <rPr>
        <sz val="10"/>
        <color theme="1"/>
        <rFont val="Arial"/>
        <family val="2"/>
      </rPr>
      <t xml:space="preserve"> = (0,25 x Nmax) * 80%</t>
    </r>
  </si>
  <si>
    <t>Redução de 20% no cálculo das áreas, conforme instrução de serviço Nº 01 GEP/DER-PE, de 08 de setembro de 2020</t>
  </si>
  <si>
    <t xml:space="preserve">Áreas fixas - Construção e Restauração Rodoviária </t>
  </si>
  <si>
    <t>Porte</t>
  </si>
  <si>
    <t>Almoxarifado e Depósito de cimento</t>
  </si>
  <si>
    <t>Oficina</t>
  </si>
  <si>
    <t>Guarita</t>
  </si>
  <si>
    <t>Redução de áreas, conforme instrução de serviço Nº 01 GEP/DER-PE, de 08 de setembro de 2020</t>
  </si>
  <si>
    <t>ÁREAS COBERTAS
Aplicar fator de equivalência de áreas cobertas 
(fatores apresentados na pág. 112 do Vol. 7)</t>
  </si>
  <si>
    <t>Instalações</t>
  </si>
  <si>
    <t>Área de Ref. (m2)
(AF)</t>
  </si>
  <si>
    <t>FEAC</t>
  </si>
  <si>
    <t>Áreas Equivalentes
(AE)</t>
  </si>
  <si>
    <t>Total</t>
  </si>
  <si>
    <t>Área de referência do terreno (m2) 
(AT)</t>
  </si>
  <si>
    <t>Área Total de Referência do terreno</t>
  </si>
  <si>
    <t>AT = AF / 45%</t>
  </si>
  <si>
    <t>*obtido através da relação entre áreas totais e cobertas da pág. 91, Vol. 7</t>
  </si>
  <si>
    <t>Área descoberta (m2) 
(AD)</t>
  </si>
  <si>
    <t>Área descoberta</t>
  </si>
  <si>
    <t>AD = AT - AF</t>
  </si>
  <si>
    <t>*diferença entre área total do terreno e área coberta</t>
  </si>
  <si>
    <t>Área do canteiro coberto
(AC)</t>
  </si>
  <si>
    <t>Área (m2)</t>
  </si>
  <si>
    <t>AC = AF</t>
  </si>
  <si>
    <t>CCP - Custo do Canteiro Principal (pág. 109, Vol. 7)</t>
  </si>
  <si>
    <t>CCP</t>
  </si>
  <si>
    <r>
      <rPr>
        <b/>
        <sz val="10"/>
        <color theme="1"/>
        <rFont val="Arial"/>
        <family val="2"/>
      </rPr>
      <t xml:space="preserve">CCP = </t>
    </r>
    <r>
      <rPr>
        <sz val="10"/>
        <color theme="1"/>
        <rFont val="Arial"/>
        <family val="2"/>
      </rPr>
      <t xml:space="preserve">[(k1 x k2 x k3 xΣAC x FEAC )+(ΣAD x FEAD )]x CMCC </t>
    </r>
  </si>
  <si>
    <t>COT03 (*)</t>
  </si>
  <si>
    <t>CANTEIRO - Custo do Canteiro Complementar (CCC)</t>
  </si>
  <si>
    <t>Construção ou recuperação, reforço e alargamento de obras de arte especiais</t>
  </si>
  <si>
    <t>Custo médio da Construção civil - Jul/2025 (Pernambuco)
(Não considerando a desoneração)</t>
  </si>
  <si>
    <t>Áreas fixas - Construção e Restauração Rodoviária 
( Tabela 45 - Pág. 89 do Vol. 7)</t>
  </si>
  <si>
    <t>AT = AF / 35%</t>
  </si>
  <si>
    <r>
      <rPr>
        <b/>
        <sz val="10"/>
        <color theme="1"/>
        <rFont val="Arial"/>
        <family val="2"/>
      </rPr>
      <t xml:space="preserve">CCO = </t>
    </r>
    <r>
      <rPr>
        <sz val="10"/>
        <color theme="1"/>
        <rFont val="Arial"/>
        <family val="2"/>
      </rPr>
      <t xml:space="preserve">[(k1 x k2 x k3 xΣAC x FEAC )+(ΣAD x FEAD )]x CMCC </t>
    </r>
  </si>
  <si>
    <t>CANTEIRO - Custo do Canteiro Industrial (CCI)</t>
  </si>
  <si>
    <t>Instalações Industriais</t>
  </si>
  <si>
    <t>ÁREAS COBERTAS</t>
  </si>
  <si>
    <t>Área de Ref.</t>
  </si>
  <si>
    <t>Áreas Equivalentes</t>
  </si>
  <si>
    <t>Laboratórios 
(asfalto e concreto)</t>
  </si>
  <si>
    <t>Almoxarifados (concreto e asfalto)</t>
  </si>
  <si>
    <t>Oficinas 
(concreto e asfalto)</t>
  </si>
  <si>
    <t>Construções em padrão provisório (Áreas Cobertas)</t>
  </si>
  <si>
    <t>k1*k2*k3* Áreas Equivalentes*CMCC</t>
  </si>
  <si>
    <t>CUSTO TOTAL DOS CANTEIROS INDUSTRIAIS</t>
  </si>
  <si>
    <t>RELAÇÃO DE MÃO DE OBRA ORDINÁRIA</t>
  </si>
  <si>
    <t>Unid</t>
  </si>
  <si>
    <t>Qtde</t>
  </si>
  <si>
    <t>Horas/Mês</t>
  </si>
  <si>
    <t>Prazo da obra (meses)</t>
  </si>
  <si>
    <t>P9824</t>
  </si>
  <si>
    <t xml:space="preserve">Servente  </t>
  </si>
  <si>
    <t xml:space="preserve">H     </t>
  </si>
  <si>
    <t>P9801</t>
  </si>
  <si>
    <t xml:space="preserve">Ajudante  </t>
  </si>
  <si>
    <t>P9808</t>
  </si>
  <si>
    <t xml:space="preserve">Carpinteiro  </t>
  </si>
  <si>
    <t>P9845</t>
  </si>
  <si>
    <t xml:space="preserve">Operador de equipamento pesado  </t>
  </si>
  <si>
    <t>P9866</t>
  </si>
  <si>
    <t xml:space="preserve">Motorista de caminhão  </t>
  </si>
  <si>
    <t>P9843</t>
  </si>
  <si>
    <t xml:space="preserve">Operador de equipamento leve  </t>
  </si>
  <si>
    <t>P9805</t>
  </si>
  <si>
    <t xml:space="preserve">Armador  </t>
  </si>
  <si>
    <t>P9821</t>
  </si>
  <si>
    <t xml:space="preserve">Pedreiro  </t>
  </si>
  <si>
    <t>P9830</t>
  </si>
  <si>
    <t xml:space="preserve">Montador  </t>
  </si>
  <si>
    <t>P9846</t>
  </si>
  <si>
    <t xml:space="preserve">Operador de equipamento especial  </t>
  </si>
  <si>
    <t>P9822</t>
  </si>
  <si>
    <t xml:space="preserve">Pintor  </t>
  </si>
  <si>
    <t>P9815</t>
  </si>
  <si>
    <t xml:space="preserve">Jardineiro  </t>
  </si>
  <si>
    <t>P9802</t>
  </si>
  <si>
    <t xml:space="preserve">Ajudante especializado  </t>
  </si>
  <si>
    <t>P9871</t>
  </si>
  <si>
    <t xml:space="preserve">Motorista de veículo especial  </t>
  </si>
  <si>
    <t>P9823</t>
  </si>
  <si>
    <t xml:space="preserve">Serralheiro  </t>
  </si>
  <si>
    <t>P9853</t>
  </si>
  <si>
    <t xml:space="preserve">Pré-marcador  </t>
  </si>
  <si>
    <t>P9825</t>
  </si>
  <si>
    <t xml:space="preserve">Soldador  </t>
  </si>
  <si>
    <t>P9852</t>
  </si>
  <si>
    <t xml:space="preserve">Blaster  </t>
  </si>
  <si>
    <t>P9810</t>
  </si>
  <si>
    <t xml:space="preserve">Eletricista  </t>
  </si>
  <si>
    <t>P9807</t>
  </si>
  <si>
    <t xml:space="preserve">Bombeiro hidráulico  </t>
  </si>
  <si>
    <t>TOTAL MÃO OBRA</t>
  </si>
  <si>
    <t>HOMENS/MÊS MÉDIO</t>
  </si>
  <si>
    <t>OBRA:</t>
  </si>
  <si>
    <t xml:space="preserve">ADMINISTRAÇÃO LOCAL </t>
  </si>
  <si>
    <t>ADMINISTRAÇÃO LOCAL</t>
  </si>
  <si>
    <t>De acordo com o Manual de Custos de Infraestrutura de Transportes, a administração local compreende o conjunto de gastos com pessoal, materiais e equipamentos incorridos pelo executor no local do empreendimento e indispensáveis ao apoio e à condução da obra.  É exercida normalmente por pessoal técnico e administrativo, tais como: engenheiro supervisor, engenheiros setoriais, gestores administrativos, equipes de medicina e segurança no trabalho, etc. Além da gerência técnica e administrativa da obra, incluem-se na administração local as equipes responsáveis pelo controle de produção das frentes de serviços, pelo controle tecnológico da obra e pelos serviços gerais de apoio.</t>
  </si>
  <si>
    <t>A) Considerações :</t>
  </si>
  <si>
    <t xml:space="preserve">Natureza da obra: </t>
  </si>
  <si>
    <t>Construção/Restauração Rodoviária de Médio Porte</t>
  </si>
  <si>
    <t>Prazo de execução (meses):</t>
  </si>
  <si>
    <t>Dimensões referenciais do canteiro de obras e acampamentos:</t>
  </si>
  <si>
    <t>de instalações cobertas:</t>
  </si>
  <si>
    <t>Data base:</t>
  </si>
  <si>
    <t>de áreas descobertas.</t>
  </si>
  <si>
    <t>B) Parcela Fixa da Administração Local :</t>
  </si>
  <si>
    <t>Composição de custo da parcela fixa da administração local (mão de obra)</t>
  </si>
  <si>
    <t>DISCRIMINAÇÃO</t>
  </si>
  <si>
    <t>UNIDADE</t>
  </si>
  <si>
    <t>QUANTIDADE</t>
  </si>
  <si>
    <t>CUSTO UINTÁRIO (R$)</t>
  </si>
  <si>
    <t>CUSTO TOTAL (R$)</t>
  </si>
  <si>
    <t>Npf=</t>
  </si>
  <si>
    <t>GERÊNCIA TÉCNICA</t>
  </si>
  <si>
    <t>Geral</t>
  </si>
  <si>
    <t>1.1.1</t>
  </si>
  <si>
    <t>P9819</t>
  </si>
  <si>
    <t>1.1.2</t>
  </si>
  <si>
    <t>P9840</t>
  </si>
  <si>
    <t>1.1.3</t>
  </si>
  <si>
    <t>P9897</t>
  </si>
  <si>
    <t>1.2</t>
  </si>
  <si>
    <t>Auxiliar</t>
  </si>
  <si>
    <t>1.2.1</t>
  </si>
  <si>
    <t>P9946</t>
  </si>
  <si>
    <t>1.2.2</t>
  </si>
  <si>
    <t>P9903</t>
  </si>
  <si>
    <t>SUBTOTAL DO ITEM 1 - GERÊNCIA TÉCNICA (R$)</t>
  </si>
  <si>
    <t>GERÊNCIA ADMINISTRATIVA</t>
  </si>
  <si>
    <t>2.1.1</t>
  </si>
  <si>
    <t>P9883</t>
  </si>
  <si>
    <t>2.1.2</t>
  </si>
  <si>
    <t>P9809</t>
  </si>
  <si>
    <t>2.1.3</t>
  </si>
  <si>
    <t>P9896</t>
  </si>
  <si>
    <t>2.1.4</t>
  </si>
  <si>
    <t>P9827</t>
  </si>
  <si>
    <t>2.1.5</t>
  </si>
  <si>
    <t>P9948</t>
  </si>
  <si>
    <t>P9806</t>
  </si>
  <si>
    <t>P9842</t>
  </si>
  <si>
    <t>SUBTOTAL DO ITEM 2 - GERÊNCIA ADMINISTRATIVA (R$)</t>
  </si>
  <si>
    <t>TOTAL DA MÃO DE OBRA DA PARCELA FIXA (R$)</t>
  </si>
  <si>
    <t xml:space="preserve">  Composição de custo da parcela fixa da administração local (veículos)</t>
  </si>
  <si>
    <t>UTIL. PROD.</t>
  </si>
  <si>
    <t>UTIL. IMPROD.</t>
  </si>
  <si>
    <t>CHP</t>
  </si>
  <si>
    <t>CHI</t>
  </si>
  <si>
    <t>VEÍCULOS</t>
  </si>
  <si>
    <t>E9093</t>
  </si>
  <si>
    <t>mês</t>
  </si>
  <si>
    <t>E9560</t>
  </si>
  <si>
    <t>TOTAL DOS VEÍCULOS DA PARCELA FIXA (R$)</t>
  </si>
  <si>
    <t>C) Parcela Vinculada da Administração Local :</t>
  </si>
  <si>
    <t>C.1)  Equipe de Terraplenagem</t>
  </si>
  <si>
    <t xml:space="preserve"> Composição de custo da equipe produção de terraplenagem - Parcela vinculada (mão de obra)</t>
  </si>
  <si>
    <t>Npf-v=</t>
  </si>
  <si>
    <t>EQUIPE DE PRODUÇÃO DE TERRAPLENAGEM</t>
  </si>
  <si>
    <t>P9884</t>
  </si>
  <si>
    <t>SUBTOTAL DA EQUIPE DE PRODUÇÃO DE TERRAPLENAGEM (R$)</t>
  </si>
  <si>
    <t xml:space="preserve"> Composição de custo da parcela vinculada (veículos)</t>
  </si>
  <si>
    <t>SUBTOTAL DOS VEÍCULOS DA PARCELA VINCULADA (R$)</t>
  </si>
  <si>
    <t>TOTAL DA PARCELA VINCULADA - EQUIPE DE PRODUÇÃO TERRAPLENAGEM (R$)</t>
  </si>
  <si>
    <t>C.2) Equipe de Pavimentação</t>
  </si>
  <si>
    <t xml:space="preserve"> Composição de custo da equipe de produção de pavimentação - Parcela vinculada (mão de obra)</t>
  </si>
  <si>
    <t>EQUIPE DE PRODUÇÃO DE PAVIMENTAÇÃO</t>
  </si>
  <si>
    <t>P9893</t>
  </si>
  <si>
    <t>SUBTOTAL DA EQUIPE DE PRODUÇÃO DE PAVIMENTAÇÃO (R$)</t>
  </si>
  <si>
    <t>SUBTOTAL DOS VEÍCULOS DA PARCELA VINCULADA</t>
  </si>
  <si>
    <t>TOTAL DA PARCELA VINCULADA - EQUIPE DEPRODUÇÃO DE PAVIMENTAÇÃO</t>
  </si>
  <si>
    <t>C.3) Equipe de Topografia</t>
  </si>
  <si>
    <t xml:space="preserve"> Composição de custo da equipe de topografia - Parcela vinculada (mão de obra)</t>
  </si>
  <si>
    <t>EQUIPE DE TOPOGRAFIA</t>
  </si>
  <si>
    <t>P9949</t>
  </si>
  <si>
    <t>P9950</t>
  </si>
  <si>
    <t>SUBTOTAL DA EQUIPE DE TOPOGRAFIA (R$)</t>
  </si>
  <si>
    <t xml:space="preserve">  Composição de custo da parcela vinculada (veículos)</t>
  </si>
  <si>
    <t>TOTAL DA PARCELA VINCULADA - EQUIPE DE TOPOGRAFIA</t>
  </si>
  <si>
    <t>C.4) Equipe de OAE</t>
  </si>
  <si>
    <t xml:space="preserve"> Composição de custo da equipe de OAE - Parcela vinculada (mão de obra)</t>
  </si>
  <si>
    <t>EQUIPE DE OAE</t>
  </si>
  <si>
    <t>P9869</t>
  </si>
  <si>
    <t>P9875</t>
  </si>
  <si>
    <t>P9804</t>
  </si>
  <si>
    <t>SUBTOTAL DA EQUIPE DE OAE (R$)</t>
  </si>
  <si>
    <t>C.5) Equipe de Medicina e Segurança do Trabalho</t>
  </si>
  <si>
    <t xml:space="preserve"> Composição de custo da equipe de medicina e segurança do trabalho - Parcela vinculada (mão de obra)</t>
  </si>
  <si>
    <t>EQUIPE DE MEDICINA E SEGURANÇA DO TRABALHO</t>
  </si>
  <si>
    <t>P9876</t>
  </si>
  <si>
    <t>P9864</t>
  </si>
  <si>
    <t>1.3</t>
  </si>
  <si>
    <t>P9851</t>
  </si>
  <si>
    <t>TOTAL DA EQUIPE DE MEDICINA E SEGURANÇA DO TRABALHO (R$)</t>
  </si>
  <si>
    <t xml:space="preserve">D) Parcela Variável da Administração Local </t>
  </si>
  <si>
    <t>D.1) Acompanhamento das Frentes de Serviço</t>
  </si>
  <si>
    <t xml:space="preserve"> Composição de custo da equipe de frente de serviço (mão de obra)</t>
  </si>
  <si>
    <t>EQUIPE DE ACOMPANHAMENTO DAS FRENTES DE SERVIÇO</t>
  </si>
  <si>
    <t>equipexmês</t>
  </si>
  <si>
    <t>TOTAL DA EQUIPE DE ACOMPANHAMENTO DAS FRENTES DE SERVIÇO</t>
  </si>
  <si>
    <t>D.2) Controle Tecnológico</t>
  </si>
  <si>
    <t xml:space="preserve"> Composição de custo da equipe do laboratório de solos</t>
  </si>
  <si>
    <t>Laboratório de Solos (equipe x mês)</t>
  </si>
  <si>
    <t>P9858</t>
  </si>
  <si>
    <t>P9833</t>
  </si>
  <si>
    <t>SUBTOTAL DA EQUIPE DE CONTROLE TECNOLÓGICO (R$)</t>
  </si>
  <si>
    <t xml:space="preserve"> Composição de custo da parcela variável (veículos)</t>
  </si>
  <si>
    <t>E9125</t>
  </si>
  <si>
    <t>TOTAL DA PARCELA VINCULADA - EQUIPE DO LABORATÓRIO DE SOLOS</t>
  </si>
  <si>
    <t xml:space="preserve"> Composição de custo da equipe do laboratório de asfalto</t>
  </si>
  <si>
    <t>Laboratório de Asfalto (equipe x mês)</t>
  </si>
  <si>
    <t>TOTAL DA PARCELA VINCULADA - EQUIPE DO LABORATÓRIO DE ASFALTO</t>
  </si>
  <si>
    <t xml:space="preserve"> Composição de custo da equipe do laboratório de concreto</t>
  </si>
  <si>
    <t>Laboratório de Concreto (equipe x mês)</t>
  </si>
  <si>
    <t>TOTAL DA PARCELA VINCULADA - EQUIPE DO LABORATÓRIO DE CONCRETO</t>
  </si>
  <si>
    <t xml:space="preserve"> Composição de custo da equipe de manejo florestal</t>
  </si>
  <si>
    <t>Manejo florestal (equipe x mês)</t>
  </si>
  <si>
    <t>P9947</t>
  </si>
  <si>
    <t>E) Manutenção do Canteiro de Obras e Acampamentos</t>
  </si>
  <si>
    <t>O dimensionamento da equipe para manutenção do canteiro de obras tem como base a Tabela 32 (encontrada no Volume 8 - Administração Local) ajustada pelo Coeficiente de  proporcionalidade de áreas cobertas. De acordo com a metodologia apresentada no Item 2.4 - Manutenção de Canteiro de Obras e Acampamentos desse Manual de Custo, os custos relativos à manutenção são determinados em função da comparação entre as áreas do projeto em discussão com aquelas referenciais constantes da Tabela 11, obtendo-se, dessa forma, os coeficientes de proporcionalidade. Aplicando-se o coeficiente de proporcionalidade obtido sobre os valores utilizados para manutenção do canteiro de obras referenciais, determina-se as quantidades necessárias de mão de obra e equipamentos para o canteiro de obras do empreendimento</t>
  </si>
  <si>
    <t>Tabela 15 – Equipes de Mão de Obra para Manutenção de Canteiro de Obras</t>
  </si>
  <si>
    <t>MÃO DE OBRA</t>
  </si>
  <si>
    <r>
      <rPr>
        <b/>
        <sz val="11"/>
        <color theme="1"/>
        <rFont val="Arial"/>
        <family val="2"/>
      </rPr>
      <t>C</t>
    </r>
    <r>
      <rPr>
        <b/>
        <vertAlign val="subscript"/>
        <sz val="11"/>
        <color theme="1"/>
        <rFont val="Arial"/>
        <family val="2"/>
      </rPr>
      <t>AC</t>
    </r>
    <r>
      <rPr>
        <b/>
        <sz val="11"/>
        <color theme="1"/>
        <rFont val="Arial"/>
        <family val="2"/>
      </rPr>
      <t>=</t>
    </r>
  </si>
  <si>
    <t>P9953</t>
  </si>
  <si>
    <t>P9952</t>
  </si>
  <si>
    <t>P9954</t>
  </si>
  <si>
    <t>SUBTOTAL DE MÃO DE OBRA (R$)</t>
  </si>
  <si>
    <t>Tabela 16 – Equipamentos para Manutenção de Canteiro de Obras</t>
  </si>
  <si>
    <t>VEÍCULOS E EQUIPAMENTOS</t>
  </si>
  <si>
    <t>E9686</t>
  </si>
  <si>
    <t>E9669</t>
  </si>
  <si>
    <t>E9524</t>
  </si>
  <si>
    <t>SUBTOTAL DE VEÍCULOS E EQUIPAMENTOS (R$)</t>
  </si>
  <si>
    <t>TOTAL DA MANUTENÇÃO DO CANTEIRO DE OBRAS E ACAMPAMENTOS (R$)</t>
  </si>
  <si>
    <t>f) Resumo das Parcelas da Administração Local</t>
  </si>
  <si>
    <t>PARCELA FIXA</t>
  </si>
  <si>
    <t>Mão de Obra</t>
  </si>
  <si>
    <t>Mês</t>
  </si>
  <si>
    <t>Veículos</t>
  </si>
  <si>
    <t>SUBTOTAL DE PARCELA FIXA (R$)</t>
  </si>
  <si>
    <t>PARCELA VINCULADA</t>
  </si>
  <si>
    <t>Equipe de Produção de Terraplenagem</t>
  </si>
  <si>
    <t>Equipe de Produção de Pavimentação</t>
  </si>
  <si>
    <t>Equipe de Topografia</t>
  </si>
  <si>
    <t xml:space="preserve"> Equipe de OAE</t>
  </si>
  <si>
    <t>Equipe de Medicina e Segurança do Trabalho</t>
  </si>
  <si>
    <t>SUBTOTAL DE PARCELA VINCULADA (R$)</t>
  </si>
  <si>
    <t>PARCELA VARIÁVEL</t>
  </si>
  <si>
    <t>Equipe das Frentes de Serviço</t>
  </si>
  <si>
    <t>Equipe x Mês</t>
  </si>
  <si>
    <t>3.2</t>
  </si>
  <si>
    <t>Laboratório de Solos</t>
  </si>
  <si>
    <t>3.3</t>
  </si>
  <si>
    <t>Laboratório de Asfalto</t>
  </si>
  <si>
    <t>3.4</t>
  </si>
  <si>
    <t>Laboratório de Concreto</t>
  </si>
  <si>
    <t>3.5</t>
  </si>
  <si>
    <t>Manejo florestal</t>
  </si>
  <si>
    <t>SUBTOTAL DE PARCELA VARIÁVEL (R$)</t>
  </si>
  <si>
    <t>MANUTENÇÃO DO CANTEIRO DE OBRAS E ACAMPAMENTOS</t>
  </si>
  <si>
    <t>Equipe de Manutenção de Canteiro de Obras</t>
  </si>
  <si>
    <t>SUBTOTAL DE MANUTENÇÃO DO CANTEIRO DE OBRAS E ACAMPAMENTOS (R$)</t>
  </si>
  <si>
    <t>PARCELAS DE ADMINISTRAÇÃO LOCAL</t>
  </si>
  <si>
    <t>Parcela Fixa</t>
  </si>
  <si>
    <t>Und</t>
  </si>
  <si>
    <t>Parcela Vinculada</t>
  </si>
  <si>
    <t>Parcela Variavel</t>
  </si>
  <si>
    <t>1.4</t>
  </si>
  <si>
    <t>Manutenção de canteiro de obras e acampamentos</t>
  </si>
  <si>
    <t>SUBTOTAL DE PARCELAS DE ADMINISTRAÇÃO LOCAL (R$)</t>
  </si>
  <si>
    <t>DESPESAS DIVERSAS</t>
  </si>
  <si>
    <t>Despesas Diversas</t>
  </si>
  <si>
    <t>SUBTOTAL DE DESPESAS DIVERSAS (R$)</t>
  </si>
  <si>
    <t>SUBTOTAL DA ADMINISTRAÇÃO LOCAL (R$)</t>
  </si>
  <si>
    <t xml:space="preserve">BDI = </t>
  </si>
  <si>
    <t>TOTAL DA ADMINISTRAÇÃO LOCAL (R$)</t>
  </si>
  <si>
    <t>G) Relação entre a Administração local e o valor global da obra</t>
  </si>
  <si>
    <t>O Acórdão nº 2.622/2013-TCU-Plenário orienta os órgãos e entidades da Administração Pública Federal a estabelecer critério objetivo de medição para a Administração local das obras, abstendo-se de remuneração por valores fixo mensais. Dessa forma, sugere que os pagamentos referentes à Administração Local seja realizada conforme execução financeira da obra. Consoante critério de medição proposto e em respeito ao referido acórdão, o preço final da Administração Local deve ser relacionado com o valor global da obra, obtendo-se um percentual de proporcionalidade. Ao passo que a execução financeira do contrato é realizada, o percentual referente à Administração Local deve ser aplicado proporcionalmente sobre os valores medidos.</t>
  </si>
  <si>
    <t>Meses</t>
  </si>
  <si>
    <t>Equipexmês</t>
  </si>
  <si>
    <t>Npv</t>
  </si>
  <si>
    <t>Efetivo para acompanhamento da obra</t>
  </si>
  <si>
    <t>Efetivo Laboratório de solos</t>
  </si>
  <si>
    <t>Efetivo Laboratorio de Asfalto</t>
  </si>
  <si>
    <t>Efetivo Laboratorio de Concreto</t>
  </si>
  <si>
    <t>Efetivo Manejo Florestal</t>
  </si>
  <si>
    <t>Número de funcionários da parcela Variável</t>
  </si>
  <si>
    <t>EQUIPES DE FRENTE DE SERVIÇO</t>
  </si>
  <si>
    <t>Equipes de acompanhamento das frentes de serviço de terraplenagem</t>
  </si>
  <si>
    <r>
      <rPr>
        <b/>
        <sz val="12"/>
        <color theme="1"/>
        <rFont val="Arial"/>
        <family val="2"/>
      </rPr>
      <t>QUANTIDADE
 (Q</t>
    </r>
    <r>
      <rPr>
        <b/>
        <vertAlign val="subscript"/>
        <sz val="12"/>
        <color theme="1"/>
        <rFont val="Arial"/>
        <family val="2"/>
      </rPr>
      <t>P</t>
    </r>
    <r>
      <rPr>
        <b/>
        <sz val="12"/>
        <color theme="1"/>
        <rFont val="Arial"/>
        <family val="2"/>
      </rPr>
      <t>)</t>
    </r>
  </si>
  <si>
    <r>
      <rPr>
        <b/>
        <sz val="12"/>
        <color theme="1"/>
        <rFont val="Arial"/>
        <family val="2"/>
      </rPr>
      <t>PRODUÇÃO HORÁRIA
 (P</t>
    </r>
    <r>
      <rPr>
        <b/>
        <vertAlign val="subscript"/>
        <sz val="12"/>
        <color theme="1"/>
        <rFont val="Arial"/>
        <family val="2"/>
      </rPr>
      <t>h</t>
    </r>
    <r>
      <rPr>
        <b/>
        <sz val="12"/>
        <color theme="1"/>
        <rFont val="Arial"/>
        <family val="2"/>
      </rPr>
      <t>)</t>
    </r>
  </si>
  <si>
    <r>
      <rPr>
        <b/>
        <sz val="12"/>
        <color theme="1"/>
        <rFont val="Arial"/>
        <family val="2"/>
      </rPr>
      <t>E</t>
    </r>
    <r>
      <rPr>
        <b/>
        <vertAlign val="subscript"/>
        <sz val="12"/>
        <color theme="1"/>
        <rFont val="Arial"/>
        <family val="2"/>
      </rPr>
      <t>fs</t>
    </r>
  </si>
  <si>
    <t>Frentes de Serviço para Terraplenagem</t>
  </si>
  <si>
    <t>equipe x mês</t>
  </si>
  <si>
    <t>COMPACTAÇÃO DE ATERROS A 100% DO PROCTOR INTERMEDIÁRIO</t>
  </si>
  <si>
    <t>M³</t>
  </si>
  <si>
    <t>TOTAL DE EQUIPES PARA TERRAPLENAGEM</t>
  </si>
  <si>
    <t>Equipes de acompanhamento das frentes de serviço de pavimentação</t>
  </si>
  <si>
    <t>Frentes de Serviço para Pavimentação</t>
  </si>
  <si>
    <t>M²</t>
  </si>
  <si>
    <t>REGULARIZAÇÃO DO SUBLEITO</t>
  </si>
  <si>
    <t>VARREDURA DA SUPERFÍCIE PARA EXECUÇÃO DE REVESTIMENTO ASFÁLTICO</t>
  </si>
  <si>
    <t xml:space="preserve">PINTURA DE LIGAÇÃO  </t>
  </si>
  <si>
    <t>CONCRETO ASFÁLTICO - FAIXA C-12,5 - AREIA E BRITA COMERCIAIS</t>
  </si>
  <si>
    <t>Pavimento de concreto com equipamento de pequeno porte - areia e brita comerciais (Whitetopping com extensão de 7,58 km)</t>
  </si>
  <si>
    <t>Base ou sub-base de macadame hidráulico com brita comercial - 100% Proctor modificado (MACADAME - RACHINHA)</t>
  </si>
  <si>
    <t>TOTAL DE EQUIPES PARA PAVIMENTAÇÃO</t>
  </si>
  <si>
    <t>Equipes de acompanhamento das frentes de serviço de drenagem</t>
  </si>
  <si>
    <r>
      <rPr>
        <b/>
        <sz val="12"/>
        <color theme="1"/>
        <rFont val="Arial"/>
        <family val="2"/>
      </rPr>
      <t>E</t>
    </r>
    <r>
      <rPr>
        <b/>
        <vertAlign val="subscript"/>
        <sz val="12"/>
        <color theme="1"/>
        <rFont val="Arial"/>
        <family val="2"/>
      </rPr>
      <t>fsdu</t>
    </r>
  </si>
  <si>
    <t>Frentes de Serviço para Drenagem</t>
  </si>
  <si>
    <t>SARJETA TRIANGULAR DE CONCRETO - STC 100-20 - ESCAVAÇÃO MECÂNICA - AREIA E BRITA COMERCIAIS</t>
  </si>
  <si>
    <t>MEIO FIO DE CONCRETO TIPO MFC-05</t>
  </si>
  <si>
    <t>TOTAL DE EQUIPES PARA DRENAGEM</t>
  </si>
  <si>
    <t>Equipes de acompanhamento das frentes de serviço de obras de arte correntes</t>
  </si>
  <si>
    <t>Frentes de Serviço para Obra de Artes Correntes</t>
  </si>
  <si>
    <t>CORPO DE BSTC D = 1,00 M PA1 - AREIA, BRITA E PEDRA DE MÃO COMERCIAIS</t>
  </si>
  <si>
    <t>BOCA DE BTCC 2,00 X 2,00 M - ESCONSIDADE 0° - AREIA E BRITA COMERCIAIS</t>
  </si>
  <si>
    <t>TOTAL DE EQUIPES PARA OBRAS DE ARTE CORRENTES</t>
  </si>
  <si>
    <t>Equipes de acompanhamento das frentes de serviço de Proteção Ambiental</t>
  </si>
  <si>
    <t>Frentes de Serviço para proteção ambiental</t>
  </si>
  <si>
    <t>TOTAL DE EQUIPES PARA PROTEÇÃO AMBIENTAL</t>
  </si>
  <si>
    <t>Frentes de Serviço para Obras Complementares</t>
  </si>
  <si>
    <t>Defensa semimaleável simples - fornecimento e implantação</t>
  </si>
  <si>
    <t>Ancoragem de defensa semimaleável simples - fornecimento e implantação</t>
  </si>
  <si>
    <t>Terminal absorvedor de energia de abertura com nível de contenção TL3 para defensa metálica - fornecimento e implantação</t>
  </si>
  <si>
    <t>Cerca com 4 fios de arame farpado e mourão de concreto de seção quadrada de 11 cm a cada 2,5 m e esticador de 15 cm a cada 50 m - areia e brita comerciais</t>
  </si>
  <si>
    <t>CP0054</t>
  </si>
  <si>
    <t>Cerca com 5 fios de arame farpado e mourão de concreto de seção quadrada de 11 cm a cada 2,5 m e esticador de 15 cm a cada 50 m - areia e brita comerciais</t>
  </si>
  <si>
    <t>TOTAL DE EQUIPES PARA OBRAS COMPLEMENTARES</t>
  </si>
  <si>
    <t>Frentes de Serviço para Sinalização e Segurança de trânsito</t>
  </si>
  <si>
    <t>PINTURA DE FAIXA COM TINTA ACRÍLICA - ESPESSURA DE 0,6 MM (BRANCA)</t>
  </si>
  <si>
    <t>PINTURA DE SETAS E ZEBRADOS COM TINTA ACRÍLICA - ESPESSURA DE 0,6 MM</t>
  </si>
  <si>
    <t>PLACA DE REGULAMENTAÇÃO EM AÇO D = 1,00 M - PELÍCULA RETRORREFLETIVA TIPO I + SI - FORNECIMENTO E IMPLANTAÇÃO</t>
  </si>
  <si>
    <t>UD</t>
  </si>
  <si>
    <t>PLACA DE ADVERTÊNCIA EM AÇO, LADO DE 1,00 M - PELÍCULA RETRORREFLETIVA TIPO I + SI - FORNECIMENTO E IMPLANTAÇÃO</t>
  </si>
  <si>
    <t>PLACA DE REGULAMENTAÇÃO EM AÇO, R2 LADO 1,00 M - PELÍCULA RETRORREFLETIVA TIPO I + SI - FORNECIMENTO E IMPLANTAÇÃO</t>
  </si>
  <si>
    <t>SUPORTE PARA PLACA DE SINALIZAÇÃO EM MADEIRA DE LEI TRATADA 8 X 8 CM - FORNECIMENTO E IMPLANTAÇÃO</t>
  </si>
  <si>
    <t>TOTAL DE EQUIPES PARA SINALIZAÇÃO</t>
  </si>
  <si>
    <t>TOTAL DE EQUIPES DE FRENTES DE SERVIÇO</t>
  </si>
  <si>
    <t>EQUIPES DE LABORATÓRIO</t>
  </si>
  <si>
    <t>Equipes de laboratório de solos para terraplenagem</t>
  </si>
  <si>
    <r>
      <rPr>
        <b/>
        <sz val="12"/>
        <color theme="1"/>
        <rFont val="Arial"/>
        <family val="2"/>
      </rPr>
      <t>Q</t>
    </r>
    <r>
      <rPr>
        <b/>
        <vertAlign val="subscript"/>
        <sz val="12"/>
        <color theme="1"/>
        <rFont val="Arial"/>
        <family val="2"/>
      </rPr>
      <t>E</t>
    </r>
  </si>
  <si>
    <r>
      <rPr>
        <b/>
        <sz val="12"/>
        <color theme="1"/>
        <rFont val="Arial"/>
        <family val="2"/>
      </rPr>
      <t>E</t>
    </r>
    <r>
      <rPr>
        <b/>
        <vertAlign val="subscript"/>
        <sz val="12"/>
        <color theme="1"/>
        <rFont val="Arial"/>
        <family val="2"/>
      </rPr>
      <t>LS</t>
    </r>
  </si>
  <si>
    <t>TOTAL DE EQUIPES DE LABORATÓRIO DE SOLOS PARA TERRAPLENAGEM</t>
  </si>
  <si>
    <t>Equipes de laboratório de solos para pavimentação</t>
  </si>
  <si>
    <t xml:space="preserve">BASE OU SUB-BASE DE BRITA GRADUADA COM BRITA COMERCIAL - 100% PROCTOR MODIFICADO  </t>
  </si>
  <si>
    <t>TOTAL DE EQUIPES DE LABORATÓRIO DE SOLOS PARA PAVIMENTAÇÃO</t>
  </si>
  <si>
    <t>Equipes de laboratório de Asfalto</t>
  </si>
  <si>
    <r>
      <rPr>
        <b/>
        <sz val="12"/>
        <color theme="1"/>
        <rFont val="Arial"/>
        <family val="2"/>
      </rPr>
      <t>E</t>
    </r>
    <r>
      <rPr>
        <b/>
        <vertAlign val="subscript"/>
        <sz val="12"/>
        <color theme="1"/>
        <rFont val="Arial"/>
        <family val="2"/>
      </rPr>
      <t>LA</t>
    </r>
  </si>
  <si>
    <t xml:space="preserve">Execução de lombada em Concreto asfáltico c/ asfalto polímero  </t>
  </si>
  <si>
    <t xml:space="preserve">Execução de sonorizadodor em   concreto sfáltico polímero     </t>
  </si>
  <si>
    <t>TOTAL DE EQUIPES DE LABORATÓRIO DE ASFALTO</t>
  </si>
  <si>
    <t>Equipes de laboratório de Concreto para Obras de Arte Correntes</t>
  </si>
  <si>
    <r>
      <rPr>
        <b/>
        <sz val="12"/>
        <color theme="1"/>
        <rFont val="Arial"/>
        <family val="2"/>
      </rPr>
      <t>E</t>
    </r>
    <r>
      <rPr>
        <b/>
        <vertAlign val="subscript"/>
        <sz val="12"/>
        <color theme="1"/>
        <rFont val="Arial"/>
        <family val="2"/>
      </rPr>
      <t>LU</t>
    </r>
  </si>
  <si>
    <r>
      <rPr>
        <b/>
        <sz val="12"/>
        <color theme="1"/>
        <rFont val="Arial"/>
        <family val="2"/>
      </rPr>
      <t>E</t>
    </r>
    <r>
      <rPr>
        <b/>
        <vertAlign val="subscript"/>
        <sz val="12"/>
        <color theme="1"/>
        <rFont val="Arial"/>
        <family val="2"/>
      </rPr>
      <t>LC</t>
    </r>
  </si>
  <si>
    <t>Equipes de laboratório de Concreto para OAC</t>
  </si>
  <si>
    <t>Equipes de laboratório de Concreto para OAE</t>
  </si>
  <si>
    <t>Equipes de laboratório de Concreto para pavimento rígido</t>
  </si>
  <si>
    <t>TOTAL DAS EQUIPES PARA LABORATÓRIO DE CONCRETO</t>
  </si>
  <si>
    <r>
      <t>P</t>
    </r>
    <r>
      <rPr>
        <b/>
        <vertAlign val="subscript"/>
        <sz val="12"/>
        <color theme="1"/>
        <rFont val="Arial"/>
        <family val="2"/>
      </rPr>
      <t>h</t>
    </r>
  </si>
  <si>
    <r>
      <t>T</t>
    </r>
    <r>
      <rPr>
        <b/>
        <vertAlign val="subscript"/>
        <sz val="12"/>
        <color theme="1"/>
        <rFont val="Arial"/>
        <family val="2"/>
      </rPr>
      <t>f</t>
    </r>
  </si>
  <si>
    <t>TOTAL DAS EQUIPES DE MANEJO FLORESTAL</t>
  </si>
  <si>
    <t>Entr. PE-126 (Catende) –Entr. BR-104 (Agrestina)</t>
  </si>
  <si>
    <t>MOBILIZAÇÃO E DESMOBILIZAÇÃO DE EQUIPAMENTOS E VEÍCULOS</t>
  </si>
  <si>
    <t>CONSIDERAÇÕES INICIAIS:</t>
  </si>
  <si>
    <t>Segundo a nova metodologia, os custos de mobilização de um determinado projeto podem ser definidos em função de composições de custos de referência elaboradas para os diferentes veículos transportadores, conforme expressão apresentada abaixo:</t>
  </si>
  <si>
    <t>CMob</t>
  </si>
  <si>
    <t>Representa o custo de mobilização;</t>
  </si>
  <si>
    <t>DM</t>
  </si>
  <si>
    <t>Representa a distância de mobilização, em quilômetros (km) ou em milhas náuticas (mi);</t>
  </si>
  <si>
    <t>K</t>
  </si>
  <si>
    <t>Representa o fator relacionado à necessidade de retorno do veículo a sua origem;</t>
  </si>
  <si>
    <t>FU</t>
  </si>
  <si>
    <t>Representa o fator de utilização do veículo transportador</t>
  </si>
  <si>
    <t>V</t>
  </si>
  <si>
    <t>representa a velocidade média de transporte, em km/h ou nós;</t>
  </si>
  <si>
    <t>CH</t>
  </si>
  <si>
    <t>Representa o custo horário do veículo transportador;</t>
  </si>
  <si>
    <t>O fator K será igual a 1 quando o veículo não retornar e 2 quando o veículo transportador retornar ao local de origem</t>
  </si>
  <si>
    <t>Já o fator FU representa o inverso do número de equipamentos a serem transportados nos diferentes veículos transportadores.</t>
  </si>
  <si>
    <t>OBSERVAÇÕES:</t>
  </si>
  <si>
    <r>
      <rPr>
        <sz val="10"/>
        <color theme="1"/>
        <rFont val="Arial"/>
        <family val="2"/>
      </rPr>
      <t xml:space="preserve">1 - De acordo com o </t>
    </r>
    <r>
      <rPr>
        <b/>
        <sz val="10"/>
        <color theme="1"/>
        <rFont val="Arial"/>
        <family val="2"/>
      </rPr>
      <t>Manual Sicro - Volume 9 - Mobilização e Desmobilização</t>
    </r>
    <r>
      <rPr>
        <sz val="10"/>
        <color theme="1"/>
        <rFont val="Arial"/>
        <family val="2"/>
      </rPr>
      <t>, as ferramentas e os equipamentos leves ou de pequeno porte, cujo peso individual e formato permitem que sejam transportados, embarcados ou rebocados, serão transportados em veículos transportadores autônomos da frota mobilizada (que podem se deslocar pelos próprios meios)</t>
    </r>
  </si>
  <si>
    <t>2 - A cada mobilização corresponderá uma desmobilização, cujo cálculo será igual ao da mobilização.</t>
  </si>
  <si>
    <t>DADOS DE ENTRADA:</t>
  </si>
  <si>
    <t>Tabela 01 - Velocidades médias de transporte por tipo e condição da via e extensões</t>
  </si>
  <si>
    <t>Velocidade Rodovia Pav (P) - km/h</t>
  </si>
  <si>
    <t>Velocidade Rodovia Revestimento Primário (RP) - km/h</t>
  </si>
  <si>
    <t>Velocidade Rodovia Leito Natural (LN) - km/h</t>
  </si>
  <si>
    <t>DMT Capital - Canteiro (km)</t>
  </si>
  <si>
    <t>RECIFE/PE</t>
  </si>
  <si>
    <t>ORIGEM</t>
  </si>
  <si>
    <t xml:space="preserve">DESTINO </t>
  </si>
  <si>
    <t>DISTANCIA MOBILIZAÇÃO DM (km)</t>
  </si>
  <si>
    <t>VELOCIDADE MÉDIA  - V (km/h)</t>
  </si>
  <si>
    <t>TEMPO DE VIAGEM
(h)</t>
  </si>
  <si>
    <t>FATOR DE UTILIZAÇÃO (FU)</t>
  </si>
  <si>
    <t>IDA/
VOLTA
(K)</t>
  </si>
  <si>
    <t>EQUIPAMENTO TRANSPORTADOR</t>
  </si>
  <si>
    <t>CUSTO HORÁRIO - CH (R$)</t>
  </si>
  <si>
    <t>CUSTO TOTAL MOBILIZAÇÃO - Cmob (R$)</t>
  </si>
  <si>
    <t>EQUIPAMENTOS DE GRANDE PORTE</t>
  </si>
  <si>
    <t>Canteiro</t>
  </si>
  <si>
    <t>E9665</t>
  </si>
  <si>
    <t>E9687</t>
  </si>
  <si>
    <t>E9545</t>
  </si>
  <si>
    <t>E9018</t>
  </si>
  <si>
    <t>E9681</t>
  </si>
  <si>
    <t>E9666</t>
  </si>
  <si>
    <t>1.5</t>
  </si>
  <si>
    <t>E9558</t>
  </si>
  <si>
    <t>1.6</t>
  </si>
  <si>
    <t>E9526</t>
  </si>
  <si>
    <t>1.7</t>
  </si>
  <si>
    <t>E9509</t>
  </si>
  <si>
    <t>1.8</t>
  </si>
  <si>
    <t>E9076</t>
  </si>
  <si>
    <t>1.9</t>
  </si>
  <si>
    <t>E9577</t>
  </si>
  <si>
    <t>1.10</t>
  </si>
  <si>
    <t>E9762</t>
  </si>
  <si>
    <t>1.11</t>
  </si>
  <si>
    <t>E9772</t>
  </si>
  <si>
    <t>1.12</t>
  </si>
  <si>
    <t>E9571</t>
  </si>
  <si>
    <t>1.13</t>
  </si>
  <si>
    <t>E9685</t>
  </si>
  <si>
    <t>1.14</t>
  </si>
  <si>
    <t>E9530</t>
  </si>
  <si>
    <t>1.15</t>
  </si>
  <si>
    <t>E9082</t>
  </si>
  <si>
    <t>1.16</t>
  </si>
  <si>
    <t>E9644</t>
  </si>
  <si>
    <t>1.17</t>
  </si>
  <si>
    <t>E9667</t>
  </si>
  <si>
    <t>1.18</t>
  </si>
  <si>
    <t>E9515</t>
  </si>
  <si>
    <t>1.19</t>
  </si>
  <si>
    <t>E9511</t>
  </si>
  <si>
    <t>1.20</t>
  </si>
  <si>
    <t>E9541</t>
  </si>
  <si>
    <t>1.21</t>
  </si>
  <si>
    <t>E9540</t>
  </si>
  <si>
    <t>1.22</t>
  </si>
  <si>
    <t>E9044</t>
  </si>
  <si>
    <t>1.23</t>
  </si>
  <si>
    <t>E9021</t>
  </si>
  <si>
    <t>E9508</t>
  </si>
  <si>
    <t>1.24</t>
  </si>
  <si>
    <t>E9514</t>
  </si>
  <si>
    <t>1.25</t>
  </si>
  <si>
    <t>E9615</t>
  </si>
  <si>
    <t>1.26</t>
  </si>
  <si>
    <t>E9774</t>
  </si>
  <si>
    <t>1.27</t>
  </si>
  <si>
    <t>E9689</t>
  </si>
  <si>
    <t>1.28</t>
  </si>
  <si>
    <t>E9599</t>
  </si>
  <si>
    <t>1.29</t>
  </si>
  <si>
    <t>1.30</t>
  </si>
  <si>
    <t>E9584</t>
  </si>
  <si>
    <t>1.31</t>
  </si>
  <si>
    <t>E9127</t>
  </si>
  <si>
    <t>1.32</t>
  </si>
  <si>
    <t>E9605</t>
  </si>
  <si>
    <t>1.33</t>
  </si>
  <si>
    <t>E9041</t>
  </si>
  <si>
    <t xml:space="preserve">Caminhão guindauto com capacidade de elevação de 11,9 t e carroceria de 11,5 t - 188 kw  </t>
  </si>
  <si>
    <t>1.34</t>
  </si>
  <si>
    <t>E9785</t>
  </si>
  <si>
    <t xml:space="preserve">Guindaste móvel sobre pneus com 2 eixos com capacidade máxima de 55 t - 186 kw  </t>
  </si>
  <si>
    <t>1.35</t>
  </si>
  <si>
    <t>E9678</t>
  </si>
  <si>
    <t xml:space="preserve">Fresadora a frio - 455 kw  </t>
  </si>
  <si>
    <t>1.36</t>
  </si>
  <si>
    <t>E9697</t>
  </si>
  <si>
    <t xml:space="preserve">Minicarregadeira de pneus com vassoura de 1,68 m - 45,50 kw  </t>
  </si>
  <si>
    <t>TOTAL DE EQUIPAMENTOS DE GRANDE PORTE (R$)</t>
  </si>
  <si>
    <t>QUANT</t>
  </si>
  <si>
    <t>DMT
(KM)</t>
  </si>
  <si>
    <t>IDA/VOLTA</t>
  </si>
  <si>
    <t>PESO UNITÁRIO
(KG)</t>
  </si>
  <si>
    <t>PESO UNITÁRIO
(T)</t>
  </si>
  <si>
    <t>PESO TOTAL</t>
  </si>
  <si>
    <t>ORIGEM - DESTINO</t>
  </si>
  <si>
    <t>EQUIPAMENTOS DE PEQUENO PORTE</t>
  </si>
  <si>
    <t xml:space="preserve"> E9764 </t>
  </si>
  <si>
    <t>und</t>
  </si>
  <si>
    <t>Recife - Canteiro</t>
  </si>
  <si>
    <t xml:space="preserve"> E9519 </t>
  </si>
  <si>
    <t xml:space="preserve"> E9066 </t>
  </si>
  <si>
    <t xml:space="preserve"> E9535 </t>
  </si>
  <si>
    <t xml:space="preserve"> E9071 </t>
  </si>
  <si>
    <t xml:space="preserve"> E9753 </t>
  </si>
  <si>
    <t>2.7</t>
  </si>
  <si>
    <t xml:space="preserve"> E9010 </t>
  </si>
  <si>
    <t>2.8</t>
  </si>
  <si>
    <t xml:space="preserve"> E9675 </t>
  </si>
  <si>
    <t>2.9</t>
  </si>
  <si>
    <t xml:space="preserve"> E9622 </t>
  </si>
  <si>
    <t>2.10</t>
  </si>
  <si>
    <t xml:space="preserve"> E9623 </t>
  </si>
  <si>
    <t>2.11</t>
  </si>
  <si>
    <t xml:space="preserve"> E9647 </t>
  </si>
  <si>
    <t>2.12</t>
  </si>
  <si>
    <t xml:space="preserve"> E9064 </t>
  </si>
  <si>
    <t>2.13</t>
  </si>
  <si>
    <t xml:space="preserve"> E9544 </t>
  </si>
  <si>
    <t>2.14</t>
  </si>
  <si>
    <t xml:space="preserve"> E9547 </t>
  </si>
  <si>
    <t>2.15</t>
  </si>
  <si>
    <t xml:space="preserve"> E9568 </t>
  </si>
  <si>
    <t>2.16</t>
  </si>
  <si>
    <t>E9521</t>
  </si>
  <si>
    <t>2.17</t>
  </si>
  <si>
    <t>E9156</t>
  </si>
  <si>
    <t>2.18</t>
  </si>
  <si>
    <t>E9556</t>
  </si>
  <si>
    <t>2.19</t>
  </si>
  <si>
    <t>E9069</t>
  </si>
  <si>
    <t>2.20</t>
  </si>
  <si>
    <t>E9643</t>
  </si>
  <si>
    <t>2.21</t>
  </si>
  <si>
    <t>E9719</t>
  </si>
  <si>
    <t>2.22</t>
  </si>
  <si>
    <t>E9788</t>
  </si>
  <si>
    <t>2.23</t>
  </si>
  <si>
    <t>E9662</t>
  </si>
  <si>
    <t>2.24</t>
  </si>
  <si>
    <t>E9559</t>
  </si>
  <si>
    <t>2.25</t>
  </si>
  <si>
    <t>E9717</t>
  </si>
  <si>
    <t>2.26</t>
  </si>
  <si>
    <t>E9646</t>
  </si>
  <si>
    <t>2.27</t>
  </si>
  <si>
    <t>E9527</t>
  </si>
  <si>
    <t>2.28</t>
  </si>
  <si>
    <t>E9518</t>
  </si>
  <si>
    <t>2.29</t>
  </si>
  <si>
    <t>E9513</t>
  </si>
  <si>
    <t>2.30</t>
  </si>
  <si>
    <t>E9671</t>
  </si>
  <si>
    <t>2.31</t>
  </si>
  <si>
    <t>E9631</t>
  </si>
  <si>
    <t>2.32</t>
  </si>
  <si>
    <t>E9760</t>
  </si>
  <si>
    <t>2.33</t>
  </si>
  <si>
    <t>E9028</t>
  </si>
  <si>
    <t>2.34</t>
  </si>
  <si>
    <t>E9779</t>
  </si>
  <si>
    <t>2.35</t>
  </si>
  <si>
    <t>E9154</t>
  </si>
  <si>
    <t>2.36</t>
  </si>
  <si>
    <t>E9586</t>
  </si>
  <si>
    <t>2.37</t>
  </si>
  <si>
    <t>E9591</t>
  </si>
  <si>
    <t>2.38</t>
  </si>
  <si>
    <t>E9767</t>
  </si>
  <si>
    <t>2.39</t>
  </si>
  <si>
    <t>E9507</t>
  </si>
  <si>
    <t>2.40</t>
  </si>
  <si>
    <t>E9505</t>
  </si>
  <si>
    <t>2.41</t>
  </si>
  <si>
    <t>E9683</t>
  </si>
  <si>
    <t>2.42</t>
  </si>
  <si>
    <t>E9629</t>
  </si>
  <si>
    <t>2.43</t>
  </si>
  <si>
    <t>E9703</t>
  </si>
  <si>
    <t>2.44</t>
  </si>
  <si>
    <t>E9155</t>
  </si>
  <si>
    <t>2.45</t>
  </si>
  <si>
    <t>E9706</t>
  </si>
  <si>
    <t>2.46</t>
  </si>
  <si>
    <t>E9668</t>
  </si>
  <si>
    <t>2.47</t>
  </si>
  <si>
    <t>E9583</t>
  </si>
  <si>
    <t>2.48</t>
  </si>
  <si>
    <t>E9522</t>
  </si>
  <si>
    <t>2.49</t>
  </si>
  <si>
    <t>E9011</t>
  </si>
  <si>
    <t>PESO TOTAL (KG)</t>
  </si>
  <si>
    <t>CUSTO DO TRANSPORTE
(R$)</t>
  </si>
  <si>
    <t>Carga, manobra e descarga de materiais diversos em caminhão carroceria de 15 t - carga e descarga com caminhão guindauto de 20 t.m</t>
  </si>
  <si>
    <t>TOTAL DE EQUIPAMENTOS DE PEQUENO PORTE (R$)</t>
  </si>
  <si>
    <t xml:space="preserve">TOTAL GERAL </t>
  </si>
  <si>
    <t>BDI =</t>
  </si>
  <si>
    <t>CUSTO TOTAL DA MOBILIZAÇÃO (R$)</t>
  </si>
  <si>
    <t>EQUIPAMENTO MÍNIMO</t>
  </si>
  <si>
    <t>Tempo de trabalho (h/mês)</t>
  </si>
  <si>
    <t>Tempo de obra (meses)</t>
  </si>
  <si>
    <t>Produtivo</t>
  </si>
  <si>
    <t>Improdutivo</t>
  </si>
  <si>
    <t xml:space="preserve">Motoniveladora - 93 kW  </t>
  </si>
  <si>
    <t>H</t>
  </si>
  <si>
    <t xml:space="preserve">Caminhão carroceria com capacidade de 5 t - 120 kw  </t>
  </si>
  <si>
    <t>Vibroacabadora de asfalto sobre esteiras - 97 kW</t>
  </si>
  <si>
    <t>Rolo compactador liso tandem vibratório autopropelido de 10,4 t - 82 kW</t>
  </si>
  <si>
    <t>Tanque de estocagem de asfalto com capacidade de 30.000 l</t>
  </si>
  <si>
    <t xml:space="preserve">Retroescavadeira de pneus - capacidade da caçamba da pá-carregadeira de 0,76 m³ e da retroescavadeira de 0,29 m³ - 58 kw  </t>
  </si>
  <si>
    <t>Caminhão tanque distribuidor de asfalto com capacidade de 6.000 l - 7 kW/136 kW</t>
  </si>
  <si>
    <t>Equipamento para pintura eletrostática com cabine dupla de 7,00 kW e estufa de 80.000 kCal</t>
  </si>
  <si>
    <t>Trator agrícola sobre pneus - 77 kW</t>
  </si>
  <si>
    <t xml:space="preserve"> E9762</t>
  </si>
  <si>
    <t>Rolo compactador de pneus autopropelido de 27 t - 85 kW</t>
  </si>
  <si>
    <t xml:space="preserve">Retroescavadeira de pneus com caçamba de escavação trapezoidal ou triangular com seção de corte de 0,15 a 0,20 m² - 58 kw  </t>
  </si>
  <si>
    <t xml:space="preserve">Caminhão tanque com capacidade de 10.000 l - 188 kw  </t>
  </si>
  <si>
    <t xml:space="preserve">Rolo compactador pé de carneiro vibratório autopropelido por pneus de 11,6 t - 82 kw  </t>
  </si>
  <si>
    <t xml:space="preserve">Rolo compactador liso vibratório autopropelido por pneus de 11 t - 97 kw  </t>
  </si>
  <si>
    <t xml:space="preserve">Bate-estaca hidráulico para defensas montado em caminhão guindauto com capacidade de 6,2 t e carroceria de 5 t - 152 kw  </t>
  </si>
  <si>
    <t xml:space="preserve">Caminhão demarcador de faixas com sistema de pintura a frio - 28 kw/129 kw  </t>
  </si>
  <si>
    <t xml:space="preserve">caminhão basculante com capacidade de 14 m³ - 210 kw  </t>
  </si>
  <si>
    <t xml:space="preserve">Escavadeira hidráulica sobre esteiras com caçamba com capacidade de 1,56 m³ - 118 kw  </t>
  </si>
  <si>
    <t xml:space="preserve">Distribuidor de agregados sobre pneus autopropelido - 130 kW  </t>
  </si>
  <si>
    <t xml:space="preserve">Usina misturadora de solos com capacidade de 300 t/h - 44 kW  </t>
  </si>
  <si>
    <t xml:space="preserve">Carregadeira de pneus com capacidade de 3,40 m³ - 195 kw  </t>
  </si>
  <si>
    <t xml:space="preserve">Retroescavadeira de pneus com caçamba de escavação trapezoidal ou triangular com seção de corte de 0,30 a 0,50 m² - 58 kW  </t>
  </si>
  <si>
    <t xml:space="preserve">USINA DE ASFALTO A QUENTE GRAVIMÉTRICA COM CAPACIDADE DE 100/140 T/H - 260 KW  </t>
  </si>
  <si>
    <t xml:space="preserve">Trator sobre esteiras com lâmina - 259 kw  </t>
  </si>
  <si>
    <t xml:space="preserve">Trator sobre esteiras com lâmina - 127 kw  </t>
  </si>
  <si>
    <t xml:space="preserve">Central de concreto com capacidade de 150 m³/h - dosadora e misturadora  </t>
  </si>
  <si>
    <t xml:space="preserve">Central de concreto com capacidade de 30 m³/h - dosadora RS  </t>
  </si>
  <si>
    <t xml:space="preserve">Grupo gerador - 456 kva  </t>
  </si>
  <si>
    <t xml:space="preserve">Caminhão guindauto com capacidade de elevação de 6,2 t e carroceria de 7 t - 136 kw  </t>
  </si>
  <si>
    <t xml:space="preserve">Carregadeira de pneus com capacidade de 1,72 m³ - 113 kw  </t>
  </si>
  <si>
    <t>Escavadeira hidráulica com martelo hidráulico de 520 kg - 75 kw</t>
  </si>
  <si>
    <t xml:space="preserve">Caminhão tanque com capacidade de 6.000 l - 136 kw  </t>
  </si>
  <si>
    <t xml:space="preserve">Distribuidor de agregados rebocável com capacidade de 1,9 m³  </t>
  </si>
  <si>
    <t xml:space="preserve">Caldeira de asfalto rebocável com capacidade de 1.500 l - 6,5 kW  </t>
  </si>
  <si>
    <t>Grupo gerador - 7,2 kVA</t>
  </si>
  <si>
    <t>Betoneira com motor a gasolina com capacidade de 600 l - 10 kW</t>
  </si>
  <si>
    <t>Grupo gerador - 14 kVA</t>
  </si>
  <si>
    <t>Serra circular com bancada - D = 30 cm - 4 kW</t>
  </si>
  <si>
    <t>Transportador manual carrinho de mão com capacidade de 80 l</t>
  </si>
  <si>
    <t>Grupo gerador - 23 kVA</t>
  </si>
  <si>
    <t>Balança plataforma digital à bateria, com mesa de 75 x 75 cm e capacidade de 500 kg</t>
  </si>
  <si>
    <t>Martelete perfurador/rompedor elétrico - 1,50 kW</t>
  </si>
  <si>
    <t>Máquina de bancada universal para corte de chapa - 1,50 kW</t>
  </si>
  <si>
    <t>Máquina de bancada guilhotina - 4,00 kW</t>
  </si>
  <si>
    <t>Compactador manual com soquete vibratório - 4,10 kW</t>
  </si>
  <si>
    <t>Transportador manual gerica com capacidade de 180 l</t>
  </si>
  <si>
    <t>Vassoura mecânica rebocável com largura de 2,44 m</t>
  </si>
  <si>
    <t>Máquina de solda elétrica transformadora 250 A - 9,20 kW</t>
  </si>
  <si>
    <t>Furadeira de impacto de 12,5 mm - 0,80 kW</t>
  </si>
  <si>
    <t xml:space="preserve">Grupo gerador - 3,2 kva  </t>
  </si>
  <si>
    <t xml:space="preserve">Soprador de ar costal - 2,6 kw  </t>
  </si>
  <si>
    <t xml:space="preserve">Compactador manual de placa vibratória - 3,00 kw  </t>
  </si>
  <si>
    <t xml:space="preserve">Vibrador de imersão para concreto - 4,10 kw  </t>
  </si>
  <si>
    <t xml:space="preserve">Equipamento para pintura a ar comprimido de pistola com caneca com capacidade de 1.000 ml e compressor de 1,50 kw  </t>
  </si>
  <si>
    <t xml:space="preserve">Máquina policorte - 2,20 kw  </t>
  </si>
  <si>
    <t xml:space="preserve">Compressor de ar portátil de 58,52 l/s (124 pcm) - 27 kw  </t>
  </si>
  <si>
    <t xml:space="preserve">Martelete perfurador/rompedor a ar comprimido de 25 kg para rocha com capacidade de 2.040 gpm  </t>
  </si>
  <si>
    <t xml:space="preserve">Grade de 24 discos rebocável de d = 60 cm (24")  </t>
  </si>
  <si>
    <t xml:space="preserve">Compressor de ar portátil de 160,46 l/s (340 pcm) - 81 kw  </t>
  </si>
  <si>
    <t xml:space="preserve">Grupo gerador - 113 kVA  </t>
  </si>
  <si>
    <t xml:space="preserve">Compressor de ar portátil de 363,87 l/s (771 pcm) - 158,13 kw  </t>
  </si>
  <si>
    <t xml:space="preserve">Equipamento para selagem com material asfáltico rebocável com capacidade de 370 l - 35 kW  </t>
  </si>
  <si>
    <t xml:space="preserve">Bomba para concreto projetado via seca com capacidade de 6 m³/h - 7,5 kw  </t>
  </si>
  <si>
    <t xml:space="preserve">Perfuratriz manual para coroa diamantada - 1,60 kw  </t>
  </si>
  <si>
    <t xml:space="preserve">Régua vibratória dupla com 4 m - 4,10 kW  </t>
  </si>
  <si>
    <t xml:space="preserve">Serra para corte de concreto e asfalto - 10 kW  </t>
  </si>
  <si>
    <t xml:space="preserve">Bomba de alta pressão para hidrojateamento com capacidade de 18 mpa - 5,20 kw  </t>
  </si>
  <si>
    <t xml:space="preserve">Compressor de ar portátil de 9,44 l/s (20 PCM) a gasolina - 5,22 kW  </t>
  </si>
  <si>
    <t xml:space="preserve">Plotadora de recorte com computador e programa computacional  </t>
  </si>
  <si>
    <t xml:space="preserve">Prensa dobradeira capacidade 320 t - comprimento até 3.100 mm - 30 kW  </t>
  </si>
  <si>
    <t xml:space="preserve">Talha manual com capacidade de 3 t  </t>
  </si>
  <si>
    <t xml:space="preserve">Misturador de argamassa com capacidade de 0,250 m³ - 3,70 kw  </t>
  </si>
  <si>
    <t xml:space="preserve">Equipamento para solda e corte com oxiacetileno  </t>
  </si>
  <si>
    <t xml:space="preserve">Aquecedor de fluido térmico - 12 kw  </t>
  </si>
  <si>
    <t xml:space="preserve">Martelete perfurador/rompedor elétrico - 0,90 kW  </t>
  </si>
  <si>
    <t xml:space="preserve">Compressor de ar portátil de 185,95 l/s (394 PCM) - 81,50 kW  </t>
  </si>
  <si>
    <t xml:space="preserve">Fábrica de pré-moldado de concreto para mourão - 2,20 kW  </t>
  </si>
  <si>
    <t xml:space="preserve">Caldeira de asfalto rebocável com capacidade de 600 l - 5,20 kW  </t>
  </si>
  <si>
    <t xml:space="preserve">Martelete perfurador/rompedor a ar comprimido de 28 kg para concreto com capacidade de 1.230 gpm  </t>
  </si>
  <si>
    <t xml:space="preserve">Mesa vibratória - 2,20 kW  </t>
  </si>
  <si>
    <t xml:space="preserve">Carro manual modelo plataforma de 200 x 80 cm com capacidade de 800 kg  </t>
  </si>
  <si>
    <t>PROJETO EXECUTIVO DE ENGENHARIA PARA MELHORIA DA MOBILIDADE NA PE-120</t>
  </si>
  <si>
    <t xml:space="preserve">REAJUSTAMENTO </t>
  </si>
  <si>
    <t>AREAIS</t>
  </si>
  <si>
    <t>ÍNDICE</t>
  </si>
  <si>
    <t>MÊS</t>
  </si>
  <si>
    <t>DIVISOR</t>
  </si>
  <si>
    <t>INDICE COTAÇÃO</t>
  </si>
  <si>
    <t xml:space="preserve">INDICE DATA BASE </t>
  </si>
  <si>
    <t>PREÇO COT</t>
  </si>
  <si>
    <t>REAJUSTE</t>
  </si>
  <si>
    <t>COT-001</t>
  </si>
  <si>
    <t>AREIA MÉDIA CIF</t>
  </si>
  <si>
    <t>M. A. DA SILVA MELO</t>
  </si>
  <si>
    <t>PAV</t>
  </si>
  <si>
    <t>ABRIL/2025*</t>
  </si>
  <si>
    <t>M3</t>
  </si>
  <si>
    <t>COT-002</t>
  </si>
  <si>
    <t>AREIA MÉDIA LAVADA CIF</t>
  </si>
  <si>
    <t>DRE</t>
  </si>
  <si>
    <t>COT-003</t>
  </si>
  <si>
    <t>AREIA GROSSA LAVADA CIF</t>
  </si>
  <si>
    <t>AREIA MÉDIA FOB</t>
  </si>
  <si>
    <t>AREIA MÉDIA LAVADA FOB</t>
  </si>
  <si>
    <t>AREIA GROSSA LAVADA FOB</t>
  </si>
  <si>
    <t>AREIASIL</t>
  </si>
  <si>
    <t>MAIO/2025*</t>
  </si>
  <si>
    <t>AREIA LAVADA MEDIA - CIF</t>
  </si>
  <si>
    <t>SANTOS MINERAÇÃO</t>
  </si>
  <si>
    <t>AREIA GROSSA LAVADA - CIF</t>
  </si>
  <si>
    <t>PEDREIRAS</t>
  </si>
  <si>
    <t>DENSIDADE</t>
  </si>
  <si>
    <t>COT-005</t>
  </si>
  <si>
    <t>MINECAL CIF</t>
  </si>
  <si>
    <t>BRITA 0</t>
  </si>
  <si>
    <t>COT-006</t>
  </si>
  <si>
    <t>BRITA 1</t>
  </si>
  <si>
    <t>COT-007</t>
  </si>
  <si>
    <t>PÓ DE PEDRA</t>
  </si>
  <si>
    <t>COT-008</t>
  </si>
  <si>
    <t>RACHÃO</t>
  </si>
  <si>
    <t>COT-009</t>
  </si>
  <si>
    <t>BGS</t>
  </si>
  <si>
    <t>COT-011</t>
  </si>
  <si>
    <t>PEDRISCO</t>
  </si>
  <si>
    <t>BRITA 4</t>
  </si>
  <si>
    <t>MINECAL FOB</t>
  </si>
  <si>
    <t>AGRESTE CIF</t>
  </si>
  <si>
    <t>COT-010</t>
  </si>
  <si>
    <t>BRITA 2</t>
  </si>
  <si>
    <t>AGRESTE FOB</t>
  </si>
  <si>
    <t>BRITAR FOB</t>
  </si>
  <si>
    <t>BRITAR CIF</t>
  </si>
  <si>
    <t>AURORA FOB</t>
  </si>
  <si>
    <t>DESTINAÇÃO FINAL</t>
  </si>
  <si>
    <t>MOBILIZAÇÃO E DESMOBILIZAÇÃO</t>
  </si>
  <si>
    <t>COT-013</t>
  </si>
  <si>
    <t>RCC AMBIENTAL</t>
  </si>
  <si>
    <t>METRALHA</t>
  </si>
  <si>
    <t>OC/MA</t>
  </si>
  <si>
    <t>OUTUBRO/2024</t>
  </si>
  <si>
    <t>-</t>
  </si>
  <si>
    <t>COT-014</t>
  </si>
  <si>
    <t>ASFALTO</t>
  </si>
  <si>
    <t>COT-015</t>
  </si>
  <si>
    <t>SOLO</t>
  </si>
  <si>
    <t>CTR IPOJUCA</t>
  </si>
  <si>
    <t>NOVEMBRO/2024</t>
  </si>
  <si>
    <t>CTR CARUARU</t>
  </si>
  <si>
    <t>SETEMBRO/2024</t>
  </si>
  <si>
    <t>CBUQ</t>
  </si>
  <si>
    <t>COT-016</t>
  </si>
  <si>
    <t>CBUQ FAIXA B COM POLIMERO</t>
  </si>
  <si>
    <t>ANCAR - FOB</t>
  </si>
  <si>
    <t>COT-017</t>
  </si>
  <si>
    <t>CBUQ FAIXA C COM POLIMERO</t>
  </si>
  <si>
    <t>CBUQ FAIXA B COM POLIMERO - CIF</t>
  </si>
  <si>
    <t>ANDRADE GUEDES</t>
  </si>
  <si>
    <t>CBUQ FAIXA C COM POLIMERO - CIF</t>
  </si>
  <si>
    <t>CBUQ FAIXA B COM POLIMERO - FOB</t>
  </si>
  <si>
    <t>CBUQ FAIXA C COM POLIMERO - FOB</t>
  </si>
  <si>
    <t>CONSTRUFENIX</t>
  </si>
  <si>
    <t>GEOGRELHA</t>
  </si>
  <si>
    <t>COT-020</t>
  </si>
  <si>
    <t>HUESKER</t>
  </si>
  <si>
    <t>DEZEMBRO/2024*</t>
  </si>
  <si>
    <t>M2</t>
  </si>
  <si>
    <t>GEOCOM</t>
  </si>
  <si>
    <t>MACCAFERRI</t>
  </si>
  <si>
    <t>JANEIRO/2025*</t>
  </si>
  <si>
    <t>PRODUTOS SIKA</t>
  </si>
  <si>
    <t>COT-021</t>
  </si>
  <si>
    <t xml:space="preserve">SIKAMONOTOP 4122 </t>
  </si>
  <si>
    <t>BAUCHEMIE</t>
  </si>
  <si>
    <t>OAE / S AÇO</t>
  </si>
  <si>
    <t>KG</t>
  </si>
  <si>
    <t>COT-022</t>
  </si>
  <si>
    <t>SIKA ARMATEC 108</t>
  </si>
  <si>
    <t>VIAPOL</t>
  </si>
  <si>
    <t>SIKAMONOTOP 4122 - CIF</t>
  </si>
  <si>
    <t>GRUPO REPE</t>
  </si>
  <si>
    <t>SIKA ARMATEC 108 - CIF</t>
  </si>
  <si>
    <t>SIKAMONOTOP 4122 - FOB</t>
  </si>
  <si>
    <t>SIKA ARMATEC 108 - FOB</t>
  </si>
  <si>
    <t>DEFENSAS E ANCORAGENS</t>
  </si>
  <si>
    <t>COT-023</t>
  </si>
  <si>
    <t>LISY - FOB</t>
  </si>
  <si>
    <t>DEFENSA</t>
  </si>
  <si>
    <t>ABRIL/2025</t>
  </si>
  <si>
    <t>COT-024</t>
  </si>
  <si>
    <t>ANCORAGEM</t>
  </si>
  <si>
    <t>MARVITEC - FOB</t>
  </si>
  <si>
    <t>ARMACO STACO - FOB</t>
  </si>
  <si>
    <t>CONCRETO</t>
  </si>
  <si>
    <t>COT-025</t>
  </si>
  <si>
    <t>SUPERMIX</t>
  </si>
  <si>
    <t>CONCRETO DE 4,5 FTMK</t>
  </si>
  <si>
    <t>COT-026</t>
  </si>
  <si>
    <t>CONCRETO DE 7,5 MPA</t>
  </si>
  <si>
    <t>*Último índice disponível de DEZEMBRO/2025</t>
  </si>
  <si>
    <t>ESTUDO DOS BINÔMIOS - AQUISIÇÃO + TRANSPORTE</t>
  </si>
  <si>
    <t xml:space="preserve">PEDREIRA </t>
  </si>
  <si>
    <t>EMPRESA</t>
  </si>
  <si>
    <t>BRITA GRADUADA SIMPLES</t>
  </si>
  <si>
    <t>MARACATU</t>
  </si>
  <si>
    <t>MEGAMINERAÇÃO</t>
  </si>
  <si>
    <t>PREÇO CIF</t>
  </si>
  <si>
    <t>PREÇO FOB</t>
  </si>
  <si>
    <t>DISTÂNCIA PAVIMENTADA</t>
  </si>
  <si>
    <t>DISTÂNCIA EM LEITO NATURAL</t>
  </si>
  <si>
    <t>CUSTO DO TRANSPORTE EM TKM - PAVIMENTADO (5914389 - SICRO - 01/2024) - 0,77</t>
  </si>
  <si>
    <t>CUSTO DO TRANSPORTE EM TKM - EM LEITO NATURAL (5914359 - SICRO - 01/2024) - 1,17</t>
  </si>
  <si>
    <t>CUSTO TOTAL COM TRANSPORTE</t>
  </si>
  <si>
    <t>MINECAL</t>
  </si>
  <si>
    <t>BRITAR</t>
  </si>
  <si>
    <t>AGRESTE</t>
  </si>
  <si>
    <t>AURORA</t>
  </si>
  <si>
    <t>CUSTO DO TRANSPORTE EM TKM - PAVIMENTADO (5914389 - SICRO - 10/2024) - 0,82</t>
  </si>
  <si>
    <t>CUSTO DO TRANSPORTE EM TKM - EM LEITO NATURAL (5914359 - SICRO - 07/2024) - 1,24</t>
  </si>
  <si>
    <t>CUSTO DO TRANSPORTE EM TKM - EM LEITO NATURAL (5914359 - SICRO - 10/2024) - 1,24</t>
  </si>
  <si>
    <t>NÃO FORNECE</t>
  </si>
  <si>
    <t>CUSTO DO TRANSPORTE EM TKM - PAVIMENTADO (5914389 - SICRO - 04/2024) - 0,79</t>
  </si>
  <si>
    <t>CUSTO DO TRANSPORTE EM TKM - EM LEITO NATURAL (5914359 - SICRO - 04/2024) - 1,230</t>
  </si>
  <si>
    <t>PEDRA RACHÃO</t>
  </si>
  <si>
    <t>DISTÂNCIA PAVIMENTADA (para pista)</t>
  </si>
  <si>
    <t>AREIA</t>
  </si>
  <si>
    <t>AREIA MÉDIA</t>
  </si>
  <si>
    <t>PREÇO FOB (Reajustado para data base)</t>
  </si>
  <si>
    <t>AREIA MÉDIA LAVADA</t>
  </si>
  <si>
    <t>AREIA GROSSA LAVADA</t>
  </si>
  <si>
    <t>DISTÂNCIA PAVIMENTADA (para canteiro)</t>
  </si>
  <si>
    <t>DISTÂNCIA EM LEITO NATURAL (para canteiro)</t>
  </si>
  <si>
    <t>DESTINAÇÃO FINAL DE RESÍDUOS</t>
  </si>
  <si>
    <t>DISTÂNCIA PAVIMENTADA (a partir do meio do trecho)</t>
  </si>
  <si>
    <t>DISTÂNCIA EM LEITO NATURAL (a partir do meio do trecho)</t>
  </si>
  <si>
    <t>CUSTO DO TRANSPORTE EM TKM - PAVIMENTADO (5914344 - SICRO - 10/2024) - 0,80</t>
  </si>
  <si>
    <t>CUSTO DO TRANSPORTE EM TKM - EM LEITO NATURAL (5914314 - SICRO - 10/2024) - 1,22</t>
  </si>
  <si>
    <t>REVEST. ASFÁLTICO</t>
  </si>
  <si>
    <t>SOLO DE BOTA FORA</t>
  </si>
  <si>
    <t>CUSTO DO TRANSPORTE EM TKM - PAVIMENTADO (5915321 - SICRO - 10/2024) - 0,65</t>
  </si>
  <si>
    <t>CUSTO DO TRANSPORTE EM TKM - EM LEITO NATURAL (5915319 - SICRO -10/2024) - 0,89</t>
  </si>
  <si>
    <t>ESTUDO DE BINÔMIO DE AQUISIÇÃO GLOBAL - DESTINAÇÃO FINAL DE RESÍDUOS</t>
  </si>
  <si>
    <t>MATERIAL</t>
  </si>
  <si>
    <t>Metralha</t>
  </si>
  <si>
    <t>Solo</t>
  </si>
  <si>
    <t>Revest. Asfaltico</t>
  </si>
  <si>
    <t>TRANSPORTE</t>
  </si>
  <si>
    <t>LN</t>
  </si>
  <si>
    <t>ANCAR</t>
  </si>
  <si>
    <t>DISTÂNCIA PAVIMENTADA (para meio do trecho)</t>
  </si>
  <si>
    <t>DISTÂNCIA EM LEITO NATURAL (para meio do trecho)</t>
  </si>
  <si>
    <t>DISTÂNCIA PAVIMENTADA  (para o meio do trecho)</t>
  </si>
  <si>
    <t>DISTÂNCIA EM LEITO NATURAL (para o meio do trecho)</t>
  </si>
  <si>
    <t>SIKAMONOTOP</t>
  </si>
  <si>
    <t>REPE</t>
  </si>
  <si>
    <t>DISTÂNCIA PAVIMENTADA  (para canteiro)</t>
  </si>
  <si>
    <t>ARMATEC</t>
  </si>
  <si>
    <t>LISY</t>
  </si>
  <si>
    <t>MARVITEC</t>
  </si>
  <si>
    <t>ARMACO STACO</t>
  </si>
  <si>
    <r>
      <rPr>
        <b/>
        <sz val="13"/>
        <rFont val="Arial"/>
        <family val="2"/>
      </rPr>
      <t xml:space="preserve">OBSERVAÇÃO - FORNECIMENTO DE AREIA MÉDIA: </t>
    </r>
    <r>
      <rPr>
        <sz val="13"/>
        <rFont val="Arial"/>
        <family val="2"/>
      </rPr>
      <t>Salientamos que para o insumo "Areia Média", dentre todos os areais estudados, apenas o M. A. da Silva Melo fornece o insumo nessa condição (não lavada). Por esta razão apenas o seu preço foi estudado no binômio correspondente e adotado no orçamento.</t>
    </r>
  </si>
  <si>
    <t>MAPAS E ROTAS DE FORNECEDORES</t>
  </si>
  <si>
    <t>RODOVIA PE-120</t>
  </si>
  <si>
    <t>PAGAMENTO DE DESCARREGO DE MATERIAIS</t>
  </si>
  <si>
    <t>CTR Ipojuca - Para Estaca 0+0,00</t>
  </si>
  <si>
    <t>112km</t>
  </si>
  <si>
    <t>+ 20,487 (meio do trecho)</t>
  </si>
  <si>
    <t>RCC Ambiental - Para Estaca 0+0,00</t>
  </si>
  <si>
    <t>122km</t>
  </si>
  <si>
    <t>CTR Caruaru - A partir da estaca final</t>
  </si>
  <si>
    <t>34,00 km</t>
  </si>
  <si>
    <t xml:space="preserve">As distâncias referente as remoções são especificas conforme o quadro de DMT    </t>
  </si>
  <si>
    <t>CTR Caruaru - LEITO NATURAL</t>
  </si>
  <si>
    <t>2,92 KM</t>
  </si>
  <si>
    <t>AREAL</t>
  </si>
  <si>
    <t>Areal SANTOS MINERAÇÃO - Para canteiro</t>
  </si>
  <si>
    <t>114 km</t>
  </si>
  <si>
    <t>M. A. DA SILVA MELO - Para canteiro</t>
  </si>
  <si>
    <t>60,9 km</t>
  </si>
  <si>
    <t>Areiasil - Para canteiro</t>
  </si>
  <si>
    <t>127 km</t>
  </si>
  <si>
    <t>Minecal - Para canteiro</t>
  </si>
  <si>
    <t>30,60 km</t>
  </si>
  <si>
    <t>Britar - Para canteiro</t>
  </si>
  <si>
    <t>45,30 km</t>
  </si>
  <si>
    <t>Pedreira do Agreste - Para canteiro</t>
  </si>
  <si>
    <t>3,4 km</t>
  </si>
  <si>
    <t>Pedreira do Aurora - Para canteiro</t>
  </si>
  <si>
    <t>152 km</t>
  </si>
  <si>
    <t>Pedreira do Aurora - Leito Natural</t>
  </si>
  <si>
    <t>1,9 km</t>
  </si>
  <si>
    <t>REFINARIAS</t>
  </si>
  <si>
    <t>LUBNOR - CE (Para Canteiro)</t>
  </si>
  <si>
    <t>778 km</t>
  </si>
  <si>
    <t>REGAP - MG (Para Canteiro)</t>
  </si>
  <si>
    <t>1.978 km</t>
  </si>
  <si>
    <t>RLAM - BA (Para Canteiro)</t>
  </si>
  <si>
    <t>725,22 km</t>
  </si>
  <si>
    <t>DISTRIBUIDORAS</t>
  </si>
  <si>
    <t>EMAM - CE (Para Canteiro)</t>
  </si>
  <si>
    <t>781 km</t>
  </si>
  <si>
    <t>BETUNEL - CE (Para Canteiro)</t>
  </si>
  <si>
    <t>769,22 km</t>
  </si>
  <si>
    <t>ESTRATURA - CE (Para Canteiro)</t>
  </si>
  <si>
    <t>775 km</t>
  </si>
  <si>
    <t>GRECCA ASFALTOS - CE (Para Canteiro)</t>
  </si>
  <si>
    <t>774 km</t>
  </si>
  <si>
    <t>BRASQUÍMICA - BA (Para Canteiro)</t>
  </si>
  <si>
    <t>704,22 km</t>
  </si>
  <si>
    <t>BETUNEL - BA (Para Canteiro)</t>
  </si>
  <si>
    <t>701 km</t>
  </si>
  <si>
    <t>EMAM - BA (Para Canteiro)</t>
  </si>
  <si>
    <t>702 km</t>
  </si>
  <si>
    <t>ESTRATURA - MG (Para Canteiro)</t>
  </si>
  <si>
    <t>1.971 km</t>
  </si>
  <si>
    <t>GRECA ASFALTOS - MG (Para Canteiro)</t>
  </si>
  <si>
    <t>1.966 km</t>
  </si>
  <si>
    <t>TRAÇADO DISTRIBUIDORA - MG (Para Canteiro)</t>
  </si>
  <si>
    <t>1.963 km</t>
  </si>
  <si>
    <t>CENTROS FORNECEDORES</t>
  </si>
  <si>
    <t>CARUARU (Para Canteiro)</t>
  </si>
  <si>
    <t>25,32 km</t>
  </si>
  <si>
    <t>RECIFE (Para Canteiro)</t>
  </si>
  <si>
    <t>158,22 km</t>
  </si>
  <si>
    <t>MASSA ASFÁLTICA</t>
  </si>
  <si>
    <t>ANDRADE GUEDES (Para Estaca 0+0,00)</t>
  </si>
  <si>
    <t>125km</t>
  </si>
  <si>
    <t>ANCAR (Para Estaca final 2.048+13,28)</t>
  </si>
  <si>
    <t>25,6km</t>
  </si>
  <si>
    <t>LISY - SP (Para Canteiro)</t>
  </si>
  <si>
    <t>2575 km</t>
  </si>
  <si>
    <t>MARVITEC - SP (Para Canteiro)</t>
  </si>
  <si>
    <t>2536 km</t>
  </si>
  <si>
    <t>ARMACO STACO - RJ (Para Canteiro)</t>
  </si>
  <si>
    <t>2163 km</t>
  </si>
  <si>
    <t>MC BAUCHEMIE (Para Canteiro)</t>
  </si>
  <si>
    <t>110 KM</t>
  </si>
  <si>
    <t>GRUPO REP (Para Canteiro)</t>
  </si>
  <si>
    <t>167 KM</t>
  </si>
  <si>
    <t>CONSTRUFENIX (Para o meio do trecho)</t>
  </si>
  <si>
    <t>51,9 KM</t>
  </si>
  <si>
    <t>DEPARTAMENTO DE ESTRADAS DE RODAGEM</t>
  </si>
  <si>
    <t>GOVERNO DO ESTADO DE PERNAMBUCO</t>
  </si>
  <si>
    <t>CUSTO DE AQUISIÇÃO E TRANSPORTE DE MATERIAL BETUMINOSO</t>
  </si>
  <si>
    <t>Portaria DNIT nº 1977 publicada no D.O.U. em 25 de outubro de 2017</t>
  </si>
  <si>
    <t>ICMS ajustado conforme Lei nº 18.305/2023</t>
  </si>
  <si>
    <t>Ref. de Preços: ANP - Outubro/2025</t>
  </si>
  <si>
    <t>(LUBNOR) Fortaleza - CE</t>
  </si>
  <si>
    <r>
      <t xml:space="preserve">EAI (R$/t) 
</t>
    </r>
    <r>
      <rPr>
        <i/>
        <sz val="10"/>
        <color indexed="9"/>
        <rFont val="Calibri"/>
        <family val="2"/>
      </rPr>
      <t>Estadual</t>
    </r>
  </si>
  <si>
    <t>DMT PAVIMENTADO                   (km)</t>
  </si>
  <si>
    <t>DMT LEITO NATURAL                   (KM)</t>
  </si>
  <si>
    <t>Y (R$/t)</t>
  </si>
  <si>
    <t>EAI</t>
  </si>
  <si>
    <t>CAP-50/70</t>
  </si>
  <si>
    <t>ICMS: 20,50%</t>
  </si>
  <si>
    <t>PIS: 0,65%</t>
  </si>
  <si>
    <t>COFINS: 3,00%</t>
  </si>
  <si>
    <t>Preço com Encargos</t>
  </si>
  <si>
    <t>Custo Total Binômio</t>
  </si>
  <si>
    <t>(RLAM) SÃO FRANCISCO DO CONDE - BA</t>
  </si>
  <si>
    <r>
      <t xml:space="preserve">EAI (R$/t)  
</t>
    </r>
    <r>
      <rPr>
        <i/>
        <sz val="10"/>
        <color indexed="9"/>
        <rFont val="Calibri"/>
        <family val="2"/>
      </rPr>
      <t>Regional</t>
    </r>
  </si>
  <si>
    <t>(REGAP) BETIM - MG</t>
  </si>
  <si>
    <t>Cálculo das Alíquotas conforme Ofício Circular DNIT Nº 3.784/2025</t>
  </si>
  <si>
    <t>FÓRMULA DE TRANSPORTE DE MATERIAL BETUMINOSO</t>
  </si>
  <si>
    <t>Atualização das Fórmulas de Transportes Material Betuminoso:</t>
  </si>
  <si>
    <t>Índice</t>
  </si>
  <si>
    <t>Io (julho/2014)</t>
  </si>
  <si>
    <t>Ii (out/25)</t>
  </si>
  <si>
    <t>Índice Atualiz.</t>
  </si>
  <si>
    <t>Reaj. de jul/14 a out/25</t>
  </si>
  <si>
    <t>Pavimentação</t>
  </si>
  <si>
    <t>1ª Parcela Fixa</t>
  </si>
  <si>
    <t>Índices de Atualização de Reajustamento</t>
  </si>
  <si>
    <t>2ª Parcela Pav</t>
  </si>
  <si>
    <t xml:space="preserve">R =   (Ii - Io)/Io </t>
  </si>
  <si>
    <t>3ª Parcela LN</t>
  </si>
  <si>
    <t>DE JULHO/2014 a OUTUBRO/2025: ÍNDICE DE PAVIMENTAÇÃO</t>
  </si>
  <si>
    <t>Io = Índice de preço do mês de origem do orçamento (Jul/2014)</t>
  </si>
  <si>
    <t xml:space="preserve">Fórmula = </t>
  </si>
  <si>
    <t xml:space="preserve">YF = </t>
  </si>
  <si>
    <t>Ii = Índice de preço  referente ao mês da licitação (Out/2025)</t>
  </si>
  <si>
    <t>BINÔMIO (AQUISIÇÃO + TRANSPORTE) GLOBAL</t>
  </si>
  <si>
    <t>CEARÁ</t>
  </si>
  <si>
    <t>BAHIA</t>
  </si>
  <si>
    <t>MINAS GERAIS</t>
  </si>
  <si>
    <t xml:space="preserve">QUANTIDADE (T) (PROJETO) </t>
  </si>
  <si>
    <t>UNIT</t>
  </si>
  <si>
    <t>AQUISIÇÃO</t>
  </si>
  <si>
    <t>CM-30</t>
  </si>
  <si>
    <t>RR-1C</t>
  </si>
  <si>
    <t>RR-2C</t>
  </si>
  <si>
    <t>RM-1C</t>
  </si>
  <si>
    <t>AMP 55/75 - E</t>
  </si>
  <si>
    <t>MARACANAÚ - CE</t>
  </si>
  <si>
    <t>RR-1C (R$/t ) Estadual</t>
  </si>
  <si>
    <t>RR-2C (R$/t ) Estadual</t>
  </si>
  <si>
    <t>AMP 55/75 (R$/t) Regional</t>
  </si>
  <si>
    <r>
      <t xml:space="preserve">AMP 55/75 (R$/t)
</t>
    </r>
    <r>
      <rPr>
        <i/>
        <sz val="10"/>
        <color theme="0"/>
        <rFont val="Calibri"/>
        <family val="2"/>
      </rPr>
      <t>(Regional)</t>
    </r>
  </si>
  <si>
    <t>RM-1C (R$/t )
Estadual</t>
  </si>
  <si>
    <t>CAP 55/75-E</t>
  </si>
  <si>
    <t>CANDEIAS - BA</t>
  </si>
  <si>
    <r>
      <t xml:space="preserve">RR-1C (R$/t ) </t>
    </r>
    <r>
      <rPr>
        <i/>
        <sz val="10"/>
        <color indexed="9"/>
        <rFont val="Calibri"/>
        <family val="2"/>
      </rPr>
      <t>Regional</t>
    </r>
  </si>
  <si>
    <r>
      <t xml:space="preserve">RR-2C (R$/t ) </t>
    </r>
    <r>
      <rPr>
        <i/>
        <sz val="10"/>
        <color indexed="9"/>
        <rFont val="Calibri"/>
        <family val="2"/>
      </rPr>
      <t>Regional</t>
    </r>
  </si>
  <si>
    <r>
      <t xml:space="preserve">AMP 55/75 (R$/t)
</t>
    </r>
    <r>
      <rPr>
        <i/>
        <sz val="10"/>
        <color indexed="9"/>
        <rFont val="Calibri"/>
        <family val="2"/>
      </rPr>
      <t>(Regional)</t>
    </r>
  </si>
  <si>
    <r>
      <t xml:space="preserve">RM-1C (R$/t )
</t>
    </r>
    <r>
      <rPr>
        <i/>
        <sz val="10"/>
        <color theme="0"/>
        <rFont val="Calibri"/>
        <family val="2"/>
      </rPr>
      <t>Regional</t>
    </r>
  </si>
  <si>
    <t>BETIM/MG</t>
  </si>
  <si>
    <t>AMP 55/75 (R$/t)
Regional</t>
  </si>
  <si>
    <t>Atualização das Fórmulas de Transportes Material Betuminoso</t>
  </si>
  <si>
    <t>DISTÂNCIAS DAS DISTRIBUIDORAS</t>
  </si>
  <si>
    <t>R (Índice Atualiz.)</t>
  </si>
  <si>
    <t>MARACANAU - CE</t>
  </si>
  <si>
    <t>DMT</t>
  </si>
  <si>
    <t>EMAM PACATATUBA</t>
  </si>
  <si>
    <t>BETUNEL</t>
  </si>
  <si>
    <t>ESTRATURA</t>
  </si>
  <si>
    <t>GRECA ASFALTOS</t>
  </si>
  <si>
    <t>CANDEIAS -BA</t>
  </si>
  <si>
    <t>BRASQUIMICA</t>
  </si>
  <si>
    <t>EMAM</t>
  </si>
  <si>
    <t>BETIM-MG</t>
  </si>
  <si>
    <t>TRAÇADO DISTRIBUIDORA</t>
  </si>
  <si>
    <t>1600404</t>
  </si>
  <si>
    <t xml:space="preserve">Remoção de tubos de concreto com diâmetro de 0,40 m a 1,00 m em valas e bueiros </t>
  </si>
  <si>
    <t>PE-082</t>
  </si>
  <si>
    <t>DIAMETRO</t>
  </si>
  <si>
    <t>CONSUMO (m³/m)</t>
  </si>
  <si>
    <t>CONSUMO TOTAL</t>
  </si>
  <si>
    <t>Ø0,80</t>
  </si>
  <si>
    <t>CONSUMO UNIT (m³/m)</t>
  </si>
  <si>
    <t>CONSUMO UNIT (2,4t/m³)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</si>
</sst>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0">
    <numFmt numFmtId="41" formatCode="_-* #,##0_-;\-* #,##0_-;_-* &quot;-&quot;_-;_-@_-"/>
    <numFmt numFmtId="44" formatCode="_-&quot;R$&quot;\ * #,##0.00_-;\-&quot;R$&quot;\ * #,##0.00_-;_-&quot;R$&quot;\ * &quot;-&quot;??_-;_-@_-"/>
    <numFmt numFmtId="43" formatCode="_-* #,##0.00_-;\-* #,##0.00_-;_-* &quot;-&quot;??_-;_-@_-"/>
    <numFmt numFmtId="164" formatCode="_-&quot;R$&quot;* #,##0.00_-;\-&quot;R$&quot;* #,##0.00_-;_-&quot;R$&quot;* &quot;-&quot;??_-;_-@_-"/>
    <numFmt numFmtId="165" formatCode="_(&quot;R$ &quot;* #,##0.00_);_(&quot;R$ &quot;* \(#,##0.00\);_(&quot;R$ &quot;* &quot;-&quot;??_);_(@_)"/>
    <numFmt numFmtId="166" formatCode="_-* #,##0.0000_-;\-* #,##0.0000_-;_-* &quot;-&quot;??_-;_-@_-"/>
    <numFmt numFmtId="167" formatCode="_(&quot;Cr$&quot;* #,##0_);_(&quot;Cr$&quot;* \(#,##0\);_(&quot;Cr$&quot;* &quot;-&quot;_);_(@_)"/>
    <numFmt numFmtId="168" formatCode="[$€]#,##0.00_);[Red]\([$€]#,##0.00\)"/>
    <numFmt numFmtId="169" formatCode="_(* #,##0.00_);_(* \(#,##0.00\);_(* \-??_);_(@_)"/>
    <numFmt numFmtId="170" formatCode="#,##0.00\ ;&quot; (&quot;#,##0.00\);&quot; -&quot;#\ ;@\ "/>
    <numFmt numFmtId="171" formatCode="#,#00"/>
    <numFmt numFmtId="172" formatCode="_(&quot;Cr$&quot;* #,##0.00_);_(&quot;Cr$&quot;* \(#,##0.00\);_(&quot;Cr$&quot;* &quot;-&quot;??_);_(@_)"/>
    <numFmt numFmtId="173" formatCode="_(&quot;R$ &quot;* #,##0.00_);_(&quot;R$ &quot;* \(#,##0.00\);_(&quot;R$ &quot;* \-??_);_(@_)"/>
    <numFmt numFmtId="174" formatCode="General_)"/>
    <numFmt numFmtId="175" formatCode="_(* #,##0.00_);[Red]_(* \(#,##0.00\);_(* &quot;-&quot;??_);[Blue]* _(@_)"/>
    <numFmt numFmtId="176" formatCode="%#,#00"/>
    <numFmt numFmtId="177" formatCode="#.##000"/>
    <numFmt numFmtId="178" formatCode="_(* #,##0.00&quot; Km&quot;_);[Red]_(* \(#,##0.00&quot; Km&quot;\);_(* &quot;-&quot;?????_);[Blue]* _(@_)"/>
    <numFmt numFmtId="179" formatCode="_-* #,##0.000_-;\-* #,##0.000_-;_-* &quot;-&quot;??_-;_-@_-"/>
    <numFmt numFmtId="180" formatCode="0.0\ &quot;m³&quot;"/>
    <numFmt numFmtId="181" formatCode="0.00\ &quot;m&quot;"/>
    <numFmt numFmtId="182" formatCode="&quot;EQ&quot;0#"/>
    <numFmt numFmtId="183" formatCode="&quot;EQ&quot;0"/>
    <numFmt numFmtId="184" formatCode="_-* #,##0.00_-;\-* #,##0.00_-;_-* \-??_-;_-@_-"/>
    <numFmt numFmtId="185" formatCode="#,##0.0\ ;&quot; (&quot;#,##0.0\);#\ ;@\ "/>
    <numFmt numFmtId="186" formatCode="#,"/>
    <numFmt numFmtId="187" formatCode="&quot;R$ &quot;#,##0_);\(&quot;R$ &quot;#,##0\)"/>
    <numFmt numFmtId="188" formatCode="_([$€-2]* #,##0.00_);_([$€-2]* \(#,##0.00\);_([$€-2]* &quot;-&quot;??_)"/>
    <numFmt numFmtId="189" formatCode="_(* #,##0.00_);_(* \(#,##0.00\);_(* &quot;-&quot;??_);_(@_)"/>
    <numFmt numFmtId="190" formatCode="#."/>
    <numFmt numFmtId="191" formatCode="_([$€]* #,##0.00_);_([$€]* \(#,##0.00\);_([$€]* &quot;-&quot;??_);_(@_)"/>
    <numFmt numFmtId="192" formatCode="&quot;R$&quot;\ #,##0.00"/>
    <numFmt numFmtId="193" formatCode="0.000"/>
    <numFmt numFmtId="194" formatCode="#,##0.00\ &quot;Km&quot;"/>
    <numFmt numFmtId="195" formatCode="_-* #,##0_-;\-* #,##0_-;_-* &quot;-&quot;??_-;_-@_-"/>
    <numFmt numFmtId="196" formatCode="0.0"/>
    <numFmt numFmtId="197" formatCode="#,##0.0000"/>
    <numFmt numFmtId="198" formatCode="_(* #,##0.0000_);_(* \(#,##0.0000\);_(* &quot;-&quot;??_);_(@_)"/>
    <numFmt numFmtId="199" formatCode="#,##0.000"/>
    <numFmt numFmtId="200" formatCode="#,##0.00&quot; m²&quot;"/>
    <numFmt numFmtId="201" formatCode="_-* #,##0.00_-;\-* #,##0.00_-;_-* &quot;-&quot;??_-;_-@"/>
    <numFmt numFmtId="202" formatCode="#,##0.00000"/>
    <numFmt numFmtId="203" formatCode="#,##0&quot; meses&quot;"/>
    <numFmt numFmtId="204" formatCode="0.0000"/>
    <numFmt numFmtId="205" formatCode="_-[$R$-416]\ * #,##0.00_-;\-[$R$-416]\ * #,##0.00_-;_-[$R$-416]\ * &quot;-&quot;??_-;_-@_-"/>
    <numFmt numFmtId="206" formatCode="#,##0.00_ ;\-#,##0.00\ "/>
    <numFmt numFmtId="207" formatCode="#,##0.000_ ;\-#,##0.000\ "/>
    <numFmt numFmtId="208" formatCode="_(&quot;R$ &quot;* #,##0.0000_);_(&quot;R$ &quot;* \(#,##0.0000\);_(&quot;R$ &quot;* &quot;-&quot;??_);_(@_)"/>
    <numFmt numFmtId="209" formatCode="_-* #,##0.0000_-;\-* #,##0.0000_-;_-* &quot;-&quot;????_-;_-@_-"/>
    <numFmt numFmtId="210" formatCode="_(* #,##0.000_);_(* \(#,##0.000\);_(* \-??_);_(@_)"/>
  </numFmts>
  <fonts count="138">
    <font>
      <sz val="11"/>
      <color theme="1"/>
      <name val="Calibri"/>
      <family val="2"/>
      <scheme val="minor"/>
    </font>
    <font>
      <sz val="10"/>
      <color theme="1"/>
      <name val="Arial"/>
      <family val="2"/>
    </font>
    <font>
      <sz val="11"/>
      <color theme="1"/>
      <name val="Calibri"/>
      <family val="2"/>
      <scheme val="minor"/>
    </font>
    <font>
      <u/>
      <sz val="11"/>
      <color theme="10"/>
      <name val="Calibri"/>
      <family val="2"/>
      <scheme val="minor"/>
    </font>
    <font>
      <sz val="10"/>
      <color theme="1"/>
      <name val="Calibri"/>
      <family val="2"/>
      <scheme val="minor"/>
    </font>
    <font>
      <sz val="10"/>
      <name val="Arial"/>
      <family val="2"/>
    </font>
    <font>
      <b/>
      <sz val="10"/>
      <name val="Arial"/>
      <family val="2"/>
    </font>
    <font>
      <b/>
      <sz val="12"/>
      <name val="Arial"/>
      <family val="2"/>
    </font>
    <font>
      <sz val="8"/>
      <color theme="1"/>
      <name val="Arial"/>
      <family val="2"/>
    </font>
    <font>
      <sz val="8"/>
      <name val="Arial"/>
      <family val="2"/>
    </font>
    <font>
      <sz val="10"/>
      <color indexed="8"/>
      <name val="Arial"/>
      <family val="2"/>
    </font>
    <font>
      <sz val="9"/>
      <color theme="1"/>
      <name val="Arial"/>
      <family val="2"/>
    </font>
    <font>
      <sz val="12"/>
      <color rgb="FF000000"/>
      <name val="Verdana"/>
      <family val="2"/>
    </font>
    <font>
      <sz val="11"/>
      <color theme="1"/>
      <name val="Calibri"/>
      <family val="2"/>
    </font>
    <font>
      <sz val="11"/>
      <color indexed="8"/>
      <name val="Calibri"/>
      <family val="2"/>
    </font>
    <font>
      <sz val="11"/>
      <color indexed="9"/>
      <name val="Calibri"/>
      <family val="2"/>
    </font>
    <font>
      <sz val="11"/>
      <color indexed="20"/>
      <name val="Calibri"/>
      <family val="2"/>
    </font>
    <font>
      <sz val="11"/>
      <color indexed="17"/>
      <name val="Calibri"/>
      <family val="2"/>
    </font>
    <font>
      <b/>
      <sz val="11"/>
      <color indexed="52"/>
      <name val="Calibri"/>
      <family val="2"/>
    </font>
    <font>
      <sz val="9"/>
      <color indexed="10"/>
      <name val="Geneva"/>
      <family val="2"/>
    </font>
    <font>
      <b/>
      <sz val="11"/>
      <color indexed="9"/>
      <name val="Calibri"/>
      <family val="2"/>
    </font>
    <font>
      <sz val="11"/>
      <color indexed="52"/>
      <name val="Calibri"/>
      <family val="2"/>
    </font>
    <font>
      <sz val="1"/>
      <color indexed="8"/>
      <name val="Courier"/>
      <family val="3"/>
    </font>
    <font>
      <sz val="11"/>
      <color indexed="62"/>
      <name val="Calibri"/>
      <family val="2"/>
    </font>
    <font>
      <sz val="10"/>
      <name val="Courier"/>
      <family val="3"/>
    </font>
    <font>
      <i/>
      <sz val="11"/>
      <color indexed="23"/>
      <name val="Calibri"/>
      <family val="2"/>
    </font>
    <font>
      <b/>
      <sz val="15"/>
      <color indexed="56"/>
      <name val="Calibri"/>
      <family val="2"/>
    </font>
    <font>
      <sz val="18"/>
      <color indexed="24"/>
      <name val="Times New Roman"/>
      <family val="1"/>
    </font>
    <font>
      <b/>
      <sz val="13"/>
      <color indexed="56"/>
      <name val="Calibri"/>
      <family val="2"/>
    </font>
    <font>
      <b/>
      <sz val="11"/>
      <color indexed="56"/>
      <name val="Calibri"/>
      <family val="2"/>
    </font>
    <font>
      <u/>
      <sz val="10"/>
      <color indexed="12"/>
      <name val="Arial"/>
      <family val="2"/>
    </font>
    <font>
      <u/>
      <sz val="11"/>
      <color theme="10"/>
      <name val="Calibri"/>
      <family val="2"/>
    </font>
    <font>
      <sz val="10"/>
      <color indexed="8"/>
      <name val="MS Sans Serif"/>
      <family val="2"/>
    </font>
    <font>
      <sz val="11"/>
      <color indexed="60"/>
      <name val="Calibri"/>
      <family val="2"/>
    </font>
    <font>
      <sz val="11"/>
      <color rgb="FF000000"/>
      <name val="Calibri"/>
      <family val="2"/>
      <scheme val="minor"/>
    </font>
    <font>
      <sz val="11"/>
      <color rgb="FF000000"/>
      <name val="Calibri"/>
      <family val="2"/>
    </font>
    <font>
      <sz val="10"/>
      <name val="MS Sans Serif"/>
      <family val="2"/>
    </font>
    <font>
      <sz val="12"/>
      <name val="Times New Roman"/>
      <family val="1"/>
    </font>
    <font>
      <sz val="10"/>
      <color rgb="FF000000"/>
      <name val="Times New Roman"/>
      <family val="1"/>
    </font>
    <font>
      <sz val="12"/>
      <color theme="1"/>
      <name val="Times New Roman"/>
      <family val="2"/>
    </font>
    <font>
      <b/>
      <sz val="11"/>
      <color indexed="63"/>
      <name val="Calibri"/>
      <family val="2"/>
    </font>
    <font>
      <sz val="11"/>
      <color indexed="10"/>
      <name val="Calibri"/>
      <family val="2"/>
    </font>
    <font>
      <b/>
      <sz val="18"/>
      <color indexed="56"/>
      <name val="Cambria"/>
      <family val="2"/>
    </font>
    <font>
      <b/>
      <sz val="15"/>
      <color indexed="21"/>
      <name val="Calibri"/>
      <family val="2"/>
    </font>
    <font>
      <b/>
      <sz val="15"/>
      <color indexed="62"/>
      <name val="Calibri"/>
      <family val="2"/>
    </font>
    <font>
      <b/>
      <sz val="18"/>
      <color indexed="21"/>
      <name val="Cambria"/>
      <family val="2"/>
    </font>
    <font>
      <b/>
      <sz val="18"/>
      <color indexed="62"/>
      <name val="Cambria"/>
      <family val="2"/>
    </font>
    <font>
      <b/>
      <sz val="18"/>
      <color indexed="57"/>
      <name val="Cambria"/>
      <family val="2"/>
    </font>
    <font>
      <b/>
      <sz val="15"/>
      <color indexed="48"/>
      <name val="Calibri"/>
      <family val="2"/>
    </font>
    <font>
      <b/>
      <sz val="13"/>
      <color indexed="62"/>
      <name val="Calibri"/>
      <family val="2"/>
    </font>
    <font>
      <b/>
      <sz val="11"/>
      <color indexed="62"/>
      <name val="Calibri"/>
      <family val="2"/>
    </font>
    <font>
      <b/>
      <sz val="1"/>
      <color indexed="8"/>
      <name val="Courier"/>
      <family val="3"/>
    </font>
    <font>
      <b/>
      <sz val="11"/>
      <color indexed="8"/>
      <name val="Calibri"/>
      <family val="2"/>
    </font>
    <font>
      <sz val="10"/>
      <name val="Ottawa"/>
    </font>
    <font>
      <sz val="11"/>
      <name val="Arial"/>
      <family val="1"/>
    </font>
    <font>
      <sz val="9"/>
      <name val="Arial"/>
      <family val="2"/>
    </font>
    <font>
      <sz val="10"/>
      <name val="Arial"/>
      <family val="2"/>
    </font>
    <font>
      <b/>
      <sz val="10"/>
      <color theme="1"/>
      <name val="Arial"/>
      <family val="2"/>
    </font>
    <font>
      <sz val="11"/>
      <color rgb="FF000000"/>
      <name val="Calibri"/>
      <family val="2"/>
      <charset val="1"/>
    </font>
    <font>
      <sz val="11"/>
      <name val="Calibri"/>
      <family val="2"/>
      <scheme val="minor"/>
    </font>
    <font>
      <sz val="10"/>
      <color rgb="FF000000"/>
      <name val="Arial"/>
      <family val="2"/>
    </font>
    <font>
      <sz val="10"/>
      <name val="Arial"/>
      <family val="2"/>
    </font>
    <font>
      <sz val="10"/>
      <color indexed="10"/>
      <name val="Arial"/>
      <family val="2"/>
    </font>
    <font>
      <sz val="10"/>
      <color rgb="FF000000"/>
      <name val="Arial"/>
      <family val="2"/>
    </font>
    <font>
      <sz val="10"/>
      <name val="Arial"/>
      <family val="2"/>
    </font>
    <font>
      <sz val="1"/>
      <color indexed="16"/>
      <name val="Courier"/>
      <family val="3"/>
    </font>
    <font>
      <sz val="1"/>
      <color indexed="18"/>
      <name val="Courier"/>
      <family val="3"/>
    </font>
    <font>
      <b/>
      <sz val="1"/>
      <color indexed="16"/>
      <name val="Courier"/>
      <family val="3"/>
    </font>
    <font>
      <sz val="10"/>
      <name val="Arial"/>
      <family val="2"/>
    </font>
    <font>
      <u/>
      <sz val="10"/>
      <color theme="10"/>
      <name val="Arial"/>
      <family val="2"/>
    </font>
    <font>
      <sz val="11"/>
      <color rgb="FFFFFF00"/>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2"/>
      <color theme="1"/>
      <name val="Arial"/>
      <family val="2"/>
    </font>
    <font>
      <b/>
      <sz val="16"/>
      <name val="Arial"/>
      <family val="2"/>
    </font>
    <font>
      <i/>
      <sz val="10"/>
      <name val="Arial"/>
      <family val="2"/>
    </font>
    <font>
      <b/>
      <sz val="11"/>
      <name val="Calibri"/>
      <family val="2"/>
      <scheme val="minor"/>
    </font>
    <font>
      <b/>
      <sz val="14"/>
      <color theme="1"/>
      <name val="Arial"/>
      <family val="2"/>
    </font>
    <font>
      <sz val="12"/>
      <color indexed="8"/>
      <name val="Verdana"/>
    </font>
    <font>
      <sz val="11"/>
      <name val="Calibri"/>
      <family val="2"/>
    </font>
    <font>
      <sz val="10"/>
      <color rgb="FFFF0000"/>
      <name val="Arial"/>
      <family val="2"/>
    </font>
    <font>
      <sz val="12"/>
      <color indexed="8"/>
      <name val="Verdana"/>
      <family val="2"/>
    </font>
    <font>
      <sz val="11"/>
      <color theme="1"/>
      <name val="Arial"/>
      <family val="2"/>
    </font>
    <font>
      <b/>
      <sz val="11"/>
      <color theme="1"/>
      <name val="Arial"/>
      <family val="2"/>
    </font>
    <font>
      <sz val="11"/>
      <name val="Arial"/>
      <family val="2"/>
    </font>
    <font>
      <sz val="11"/>
      <color rgb="FF000000"/>
      <name val="Calibri"/>
      <scheme val="minor"/>
    </font>
    <font>
      <sz val="12"/>
      <color theme="1"/>
      <name val="Arial"/>
      <family val="2"/>
    </font>
    <font>
      <b/>
      <sz val="11"/>
      <name val="Arial"/>
      <family val="2"/>
    </font>
    <font>
      <b/>
      <vertAlign val="subscript"/>
      <sz val="11"/>
      <color theme="1"/>
      <name val="Arial"/>
      <family val="2"/>
    </font>
    <font>
      <b/>
      <vertAlign val="subscript"/>
      <sz val="12"/>
      <color theme="1"/>
      <name val="Arial"/>
      <family val="2"/>
    </font>
    <font>
      <sz val="12"/>
      <name val="Arial"/>
      <family val="2"/>
    </font>
    <font>
      <b/>
      <sz val="11"/>
      <color rgb="FF000000"/>
      <name val="Arial"/>
      <family val="2"/>
    </font>
    <font>
      <sz val="11"/>
      <color rgb="FF000000"/>
      <name val="Arial"/>
      <family val="2"/>
    </font>
    <font>
      <b/>
      <sz val="16"/>
      <name val="Calibri"/>
      <family val="2"/>
    </font>
    <font>
      <sz val="10"/>
      <name val="Calibri"/>
      <family val="2"/>
    </font>
    <font>
      <b/>
      <sz val="10"/>
      <name val="Calibri"/>
      <family val="2"/>
    </font>
    <font>
      <b/>
      <sz val="14"/>
      <name val="Calibri"/>
      <family val="2"/>
    </font>
    <font>
      <b/>
      <sz val="16"/>
      <color theme="0"/>
      <name val="Calibri"/>
      <family val="2"/>
    </font>
    <font>
      <b/>
      <sz val="11"/>
      <name val="Calibri"/>
      <family val="2"/>
    </font>
    <font>
      <sz val="11"/>
      <color indexed="13"/>
      <name val="Calibri"/>
      <family val="2"/>
    </font>
    <font>
      <sz val="14"/>
      <name val="Calibri"/>
      <family val="2"/>
    </font>
    <font>
      <b/>
      <sz val="13"/>
      <color theme="0"/>
      <name val="Arial Narrow"/>
      <family val="2"/>
    </font>
    <font>
      <b/>
      <sz val="13"/>
      <name val="Arial"/>
      <family val="2"/>
    </font>
    <font>
      <b/>
      <sz val="13"/>
      <name val="Arial Narrow"/>
      <family val="2"/>
    </font>
    <font>
      <sz val="13"/>
      <name val="Arial Narrow"/>
      <family val="2"/>
    </font>
    <font>
      <sz val="13"/>
      <name val="Calibri"/>
      <family val="2"/>
      <scheme val="minor"/>
    </font>
    <font>
      <b/>
      <sz val="13"/>
      <name val="Calibri"/>
      <family val="2"/>
    </font>
    <font>
      <b/>
      <sz val="13"/>
      <color rgb="FFFF0000"/>
      <name val="Arial Narrow"/>
      <family val="2"/>
    </font>
    <font>
      <sz val="13"/>
      <color theme="9"/>
      <name val="Arial Narrow"/>
      <family val="2"/>
    </font>
    <font>
      <sz val="13"/>
      <color theme="1"/>
      <name val="Arial Narrow"/>
      <family val="2"/>
    </font>
    <font>
      <sz val="13"/>
      <name val="Arial"/>
      <family val="2"/>
    </font>
    <font>
      <sz val="10"/>
      <name val="Arial"/>
    </font>
    <font>
      <b/>
      <sz val="10"/>
      <color theme="0"/>
      <name val="Arial"/>
      <family val="2"/>
    </font>
    <font>
      <sz val="8.5"/>
      <name val="MS Sans Serif"/>
      <family val="2"/>
    </font>
    <font>
      <b/>
      <sz val="12"/>
      <name val="Calibri"/>
      <family val="2"/>
    </font>
    <font>
      <b/>
      <u/>
      <sz val="11"/>
      <name val="Calibri"/>
      <family val="2"/>
    </font>
    <font>
      <b/>
      <sz val="10"/>
      <color theme="0"/>
      <name val="Calibri"/>
      <family val="2"/>
    </font>
    <font>
      <i/>
      <sz val="10"/>
      <color indexed="9"/>
      <name val="Calibri"/>
      <family val="2"/>
    </font>
    <font>
      <b/>
      <sz val="10"/>
      <color theme="1"/>
      <name val="Calibri"/>
      <family val="2"/>
    </font>
    <font>
      <sz val="10"/>
      <color indexed="8"/>
      <name val="Calibri"/>
      <family val="2"/>
    </font>
    <font>
      <b/>
      <u/>
      <sz val="14"/>
      <name val="Calibri"/>
      <family val="2"/>
    </font>
    <font>
      <i/>
      <sz val="10"/>
      <color theme="0"/>
      <name val="Calibri"/>
      <family val="2"/>
    </font>
    <font>
      <b/>
      <sz val="10"/>
      <color theme="0"/>
      <name val="Calibri"/>
      <family val="2"/>
      <scheme val="minor"/>
    </font>
    <font>
      <b/>
      <sz val="10"/>
      <color theme="1"/>
      <name val="Calibri"/>
      <family val="2"/>
      <scheme val="minor"/>
    </font>
  </fonts>
  <fills count="109">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indexed="31"/>
        <bgColor indexed="22"/>
      </patternFill>
    </fill>
    <fill>
      <patternFill patternType="solid">
        <fgColor indexed="31"/>
      </patternFill>
    </fill>
    <fill>
      <patternFill patternType="solid">
        <fgColor indexed="45"/>
        <bgColor indexed="29"/>
      </patternFill>
    </fill>
    <fill>
      <patternFill patternType="solid">
        <fgColor indexed="45"/>
      </patternFill>
    </fill>
    <fill>
      <patternFill patternType="solid">
        <fgColor indexed="42"/>
        <bgColor indexed="27"/>
      </patternFill>
    </fill>
    <fill>
      <patternFill patternType="solid">
        <fgColor indexed="42"/>
      </patternFill>
    </fill>
    <fill>
      <patternFill patternType="solid">
        <fgColor indexed="46"/>
        <bgColor indexed="24"/>
      </patternFill>
    </fill>
    <fill>
      <patternFill patternType="solid">
        <fgColor indexed="46"/>
      </patternFill>
    </fill>
    <fill>
      <patternFill patternType="solid">
        <fgColor indexed="27"/>
        <bgColor indexed="41"/>
      </patternFill>
    </fill>
    <fill>
      <patternFill patternType="solid">
        <fgColor indexed="27"/>
      </patternFill>
    </fill>
    <fill>
      <patternFill patternType="solid">
        <fgColor indexed="47"/>
        <bgColor indexed="22"/>
      </patternFill>
    </fill>
    <fill>
      <patternFill patternType="solid">
        <fgColor indexed="47"/>
      </patternFill>
    </fill>
    <fill>
      <patternFill patternType="solid">
        <fgColor indexed="26"/>
        <bgColor indexed="9"/>
      </patternFill>
    </fill>
    <fill>
      <patternFill patternType="solid">
        <fgColor indexed="43"/>
        <bgColor indexed="42"/>
      </patternFill>
    </fill>
    <fill>
      <patternFill patternType="solid">
        <fgColor indexed="46"/>
        <bgColor indexed="45"/>
      </patternFill>
    </fill>
    <fill>
      <patternFill patternType="solid">
        <fgColor indexed="44"/>
        <bgColor indexed="31"/>
      </patternFill>
    </fill>
    <fill>
      <patternFill patternType="solid">
        <fgColor indexed="44"/>
      </patternFill>
    </fill>
    <fill>
      <patternFill patternType="solid">
        <fgColor indexed="29"/>
        <bgColor indexed="45"/>
      </patternFill>
    </fill>
    <fill>
      <patternFill patternType="solid">
        <fgColor indexed="29"/>
      </patternFill>
    </fill>
    <fill>
      <patternFill patternType="solid">
        <fgColor indexed="11"/>
        <bgColor indexed="49"/>
      </patternFill>
    </fill>
    <fill>
      <patternFill patternType="solid">
        <fgColor indexed="11"/>
      </patternFill>
    </fill>
    <fill>
      <patternFill patternType="solid">
        <fgColor indexed="51"/>
        <bgColor indexed="13"/>
      </patternFill>
    </fill>
    <fill>
      <patternFill patternType="solid">
        <fgColor indexed="51"/>
      </patternFill>
    </fill>
    <fill>
      <patternFill patternType="solid">
        <fgColor indexed="22"/>
        <bgColor indexed="31"/>
      </patternFill>
    </fill>
    <fill>
      <patternFill patternType="solid">
        <fgColor indexed="30"/>
        <bgColor indexed="21"/>
      </patternFill>
    </fill>
    <fill>
      <patternFill patternType="solid">
        <fgColor indexed="30"/>
      </patternFill>
    </fill>
    <fill>
      <patternFill patternType="solid">
        <fgColor indexed="20"/>
        <bgColor indexed="36"/>
      </patternFill>
    </fill>
    <fill>
      <patternFill patternType="solid">
        <fgColor indexed="36"/>
      </patternFill>
    </fill>
    <fill>
      <patternFill patternType="solid">
        <fgColor indexed="49"/>
        <bgColor indexed="40"/>
      </patternFill>
    </fill>
    <fill>
      <patternFill patternType="solid">
        <fgColor indexed="49"/>
      </patternFill>
    </fill>
    <fill>
      <patternFill patternType="solid">
        <fgColor indexed="52"/>
        <bgColor indexed="51"/>
      </patternFill>
    </fill>
    <fill>
      <patternFill patternType="solid">
        <fgColor indexed="52"/>
      </patternFill>
    </fill>
    <fill>
      <patternFill patternType="solid">
        <fgColor indexed="49"/>
        <bgColor indexed="15"/>
      </patternFill>
    </fill>
    <fill>
      <patternFill patternType="solid">
        <fgColor indexed="62"/>
        <bgColor indexed="56"/>
      </patternFill>
    </fill>
    <fill>
      <patternFill patternType="solid">
        <fgColor indexed="62"/>
      </patternFill>
    </fill>
    <fill>
      <patternFill patternType="solid">
        <fgColor indexed="10"/>
        <bgColor indexed="60"/>
      </patternFill>
    </fill>
    <fill>
      <patternFill patternType="solid">
        <fgColor indexed="10"/>
      </patternFill>
    </fill>
    <fill>
      <patternFill patternType="solid">
        <fgColor indexed="57"/>
        <bgColor indexed="21"/>
      </patternFill>
    </fill>
    <fill>
      <patternFill patternType="solid">
        <fgColor indexed="57"/>
      </patternFill>
    </fill>
    <fill>
      <patternFill patternType="solid">
        <fgColor indexed="53"/>
        <bgColor indexed="52"/>
      </patternFill>
    </fill>
    <fill>
      <patternFill patternType="solid">
        <fgColor indexed="53"/>
      </patternFill>
    </fill>
    <fill>
      <patternFill patternType="solid">
        <fgColor indexed="22"/>
      </patternFill>
    </fill>
    <fill>
      <patternFill patternType="solid">
        <fgColor indexed="55"/>
        <bgColor indexed="23"/>
      </patternFill>
    </fill>
    <fill>
      <patternFill patternType="solid">
        <fgColor indexed="55"/>
        <bgColor indexed="24"/>
      </patternFill>
    </fill>
    <fill>
      <patternFill patternType="solid">
        <fgColor indexed="55"/>
      </patternFill>
    </fill>
    <fill>
      <patternFill patternType="solid">
        <fgColor indexed="54"/>
        <bgColor indexed="23"/>
      </patternFill>
    </fill>
    <fill>
      <patternFill patternType="solid">
        <fgColor indexed="43"/>
        <bgColor indexed="26"/>
      </patternFill>
    </fill>
    <fill>
      <patternFill patternType="solid">
        <fgColor indexed="43"/>
      </patternFill>
    </fill>
    <fill>
      <patternFill patternType="solid">
        <fgColor indexed="26"/>
      </patternFill>
    </fill>
    <fill>
      <patternFill patternType="solid">
        <fgColor theme="0" tint="-0.149998474074526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10"/>
        <bgColor indexed="64"/>
      </patternFill>
    </fill>
    <fill>
      <patternFill patternType="solid">
        <fgColor theme="8" tint="0.79998168889431442"/>
        <bgColor indexed="64"/>
      </patternFill>
    </fill>
    <fill>
      <patternFill patternType="solid">
        <fgColor theme="2" tint="-9.9978637043366805E-2"/>
        <bgColor indexed="64"/>
      </patternFill>
    </fill>
    <fill>
      <patternFill patternType="solid">
        <fgColor theme="2"/>
        <bgColor indexed="64"/>
      </patternFill>
    </fill>
    <fill>
      <patternFill patternType="solid">
        <fgColor theme="4" tint="0.59999389629810485"/>
        <bgColor indexed="64"/>
      </patternFill>
    </fill>
    <fill>
      <patternFill patternType="solid">
        <fgColor theme="0" tint="-0.249977111117893"/>
        <bgColor indexed="64"/>
      </patternFill>
    </fill>
    <fill>
      <patternFill patternType="solid">
        <fgColor rgb="FFFFFF00"/>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0"/>
        <bgColor theme="0"/>
      </patternFill>
    </fill>
    <fill>
      <patternFill patternType="solid">
        <fgColor rgb="FFDBE5F1"/>
        <bgColor rgb="FFDBE5F1"/>
      </patternFill>
    </fill>
    <fill>
      <patternFill patternType="solid">
        <fgColor rgb="FFF2F2F2"/>
        <bgColor rgb="FFF2F2F2"/>
      </patternFill>
    </fill>
    <fill>
      <patternFill patternType="solid">
        <fgColor rgb="FFBFBFBF"/>
        <bgColor rgb="FFBFBFBF"/>
      </patternFill>
    </fill>
    <fill>
      <patternFill patternType="solid">
        <fgColor rgb="FFFDE9D9"/>
        <bgColor rgb="FFFDE9D9"/>
      </patternFill>
    </fill>
    <fill>
      <patternFill patternType="solid">
        <fgColor rgb="FFFABF8F"/>
        <bgColor rgb="FFFABF8F"/>
      </patternFill>
    </fill>
    <fill>
      <patternFill patternType="solid">
        <fgColor rgb="FFD8D8D8"/>
        <bgColor rgb="FFD8D8D8"/>
      </patternFill>
    </fill>
    <fill>
      <patternFill patternType="solid">
        <fgColor theme="0" tint="-0.14999847407452621"/>
        <bgColor rgb="FFBFBFBF"/>
      </patternFill>
    </fill>
    <fill>
      <patternFill patternType="solid">
        <fgColor theme="2" tint="-0.14999847407452621"/>
        <bgColor indexed="64"/>
      </patternFill>
    </fill>
    <fill>
      <patternFill patternType="solid">
        <fgColor rgb="FF000099"/>
        <bgColor indexed="64"/>
      </patternFill>
    </fill>
    <fill>
      <patternFill patternType="solid">
        <fgColor theme="0" tint="-0.34998626667073579"/>
        <bgColor indexed="64"/>
      </patternFill>
    </fill>
    <fill>
      <patternFill patternType="solid">
        <fgColor theme="4" tint="0.39997558519241921"/>
        <bgColor indexed="64"/>
      </patternFill>
    </fill>
    <fill>
      <patternFill patternType="solid">
        <fgColor theme="3" tint="0.59999389629810485"/>
        <bgColor indexed="64"/>
      </patternFill>
    </fill>
    <fill>
      <patternFill patternType="solid">
        <fgColor theme="4" tint="-0.499984740745262"/>
        <bgColor indexed="64"/>
      </patternFill>
    </fill>
    <fill>
      <patternFill patternType="solid">
        <fgColor theme="3" tint="-0.249977111117893"/>
        <bgColor indexed="64"/>
      </patternFill>
    </fill>
  </fills>
  <borders count="23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bottom/>
      <diagonal/>
    </border>
    <border>
      <left style="thin">
        <color auto="1"/>
      </left>
      <right style="thin">
        <color auto="1"/>
      </right>
      <top/>
      <bottom style="hair">
        <color auto="1"/>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54"/>
      </bottom>
      <diagonal/>
    </border>
    <border>
      <left/>
      <right/>
      <top/>
      <bottom style="thick">
        <color indexed="56"/>
      </bottom>
      <diagonal/>
    </border>
    <border>
      <left/>
      <right/>
      <top/>
      <bottom style="thick">
        <color indexed="48"/>
      </bottom>
      <diagonal/>
    </border>
    <border>
      <left/>
      <right/>
      <top/>
      <bottom style="thin">
        <color indexed="62"/>
      </bottom>
      <diagonal/>
    </border>
    <border>
      <left/>
      <right/>
      <top/>
      <bottom style="thick">
        <color indexed="49"/>
      </bottom>
      <diagonal/>
    </border>
    <border>
      <left/>
      <right/>
      <top/>
      <bottom style="thin">
        <color indexed="48"/>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style="thin">
        <color auto="1"/>
      </left>
      <right/>
      <top style="thin">
        <color auto="1"/>
      </top>
      <bottom style="thin">
        <color auto="1"/>
      </bottom>
      <diagonal/>
    </border>
    <border>
      <left style="medium">
        <color indexed="64"/>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auto="1"/>
      </left>
      <right style="medium">
        <color auto="1"/>
      </right>
      <top style="thin">
        <color auto="1"/>
      </top>
      <bottom style="thin">
        <color auto="1"/>
      </bottom>
      <diagonal/>
    </border>
    <border>
      <left style="thin">
        <color indexed="64"/>
      </left>
      <right style="medium">
        <color indexed="64"/>
      </right>
      <top style="thin">
        <color indexed="64"/>
      </top>
      <bottom style="medium">
        <color indexed="64"/>
      </bottom>
      <diagonal/>
    </border>
    <border>
      <left style="thin">
        <color auto="1"/>
      </left>
      <right style="medium">
        <color indexed="64"/>
      </right>
      <top style="medium">
        <color indexed="64"/>
      </top>
      <bottom style="thin">
        <color auto="1"/>
      </bottom>
      <diagonal/>
    </border>
    <border>
      <left style="medium">
        <color indexed="64"/>
      </left>
      <right style="thin">
        <color indexed="64"/>
      </right>
      <top style="hair">
        <color indexed="64"/>
      </top>
      <bottom style="hair">
        <color indexed="64"/>
      </bottom>
      <diagonal/>
    </border>
    <border>
      <left style="thin">
        <color auto="1"/>
      </left>
      <right style="thin">
        <color auto="1"/>
      </right>
      <top style="hair">
        <color auto="1"/>
      </top>
      <bottom style="hair">
        <color auto="1"/>
      </bottom>
      <diagonal/>
    </border>
    <border>
      <left style="thin">
        <color indexed="64"/>
      </left>
      <right style="medium">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bottom/>
      <diagonal/>
    </border>
    <border>
      <left style="medium">
        <color indexed="64"/>
      </left>
      <right/>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auto="1"/>
      </left>
      <right style="thin">
        <color auto="1"/>
      </right>
      <top style="thin">
        <color auto="1"/>
      </top>
      <bottom style="medium">
        <color indexed="64"/>
      </bottom>
      <diagonal/>
    </border>
    <border>
      <left/>
      <right/>
      <top style="thin">
        <color indexed="64"/>
      </top>
      <bottom style="double">
        <color indexed="64"/>
      </bottom>
      <diagonal/>
    </border>
    <border>
      <left style="hair">
        <color indexed="64"/>
      </left>
      <right style="hair">
        <color indexed="64"/>
      </right>
      <top style="hair">
        <color indexed="64"/>
      </top>
      <bottom style="hair">
        <color indexed="64"/>
      </bottom>
      <diagonal/>
    </border>
    <border>
      <left/>
      <right style="thin">
        <color indexed="64"/>
      </right>
      <top style="thin">
        <color indexed="64"/>
      </top>
      <bottom style="hair">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style="medium">
        <color indexed="64"/>
      </left>
      <right style="thin">
        <color indexed="64"/>
      </right>
      <top/>
      <bottom style="hair">
        <color indexed="64"/>
      </bottom>
      <diagonal/>
    </border>
    <border>
      <left/>
      <right style="thin">
        <color indexed="64"/>
      </right>
      <top style="hair">
        <color indexed="64"/>
      </top>
      <bottom style="medium">
        <color indexed="64"/>
      </bottom>
      <diagonal/>
    </border>
    <border>
      <left style="hair">
        <color indexed="64"/>
      </left>
      <right style="medium">
        <color indexed="64"/>
      </right>
      <top style="hair">
        <color indexed="64"/>
      </top>
      <bottom style="hair">
        <color indexed="64"/>
      </bottom>
      <diagonal/>
    </border>
    <border>
      <left/>
      <right style="medium">
        <color indexed="64"/>
      </right>
      <top style="hair">
        <color indexed="64"/>
      </top>
      <bottom style="thin">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thin">
        <color indexed="64"/>
      </left>
      <right style="medium">
        <color indexed="64"/>
      </right>
      <top/>
      <bottom style="hair">
        <color indexed="64"/>
      </bottom>
      <diagonal/>
    </border>
    <border>
      <left/>
      <right style="medium">
        <color indexed="64"/>
      </right>
      <top style="thin">
        <color indexed="64"/>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right style="medium">
        <color indexed="64"/>
      </right>
      <top/>
      <bottom style="hair">
        <color indexed="64"/>
      </bottom>
      <diagonal/>
    </border>
    <border>
      <left style="medium">
        <color indexed="64"/>
      </left>
      <right style="thin">
        <color indexed="64"/>
      </right>
      <top style="hair">
        <color indexed="64"/>
      </top>
      <bottom style="thin">
        <color indexed="64"/>
      </bottom>
      <diagonal/>
    </border>
    <border>
      <left/>
      <right style="medium">
        <color indexed="64"/>
      </right>
      <top style="thin">
        <color indexed="64"/>
      </top>
      <bottom style="hair">
        <color indexed="64"/>
      </bottom>
      <diagonal/>
    </border>
    <border>
      <left style="medium">
        <color indexed="64"/>
      </left>
      <right style="thin">
        <color indexed="64"/>
      </right>
      <top style="hair">
        <color indexed="64"/>
      </top>
      <bottom/>
      <diagonal/>
    </border>
    <border>
      <left/>
      <right style="thin">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top style="hair">
        <color rgb="FF000000"/>
      </top>
      <bottom style="hair">
        <color rgb="FF000000"/>
      </bottom>
      <diagonal/>
    </border>
    <border>
      <left/>
      <right/>
      <top style="hair">
        <color rgb="FF000000"/>
      </top>
      <bottom style="hair">
        <color rgb="FF000000"/>
      </bottom>
      <diagonal/>
    </border>
    <border>
      <left/>
      <right/>
      <top style="hair">
        <color auto="1"/>
      </top>
      <bottom style="hair">
        <color auto="1"/>
      </bottom>
      <diagonal/>
    </border>
    <border>
      <left/>
      <right style="thin">
        <color indexed="64"/>
      </right>
      <top style="hair">
        <color auto="1"/>
      </top>
      <bottom style="hair">
        <color auto="1"/>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auto="1"/>
      </left>
      <right style="medium">
        <color indexed="64"/>
      </right>
      <top style="thin">
        <color auto="1"/>
      </top>
      <bottom/>
      <diagonal/>
    </border>
    <border>
      <left style="medium">
        <color indexed="64"/>
      </left>
      <right style="medium">
        <color indexed="64"/>
      </right>
      <top style="thin">
        <color indexed="64"/>
      </top>
      <bottom style="thin">
        <color indexed="64"/>
      </bottom>
      <diagonal/>
    </border>
    <border>
      <left style="thin">
        <color auto="1"/>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indexed="64"/>
      </left>
      <right/>
      <top style="thin">
        <color rgb="FF000000"/>
      </top>
      <bottom style="hair">
        <color rgb="FF000000"/>
      </bottom>
      <diagonal/>
    </border>
    <border>
      <left/>
      <right/>
      <top style="thin">
        <color rgb="FF000000"/>
      </top>
      <bottom style="hair">
        <color rgb="FF000000"/>
      </bottom>
      <diagonal/>
    </border>
    <border>
      <left/>
      <right style="medium">
        <color indexed="64"/>
      </right>
      <top style="thin">
        <color rgb="FF000000"/>
      </top>
      <bottom style="hair">
        <color rgb="FF000000"/>
      </bottom>
      <diagonal/>
    </border>
    <border>
      <left style="medium">
        <color indexed="64"/>
      </left>
      <right/>
      <top style="hair">
        <color rgb="FF000000"/>
      </top>
      <bottom/>
      <diagonal/>
    </border>
    <border>
      <left/>
      <right/>
      <top style="hair">
        <color rgb="FF000000"/>
      </top>
      <bottom/>
      <diagonal/>
    </border>
    <border>
      <left/>
      <right style="medium">
        <color indexed="64"/>
      </right>
      <top style="hair">
        <color rgb="FF000000"/>
      </top>
      <bottom/>
      <diagonal/>
    </border>
    <border>
      <left style="medium">
        <color indexed="64"/>
      </left>
      <right/>
      <top/>
      <bottom style="hair">
        <color rgb="FF000000"/>
      </bottom>
      <diagonal/>
    </border>
    <border>
      <left/>
      <right/>
      <top/>
      <bottom style="hair">
        <color rgb="FF000000"/>
      </bottom>
      <diagonal/>
    </border>
    <border>
      <left/>
      <right style="medium">
        <color indexed="64"/>
      </right>
      <top/>
      <bottom style="hair">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thin">
        <color rgb="FF000000"/>
      </left>
      <right style="thin">
        <color rgb="FF000000"/>
      </right>
      <top/>
      <bottom/>
      <diagonal/>
    </border>
    <border>
      <left style="thin">
        <color rgb="FF000000"/>
      </left>
      <right style="medium">
        <color rgb="FF000000"/>
      </right>
      <top/>
      <bottom/>
      <diagonal/>
    </border>
    <border>
      <left style="thin">
        <color rgb="FF000000"/>
      </left>
      <right style="thin">
        <color rgb="FF000000"/>
      </right>
      <top style="thin">
        <color rgb="FF000000"/>
      </top>
      <bottom/>
      <diagonal/>
    </border>
    <border>
      <left style="thin">
        <color auto="1"/>
      </left>
      <right style="thin">
        <color auto="1"/>
      </right>
      <top style="thin">
        <color auto="1"/>
      </top>
      <bottom style="medium">
        <color rgb="FF000000"/>
      </bottom>
      <diagonal/>
    </border>
    <border>
      <left style="thin">
        <color rgb="FF000000"/>
      </left>
      <right/>
      <top style="thin">
        <color rgb="FF000000"/>
      </top>
      <bottom style="thin">
        <color indexed="64"/>
      </bottom>
      <diagonal/>
    </border>
    <border>
      <left/>
      <right/>
      <top style="thin">
        <color rgb="FF000000"/>
      </top>
      <bottom style="thin">
        <color indexed="64"/>
      </bottom>
      <diagonal/>
    </border>
    <border>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top/>
      <bottom style="thin">
        <color rgb="FF000000"/>
      </bottom>
      <diagonal/>
    </border>
    <border>
      <left/>
      <right style="thin">
        <color rgb="FF000000"/>
      </right>
      <top/>
      <bottom style="thin">
        <color rgb="FF000000"/>
      </bottom>
      <diagonal/>
    </border>
    <border>
      <left style="medium">
        <color rgb="FF000000"/>
      </left>
      <right/>
      <top style="thin">
        <color rgb="FF000000"/>
      </top>
      <bottom style="hair">
        <color rgb="FF000000"/>
      </bottom>
      <diagonal/>
    </border>
    <border>
      <left/>
      <right style="medium">
        <color rgb="FF000000"/>
      </right>
      <top style="thin">
        <color rgb="FF000000"/>
      </top>
      <bottom style="hair">
        <color rgb="FF000000"/>
      </bottom>
      <diagonal/>
    </border>
    <border>
      <left style="medium">
        <color rgb="FF000000"/>
      </left>
      <right/>
      <top style="hair">
        <color rgb="FF000000"/>
      </top>
      <bottom/>
      <diagonal/>
    </border>
    <border>
      <left/>
      <right style="medium">
        <color rgb="FF000000"/>
      </right>
      <top style="hair">
        <color rgb="FF000000"/>
      </top>
      <bottom/>
      <diagonal/>
    </border>
    <border>
      <left style="medium">
        <color rgb="FF000000"/>
      </left>
      <right/>
      <top/>
      <bottom style="medium">
        <color indexed="64"/>
      </bottom>
      <diagonal/>
    </border>
    <border>
      <left/>
      <right style="medium">
        <color rgb="FF000000"/>
      </right>
      <top/>
      <bottom style="medium">
        <color indexed="64"/>
      </bottom>
      <diagonal/>
    </border>
    <border>
      <left style="thin">
        <color rgb="FF000000"/>
      </left>
      <right style="thin">
        <color rgb="FF000000"/>
      </right>
      <top style="hair">
        <color rgb="FF000000"/>
      </top>
      <bottom style="hair">
        <color rgb="FF000000"/>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style="thin">
        <color rgb="FF000000"/>
      </left>
      <right style="thin">
        <color rgb="FF000000"/>
      </right>
      <top style="hair">
        <color rgb="FF000000"/>
      </top>
      <bottom style="thin">
        <color indexed="64"/>
      </bottom>
      <diagonal/>
    </border>
    <border>
      <left style="thin">
        <color rgb="FF000000"/>
      </left>
      <right/>
      <top style="hair">
        <color rgb="FF000000"/>
      </top>
      <bottom style="thin">
        <color indexed="64"/>
      </bottom>
      <diagonal/>
    </border>
    <border>
      <left/>
      <right/>
      <top style="hair">
        <color rgb="FF000000"/>
      </top>
      <bottom style="thin">
        <color indexed="64"/>
      </bottom>
      <diagonal/>
    </border>
    <border>
      <left/>
      <right style="thin">
        <color rgb="FF000000"/>
      </right>
      <top style="hair">
        <color rgb="FF000000"/>
      </top>
      <bottom style="thin">
        <color indexed="64"/>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style="thin">
        <color indexed="64"/>
      </right>
      <top style="thin">
        <color rgb="FF000000"/>
      </top>
      <bottom/>
      <diagonal/>
    </border>
    <border>
      <left/>
      <right style="thin">
        <color rgb="FF000000"/>
      </right>
      <top style="thin">
        <color indexed="64"/>
      </top>
      <bottom style="thin">
        <color auto="1"/>
      </bottom>
      <diagonal/>
    </border>
    <border>
      <left/>
      <right style="thin">
        <color rgb="FF000000"/>
      </right>
      <top style="thin">
        <color rgb="FF000000"/>
      </top>
      <bottom/>
      <diagonal/>
    </border>
    <border>
      <left style="thin">
        <color rgb="FF000000"/>
      </left>
      <right/>
      <top style="thin">
        <color indexed="64"/>
      </top>
      <bottom style="thin">
        <color rgb="FF000000"/>
      </bottom>
      <diagonal/>
    </border>
    <border>
      <left/>
      <right/>
      <top style="thin">
        <color indexed="64"/>
      </top>
      <bottom style="thin">
        <color rgb="FF000000"/>
      </bottom>
      <diagonal/>
    </border>
    <border>
      <left style="thin">
        <color auto="1"/>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ck">
        <color rgb="FF000099"/>
      </bottom>
      <diagonal/>
    </border>
    <border>
      <left/>
      <right/>
      <top style="thin">
        <color indexed="64"/>
      </top>
      <bottom style="thick">
        <color rgb="FF000099"/>
      </bottom>
      <diagonal/>
    </border>
    <border>
      <left/>
      <right style="medium">
        <color indexed="64"/>
      </right>
      <top style="thin">
        <color indexed="64"/>
      </top>
      <bottom style="thick">
        <color rgb="FF000099"/>
      </bottom>
      <diagonal/>
    </border>
    <border>
      <left style="medium">
        <color indexed="64"/>
      </left>
      <right/>
      <top style="medium">
        <color indexed="64"/>
      </top>
      <bottom style="thick">
        <color rgb="FF000099"/>
      </bottom>
      <diagonal/>
    </border>
    <border>
      <left/>
      <right/>
      <top style="medium">
        <color indexed="64"/>
      </top>
      <bottom style="thick">
        <color rgb="FF000099"/>
      </bottom>
      <diagonal/>
    </border>
    <border>
      <left/>
      <right style="medium">
        <color indexed="64"/>
      </right>
      <top style="medium">
        <color indexed="64"/>
      </top>
      <bottom style="thick">
        <color rgb="FF000099"/>
      </bottom>
      <diagonal/>
    </border>
    <border>
      <left style="medium">
        <color indexed="64"/>
      </left>
      <right/>
      <top style="medium">
        <color indexed="8"/>
      </top>
      <bottom/>
      <diagonal/>
    </border>
    <border>
      <left/>
      <right/>
      <top style="medium">
        <color indexed="8"/>
      </top>
      <bottom/>
      <diagonal/>
    </border>
    <border>
      <left/>
      <right style="medium">
        <color indexed="64"/>
      </right>
      <top style="medium">
        <color indexed="8"/>
      </top>
      <bottom/>
      <diagonal/>
    </border>
    <border>
      <left style="medium">
        <color indexed="64"/>
      </left>
      <right/>
      <top style="thin">
        <color indexed="64"/>
      </top>
      <bottom style="thin">
        <color indexed="64"/>
      </bottom>
      <diagonal/>
    </border>
    <border>
      <left style="medium">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style="thin">
        <color indexed="64"/>
      </left>
      <right style="medium">
        <color indexed="64"/>
      </right>
      <top style="hair">
        <color indexed="64"/>
      </top>
      <bottom/>
      <diagonal/>
    </border>
    <border>
      <left style="thin">
        <color indexed="64"/>
      </left>
      <right style="medium">
        <color indexed="64"/>
      </right>
      <top/>
      <bottom/>
      <diagonal/>
    </border>
    <border>
      <left style="medium">
        <color indexed="64"/>
      </left>
      <right/>
      <top style="hair">
        <color indexed="64"/>
      </top>
      <bottom style="thin">
        <color indexed="64"/>
      </bottom>
      <diagonal/>
    </border>
    <border>
      <left style="medium">
        <color indexed="64"/>
      </left>
      <right/>
      <top/>
      <bottom style="hair">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style="thin">
        <color indexed="8"/>
      </top>
      <bottom/>
      <diagonal/>
    </border>
    <border>
      <left/>
      <right/>
      <top style="thin">
        <color indexed="8"/>
      </top>
      <bottom/>
      <diagonal/>
    </border>
    <border>
      <left style="thin">
        <color indexed="8"/>
      </left>
      <right/>
      <top style="thin">
        <color indexed="8"/>
      </top>
      <bottom/>
      <diagonal/>
    </border>
    <border>
      <left/>
      <right style="thin">
        <color indexed="64"/>
      </right>
      <top style="thin">
        <color indexed="8"/>
      </top>
      <bottom/>
      <diagonal/>
    </border>
    <border>
      <left style="thin">
        <color indexed="64"/>
      </left>
      <right/>
      <top/>
      <bottom style="thin">
        <color indexed="8"/>
      </bottom>
      <diagonal/>
    </border>
    <border>
      <left/>
      <right/>
      <top/>
      <bottom style="thin">
        <color indexed="8"/>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8"/>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top/>
      <bottom/>
      <diagonal/>
    </border>
    <border>
      <left/>
      <right style="thin">
        <color indexed="8"/>
      </right>
      <top style="thin">
        <color indexed="64"/>
      </top>
      <bottom/>
      <diagonal/>
    </border>
    <border>
      <left/>
      <right style="thin">
        <color indexed="64"/>
      </right>
      <top style="thin">
        <color indexed="64"/>
      </top>
      <bottom/>
      <diagonal/>
    </border>
    <border>
      <left style="thin">
        <color indexed="8"/>
      </left>
      <right/>
      <top/>
      <bottom style="thin">
        <color indexed="8"/>
      </bottom>
      <diagonal/>
    </border>
    <border>
      <left/>
      <right style="thin">
        <color indexed="8"/>
      </right>
      <top/>
      <bottom style="thin">
        <color indexed="8"/>
      </bottom>
      <diagonal/>
    </border>
    <border>
      <left/>
      <right style="thin">
        <color indexed="64"/>
      </right>
      <top/>
      <bottom style="thin">
        <color indexed="8"/>
      </bottom>
      <diagonal/>
    </border>
    <border>
      <left/>
      <right style="thin">
        <color indexed="8"/>
      </right>
      <top style="thin">
        <color indexed="8"/>
      </top>
      <bottom/>
      <diagonal/>
    </border>
    <border>
      <left style="medium">
        <color indexed="8"/>
      </left>
      <right style="thin">
        <color indexed="8"/>
      </right>
      <top style="thin">
        <color indexed="8"/>
      </top>
      <bottom style="thin">
        <color indexed="64"/>
      </bottom>
      <diagonal/>
    </border>
    <border>
      <left style="thin">
        <color indexed="8"/>
      </left>
      <right style="thin">
        <color indexed="8"/>
      </right>
      <top style="thin">
        <color indexed="8"/>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s>
  <cellStyleXfs count="44093">
    <xf numFmtId="0" fontId="0"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0" fontId="5" fillId="0" borderId="0"/>
    <xf numFmtId="43" fontId="2" fillId="0" borderId="0" applyFont="0" applyFill="0" applyBorder="0" applyAlignment="0" applyProtection="0"/>
    <xf numFmtId="0" fontId="5" fillId="0" borderId="0"/>
    <xf numFmtId="165" fontId="2"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0" fontId="4" fillId="0" borderId="0"/>
    <xf numFmtId="0" fontId="5" fillId="0" borderId="0"/>
    <xf numFmtId="43" fontId="4" fillId="0" borderId="0" applyFont="0" applyFill="0" applyBorder="0" applyAlignment="0" applyProtection="0"/>
    <xf numFmtId="0" fontId="5" fillId="0" borderId="0"/>
    <xf numFmtId="0" fontId="5" fillId="0" borderId="0"/>
    <xf numFmtId="43" fontId="5" fillId="0" borderId="0" applyFont="0" applyFill="0" applyBorder="0" applyAlignment="0" applyProtection="0"/>
    <xf numFmtId="43" fontId="5" fillId="0" borderId="0" applyFont="0" applyFill="0" applyBorder="0" applyAlignment="0" applyProtection="0"/>
    <xf numFmtId="0" fontId="2" fillId="0" borderId="0"/>
    <xf numFmtId="43"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12" fillId="0" borderId="0"/>
    <xf numFmtId="0" fontId="2" fillId="0" borderId="0"/>
    <xf numFmtId="44" fontId="2" fillId="0" borderId="0" applyFont="0" applyFill="0" applyBorder="0" applyAlignment="0" applyProtection="0"/>
    <xf numFmtId="0" fontId="2" fillId="0" borderId="0"/>
    <xf numFmtId="44" fontId="2" fillId="0" borderId="0" applyFont="0" applyFill="0" applyBorder="0" applyAlignment="0" applyProtection="0"/>
    <xf numFmtId="0" fontId="5" fillId="0" borderId="0"/>
    <xf numFmtId="9" fontId="12" fillId="0" borderId="0" applyFont="0" applyFill="0" applyBorder="0" applyAlignment="0" applyProtection="0"/>
    <xf numFmtId="0" fontId="2" fillId="0" borderId="0"/>
    <xf numFmtId="0" fontId="2" fillId="0" borderId="0"/>
    <xf numFmtId="0" fontId="2" fillId="0" borderId="0"/>
    <xf numFmtId="0" fontId="2" fillId="0" borderId="0"/>
    <xf numFmtId="44" fontId="2" fillId="0" borderId="0" applyFont="0" applyFill="0" applyBorder="0" applyAlignment="0" applyProtection="0"/>
    <xf numFmtId="9" fontId="2" fillId="0" borderId="0" applyFont="0" applyFill="0" applyBorder="0" applyAlignment="0" applyProtection="0"/>
    <xf numFmtId="0" fontId="5" fillId="0" borderId="0"/>
    <xf numFmtId="0" fontId="2" fillId="0" borderId="0"/>
    <xf numFmtId="44" fontId="2" fillId="0" borderId="0" applyFont="0" applyFill="0" applyBorder="0" applyAlignment="0" applyProtection="0"/>
    <xf numFmtId="0" fontId="2" fillId="0" borderId="0"/>
    <xf numFmtId="43" fontId="1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13" fillId="0" borderId="0"/>
    <xf numFmtId="0" fontId="2" fillId="0" borderId="0"/>
    <xf numFmtId="0" fontId="14" fillId="4"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16" borderId="0" applyNumberFormat="0" applyBorder="0" applyAlignment="0" applyProtection="0"/>
    <xf numFmtId="0" fontId="14" fillId="4" borderId="0" applyNumberFormat="0" applyBorder="0" applyAlignment="0" applyProtection="0"/>
    <xf numFmtId="0" fontId="14" fillId="16" borderId="0" applyNumberFormat="0" applyBorder="0" applyAlignment="0" applyProtection="0"/>
    <xf numFmtId="0" fontId="14" fillId="4" borderId="0" applyNumberFormat="0" applyBorder="0" applyAlignment="0" applyProtection="0"/>
    <xf numFmtId="0" fontId="14" fillId="16" borderId="0" applyNumberFormat="0" applyBorder="0" applyAlignment="0" applyProtection="0"/>
    <xf numFmtId="0" fontId="14" fillId="5" borderId="0" applyNumberFormat="0" applyBorder="0" applyAlignment="0" applyProtection="0"/>
    <xf numFmtId="0" fontId="14" fillId="4" borderId="0" applyNumberFormat="0" applyBorder="0" applyAlignment="0" applyProtection="0"/>
    <xf numFmtId="0" fontId="14" fillId="4" borderId="0" applyNumberFormat="0" applyBorder="0" applyAlignment="0" applyProtection="0"/>
    <xf numFmtId="0" fontId="14" fillId="4" borderId="0" applyNumberFormat="0" applyBorder="0" applyAlignment="0" applyProtection="0"/>
    <xf numFmtId="0" fontId="14" fillId="4" borderId="0" applyNumberFormat="0" applyBorder="0" applyAlignment="0" applyProtection="0"/>
    <xf numFmtId="0" fontId="14" fillId="4" borderId="0" applyNumberFormat="0" applyBorder="0" applyAlignment="0" applyProtection="0"/>
    <xf numFmtId="0" fontId="14" fillId="6" borderId="0" applyNumberFormat="0" applyBorder="0" applyAlignment="0" applyProtection="0"/>
    <xf numFmtId="0" fontId="14" fillId="14" borderId="0" applyNumberFormat="0" applyBorder="0" applyAlignment="0" applyProtection="0"/>
    <xf numFmtId="0" fontId="14" fillId="6" borderId="0" applyNumberFormat="0" applyBorder="0" applyAlignment="0" applyProtection="0"/>
    <xf numFmtId="0" fontId="14" fillId="14" borderId="0" applyNumberFormat="0" applyBorder="0" applyAlignment="0" applyProtection="0"/>
    <xf numFmtId="0" fontId="14" fillId="6" borderId="0" applyNumberFormat="0" applyBorder="0" applyAlignment="0" applyProtection="0"/>
    <xf numFmtId="0" fontId="14" fillId="14" borderId="0" applyNumberFormat="0" applyBorder="0" applyAlignment="0" applyProtection="0"/>
    <xf numFmtId="0" fontId="14" fillId="7"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8" borderId="0" applyNumberFormat="0" applyBorder="0" applyAlignment="0" applyProtection="0"/>
    <xf numFmtId="0" fontId="14" fillId="17" borderId="0" applyNumberFormat="0" applyBorder="0" applyAlignment="0" applyProtection="0"/>
    <xf numFmtId="0" fontId="14" fillId="8" borderId="0" applyNumberFormat="0" applyBorder="0" applyAlignment="0" applyProtection="0"/>
    <xf numFmtId="0" fontId="14" fillId="17" borderId="0" applyNumberFormat="0" applyBorder="0" applyAlignment="0" applyProtection="0"/>
    <xf numFmtId="0" fontId="14" fillId="8" borderId="0" applyNumberFormat="0" applyBorder="0" applyAlignment="0" applyProtection="0"/>
    <xf numFmtId="0" fontId="14" fillId="17" borderId="0" applyNumberFormat="0" applyBorder="0" applyAlignment="0" applyProtection="0"/>
    <xf numFmtId="0" fontId="14" fillId="9"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10" borderId="0" applyNumberFormat="0" applyBorder="0" applyAlignment="0" applyProtection="0"/>
    <xf numFmtId="0" fontId="14" fillId="16" borderId="0" applyNumberFormat="0" applyBorder="0" applyAlignment="0" applyProtection="0"/>
    <xf numFmtId="0" fontId="14" fillId="10" borderId="0" applyNumberFormat="0" applyBorder="0" applyAlignment="0" applyProtection="0"/>
    <xf numFmtId="0" fontId="14" fillId="16" borderId="0" applyNumberFormat="0" applyBorder="0" applyAlignment="0" applyProtection="0"/>
    <xf numFmtId="0" fontId="14" fillId="18" borderId="0" applyNumberFormat="0" applyBorder="0" applyAlignment="0" applyProtection="0"/>
    <xf numFmtId="0" fontId="14" fillId="10" borderId="0" applyNumberFormat="0" applyBorder="0" applyAlignment="0" applyProtection="0"/>
    <xf numFmtId="0" fontId="14" fillId="18" borderId="0" applyNumberFormat="0" applyBorder="0" applyAlignment="0" applyProtection="0"/>
    <xf numFmtId="0" fontId="14" fillId="16" borderId="0" applyNumberFormat="0" applyBorder="0" applyAlignment="0" applyProtection="0"/>
    <xf numFmtId="0" fontId="14" fillId="18" borderId="0" applyNumberFormat="0" applyBorder="0" applyAlignment="0" applyProtection="0"/>
    <xf numFmtId="0" fontId="14" fillId="11" borderId="0" applyNumberFormat="0" applyBorder="0" applyAlignment="0" applyProtection="0"/>
    <xf numFmtId="0" fontId="14" fillId="16"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8"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4" borderId="0" applyNumberFormat="0" applyBorder="0" applyAlignment="0" applyProtection="0"/>
    <xf numFmtId="0" fontId="14" fillId="6" borderId="0" applyNumberFormat="0" applyBorder="0" applyAlignment="0" applyProtection="0"/>
    <xf numFmtId="0" fontId="14" fillId="8" borderId="0" applyNumberFormat="0" applyBorder="0" applyAlignment="0" applyProtection="0"/>
    <xf numFmtId="0" fontId="14" fillId="10" borderId="0" applyNumberFormat="0" applyBorder="0" applyAlignment="0" applyProtection="0"/>
    <xf numFmtId="0" fontId="14" fillId="12" borderId="0" applyNumberFormat="0" applyBorder="0" applyAlignment="0" applyProtection="0"/>
    <xf numFmtId="0" fontId="14" fillId="14"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4" fillId="20" borderId="0" applyNumberFormat="0" applyBorder="0" applyAlignment="0" applyProtection="0"/>
    <xf numFmtId="0" fontId="14" fillId="21"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3" borderId="0" applyNumberFormat="0" applyBorder="0" applyAlignment="0" applyProtection="0"/>
    <xf numFmtId="0" fontId="14" fillId="23" borderId="0" applyNumberFormat="0" applyBorder="0" applyAlignment="0" applyProtection="0"/>
    <xf numFmtId="0" fontId="14" fillId="24"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4" fillId="20" borderId="0" applyNumberFormat="0" applyBorder="0" applyAlignment="0" applyProtection="0"/>
    <xf numFmtId="0" fontId="14" fillId="25"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19" borderId="0" applyNumberFormat="0" applyBorder="0" applyAlignment="0" applyProtection="0"/>
    <xf numFmtId="0" fontId="14" fillId="27" borderId="0" applyNumberFormat="0" applyBorder="0" applyAlignment="0" applyProtection="0"/>
    <xf numFmtId="0" fontId="14" fillId="19" borderId="0" applyNumberFormat="0" applyBorder="0" applyAlignment="0" applyProtection="0"/>
    <xf numFmtId="0" fontId="14" fillId="27" borderId="0" applyNumberFormat="0" applyBorder="0" applyAlignment="0" applyProtection="0"/>
    <xf numFmtId="0" fontId="14" fillId="19" borderId="0" applyNumberFormat="0" applyBorder="0" applyAlignment="0" applyProtection="0"/>
    <xf numFmtId="0" fontId="14" fillId="27" borderId="0" applyNumberFormat="0" applyBorder="0" applyAlignment="0" applyProtection="0"/>
    <xf numFmtId="0" fontId="14" fillId="20"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4" fillId="21" borderId="0" applyNumberFormat="0" applyBorder="0" applyAlignment="0" applyProtection="0"/>
    <xf numFmtId="0" fontId="14" fillId="21" borderId="0" applyNumberFormat="0" applyBorder="0" applyAlignment="0" applyProtection="0"/>
    <xf numFmtId="0" fontId="14" fillId="21"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1" borderId="0" applyNumberFormat="0" applyBorder="0" applyAlignment="0" applyProtection="0"/>
    <xf numFmtId="0" fontId="14" fillId="21" borderId="0" applyNumberFormat="0" applyBorder="0" applyAlignment="0" applyProtection="0"/>
    <xf numFmtId="0" fontId="14" fillId="23" borderId="0" applyNumberFormat="0" applyBorder="0" applyAlignment="0" applyProtection="0"/>
    <xf numFmtId="0" fontId="14" fillId="17" borderId="0" applyNumberFormat="0" applyBorder="0" applyAlignment="0" applyProtection="0"/>
    <xf numFmtId="0" fontId="14" fillId="23" borderId="0" applyNumberFormat="0" applyBorder="0" applyAlignment="0" applyProtection="0"/>
    <xf numFmtId="0" fontId="14" fillId="17" borderId="0" applyNumberFormat="0" applyBorder="0" applyAlignment="0" applyProtection="0"/>
    <xf numFmtId="0" fontId="14" fillId="23" borderId="0" applyNumberFormat="0" applyBorder="0" applyAlignment="0" applyProtection="0"/>
    <xf numFmtId="0" fontId="14" fillId="17" borderId="0" applyNumberFormat="0" applyBorder="0" applyAlignment="0" applyProtection="0"/>
    <xf numFmtId="0" fontId="14" fillId="24" borderId="0" applyNumberFormat="0" applyBorder="0" applyAlignment="0" applyProtection="0"/>
    <xf numFmtId="0" fontId="14" fillId="23" borderId="0" applyNumberFormat="0" applyBorder="0" applyAlignment="0" applyProtection="0"/>
    <xf numFmtId="0" fontId="14" fillId="23" borderId="0" applyNumberFormat="0" applyBorder="0" applyAlignment="0" applyProtection="0"/>
    <xf numFmtId="0" fontId="14" fillId="23" borderId="0" applyNumberFormat="0" applyBorder="0" applyAlignment="0" applyProtection="0"/>
    <xf numFmtId="0" fontId="14" fillId="23" borderId="0" applyNumberFormat="0" applyBorder="0" applyAlignment="0" applyProtection="0"/>
    <xf numFmtId="0" fontId="14" fillId="23" borderId="0" applyNumberFormat="0" applyBorder="0" applyAlignment="0" applyProtection="0"/>
    <xf numFmtId="0" fontId="14" fillId="10" borderId="0" applyNumberFormat="0" applyBorder="0" applyAlignment="0" applyProtection="0"/>
    <xf numFmtId="0" fontId="14" fillId="27" borderId="0" applyNumberFormat="0" applyBorder="0" applyAlignment="0" applyProtection="0"/>
    <xf numFmtId="0" fontId="14" fillId="10" borderId="0" applyNumberFormat="0" applyBorder="0" applyAlignment="0" applyProtection="0"/>
    <xf numFmtId="0" fontId="14" fillId="27" borderId="0" applyNumberFormat="0" applyBorder="0" applyAlignment="0" applyProtection="0"/>
    <xf numFmtId="0" fontId="14" fillId="18" borderId="0" applyNumberFormat="0" applyBorder="0" applyAlignment="0" applyProtection="0"/>
    <xf numFmtId="0" fontId="14" fillId="10" borderId="0" applyNumberFormat="0" applyBorder="0" applyAlignment="0" applyProtection="0"/>
    <xf numFmtId="0" fontId="14" fillId="18" borderId="0" applyNumberFormat="0" applyBorder="0" applyAlignment="0" applyProtection="0"/>
    <xf numFmtId="0" fontId="14" fillId="27" borderId="0" applyNumberFormat="0" applyBorder="0" applyAlignment="0" applyProtection="0"/>
    <xf numFmtId="0" fontId="14" fillId="18" borderId="0" applyNumberFormat="0" applyBorder="0" applyAlignment="0" applyProtection="0"/>
    <xf numFmtId="0" fontId="14" fillId="11" borderId="0" applyNumberFormat="0" applyBorder="0" applyAlignment="0" applyProtection="0"/>
    <xf numFmtId="0" fontId="14" fillId="27"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8"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4" fillId="20"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4" fillId="25" borderId="0" applyNumberFormat="0" applyBorder="0" applyAlignment="0" applyProtection="0"/>
    <xf numFmtId="0" fontId="14" fillId="14" borderId="0" applyNumberFormat="0" applyBorder="0" applyAlignment="0" applyProtection="0"/>
    <xf numFmtId="0" fontId="14" fillId="25" borderId="0" applyNumberFormat="0" applyBorder="0" applyAlignment="0" applyProtection="0"/>
    <xf numFmtId="0" fontId="14" fillId="14" borderId="0" applyNumberFormat="0" applyBorder="0" applyAlignment="0" applyProtection="0"/>
    <xf numFmtId="0" fontId="14" fillId="25" borderId="0" applyNumberFormat="0" applyBorder="0" applyAlignment="0" applyProtection="0"/>
    <xf numFmtId="0" fontId="14" fillId="14" borderId="0" applyNumberFormat="0" applyBorder="0" applyAlignment="0" applyProtection="0"/>
    <xf numFmtId="0" fontId="14" fillId="26" borderId="0" applyNumberFormat="0" applyBorder="0" applyAlignment="0" applyProtection="0"/>
    <xf numFmtId="0" fontId="14" fillId="25" borderId="0" applyNumberFormat="0" applyBorder="0" applyAlignment="0" applyProtection="0"/>
    <xf numFmtId="0" fontId="14" fillId="25" borderId="0" applyNumberFormat="0" applyBorder="0" applyAlignment="0" applyProtection="0"/>
    <xf numFmtId="0" fontId="14" fillId="25" borderId="0" applyNumberFormat="0" applyBorder="0" applyAlignment="0" applyProtection="0"/>
    <xf numFmtId="0" fontId="14" fillId="25" borderId="0" applyNumberFormat="0" applyBorder="0" applyAlignment="0" applyProtection="0"/>
    <xf numFmtId="0" fontId="14" fillId="25" borderId="0" applyNumberFormat="0" applyBorder="0" applyAlignment="0" applyProtection="0"/>
    <xf numFmtId="0" fontId="14" fillId="19" borderId="0" applyNumberFormat="0" applyBorder="0" applyAlignment="0" applyProtection="0"/>
    <xf numFmtId="0" fontId="14" fillId="21" borderId="0" applyNumberFormat="0" applyBorder="0" applyAlignment="0" applyProtection="0"/>
    <xf numFmtId="0" fontId="14" fillId="23" borderId="0" applyNumberFormat="0" applyBorder="0" applyAlignment="0" applyProtection="0"/>
    <xf numFmtId="0" fontId="14" fillId="10" borderId="0" applyNumberFormat="0" applyBorder="0" applyAlignment="0" applyProtection="0"/>
    <xf numFmtId="0" fontId="14" fillId="19" borderId="0" applyNumberFormat="0" applyBorder="0" applyAlignment="0" applyProtection="0"/>
    <xf numFmtId="0" fontId="14" fillId="25" borderId="0" applyNumberFormat="0" applyBorder="0" applyAlignment="0" applyProtection="0"/>
    <xf numFmtId="0" fontId="15" fillId="28" borderId="0" applyNumberFormat="0" applyBorder="0" applyAlignment="0" applyProtection="0"/>
    <xf numFmtId="0" fontId="15" fillId="28" borderId="0" applyNumberFormat="0" applyBorder="0" applyAlignment="0" applyProtection="0"/>
    <xf numFmtId="0" fontId="15" fillId="29"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2" borderId="0" applyNumberFormat="0" applyBorder="0" applyAlignment="0" applyProtection="0"/>
    <xf numFmtId="0" fontId="15" fillId="23" borderId="0" applyNumberFormat="0" applyBorder="0" applyAlignment="0" applyProtection="0"/>
    <xf numFmtId="0" fontId="15" fillId="23" borderId="0" applyNumberFormat="0" applyBorder="0" applyAlignment="0" applyProtection="0"/>
    <xf numFmtId="0" fontId="15" fillId="24"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1" borderId="0" applyNumberFormat="0" applyBorder="0" applyAlignment="0" applyProtection="0"/>
    <xf numFmtId="0" fontId="15" fillId="32" borderId="0" applyNumberFormat="0" applyBorder="0" applyAlignment="0" applyProtection="0"/>
    <xf numFmtId="0" fontId="15" fillId="32" borderId="0" applyNumberFormat="0" applyBorder="0" applyAlignment="0" applyProtection="0"/>
    <xf numFmtId="0" fontId="15" fillId="33"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5" borderId="0" applyNumberFormat="0" applyBorder="0" applyAlignment="0" applyProtection="0"/>
    <xf numFmtId="0" fontId="15" fillId="28" borderId="0" applyNumberFormat="0" applyBorder="0" applyAlignment="0" applyProtection="0"/>
    <xf numFmtId="0" fontId="15" fillId="32" borderId="0" applyNumberFormat="0" applyBorder="0" applyAlignment="0" applyProtection="0"/>
    <xf numFmtId="0" fontId="15" fillId="28" borderId="0" applyNumberFormat="0" applyBorder="0" applyAlignment="0" applyProtection="0"/>
    <xf numFmtId="0" fontId="15" fillId="32" borderId="0" applyNumberFormat="0" applyBorder="0" applyAlignment="0" applyProtection="0"/>
    <xf numFmtId="0" fontId="15" fillId="28" borderId="0" applyNumberFormat="0" applyBorder="0" applyAlignment="0" applyProtection="0"/>
    <xf numFmtId="0" fontId="15" fillId="32" borderId="0" applyNumberFormat="0" applyBorder="0" applyAlignment="0" applyProtection="0"/>
    <xf numFmtId="0" fontId="15" fillId="29" borderId="0" applyNumberFormat="0" applyBorder="0" applyAlignment="0" applyProtection="0"/>
    <xf numFmtId="0" fontId="15" fillId="28" borderId="0" applyNumberFormat="0" applyBorder="0" applyAlignment="0" applyProtection="0"/>
    <xf numFmtId="0" fontId="15" fillId="28"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2" borderId="0" applyNumberFormat="0" applyBorder="0" applyAlignment="0" applyProtection="0"/>
    <xf numFmtId="0" fontId="15" fillId="21" borderId="0" applyNumberFormat="0" applyBorder="0" applyAlignment="0" applyProtection="0"/>
    <xf numFmtId="0" fontId="15" fillId="23" borderId="0" applyNumberFormat="0" applyBorder="0" applyAlignment="0" applyProtection="0"/>
    <xf numFmtId="0" fontId="15" fillId="17" borderId="0" applyNumberFormat="0" applyBorder="0" applyAlignment="0" applyProtection="0"/>
    <xf numFmtId="0" fontId="15" fillId="23" borderId="0" applyNumberFormat="0" applyBorder="0" applyAlignment="0" applyProtection="0"/>
    <xf numFmtId="0" fontId="15" fillId="17" borderId="0" applyNumberFormat="0" applyBorder="0" applyAlignment="0" applyProtection="0"/>
    <xf numFmtId="0" fontId="15" fillId="23" borderId="0" applyNumberFormat="0" applyBorder="0" applyAlignment="0" applyProtection="0"/>
    <xf numFmtId="0" fontId="15" fillId="17" borderId="0" applyNumberFormat="0" applyBorder="0" applyAlignment="0" applyProtection="0"/>
    <xf numFmtId="0" fontId="15" fillId="24" borderId="0" applyNumberFormat="0" applyBorder="0" applyAlignment="0" applyProtection="0"/>
    <xf numFmtId="0" fontId="15" fillId="23" borderId="0" applyNumberFormat="0" applyBorder="0" applyAlignment="0" applyProtection="0"/>
    <xf numFmtId="0" fontId="15" fillId="23" borderId="0" applyNumberFormat="0" applyBorder="0" applyAlignment="0" applyProtection="0"/>
    <xf numFmtId="0" fontId="15" fillId="30" borderId="0" applyNumberFormat="0" applyBorder="0" applyAlignment="0" applyProtection="0"/>
    <xf numFmtId="0" fontId="15" fillId="27" borderId="0" applyNumberFormat="0" applyBorder="0" applyAlignment="0" applyProtection="0"/>
    <xf numFmtId="0" fontId="15" fillId="30" borderId="0" applyNumberFormat="0" applyBorder="0" applyAlignment="0" applyProtection="0"/>
    <xf numFmtId="0" fontId="15" fillId="27" borderId="0" applyNumberFormat="0" applyBorder="0" applyAlignment="0" applyProtection="0"/>
    <xf numFmtId="0" fontId="15" fillId="30" borderId="0" applyNumberFormat="0" applyBorder="0" applyAlignment="0" applyProtection="0"/>
    <xf numFmtId="0" fontId="15" fillId="27" borderId="0" applyNumberFormat="0" applyBorder="0" applyAlignment="0" applyProtection="0"/>
    <xf numFmtId="0" fontId="15" fillId="31"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2" borderId="0" applyNumberFormat="0" applyBorder="0" applyAlignment="0" applyProtection="0"/>
    <xf numFmtId="0" fontId="15" fillId="36" borderId="0" applyNumberFormat="0" applyBorder="0" applyAlignment="0" applyProtection="0"/>
    <xf numFmtId="0" fontId="15" fillId="32" borderId="0" applyNumberFormat="0" applyBorder="0" applyAlignment="0" applyProtection="0"/>
    <xf numFmtId="0" fontId="15" fillId="36" borderId="0" applyNumberFormat="0" applyBorder="0" applyAlignment="0" applyProtection="0"/>
    <xf numFmtId="0" fontId="15" fillId="33" borderId="0" applyNumberFormat="0" applyBorder="0" applyAlignment="0" applyProtection="0"/>
    <xf numFmtId="0" fontId="15" fillId="32" borderId="0" applyNumberFormat="0" applyBorder="0" applyAlignment="0" applyProtection="0"/>
    <xf numFmtId="0" fontId="15" fillId="36" borderId="0" applyNumberFormat="0" applyBorder="0" applyAlignment="0" applyProtection="0"/>
    <xf numFmtId="0" fontId="15" fillId="34" borderId="0" applyNumberFormat="0" applyBorder="0" applyAlignment="0" applyProtection="0"/>
    <xf numFmtId="0" fontId="15" fillId="14" borderId="0" applyNumberFormat="0" applyBorder="0" applyAlignment="0" applyProtection="0"/>
    <xf numFmtId="0" fontId="15" fillId="34" borderId="0" applyNumberFormat="0" applyBorder="0" applyAlignment="0" applyProtection="0"/>
    <xf numFmtId="0" fontId="15" fillId="14" borderId="0" applyNumberFormat="0" applyBorder="0" applyAlignment="0" applyProtection="0"/>
    <xf numFmtId="0" fontId="15" fillId="34" borderId="0" applyNumberFormat="0" applyBorder="0" applyAlignment="0" applyProtection="0"/>
    <xf numFmtId="0" fontId="15" fillId="14" borderId="0" applyNumberFormat="0" applyBorder="0" applyAlignment="0" applyProtection="0"/>
    <xf numFmtId="0" fontId="15" fillId="35"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28" borderId="0" applyNumberFormat="0" applyBorder="0" applyAlignment="0" applyProtection="0"/>
    <xf numFmtId="0" fontId="15" fillId="21" borderId="0" applyNumberFormat="0" applyBorder="0" applyAlignment="0" applyProtection="0"/>
    <xf numFmtId="0" fontId="15" fillId="23" borderId="0" applyNumberFormat="0" applyBorder="0" applyAlignment="0" applyProtection="0"/>
    <xf numFmtId="0" fontId="15" fillId="30" borderId="0" applyNumberFormat="0" applyBorder="0" applyAlignment="0" applyProtection="0"/>
    <xf numFmtId="0" fontId="15" fillId="32" borderId="0" applyNumberFormat="0" applyBorder="0" applyAlignment="0" applyProtection="0"/>
    <xf numFmtId="0" fontId="15" fillId="34"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8"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40"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2"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1" borderId="0" applyNumberFormat="0" applyBorder="0" applyAlignment="0" applyProtection="0"/>
    <xf numFmtId="0" fontId="15" fillId="32" borderId="0" applyNumberFormat="0" applyBorder="0" applyAlignment="0" applyProtection="0"/>
    <xf numFmtId="0" fontId="15" fillId="32" borderId="0" applyNumberFormat="0" applyBorder="0" applyAlignment="0" applyProtection="0"/>
    <xf numFmtId="0" fontId="15" fillId="3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4"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7"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9"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45" borderId="19" applyNumberFormat="0" applyAlignment="0" applyProtection="0"/>
    <xf numFmtId="0" fontId="18" fillId="45" borderId="19" applyNumberFormat="0" applyAlignment="0" applyProtection="0"/>
    <xf numFmtId="0" fontId="18" fillId="45" borderId="19" applyNumberFormat="0" applyAlignment="0" applyProtection="0"/>
    <xf numFmtId="0" fontId="18" fillId="45" borderId="19" applyNumberFormat="0" applyAlignment="0" applyProtection="0"/>
    <xf numFmtId="0" fontId="18" fillId="45" borderId="19" applyNumberFormat="0" applyAlignment="0" applyProtection="0"/>
    <xf numFmtId="0" fontId="18" fillId="45" borderId="19" applyNumberFormat="0" applyAlignment="0" applyProtection="0"/>
    <xf numFmtId="0" fontId="18" fillId="45" borderId="19" applyNumberFormat="0" applyAlignment="0" applyProtection="0"/>
    <xf numFmtId="0" fontId="18" fillId="45" borderId="19" applyNumberFormat="0" applyAlignment="0" applyProtection="0"/>
    <xf numFmtId="0" fontId="18" fillId="45" borderId="19" applyNumberFormat="0" applyAlignment="0" applyProtection="0"/>
    <xf numFmtId="0" fontId="18" fillId="45" borderId="19" applyNumberFormat="0" applyAlignment="0" applyProtection="0"/>
    <xf numFmtId="0" fontId="18" fillId="45" borderId="19" applyNumberFormat="0" applyAlignment="0" applyProtection="0"/>
    <xf numFmtId="0" fontId="18" fillId="45" borderId="19" applyNumberFormat="0" applyAlignment="0" applyProtection="0"/>
    <xf numFmtId="0" fontId="18" fillId="45" borderId="19" applyNumberFormat="0" applyAlignment="0" applyProtection="0"/>
    <xf numFmtId="0" fontId="18" fillId="45" borderId="19" applyNumberFormat="0" applyAlignment="0" applyProtection="0"/>
    <xf numFmtId="0" fontId="18" fillId="45"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45" borderId="19" applyNumberFormat="0" applyAlignment="0" applyProtection="0"/>
    <xf numFmtId="0" fontId="18" fillId="45" borderId="19" applyNumberFormat="0" applyAlignment="0" applyProtection="0"/>
    <xf numFmtId="0" fontId="18" fillId="45" borderId="19" applyNumberFormat="0" applyAlignment="0" applyProtection="0"/>
    <xf numFmtId="0" fontId="18" fillId="45" borderId="19" applyNumberFormat="0" applyAlignment="0" applyProtection="0"/>
    <xf numFmtId="0" fontId="18" fillId="45"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27"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16"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16"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16"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16" borderId="19" applyNumberFormat="0" applyAlignment="0" applyProtection="0"/>
    <xf numFmtId="0" fontId="18" fillId="27" borderId="19" applyNumberFormat="0" applyAlignment="0" applyProtection="0"/>
    <xf numFmtId="0" fontId="18" fillId="45" borderId="19" applyNumberFormat="0" applyAlignment="0" applyProtection="0"/>
    <xf numFmtId="0" fontId="18" fillId="45" borderId="19" applyNumberFormat="0" applyAlignment="0" applyProtection="0"/>
    <xf numFmtId="0" fontId="18" fillId="45" borderId="19" applyNumberFormat="0" applyAlignment="0" applyProtection="0"/>
    <xf numFmtId="0" fontId="18" fillId="45" borderId="19" applyNumberFormat="0" applyAlignment="0" applyProtection="0"/>
    <xf numFmtId="0" fontId="18" fillId="45" borderId="19" applyNumberFormat="0" applyAlignment="0" applyProtection="0"/>
    <xf numFmtId="0" fontId="18" fillId="45" borderId="19" applyNumberFormat="0" applyAlignment="0" applyProtection="0"/>
    <xf numFmtId="0" fontId="18" fillId="45" borderId="19" applyNumberFormat="0" applyAlignment="0" applyProtection="0"/>
    <xf numFmtId="0" fontId="18" fillId="45" borderId="19" applyNumberFormat="0" applyAlignment="0" applyProtection="0"/>
    <xf numFmtId="0" fontId="18" fillId="45" borderId="19" applyNumberFormat="0" applyAlignment="0" applyProtection="0"/>
    <xf numFmtId="0" fontId="18" fillId="45" borderId="19" applyNumberFormat="0" applyAlignment="0" applyProtection="0"/>
    <xf numFmtId="0" fontId="18" fillId="45" borderId="19" applyNumberFormat="0" applyAlignment="0" applyProtection="0"/>
    <xf numFmtId="0" fontId="18" fillId="45" borderId="19" applyNumberFormat="0" applyAlignment="0" applyProtection="0"/>
    <xf numFmtId="0" fontId="18" fillId="45" borderId="19" applyNumberFormat="0" applyAlignment="0" applyProtection="0"/>
    <xf numFmtId="0" fontId="18" fillId="27" borderId="19" applyNumberFormat="0" applyAlignment="0" applyProtection="0"/>
    <xf numFmtId="0" fontId="18" fillId="45" borderId="19" applyNumberFormat="0" applyAlignment="0" applyProtection="0"/>
    <xf numFmtId="0" fontId="18" fillId="45" borderId="19" applyNumberFormat="0" applyAlignment="0" applyProtection="0"/>
    <xf numFmtId="0" fontId="18" fillId="45" borderId="19" applyNumberFormat="0" applyAlignment="0" applyProtection="0"/>
    <xf numFmtId="0" fontId="18" fillId="45" borderId="19" applyNumberFormat="0" applyAlignment="0" applyProtection="0"/>
    <xf numFmtId="0" fontId="18" fillId="45" borderId="19" applyNumberFormat="0" applyAlignment="0" applyProtection="0"/>
    <xf numFmtId="0" fontId="18" fillId="45" borderId="19" applyNumberFormat="0" applyAlignment="0" applyProtection="0"/>
    <xf numFmtId="0" fontId="18" fillId="45"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8" fillId="27" borderId="19" applyNumberFormat="0" applyAlignment="0" applyProtection="0"/>
    <xf numFmtId="0" fontId="19" fillId="0" borderId="0"/>
    <xf numFmtId="0" fontId="20" fillId="46" borderId="20" applyNumberFormat="0" applyAlignment="0" applyProtection="0"/>
    <xf numFmtId="0" fontId="20" fillId="47" borderId="20" applyNumberFormat="0" applyAlignment="0" applyProtection="0"/>
    <xf numFmtId="0" fontId="20" fillId="46" borderId="20" applyNumberFormat="0" applyAlignment="0" applyProtection="0"/>
    <xf numFmtId="0" fontId="20" fillId="47" borderId="20" applyNumberFormat="0" applyAlignment="0" applyProtection="0"/>
    <xf numFmtId="0" fontId="20" fillId="48" borderId="20" applyNumberFormat="0" applyAlignment="0" applyProtection="0"/>
    <xf numFmtId="0" fontId="20" fillId="46" borderId="20" applyNumberFormat="0" applyAlignment="0" applyProtection="0"/>
    <xf numFmtId="0" fontId="20" fillId="47" borderId="20" applyNumberFormat="0" applyAlignment="0" applyProtection="0"/>
    <xf numFmtId="0" fontId="21" fillId="0" borderId="21" applyNumberFormat="0" applyFill="0" applyAlignment="0" applyProtection="0"/>
    <xf numFmtId="0" fontId="21" fillId="0" borderId="21" applyNumberFormat="0" applyFill="0" applyAlignment="0" applyProtection="0"/>
    <xf numFmtId="0" fontId="20" fillId="46" borderId="20" applyNumberFormat="0" applyAlignment="0" applyProtection="0"/>
    <xf numFmtId="0" fontId="20" fillId="46" borderId="20" applyNumberFormat="0" applyAlignment="0" applyProtection="0"/>
    <xf numFmtId="0" fontId="20" fillId="48" borderId="20" applyNumberFormat="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167" fontId="5" fillId="0" borderId="0" applyFont="0" applyFill="0" applyBorder="0" applyAlignment="0" applyProtection="0"/>
    <xf numFmtId="0" fontId="22" fillId="0" borderId="0">
      <protection locked="0"/>
    </xf>
    <xf numFmtId="0" fontId="15" fillId="37" borderId="0" applyNumberFormat="0" applyBorder="0" applyAlignment="0" applyProtection="0"/>
    <xf numFmtId="0" fontId="15" fillId="32" borderId="0" applyNumberFormat="0" applyBorder="0" applyAlignment="0" applyProtection="0"/>
    <xf numFmtId="0" fontId="15" fillId="37" borderId="0" applyNumberFormat="0" applyBorder="0" applyAlignment="0" applyProtection="0"/>
    <xf numFmtId="0" fontId="15" fillId="32" borderId="0" applyNumberFormat="0" applyBorder="0" applyAlignment="0" applyProtection="0"/>
    <xf numFmtId="0" fontId="15" fillId="37" borderId="0" applyNumberFormat="0" applyBorder="0" applyAlignment="0" applyProtection="0"/>
    <xf numFmtId="0" fontId="15" fillId="32" borderId="0" applyNumberFormat="0" applyBorder="0" applyAlignment="0" applyProtection="0"/>
    <xf numFmtId="0" fontId="15" fillId="38"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40" borderId="0" applyNumberFormat="0" applyBorder="0" applyAlignment="0" applyProtection="0"/>
    <xf numFmtId="0" fontId="15" fillId="39"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2" borderId="0" applyNumberFormat="0" applyBorder="0" applyAlignment="0" applyProtection="0"/>
    <xf numFmtId="0" fontId="15" fillId="41" borderId="0" applyNumberFormat="0" applyBorder="0" applyAlignment="0" applyProtection="0"/>
    <xf numFmtId="0" fontId="15" fillId="30" borderId="0" applyNumberFormat="0" applyBorder="0" applyAlignment="0" applyProtection="0"/>
    <xf numFmtId="0" fontId="15" fillId="49" borderId="0" applyNumberFormat="0" applyBorder="0" applyAlignment="0" applyProtection="0"/>
    <xf numFmtId="0" fontId="15" fillId="30" borderId="0" applyNumberFormat="0" applyBorder="0" applyAlignment="0" applyProtection="0"/>
    <xf numFmtId="0" fontId="15" fillId="49" borderId="0" applyNumberFormat="0" applyBorder="0" applyAlignment="0" applyProtection="0"/>
    <xf numFmtId="0" fontId="15" fillId="30" borderId="0" applyNumberFormat="0" applyBorder="0" applyAlignment="0" applyProtection="0"/>
    <xf numFmtId="0" fontId="15" fillId="49" borderId="0" applyNumberFormat="0" applyBorder="0" applyAlignment="0" applyProtection="0"/>
    <xf numFmtId="0" fontId="15" fillId="31"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2" borderId="0" applyNumberFormat="0" applyBorder="0" applyAlignment="0" applyProtection="0"/>
    <xf numFmtId="0" fontId="15" fillId="36" borderId="0" applyNumberFormat="0" applyBorder="0" applyAlignment="0" applyProtection="0"/>
    <xf numFmtId="0" fontId="15" fillId="32" borderId="0" applyNumberFormat="0" applyBorder="0" applyAlignment="0" applyProtection="0"/>
    <xf numFmtId="0" fontId="15" fillId="36" borderId="0" applyNumberFormat="0" applyBorder="0" applyAlignment="0" applyProtection="0"/>
    <xf numFmtId="0" fontId="15" fillId="33" borderId="0" applyNumberFormat="0" applyBorder="0" applyAlignment="0" applyProtection="0"/>
    <xf numFmtId="0" fontId="15" fillId="32" borderId="0" applyNumberFormat="0" applyBorder="0" applyAlignment="0" applyProtection="0"/>
    <xf numFmtId="0" fontId="15" fillId="36"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4" borderId="0" applyNumberFormat="0" applyBorder="0" applyAlignment="0" applyProtection="0"/>
    <xf numFmtId="0" fontId="15" fillId="43" borderId="0" applyNumberFormat="0" applyBorder="0" applyAlignment="0" applyProtection="0"/>
    <xf numFmtId="0" fontId="15" fillId="37" borderId="0" applyNumberFormat="0" applyBorder="0" applyAlignment="0" applyProtection="0"/>
    <xf numFmtId="0" fontId="15" fillId="39" borderId="0" applyNumberFormat="0" applyBorder="0" applyAlignment="0" applyProtection="0"/>
    <xf numFmtId="0" fontId="15" fillId="41" borderId="0" applyNumberFormat="0" applyBorder="0" applyAlignment="0" applyProtection="0"/>
    <xf numFmtId="0" fontId="15" fillId="30" borderId="0" applyNumberFormat="0" applyBorder="0" applyAlignment="0" applyProtection="0"/>
    <xf numFmtId="0" fontId="15" fillId="32" borderId="0" applyNumberFormat="0" applyBorder="0" applyAlignment="0" applyProtection="0"/>
    <xf numFmtId="0" fontId="15" fillId="43" borderId="0" applyNumberFormat="0" applyBorder="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5" borderId="19" applyNumberFormat="0" applyAlignment="0" applyProtection="0"/>
    <xf numFmtId="0" fontId="23" fillId="15" borderId="19" applyNumberFormat="0" applyAlignment="0" applyProtection="0"/>
    <xf numFmtId="0" fontId="23" fillId="15" borderId="19" applyNumberFormat="0" applyAlignment="0" applyProtection="0"/>
    <xf numFmtId="0" fontId="23" fillId="15" borderId="19" applyNumberFormat="0" applyAlignment="0" applyProtection="0"/>
    <xf numFmtId="0" fontId="23" fillId="15" borderId="19" applyNumberFormat="0" applyAlignment="0" applyProtection="0"/>
    <xf numFmtId="0" fontId="23" fillId="15" borderId="19" applyNumberFormat="0" applyAlignment="0" applyProtection="0"/>
    <xf numFmtId="0" fontId="23" fillId="15" borderId="19" applyNumberFormat="0" applyAlignment="0" applyProtection="0"/>
    <xf numFmtId="0" fontId="23" fillId="15" borderId="19" applyNumberFormat="0" applyAlignment="0" applyProtection="0"/>
    <xf numFmtId="0" fontId="23" fillId="15" borderId="19" applyNumberFormat="0" applyAlignment="0" applyProtection="0"/>
    <xf numFmtId="0" fontId="23" fillId="15" borderId="19" applyNumberFormat="0" applyAlignment="0" applyProtection="0"/>
    <xf numFmtId="0" fontId="23" fillId="15" borderId="19" applyNumberFormat="0" applyAlignment="0" applyProtection="0"/>
    <xf numFmtId="0" fontId="23" fillId="15" borderId="19" applyNumberFormat="0" applyAlignment="0" applyProtection="0"/>
    <xf numFmtId="0" fontId="23" fillId="15" borderId="19" applyNumberFormat="0" applyAlignment="0" applyProtection="0"/>
    <xf numFmtId="0" fontId="23" fillId="15" borderId="19" applyNumberFormat="0" applyAlignment="0" applyProtection="0"/>
    <xf numFmtId="0" fontId="23" fillId="15" borderId="19" applyNumberFormat="0" applyAlignment="0" applyProtection="0"/>
    <xf numFmtId="0" fontId="23" fillId="15" borderId="19" applyNumberFormat="0" applyAlignment="0" applyProtection="0"/>
    <xf numFmtId="0" fontId="23" fillId="15" borderId="19" applyNumberFormat="0" applyAlignment="0" applyProtection="0"/>
    <xf numFmtId="0" fontId="23" fillId="15" borderId="19" applyNumberFormat="0" applyAlignment="0" applyProtection="0"/>
    <xf numFmtId="0" fontId="23" fillId="15" borderId="19" applyNumberFormat="0" applyAlignment="0" applyProtection="0"/>
    <xf numFmtId="0" fontId="23" fillId="15"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168" fontId="24" fillId="0" borderId="0" applyFont="0" applyFill="0" applyBorder="0" applyAlignment="0" applyProtection="0"/>
    <xf numFmtId="169" fontId="5" fillId="0" borderId="0"/>
    <xf numFmtId="169" fontId="14" fillId="0" borderId="0"/>
    <xf numFmtId="0" fontId="5" fillId="0" borderId="0"/>
    <xf numFmtId="0" fontId="14" fillId="0" borderId="0"/>
    <xf numFmtId="0" fontId="14" fillId="0" borderId="0"/>
    <xf numFmtId="9" fontId="5" fillId="0" borderId="0"/>
    <xf numFmtId="170" fontId="5" fillId="0" borderId="0" applyFill="0" applyBorder="0" applyAlignment="0" applyProtection="0"/>
    <xf numFmtId="0" fontId="25" fillId="0" borderId="0" applyNumberFormat="0" applyFill="0" applyBorder="0" applyAlignment="0" applyProtection="0"/>
    <xf numFmtId="171" fontId="22" fillId="0" borderId="0">
      <protection locked="0"/>
    </xf>
    <xf numFmtId="0" fontId="17" fillId="8" borderId="0" applyNumberFormat="0" applyBorder="0" applyAlignment="0" applyProtection="0"/>
    <xf numFmtId="0" fontId="17" fillId="8" borderId="0" applyNumberFormat="0" applyBorder="0" applyAlignment="0" applyProtection="0"/>
    <xf numFmtId="0" fontId="17" fillId="9" borderId="0" applyNumberFormat="0" applyBorder="0" applyAlignment="0" applyProtection="0"/>
    <xf numFmtId="0" fontId="26" fillId="0" borderId="22" applyNumberFormat="0" applyFill="0" applyAlignment="0" applyProtection="0"/>
    <xf numFmtId="0" fontId="27" fillId="0" borderId="0" applyNumberFormat="0" applyFill="0" applyBorder="0" applyAlignment="0" applyProtection="0"/>
    <xf numFmtId="0" fontId="28" fillId="0" borderId="23" applyNumberFormat="0" applyFill="0" applyAlignment="0" applyProtection="0"/>
    <xf numFmtId="0" fontId="29" fillId="0" borderId="24" applyNumberFormat="0" applyFill="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3" fillId="0" borderId="0" applyNumberFormat="0" applyFill="0" applyBorder="0" applyAlignment="0" applyProtection="0"/>
    <xf numFmtId="0" fontId="31" fillId="0" borderId="0" applyNumberFormat="0" applyFill="0" applyBorder="0" applyAlignment="0" applyProtection="0">
      <alignment vertical="top"/>
      <protection locked="0"/>
    </xf>
    <xf numFmtId="0" fontId="16" fillId="6" borderId="0" applyNumberFormat="0" applyBorder="0" applyAlignment="0" applyProtection="0"/>
    <xf numFmtId="0" fontId="16" fillId="6" borderId="0" applyNumberFormat="0" applyBorder="0" applyAlignment="0" applyProtection="0"/>
    <xf numFmtId="0" fontId="16" fillId="7" borderId="0" applyNumberFormat="0" applyBorder="0" applyAlignment="0" applyProtection="0"/>
    <xf numFmtId="0" fontId="16" fillId="6" borderId="0" applyNumberFormat="0" applyBorder="0" applyAlignment="0" applyProtection="0"/>
    <xf numFmtId="0" fontId="24" fillId="0" borderId="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5" borderId="19" applyNumberFormat="0" applyAlignment="0" applyProtection="0"/>
    <xf numFmtId="0" fontId="23" fillId="15" borderId="19" applyNumberFormat="0" applyAlignment="0" applyProtection="0"/>
    <xf numFmtId="0" fontId="23" fillId="15" borderId="19" applyNumberFormat="0" applyAlignment="0" applyProtection="0"/>
    <xf numFmtId="0" fontId="23" fillId="15" borderId="19" applyNumberFormat="0" applyAlignment="0" applyProtection="0"/>
    <xf numFmtId="0" fontId="23" fillId="15" borderId="19" applyNumberFormat="0" applyAlignment="0" applyProtection="0"/>
    <xf numFmtId="0" fontId="23" fillId="15" borderId="19" applyNumberFormat="0" applyAlignment="0" applyProtection="0"/>
    <xf numFmtId="0" fontId="23" fillId="15" borderId="19" applyNumberFormat="0" applyAlignment="0" applyProtection="0"/>
    <xf numFmtId="0" fontId="23" fillId="15" borderId="19" applyNumberFormat="0" applyAlignment="0" applyProtection="0"/>
    <xf numFmtId="0" fontId="23" fillId="15" borderId="19" applyNumberFormat="0" applyAlignment="0" applyProtection="0"/>
    <xf numFmtId="0" fontId="23" fillId="15" borderId="19" applyNumberFormat="0" applyAlignment="0" applyProtection="0"/>
    <xf numFmtId="0" fontId="23" fillId="15" borderId="19" applyNumberFormat="0" applyAlignment="0" applyProtection="0"/>
    <xf numFmtId="0" fontId="23" fillId="15" borderId="19" applyNumberFormat="0" applyAlignment="0" applyProtection="0"/>
    <xf numFmtId="0" fontId="23" fillId="15" borderId="19" applyNumberFormat="0" applyAlignment="0" applyProtection="0"/>
    <xf numFmtId="0" fontId="23" fillId="15" borderId="19" applyNumberFormat="0" applyAlignment="0" applyProtection="0"/>
    <xf numFmtId="0" fontId="23" fillId="15"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5" borderId="19" applyNumberFormat="0" applyAlignment="0" applyProtection="0"/>
    <xf numFmtId="0" fontId="23" fillId="15" borderId="19" applyNumberFormat="0" applyAlignment="0" applyProtection="0"/>
    <xf numFmtId="0" fontId="23" fillId="15" borderId="19" applyNumberFormat="0" applyAlignment="0" applyProtection="0"/>
    <xf numFmtId="0" fontId="23" fillId="15" borderId="19" applyNumberFormat="0" applyAlignment="0" applyProtection="0"/>
    <xf numFmtId="0" fontId="23" fillId="15"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3" fillId="14" borderId="19" applyNumberFormat="0" applyAlignment="0" applyProtection="0"/>
    <xf numFmtId="0" fontId="21" fillId="0" borderId="21" applyNumberFormat="0" applyFill="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3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4" fontId="5" fillId="0" borderId="0" applyFill="0" applyBorder="0" applyAlignment="0" applyProtection="0"/>
    <xf numFmtId="44" fontId="5" fillId="0" borderId="0" applyFill="0" applyBorder="0" applyAlignment="0" applyProtection="0"/>
    <xf numFmtId="172" fontId="5" fillId="0" borderId="0" applyFont="0" applyFill="0" applyBorder="0" applyAlignment="0" applyProtection="0"/>
    <xf numFmtId="165" fontId="5" fillId="0" borderId="0" applyFont="0" applyFill="0" applyBorder="0" applyAlignment="0" applyProtection="0"/>
    <xf numFmtId="164" fontId="5" fillId="0" borderId="0" applyFill="0" applyBorder="0" applyAlignment="0" applyProtection="0"/>
    <xf numFmtId="165" fontId="5" fillId="0" borderId="0" applyFont="0" applyFill="0" applyBorder="0" applyAlignment="0" applyProtection="0"/>
    <xf numFmtId="164" fontId="5" fillId="0" borderId="0" applyFill="0" applyBorder="0" applyAlignment="0" applyProtection="0"/>
    <xf numFmtId="172" fontId="5" fillId="0" borderId="0" applyFont="0" applyFill="0" applyBorder="0" applyAlignment="0" applyProtection="0"/>
    <xf numFmtId="44" fontId="5" fillId="0" borderId="0" applyFill="0" applyBorder="0" applyAlignment="0" applyProtection="0"/>
    <xf numFmtId="165" fontId="5" fillId="0" borderId="0" applyFont="0" applyFill="0" applyBorder="0" applyAlignment="0" applyProtection="0"/>
    <xf numFmtId="164" fontId="5" fillId="0" borderId="0" applyFill="0" applyBorder="0" applyAlignment="0" applyProtection="0"/>
    <xf numFmtId="44" fontId="5" fillId="0" borderId="0" applyFill="0" applyBorder="0" applyAlignment="0" applyProtection="0"/>
    <xf numFmtId="164" fontId="5" fillId="0" borderId="0" applyFill="0" applyBorder="0" applyAlignment="0" applyProtection="0"/>
    <xf numFmtId="172"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44" fontId="5" fillId="0" borderId="0" applyFill="0" applyBorder="0" applyAlignment="0" applyProtection="0"/>
    <xf numFmtId="173" fontId="14" fillId="0" borderId="0" applyFill="0" applyBorder="0" applyAlignment="0" applyProtection="0"/>
    <xf numFmtId="173" fontId="14" fillId="0" borderId="0" applyFill="0" applyBorder="0" applyAlignment="0" applyProtection="0"/>
    <xf numFmtId="173" fontId="14" fillId="0" borderId="0" applyFill="0" applyBorder="0" applyAlignment="0" applyProtection="0"/>
    <xf numFmtId="165" fontId="5" fillId="0" borderId="0" applyFill="0" applyBorder="0" applyAlignment="0" applyProtection="0"/>
    <xf numFmtId="165" fontId="5" fillId="0" borderId="0" applyFill="0" applyBorder="0" applyAlignment="0" applyProtection="0"/>
    <xf numFmtId="165" fontId="5" fillId="0" borderId="0" applyFill="0" applyBorder="0" applyAlignment="0" applyProtection="0"/>
    <xf numFmtId="165" fontId="5" fillId="0" borderId="0" applyFont="0" applyFill="0" applyBorder="0" applyAlignment="0" applyProtection="0"/>
    <xf numFmtId="44" fontId="5" fillId="0" borderId="0" applyFill="0" applyBorder="0" applyAlignment="0" applyProtection="0"/>
    <xf numFmtId="173" fontId="14" fillId="0" borderId="0" applyFill="0" applyBorder="0" applyAlignment="0" applyProtection="0"/>
    <xf numFmtId="44" fontId="5" fillId="0" borderId="0" applyFill="0" applyBorder="0" applyAlignment="0" applyProtection="0"/>
    <xf numFmtId="44" fontId="5" fillId="0" borderId="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65" fontId="5" fillId="0" borderId="0" applyFont="0" applyFill="0" applyBorder="0" applyAlignment="0" applyProtection="0"/>
    <xf numFmtId="172" fontId="5" fillId="0" borderId="0" applyFont="0" applyFill="0" applyBorder="0" applyAlignment="0" applyProtection="0"/>
    <xf numFmtId="44" fontId="5" fillId="0" borderId="0" applyFill="0" applyBorder="0" applyAlignment="0" applyProtection="0"/>
    <xf numFmtId="44" fontId="5" fillId="0" borderId="0" applyFill="0" applyBorder="0" applyAlignment="0" applyProtection="0"/>
    <xf numFmtId="169" fontId="5" fillId="0" borderId="0" applyFill="0" applyBorder="0" applyAlignment="0" applyProtection="0"/>
    <xf numFmtId="165" fontId="5" fillId="0" borderId="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14"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5" fillId="0" borderId="0" applyFont="0" applyFill="0" applyBorder="0" applyAlignment="0" applyProtection="0"/>
    <xf numFmtId="165" fontId="14" fillId="0" borderId="0" applyFont="0" applyFill="0" applyBorder="0" applyAlignment="0" applyProtection="0"/>
    <xf numFmtId="165" fontId="5"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14"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14"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32" fillId="0" borderId="0" applyFont="0" applyFill="0" applyBorder="0" applyAlignment="0" applyProtection="0"/>
    <xf numFmtId="165" fontId="5"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3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3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3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0" fontId="33" fillId="50" borderId="0" applyNumberFormat="0" applyBorder="0" applyAlignment="0" applyProtection="0"/>
    <xf numFmtId="0" fontId="33" fillId="17" borderId="0" applyNumberFormat="0" applyBorder="0" applyAlignment="0" applyProtection="0"/>
    <xf numFmtId="0" fontId="33" fillId="50" borderId="0" applyNumberFormat="0" applyBorder="0" applyAlignment="0" applyProtection="0"/>
    <xf numFmtId="0" fontId="33" fillId="17" borderId="0" applyNumberFormat="0" applyBorder="0" applyAlignment="0" applyProtection="0"/>
    <xf numFmtId="0" fontId="33" fillId="50" borderId="0" applyNumberFormat="0" applyBorder="0" applyAlignment="0" applyProtection="0"/>
    <xf numFmtId="0" fontId="33" fillId="17" borderId="0" applyNumberFormat="0" applyBorder="0" applyAlignment="0" applyProtection="0"/>
    <xf numFmtId="0" fontId="33" fillId="51"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1" borderId="0" applyNumberFormat="0" applyBorder="0" applyAlignment="0" applyProtection="0"/>
    <xf numFmtId="0" fontId="32" fillId="0" borderId="0"/>
    <xf numFmtId="0" fontId="5" fillId="0" borderId="0"/>
    <xf numFmtId="0" fontId="32" fillId="0" borderId="0"/>
    <xf numFmtId="0" fontId="32" fillId="0" borderId="0"/>
    <xf numFmtId="0" fontId="3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4" fillId="0" borderId="0"/>
    <xf numFmtId="0" fontId="2" fillId="0" borderId="0"/>
    <xf numFmtId="0" fontId="2" fillId="0" borderId="0"/>
    <xf numFmtId="0" fontId="3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2" fillId="0" borderId="0"/>
    <xf numFmtId="0" fontId="2" fillId="0" borderId="0"/>
    <xf numFmtId="0" fontId="2" fillId="0" borderId="0"/>
    <xf numFmtId="0" fontId="2" fillId="0" borderId="0"/>
    <xf numFmtId="0" fontId="2" fillId="0" borderId="0"/>
    <xf numFmtId="0" fontId="13" fillId="0" borderId="0"/>
    <xf numFmtId="0" fontId="8" fillId="0" borderId="0"/>
    <xf numFmtId="0" fontId="2" fillId="0" borderId="0"/>
    <xf numFmtId="0" fontId="10"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13" fillId="0" borderId="0"/>
    <xf numFmtId="0" fontId="2" fillId="0" borderId="0"/>
    <xf numFmtId="0" fontId="13" fillId="0" borderId="0"/>
    <xf numFmtId="0" fontId="1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2" fillId="0" borderId="0"/>
    <xf numFmtId="0" fontId="2" fillId="0" borderId="0"/>
    <xf numFmtId="0" fontId="2" fillId="0" borderId="0"/>
    <xf numFmtId="0" fontId="2" fillId="0" borderId="0"/>
    <xf numFmtId="0" fontId="3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5" fillId="0" borderId="0"/>
    <xf numFmtId="0" fontId="35" fillId="0" borderId="0"/>
    <xf numFmtId="0" fontId="2"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3" fillId="0" borderId="0"/>
    <xf numFmtId="0" fontId="14" fillId="0" borderId="0"/>
    <xf numFmtId="0" fontId="14" fillId="0" borderId="0"/>
    <xf numFmtId="0" fontId="14" fillId="0" borderId="0"/>
    <xf numFmtId="0" fontId="5" fillId="0" borderId="0"/>
    <xf numFmtId="0" fontId="5" fillId="0" borderId="0"/>
    <xf numFmtId="0" fontId="14" fillId="0" borderId="0"/>
    <xf numFmtId="0" fontId="5" fillId="0" borderId="0"/>
    <xf numFmtId="174" fontId="24" fillId="0" borderId="0"/>
    <xf numFmtId="0" fontId="32" fillId="0" borderId="0"/>
    <xf numFmtId="174" fontId="24" fillId="0" borderId="0"/>
    <xf numFmtId="0" fontId="5" fillId="0" borderId="0"/>
    <xf numFmtId="0" fontId="5" fillId="0" borderId="0"/>
    <xf numFmtId="0" fontId="11" fillId="0" borderId="0"/>
    <xf numFmtId="0" fontId="5"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32" fillId="0" borderId="0"/>
    <xf numFmtId="0" fontId="32" fillId="0" borderId="0"/>
    <xf numFmtId="0" fontId="32" fillId="0" borderId="0"/>
    <xf numFmtId="0" fontId="32" fillId="0" borderId="0"/>
    <xf numFmtId="0" fontId="2" fillId="0" borderId="0"/>
    <xf numFmtId="0" fontId="32" fillId="0" borderId="0"/>
    <xf numFmtId="0" fontId="32" fillId="0" borderId="0"/>
    <xf numFmtId="0" fontId="3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32" fillId="0" borderId="0"/>
    <xf numFmtId="0" fontId="32" fillId="0" borderId="0"/>
    <xf numFmtId="0" fontId="2" fillId="0" borderId="0"/>
    <xf numFmtId="0" fontId="2" fillId="0" borderId="0"/>
    <xf numFmtId="0" fontId="3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4" fontId="24" fillId="0" borderId="0"/>
    <xf numFmtId="0" fontId="2" fillId="0" borderId="0"/>
    <xf numFmtId="0" fontId="2" fillId="0" borderId="0"/>
    <xf numFmtId="174" fontId="24" fillId="0" borderId="0"/>
    <xf numFmtId="0" fontId="36" fillId="0" borderId="0"/>
    <xf numFmtId="0" fontId="32" fillId="0" borderId="0"/>
    <xf numFmtId="0" fontId="2" fillId="0" borderId="0"/>
    <xf numFmtId="0" fontId="2" fillId="0" borderId="0"/>
    <xf numFmtId="0" fontId="5" fillId="0" borderId="0"/>
    <xf numFmtId="0" fontId="32" fillId="0" borderId="0"/>
    <xf numFmtId="0" fontId="32" fillId="0" borderId="0"/>
    <xf numFmtId="0" fontId="32" fillId="0" borderId="0"/>
    <xf numFmtId="0" fontId="2" fillId="0" borderId="0"/>
    <xf numFmtId="0" fontId="2" fillId="0" borderId="0"/>
    <xf numFmtId="174" fontId="24" fillId="0" borderId="0"/>
    <xf numFmtId="0" fontId="3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4" fontId="24" fillId="0" borderId="0"/>
    <xf numFmtId="0" fontId="2" fillId="0" borderId="0"/>
    <xf numFmtId="0" fontId="2" fillId="0" borderId="0"/>
    <xf numFmtId="174" fontId="24"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5" fillId="0" borderId="0"/>
    <xf numFmtId="0" fontId="32" fillId="0" borderId="0"/>
    <xf numFmtId="0" fontId="32" fillId="0" borderId="0"/>
    <xf numFmtId="0" fontId="37" fillId="0" borderId="0"/>
    <xf numFmtId="0" fontId="32" fillId="0" borderId="0"/>
    <xf numFmtId="0" fontId="32" fillId="0" borderId="0"/>
    <xf numFmtId="0" fontId="5" fillId="0" borderId="0"/>
    <xf numFmtId="0" fontId="5" fillId="0" borderId="0"/>
    <xf numFmtId="174" fontId="24" fillId="0" borderId="0"/>
    <xf numFmtId="0" fontId="32" fillId="0" borderId="0"/>
    <xf numFmtId="0" fontId="32" fillId="0" borderId="0"/>
    <xf numFmtId="0" fontId="5" fillId="0" borderId="0"/>
    <xf numFmtId="174" fontId="24" fillId="0" borderId="0"/>
    <xf numFmtId="0" fontId="5" fillId="0" borderId="0"/>
    <xf numFmtId="0" fontId="37"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14" fillId="0" borderId="0"/>
    <xf numFmtId="0" fontId="14" fillId="0" borderId="0"/>
    <xf numFmtId="0" fontId="14" fillId="0" borderId="0"/>
    <xf numFmtId="0" fontId="37" fillId="0" borderId="0"/>
    <xf numFmtId="0" fontId="37" fillId="0" borderId="0"/>
    <xf numFmtId="0" fontId="37"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7" fillId="0" borderId="0"/>
    <xf numFmtId="0" fontId="2" fillId="0" borderId="0"/>
    <xf numFmtId="0" fontId="2"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14" fillId="0" borderId="0"/>
    <xf numFmtId="0" fontId="5" fillId="0" borderId="0"/>
    <xf numFmtId="0" fontId="5" fillId="0" borderId="0"/>
    <xf numFmtId="0" fontId="32" fillId="0" borderId="0"/>
    <xf numFmtId="0" fontId="5" fillId="0" borderId="0"/>
    <xf numFmtId="0" fontId="5" fillId="0" borderId="0"/>
    <xf numFmtId="0" fontId="32" fillId="0" borderId="0"/>
    <xf numFmtId="0" fontId="32"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5"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6"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6"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8"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8" fillId="0" borderId="0"/>
    <xf numFmtId="0" fontId="38" fillId="0" borderId="0"/>
    <xf numFmtId="0" fontId="32" fillId="0" borderId="0"/>
    <xf numFmtId="0" fontId="38" fillId="0" borderId="0"/>
    <xf numFmtId="0" fontId="2" fillId="0" borderId="0"/>
    <xf numFmtId="0" fontId="39" fillId="0" borderId="0"/>
    <xf numFmtId="0" fontId="39" fillId="0" borderId="0"/>
    <xf numFmtId="0" fontId="5"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32" fillId="0" borderId="0"/>
    <xf numFmtId="0" fontId="32" fillId="0" borderId="0"/>
    <xf numFmtId="0" fontId="32" fillId="0" borderId="0"/>
    <xf numFmtId="0" fontId="2" fillId="0" borderId="0"/>
    <xf numFmtId="0" fontId="2" fillId="0" borderId="0"/>
    <xf numFmtId="0" fontId="32" fillId="0" borderId="0"/>
    <xf numFmtId="0" fontId="2" fillId="0" borderId="0"/>
    <xf numFmtId="0" fontId="32" fillId="0" borderId="0"/>
    <xf numFmtId="0" fontId="5" fillId="0" borderId="0"/>
    <xf numFmtId="0" fontId="2" fillId="0" borderId="0"/>
    <xf numFmtId="0" fontId="2" fillId="0" borderId="0"/>
    <xf numFmtId="0" fontId="32" fillId="0" borderId="0"/>
    <xf numFmtId="0" fontId="2" fillId="0" borderId="0"/>
    <xf numFmtId="0" fontId="5" fillId="0" borderId="0"/>
    <xf numFmtId="0" fontId="2" fillId="0" borderId="0"/>
    <xf numFmtId="0" fontId="2" fillId="0" borderId="0"/>
    <xf numFmtId="0" fontId="2" fillId="0" borderId="0"/>
    <xf numFmtId="0" fontId="32" fillId="0" borderId="0"/>
    <xf numFmtId="0" fontId="2" fillId="0" borderId="0"/>
    <xf numFmtId="0" fontId="5" fillId="0" borderId="0"/>
    <xf numFmtId="0" fontId="32" fillId="0" borderId="0"/>
    <xf numFmtId="0" fontId="32" fillId="0" borderId="0"/>
    <xf numFmtId="0" fontId="5" fillId="0" borderId="0"/>
    <xf numFmtId="0" fontId="32" fillId="0" borderId="0"/>
    <xf numFmtId="0" fontId="3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32" fillId="0" borderId="0"/>
    <xf numFmtId="0" fontId="5" fillId="0" borderId="0" applyNumberFormat="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32" fillId="0" borderId="0"/>
    <xf numFmtId="0" fontId="14" fillId="0" borderId="0"/>
    <xf numFmtId="0" fontId="5"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8" fillId="0" borderId="0"/>
    <xf numFmtId="0" fontId="32" fillId="0" borderId="0"/>
    <xf numFmtId="0" fontId="3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8" fillId="0" borderId="0"/>
    <xf numFmtId="0" fontId="38"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8" fillId="0" borderId="0"/>
    <xf numFmtId="0" fontId="2" fillId="0" borderId="0"/>
    <xf numFmtId="0" fontId="5" fillId="0" borderId="0"/>
    <xf numFmtId="0" fontId="2" fillId="0" borderId="0"/>
    <xf numFmtId="0" fontId="2" fillId="0" borderId="0"/>
    <xf numFmtId="0" fontId="13"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3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32" fillId="0" borderId="0"/>
    <xf numFmtId="0" fontId="3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8"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3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3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8"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7" fillId="0" borderId="0"/>
    <xf numFmtId="0" fontId="2" fillId="0" borderId="0"/>
    <xf numFmtId="0" fontId="2" fillId="0" borderId="0"/>
    <xf numFmtId="0" fontId="14" fillId="0" borderId="0"/>
    <xf numFmtId="0" fontId="5" fillId="0" borderId="0"/>
    <xf numFmtId="0" fontId="14" fillId="0" borderId="0"/>
    <xf numFmtId="0" fontId="14" fillId="0" borderId="0"/>
    <xf numFmtId="0" fontId="37" fillId="0" borderId="0"/>
    <xf numFmtId="0" fontId="32" fillId="0" borderId="0"/>
    <xf numFmtId="0" fontId="32" fillId="0" borderId="0"/>
    <xf numFmtId="0" fontId="32" fillId="0" borderId="0"/>
    <xf numFmtId="0" fontId="37" fillId="0" borderId="0"/>
    <xf numFmtId="0" fontId="37" fillId="0" borderId="0"/>
    <xf numFmtId="0" fontId="37" fillId="0" borderId="0"/>
    <xf numFmtId="0" fontId="5" fillId="0" borderId="0"/>
    <xf numFmtId="0" fontId="14" fillId="0" borderId="0"/>
    <xf numFmtId="0" fontId="14" fillId="0" borderId="0"/>
    <xf numFmtId="0" fontId="14" fillId="0" borderId="0"/>
    <xf numFmtId="0" fontId="14" fillId="0" borderId="0"/>
    <xf numFmtId="0" fontId="5" fillId="0" borderId="0"/>
    <xf numFmtId="0" fontId="32" fillId="0" borderId="0"/>
    <xf numFmtId="0" fontId="14" fillId="0" borderId="0"/>
    <xf numFmtId="0" fontId="14"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4" fontId="24"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5" fillId="0" borderId="0"/>
    <xf numFmtId="174" fontId="2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14" fillId="0" borderId="0"/>
    <xf numFmtId="0" fontId="32" fillId="0" borderId="0"/>
    <xf numFmtId="0" fontId="32" fillId="0" borderId="0"/>
    <xf numFmtId="0" fontId="14" fillId="0" borderId="0"/>
    <xf numFmtId="0" fontId="32" fillId="0" borderId="0"/>
    <xf numFmtId="0" fontId="14" fillId="0" borderId="0"/>
    <xf numFmtId="0" fontId="14"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5" fillId="0" borderId="0"/>
    <xf numFmtId="0" fontId="32" fillId="0" borderId="0"/>
    <xf numFmtId="0" fontId="32" fillId="0" borderId="0"/>
    <xf numFmtId="0" fontId="14" fillId="0" borderId="0"/>
    <xf numFmtId="0" fontId="14" fillId="0" borderId="0"/>
    <xf numFmtId="0" fontId="2" fillId="0" borderId="0"/>
    <xf numFmtId="0" fontId="37" fillId="0" borderId="0"/>
    <xf numFmtId="0" fontId="14"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4" fontId="24" fillId="0" borderId="0"/>
    <xf numFmtId="174" fontId="24" fillId="0" borderId="0"/>
    <xf numFmtId="0" fontId="3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4" fontId="2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8" fillId="0" borderId="0"/>
    <xf numFmtId="174" fontId="2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7"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3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32" fillId="0" borderId="0"/>
    <xf numFmtId="174" fontId="24" fillId="0" borderId="0"/>
    <xf numFmtId="0" fontId="32" fillId="0" borderId="0"/>
    <xf numFmtId="0" fontId="32" fillId="0" borderId="0"/>
    <xf numFmtId="0" fontId="32" fillId="0" borderId="0"/>
    <xf numFmtId="0" fontId="3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5" fillId="0" borderId="0"/>
    <xf numFmtId="0" fontId="5" fillId="0" borderId="0"/>
    <xf numFmtId="0" fontId="2" fillId="0" borderId="0"/>
    <xf numFmtId="0" fontId="2" fillId="0" borderId="0"/>
    <xf numFmtId="0" fontId="2" fillId="0" borderId="0"/>
    <xf numFmtId="0" fontId="2" fillId="0" borderId="0"/>
    <xf numFmtId="0" fontId="14"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5"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14" fillId="0" borderId="0"/>
    <xf numFmtId="0" fontId="14" fillId="0" borderId="0"/>
    <xf numFmtId="0" fontId="2" fillId="0" borderId="0"/>
    <xf numFmtId="0" fontId="2" fillId="0" borderId="0"/>
    <xf numFmtId="0" fontId="32" fillId="0" borderId="0"/>
    <xf numFmtId="0" fontId="2"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32" fillId="0" borderId="0"/>
    <xf numFmtId="0" fontId="3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3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3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32" fillId="0" borderId="0"/>
    <xf numFmtId="0" fontId="2" fillId="0" borderId="0"/>
    <xf numFmtId="0" fontId="5" fillId="0" borderId="0"/>
    <xf numFmtId="0" fontId="3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3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32" fillId="0" borderId="0"/>
    <xf numFmtId="0" fontId="32" fillId="0" borderId="0"/>
    <xf numFmtId="0" fontId="2" fillId="0" borderId="0"/>
    <xf numFmtId="0" fontId="32" fillId="0" borderId="0"/>
    <xf numFmtId="0" fontId="32" fillId="0" borderId="0"/>
    <xf numFmtId="0" fontId="2" fillId="0" borderId="0"/>
    <xf numFmtId="0" fontId="2" fillId="0" borderId="0"/>
    <xf numFmtId="0" fontId="2" fillId="0" borderId="0"/>
    <xf numFmtId="0" fontId="2" fillId="0" borderId="0"/>
    <xf numFmtId="0" fontId="5" fillId="0" borderId="0"/>
    <xf numFmtId="0" fontId="2" fillId="0" borderId="0"/>
    <xf numFmtId="0" fontId="32" fillId="0" borderId="0"/>
    <xf numFmtId="0" fontId="2" fillId="0" borderId="0"/>
    <xf numFmtId="0" fontId="32" fillId="0" borderId="0"/>
    <xf numFmtId="0" fontId="2" fillId="0" borderId="0"/>
    <xf numFmtId="0" fontId="2" fillId="0" borderId="0"/>
    <xf numFmtId="0" fontId="2" fillId="0" borderId="0"/>
    <xf numFmtId="0" fontId="32" fillId="0" borderId="0"/>
    <xf numFmtId="0" fontId="3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3" fillId="0" borderId="0"/>
    <xf numFmtId="0" fontId="13" fillId="0" borderId="0"/>
    <xf numFmtId="0" fontId="14" fillId="16"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5" fillId="17" borderId="25" applyNumberFormat="0" applyAlignment="0" applyProtection="0"/>
    <xf numFmtId="0" fontId="14" fillId="16" borderId="25" applyNumberFormat="0" applyAlignment="0" applyProtection="0"/>
    <xf numFmtId="0" fontId="14" fillId="52" borderId="25" applyNumberFormat="0" applyFont="0" applyAlignment="0" applyProtection="0"/>
    <xf numFmtId="0" fontId="14" fillId="52" borderId="25" applyNumberFormat="0" applyFont="0" applyAlignment="0" applyProtection="0"/>
    <xf numFmtId="0" fontId="14" fillId="52" borderId="25" applyNumberFormat="0" applyFont="0" applyAlignment="0" applyProtection="0"/>
    <xf numFmtId="0" fontId="14" fillId="52" borderId="25" applyNumberFormat="0" applyFont="0" applyAlignment="0" applyProtection="0"/>
    <xf numFmtId="0" fontId="14" fillId="52" borderId="25" applyNumberFormat="0" applyFont="0" applyAlignment="0" applyProtection="0"/>
    <xf numFmtId="0" fontId="14" fillId="52" borderId="25" applyNumberFormat="0" applyFont="0" applyAlignment="0" applyProtection="0"/>
    <xf numFmtId="0" fontId="14" fillId="52" borderId="25" applyNumberFormat="0" applyFont="0" applyAlignment="0" applyProtection="0"/>
    <xf numFmtId="0" fontId="14" fillId="52" borderId="25" applyNumberFormat="0" applyFont="0" applyAlignment="0" applyProtection="0"/>
    <xf numFmtId="0" fontId="14" fillId="52" borderId="25" applyNumberFormat="0" applyFont="0" applyAlignment="0" applyProtection="0"/>
    <xf numFmtId="0" fontId="14" fillId="52" borderId="25" applyNumberFormat="0" applyFont="0" applyAlignment="0" applyProtection="0"/>
    <xf numFmtId="0" fontId="14" fillId="52" borderId="25" applyNumberFormat="0" applyFont="0" applyAlignment="0" applyProtection="0"/>
    <xf numFmtId="0" fontId="14" fillId="52" borderId="25" applyNumberFormat="0" applyFont="0" applyAlignment="0" applyProtection="0"/>
    <xf numFmtId="0" fontId="14" fillId="52" borderId="25" applyNumberFormat="0" applyFont="0" applyAlignment="0" applyProtection="0"/>
    <xf numFmtId="0" fontId="14" fillId="52" borderId="25" applyNumberFormat="0" applyFon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52" borderId="25" applyNumberFormat="0" applyFont="0" applyAlignment="0" applyProtection="0"/>
    <xf numFmtId="0" fontId="14" fillId="52" borderId="25" applyNumberFormat="0" applyFont="0" applyAlignment="0" applyProtection="0"/>
    <xf numFmtId="0" fontId="14" fillId="52" borderId="25" applyNumberFormat="0" applyFont="0" applyAlignment="0" applyProtection="0"/>
    <xf numFmtId="0" fontId="14" fillId="52" borderId="25" applyNumberFormat="0" applyFont="0" applyAlignment="0" applyProtection="0"/>
    <xf numFmtId="0" fontId="14" fillId="52" borderId="25" applyNumberFormat="0" applyFont="0" applyAlignment="0" applyProtection="0"/>
    <xf numFmtId="0" fontId="14" fillId="16" borderId="25" applyNumberFormat="0" applyAlignment="0" applyProtection="0"/>
    <xf numFmtId="0" fontId="5" fillId="17"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14"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5" fillId="16" borderId="25" applyNumberFormat="0" applyAlignment="0" applyProtection="0"/>
    <xf numFmtId="0" fontId="32" fillId="16" borderId="25" applyNumberFormat="0" applyAlignment="0" applyProtection="0"/>
    <xf numFmtId="0" fontId="32" fillId="16" borderId="25" applyNumberFormat="0" applyAlignment="0" applyProtection="0"/>
    <xf numFmtId="0" fontId="32" fillId="16" borderId="25" applyNumberFormat="0" applyAlignment="0" applyProtection="0"/>
    <xf numFmtId="0" fontId="32" fillId="16" borderId="25" applyNumberFormat="0" applyAlignment="0" applyProtection="0"/>
    <xf numFmtId="0" fontId="32" fillId="16" borderId="25" applyNumberFormat="0" applyAlignment="0" applyProtection="0"/>
    <xf numFmtId="0" fontId="32" fillId="16" borderId="25" applyNumberFormat="0" applyAlignment="0" applyProtection="0"/>
    <xf numFmtId="0" fontId="32" fillId="16" borderId="25" applyNumberFormat="0" applyAlignment="0" applyProtection="0"/>
    <xf numFmtId="0" fontId="32" fillId="16" borderId="25" applyNumberFormat="0" applyAlignment="0" applyProtection="0"/>
    <xf numFmtId="0" fontId="32" fillId="16" borderId="25" applyNumberFormat="0" applyAlignment="0" applyProtection="0"/>
    <xf numFmtId="0" fontId="32" fillId="16" borderId="25" applyNumberFormat="0" applyAlignment="0" applyProtection="0"/>
    <xf numFmtId="0" fontId="32" fillId="16" borderId="25" applyNumberFormat="0" applyAlignment="0" applyProtection="0"/>
    <xf numFmtId="0" fontId="32" fillId="16" borderId="25" applyNumberFormat="0" applyAlignment="0" applyProtection="0"/>
    <xf numFmtId="0" fontId="32" fillId="16" borderId="25" applyNumberFormat="0" applyAlignment="0" applyProtection="0"/>
    <xf numFmtId="0" fontId="32" fillId="16" borderId="25" applyNumberFormat="0" applyAlignment="0" applyProtection="0"/>
    <xf numFmtId="0" fontId="32" fillId="16" borderId="25" applyNumberFormat="0" applyAlignment="0" applyProtection="0"/>
    <xf numFmtId="0" fontId="32" fillId="16" borderId="25" applyNumberFormat="0" applyAlignment="0" applyProtection="0"/>
    <xf numFmtId="0" fontId="32" fillId="16" borderId="25" applyNumberFormat="0" applyAlignment="0" applyProtection="0"/>
    <xf numFmtId="0" fontId="32" fillId="16" borderId="25" applyNumberFormat="0" applyAlignment="0" applyProtection="0"/>
    <xf numFmtId="0" fontId="32" fillId="16" borderId="25" applyNumberFormat="0" applyAlignment="0" applyProtection="0"/>
    <xf numFmtId="0" fontId="32" fillId="16" borderId="25" applyNumberFormat="0" applyAlignment="0" applyProtection="0"/>
    <xf numFmtId="0" fontId="32" fillId="16" borderId="25" applyNumberFormat="0" applyAlignment="0" applyProtection="0"/>
    <xf numFmtId="0" fontId="32" fillId="16" borderId="25" applyNumberFormat="0" applyAlignment="0" applyProtection="0"/>
    <xf numFmtId="0" fontId="32" fillId="16" borderId="25" applyNumberFormat="0" applyAlignment="0" applyProtection="0"/>
    <xf numFmtId="0" fontId="32" fillId="16" borderId="25" applyNumberFormat="0" applyAlignment="0" applyProtection="0"/>
    <xf numFmtId="0" fontId="32" fillId="16" borderId="25" applyNumberFormat="0" applyAlignment="0" applyProtection="0"/>
    <xf numFmtId="0" fontId="32" fillId="16" borderId="25" applyNumberFormat="0" applyAlignment="0" applyProtection="0"/>
    <xf numFmtId="0" fontId="32" fillId="16" borderId="25" applyNumberFormat="0" applyAlignment="0" applyProtection="0"/>
    <xf numFmtId="0" fontId="32" fillId="16" borderId="25" applyNumberFormat="0" applyAlignment="0" applyProtection="0"/>
    <xf numFmtId="0" fontId="32" fillId="16" borderId="25" applyNumberFormat="0" applyAlignment="0" applyProtection="0"/>
    <xf numFmtId="0" fontId="32" fillId="16" borderId="25" applyNumberFormat="0" applyAlignment="0" applyProtection="0"/>
    <xf numFmtId="0" fontId="32" fillId="16" borderId="25" applyNumberFormat="0" applyAlignment="0" applyProtection="0"/>
    <xf numFmtId="0" fontId="32" fillId="16" borderId="25" applyNumberFormat="0" applyAlignment="0" applyProtection="0"/>
    <xf numFmtId="0" fontId="32" fillId="16" borderId="25" applyNumberFormat="0" applyAlignment="0" applyProtection="0"/>
    <xf numFmtId="0" fontId="32" fillId="16" borderId="25" applyNumberFormat="0" applyAlignment="0" applyProtection="0"/>
    <xf numFmtId="0" fontId="32" fillId="16" borderId="25" applyNumberFormat="0" applyAlignment="0" applyProtection="0"/>
    <xf numFmtId="0" fontId="32" fillId="16" borderId="25" applyNumberFormat="0" applyAlignment="0" applyProtection="0"/>
    <xf numFmtId="0" fontId="32" fillId="16" borderId="25" applyNumberFormat="0" applyAlignment="0" applyProtection="0"/>
    <xf numFmtId="0" fontId="32" fillId="16" borderId="25" applyNumberFormat="0" applyAlignment="0" applyProtection="0"/>
    <xf numFmtId="0" fontId="32" fillId="16" borderId="25" applyNumberFormat="0" applyAlignment="0" applyProtection="0"/>
    <xf numFmtId="0" fontId="32" fillId="16" borderId="25" applyNumberFormat="0" applyAlignment="0" applyProtection="0"/>
    <xf numFmtId="0" fontId="32" fillId="16" borderId="25" applyNumberFormat="0" applyAlignment="0" applyProtection="0"/>
    <xf numFmtId="0" fontId="32" fillId="16" borderId="25" applyNumberFormat="0" applyAlignment="0" applyProtection="0"/>
    <xf numFmtId="0" fontId="32" fillId="16" borderId="25" applyNumberFormat="0" applyAlignment="0" applyProtection="0"/>
    <xf numFmtId="0" fontId="32" fillId="16" borderId="25" applyNumberFormat="0" applyAlignment="0" applyProtection="0"/>
    <xf numFmtId="0" fontId="5" fillId="52" borderId="25" applyNumberFormat="0" applyFont="0" applyAlignment="0" applyProtection="0"/>
    <xf numFmtId="0" fontId="5" fillId="52" borderId="25" applyNumberFormat="0" applyFont="0" applyAlignment="0" applyProtection="0"/>
    <xf numFmtId="0" fontId="5" fillId="52" borderId="25" applyNumberFormat="0" applyFont="0" applyAlignment="0" applyProtection="0"/>
    <xf numFmtId="0" fontId="5" fillId="52" borderId="25" applyNumberFormat="0" applyFont="0" applyAlignment="0" applyProtection="0"/>
    <xf numFmtId="0" fontId="5" fillId="52" borderId="25" applyNumberFormat="0" applyFont="0" applyAlignment="0" applyProtection="0"/>
    <xf numFmtId="0" fontId="5" fillId="52" borderId="25" applyNumberFormat="0" applyFont="0" applyAlignment="0" applyProtection="0"/>
    <xf numFmtId="0" fontId="5" fillId="52" borderId="25" applyNumberFormat="0" applyFont="0" applyAlignment="0" applyProtection="0"/>
    <xf numFmtId="0" fontId="5" fillId="52" borderId="25" applyNumberFormat="0" applyFont="0" applyAlignment="0" applyProtection="0"/>
    <xf numFmtId="0" fontId="5" fillId="52" borderId="25" applyNumberFormat="0" applyFont="0" applyAlignment="0" applyProtection="0"/>
    <xf numFmtId="0" fontId="5" fillId="52" borderId="25" applyNumberFormat="0" applyFont="0" applyAlignment="0" applyProtection="0"/>
    <xf numFmtId="0" fontId="5" fillId="52" borderId="25" applyNumberFormat="0" applyFont="0" applyAlignment="0" applyProtection="0"/>
    <xf numFmtId="0" fontId="5" fillId="52" borderId="25" applyNumberFormat="0" applyFont="0" applyAlignment="0" applyProtection="0"/>
    <xf numFmtId="0" fontId="5" fillId="52" borderId="25" applyNumberFormat="0" applyFont="0" applyAlignment="0" applyProtection="0"/>
    <xf numFmtId="0" fontId="5" fillId="52" borderId="25" applyNumberFormat="0" applyFont="0" applyAlignment="0" applyProtection="0"/>
    <xf numFmtId="0" fontId="32" fillId="16" borderId="25" applyNumberFormat="0" applyAlignment="0" applyProtection="0"/>
    <xf numFmtId="0" fontId="32" fillId="16" borderId="25" applyNumberFormat="0" applyAlignment="0" applyProtection="0"/>
    <xf numFmtId="0" fontId="32" fillId="16" borderId="25" applyNumberFormat="0" applyAlignment="0" applyProtection="0"/>
    <xf numFmtId="0" fontId="32" fillId="16" borderId="25" applyNumberFormat="0" applyAlignment="0" applyProtection="0"/>
    <xf numFmtId="0" fontId="5" fillId="52" borderId="25" applyNumberFormat="0" applyFont="0" applyAlignment="0" applyProtection="0"/>
    <xf numFmtId="0" fontId="5" fillId="52" borderId="25" applyNumberFormat="0" applyFont="0" applyAlignment="0" applyProtection="0"/>
    <xf numFmtId="0" fontId="5" fillId="52" borderId="25" applyNumberFormat="0" applyFont="0" applyAlignment="0" applyProtection="0"/>
    <xf numFmtId="0" fontId="5" fillId="52" borderId="25" applyNumberFormat="0" applyFont="0" applyAlignment="0" applyProtection="0"/>
    <xf numFmtId="0" fontId="5" fillId="52" borderId="25" applyNumberFormat="0" applyFont="0" applyAlignment="0" applyProtection="0"/>
    <xf numFmtId="0" fontId="32" fillId="16" borderId="25" applyNumberFormat="0" applyAlignment="0" applyProtection="0"/>
    <xf numFmtId="0" fontId="32" fillId="16" borderId="25" applyNumberFormat="0" applyAlignment="0" applyProtection="0"/>
    <xf numFmtId="0" fontId="32" fillId="16" borderId="25" applyNumberFormat="0" applyAlignment="0" applyProtection="0"/>
    <xf numFmtId="0" fontId="32" fillId="16" borderId="25" applyNumberFormat="0" applyAlignment="0" applyProtection="0"/>
    <xf numFmtId="0" fontId="32" fillId="16" borderId="25" applyNumberFormat="0" applyAlignment="0" applyProtection="0"/>
    <xf numFmtId="0" fontId="32" fillId="16" borderId="25" applyNumberFormat="0" applyAlignment="0" applyProtection="0"/>
    <xf numFmtId="0" fontId="32" fillId="16" borderId="25" applyNumberFormat="0" applyAlignment="0" applyProtection="0"/>
    <xf numFmtId="0" fontId="32" fillId="16" borderId="25" applyNumberFormat="0" applyAlignment="0" applyProtection="0"/>
    <xf numFmtId="0" fontId="32" fillId="16" borderId="25" applyNumberFormat="0" applyAlignment="0" applyProtection="0"/>
    <xf numFmtId="0" fontId="32" fillId="16" borderId="25" applyNumberFormat="0" applyAlignment="0" applyProtection="0"/>
    <xf numFmtId="0" fontId="32" fillId="16" borderId="25" applyNumberFormat="0" applyAlignment="0" applyProtection="0"/>
    <xf numFmtId="0" fontId="32" fillId="16" borderId="25" applyNumberFormat="0" applyAlignment="0" applyProtection="0"/>
    <xf numFmtId="0" fontId="32" fillId="16" borderId="25" applyNumberFormat="0" applyAlignment="0" applyProtection="0"/>
    <xf numFmtId="0" fontId="32" fillId="16" borderId="25" applyNumberFormat="0" applyAlignment="0" applyProtection="0"/>
    <xf numFmtId="0" fontId="32" fillId="16" borderId="25" applyNumberFormat="0" applyAlignment="0" applyProtection="0"/>
    <xf numFmtId="0" fontId="32" fillId="16" borderId="25" applyNumberFormat="0" applyAlignment="0" applyProtection="0"/>
    <xf numFmtId="0" fontId="32" fillId="16" borderId="25" applyNumberFormat="0" applyAlignment="0" applyProtection="0"/>
    <xf numFmtId="0" fontId="32" fillId="16" borderId="25" applyNumberFormat="0" applyAlignment="0" applyProtection="0"/>
    <xf numFmtId="0" fontId="32" fillId="16" borderId="25" applyNumberFormat="0" applyAlignment="0" applyProtection="0"/>
    <xf numFmtId="0" fontId="32" fillId="16" borderId="25" applyNumberFormat="0" applyAlignment="0" applyProtection="0"/>
    <xf numFmtId="0" fontId="32" fillId="16" borderId="25" applyNumberFormat="0" applyAlignment="0" applyProtection="0"/>
    <xf numFmtId="0" fontId="32" fillId="16" borderId="25" applyNumberFormat="0" applyAlignment="0" applyProtection="0"/>
    <xf numFmtId="0" fontId="32" fillId="16" borderId="25" applyNumberFormat="0" applyAlignment="0" applyProtection="0"/>
    <xf numFmtId="0" fontId="32" fillId="16" borderId="25" applyNumberFormat="0" applyAlignment="0" applyProtection="0"/>
    <xf numFmtId="0" fontId="32" fillId="16" borderId="25" applyNumberFormat="0" applyAlignment="0" applyProtection="0"/>
    <xf numFmtId="175" fontId="9" fillId="3" borderId="12" applyFont="0" applyFill="0" applyBorder="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45" borderId="26" applyNumberFormat="0" applyAlignment="0" applyProtection="0"/>
    <xf numFmtId="0" fontId="40" fillId="45" borderId="26" applyNumberFormat="0" applyAlignment="0" applyProtection="0"/>
    <xf numFmtId="0" fontId="40" fillId="45" borderId="26" applyNumberFormat="0" applyAlignment="0" applyProtection="0"/>
    <xf numFmtId="0" fontId="40" fillId="45" borderId="26" applyNumberFormat="0" applyAlignment="0" applyProtection="0"/>
    <xf numFmtId="0" fontId="40" fillId="45" borderId="26" applyNumberFormat="0" applyAlignment="0" applyProtection="0"/>
    <xf numFmtId="0" fontId="40" fillId="45" borderId="26" applyNumberFormat="0" applyAlignment="0" applyProtection="0"/>
    <xf numFmtId="0" fontId="40" fillId="45" borderId="26" applyNumberFormat="0" applyAlignment="0" applyProtection="0"/>
    <xf numFmtId="0" fontId="40" fillId="45" borderId="26" applyNumberFormat="0" applyAlignment="0" applyProtection="0"/>
    <xf numFmtId="0" fontId="40" fillId="45" borderId="26" applyNumberFormat="0" applyAlignment="0" applyProtection="0"/>
    <xf numFmtId="0" fontId="40" fillId="45" borderId="26" applyNumberFormat="0" applyAlignment="0" applyProtection="0"/>
    <xf numFmtId="0" fontId="40" fillId="45" borderId="26" applyNumberFormat="0" applyAlignment="0" applyProtection="0"/>
    <xf numFmtId="0" fontId="40" fillId="45" borderId="26" applyNumberFormat="0" applyAlignment="0" applyProtection="0"/>
    <xf numFmtId="0" fontId="40" fillId="45" borderId="26" applyNumberFormat="0" applyAlignment="0" applyProtection="0"/>
    <xf numFmtId="0" fontId="40" fillId="45" borderId="26" applyNumberFormat="0" applyAlignment="0" applyProtection="0"/>
    <xf numFmtId="0" fontId="40" fillId="45" borderId="26" applyNumberFormat="0" applyAlignment="0" applyProtection="0"/>
    <xf numFmtId="0" fontId="40" fillId="45"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45" borderId="26" applyNumberFormat="0" applyAlignment="0" applyProtection="0"/>
    <xf numFmtId="0" fontId="40" fillId="45" borderId="26" applyNumberFormat="0" applyAlignment="0" applyProtection="0"/>
    <xf numFmtId="0" fontId="40" fillId="45" borderId="26" applyNumberFormat="0" applyAlignment="0" applyProtection="0"/>
    <xf numFmtId="0" fontId="40" fillId="45" borderId="26" applyNumberFormat="0" applyAlignment="0" applyProtection="0"/>
    <xf numFmtId="0" fontId="40" fillId="45"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176" fontId="22" fillId="0" borderId="0">
      <protection locked="0"/>
    </xf>
    <xf numFmtId="177" fontId="22" fillId="0" borderId="0">
      <protection locked="0"/>
    </xf>
    <xf numFmtId="9" fontId="14" fillId="0" borderId="0" applyFill="0" applyBorder="0" applyAlignment="0" applyProtection="0"/>
    <xf numFmtId="9" fontId="3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32" fillId="0" borderId="0" applyFont="0" applyFill="0" applyBorder="0" applyAlignment="0" applyProtection="0"/>
    <xf numFmtId="9" fontId="5" fillId="0" borderId="0" applyFont="0" applyFill="0" applyBorder="0" applyAlignment="0" applyProtection="0"/>
    <xf numFmtId="9" fontId="32" fillId="0" borderId="0" applyFont="0" applyFill="0" applyBorder="0" applyAlignment="0" applyProtection="0"/>
    <xf numFmtId="9" fontId="5" fillId="0" borderId="0" applyFont="0" applyFill="0" applyBorder="0" applyAlignment="0" applyProtection="0"/>
    <xf numFmtId="9" fontId="2" fillId="0" borderId="0" applyFont="0" applyFill="0" applyBorder="0" applyAlignment="0" applyProtection="0"/>
    <xf numFmtId="9" fontId="3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32" fillId="0" borderId="0" applyFont="0" applyFill="0" applyBorder="0" applyAlignment="0" applyProtection="0"/>
    <xf numFmtId="9" fontId="13" fillId="0" borderId="0" applyFont="0" applyFill="0" applyBorder="0" applyAlignment="0" applyProtection="0"/>
    <xf numFmtId="9" fontId="2" fillId="0" borderId="0" applyFont="0" applyFill="0" applyBorder="0" applyAlignment="0" applyProtection="0"/>
    <xf numFmtId="9" fontId="32" fillId="0" borderId="0" applyFont="0" applyFill="0" applyBorder="0" applyAlignment="0" applyProtection="0"/>
    <xf numFmtId="9" fontId="13" fillId="0" borderId="0" applyFont="0" applyFill="0" applyBorder="0" applyAlignment="0" applyProtection="0"/>
    <xf numFmtId="9" fontId="32" fillId="0" borderId="0" applyFont="0" applyFill="0" applyBorder="0" applyAlignment="0" applyProtection="0"/>
    <xf numFmtId="9" fontId="3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5" fillId="0" borderId="0" applyFont="0" applyFill="0" applyBorder="0" applyAlignment="0" applyProtection="0"/>
    <xf numFmtId="9" fontId="37" fillId="0" borderId="0" applyFont="0" applyFill="0" applyBorder="0" applyAlignment="0" applyProtection="0"/>
    <xf numFmtId="9" fontId="37" fillId="0" borderId="0" applyFill="0" applyBorder="0" applyAlignment="0" applyProtection="0"/>
    <xf numFmtId="9" fontId="6" fillId="0" borderId="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6" fillId="0" borderId="0" applyFill="0" applyBorder="0" applyAlignment="0" applyProtection="0"/>
    <xf numFmtId="9" fontId="6" fillId="0" borderId="0" applyFill="0" applyBorder="0" applyAlignment="0" applyProtection="0"/>
    <xf numFmtId="9" fontId="14" fillId="0" borderId="0" applyFill="0" applyBorder="0" applyAlignment="0" applyProtection="0"/>
    <xf numFmtId="9" fontId="37" fillId="0" borderId="0" applyFont="0" applyFill="0" applyBorder="0" applyAlignment="0" applyProtection="0"/>
    <xf numFmtId="9" fontId="6" fillId="0" borderId="0" applyFill="0" applyBorder="0" applyAlignment="0" applyProtection="0"/>
    <xf numFmtId="9" fontId="37" fillId="0" borderId="0" applyFont="0" applyFill="0" applyBorder="0" applyAlignment="0" applyProtection="0"/>
    <xf numFmtId="9" fontId="5" fillId="0" borderId="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37"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37"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37"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4"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4"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4"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32" fillId="0" borderId="0" applyFill="0" applyBorder="0" applyAlignment="0" applyProtection="0"/>
    <xf numFmtId="9" fontId="32" fillId="0" borderId="0" applyFill="0" applyBorder="0" applyAlignment="0" applyProtection="0"/>
    <xf numFmtId="9" fontId="37"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4" fillId="0" borderId="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4"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4"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5" fillId="0" borderId="0" applyFont="0" applyFill="0" applyBorder="0" applyAlignment="0" applyProtection="0"/>
    <xf numFmtId="9" fontId="14" fillId="0" borderId="0" applyFill="0" applyBorder="0" applyAlignment="0" applyProtection="0"/>
    <xf numFmtId="9" fontId="14" fillId="0" borderId="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4" fillId="0" borderId="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4" fillId="0" borderId="0" applyFill="0" applyBorder="0" applyAlignment="0" applyProtection="0"/>
    <xf numFmtId="9" fontId="39" fillId="0" borderId="0" applyFont="0" applyFill="0" applyBorder="0" applyAlignment="0" applyProtection="0"/>
    <xf numFmtId="9" fontId="5" fillId="0" borderId="0" applyFont="0" applyFill="0" applyBorder="0" applyAlignment="0" applyProtection="0"/>
    <xf numFmtId="9" fontId="5" fillId="0" borderId="0" applyFill="0" applyBorder="0" applyAlignment="0" applyProtection="0"/>
    <xf numFmtId="9" fontId="5" fillId="0" borderId="0" applyFont="0" applyFill="0" applyBorder="0" applyAlignment="0" applyProtection="0"/>
    <xf numFmtId="9" fontId="39" fillId="0" borderId="0" applyFont="0" applyFill="0" applyBorder="0" applyAlignment="0" applyProtection="0"/>
    <xf numFmtId="9" fontId="32" fillId="0" borderId="0" applyFont="0" applyFill="0" applyBorder="0" applyAlignment="0" applyProtection="0"/>
    <xf numFmtId="9" fontId="32" fillId="0" borderId="0" applyFont="0" applyFill="0" applyBorder="0" applyAlignment="0" applyProtection="0"/>
    <xf numFmtId="9" fontId="5"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4"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4"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4"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2" fillId="0" borderId="0" applyFill="0" applyBorder="0" applyAlignment="0" applyProtection="0"/>
    <xf numFmtId="9" fontId="32" fillId="0" borderId="0" applyFont="0" applyFill="0" applyBorder="0" applyAlignment="0" applyProtection="0"/>
    <xf numFmtId="9" fontId="32" fillId="0" borderId="0" applyFill="0" applyBorder="0" applyAlignment="0" applyProtection="0"/>
    <xf numFmtId="9" fontId="32" fillId="0" borderId="0" applyFill="0" applyBorder="0" applyAlignment="0" applyProtection="0"/>
    <xf numFmtId="9" fontId="13" fillId="0" borderId="0" applyFont="0" applyFill="0" applyBorder="0" applyAlignment="0" applyProtection="0"/>
    <xf numFmtId="9" fontId="32" fillId="0" borderId="0" applyFill="0" applyBorder="0" applyAlignment="0" applyProtection="0"/>
    <xf numFmtId="9" fontId="13" fillId="0" borderId="0" applyFont="0" applyFill="0" applyBorder="0" applyAlignment="0" applyProtection="0"/>
    <xf numFmtId="9" fontId="6" fillId="0" borderId="0" applyFill="0" applyBorder="0" applyAlignment="0" applyProtection="0"/>
    <xf numFmtId="9" fontId="5" fillId="0" borderId="0" applyFill="0" applyBorder="0" applyAlignment="0" applyProtection="0"/>
    <xf numFmtId="9" fontId="6" fillId="0" borderId="0" applyFill="0" applyBorder="0" applyAlignment="0" applyProtection="0"/>
    <xf numFmtId="9" fontId="2" fillId="0" borderId="0" applyFont="0" applyFill="0" applyBorder="0" applyAlignment="0" applyProtection="0"/>
    <xf numFmtId="9" fontId="5" fillId="0" borderId="0" applyFill="0" applyBorder="0" applyAlignment="0" applyProtection="0"/>
    <xf numFmtId="9" fontId="14"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5" fillId="0" borderId="0" applyFill="0" applyBorder="0" applyAlignment="0" applyProtection="0"/>
    <xf numFmtId="9" fontId="14" fillId="0" borderId="0" applyFont="0" applyFill="0" applyBorder="0" applyAlignment="0" applyProtection="0"/>
    <xf numFmtId="9" fontId="5" fillId="0" borderId="0" applyFont="0" applyFill="0" applyBorder="0" applyAlignment="0" applyProtection="0"/>
    <xf numFmtId="9" fontId="14"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6" fillId="0" borderId="0" applyFill="0" applyBorder="0" applyAlignment="0" applyProtection="0"/>
    <xf numFmtId="9" fontId="14" fillId="0" borderId="0" applyFill="0" applyBorder="0" applyAlignment="0" applyProtection="0"/>
    <xf numFmtId="9" fontId="14" fillId="0" borderId="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4"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4"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4"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178" fontId="9" fillId="3" borderId="14" applyFont="0" applyFill="0" applyBorder="0" applyProtection="0">
      <alignment horizontal="left"/>
      <protection hidden="1"/>
    </xf>
    <xf numFmtId="0" fontId="40" fillId="27"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16" borderId="26" applyNumberFormat="0" applyAlignment="0" applyProtection="0"/>
    <xf numFmtId="0" fontId="40" fillId="27" borderId="26" applyNumberFormat="0" applyAlignment="0" applyProtection="0"/>
    <xf numFmtId="0" fontId="40" fillId="45" borderId="26" applyNumberFormat="0" applyAlignment="0" applyProtection="0"/>
    <xf numFmtId="0" fontId="40" fillId="45" borderId="26" applyNumberFormat="0" applyAlignment="0" applyProtection="0"/>
    <xf numFmtId="0" fontId="40" fillId="45" borderId="26" applyNumberFormat="0" applyAlignment="0" applyProtection="0"/>
    <xf numFmtId="0" fontId="40" fillId="45" borderId="26" applyNumberFormat="0" applyAlignment="0" applyProtection="0"/>
    <xf numFmtId="0" fontId="40" fillId="45" borderId="26" applyNumberFormat="0" applyAlignment="0" applyProtection="0"/>
    <xf numFmtId="0" fontId="40" fillId="45" borderId="26" applyNumberFormat="0" applyAlignment="0" applyProtection="0"/>
    <xf numFmtId="0" fontId="40" fillId="45" borderId="26" applyNumberFormat="0" applyAlignment="0" applyProtection="0"/>
    <xf numFmtId="0" fontId="40" fillId="45" borderId="26" applyNumberFormat="0" applyAlignment="0" applyProtection="0"/>
    <xf numFmtId="0" fontId="40" fillId="45" borderId="26" applyNumberFormat="0" applyAlignment="0" applyProtection="0"/>
    <xf numFmtId="0" fontId="40" fillId="45" borderId="26" applyNumberFormat="0" applyAlignment="0" applyProtection="0"/>
    <xf numFmtId="0" fontId="40" fillId="45" borderId="26" applyNumberFormat="0" applyAlignment="0" applyProtection="0"/>
    <xf numFmtId="0" fontId="40" fillId="45" borderId="26" applyNumberFormat="0" applyAlignment="0" applyProtection="0"/>
    <xf numFmtId="0" fontId="40" fillId="45" borderId="26" applyNumberFormat="0" applyAlignment="0" applyProtection="0"/>
    <xf numFmtId="0" fontId="40" fillId="45" borderId="26" applyNumberFormat="0" applyAlignment="0" applyProtection="0"/>
    <xf numFmtId="0" fontId="40" fillId="45" borderId="26" applyNumberFormat="0" applyAlignment="0" applyProtection="0"/>
    <xf numFmtId="0" fontId="40" fillId="45"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45" borderId="26" applyNumberFormat="0" applyAlignment="0" applyProtection="0"/>
    <xf numFmtId="0" fontId="40" fillId="45" borderId="26" applyNumberFormat="0" applyAlignment="0" applyProtection="0"/>
    <xf numFmtId="0" fontId="40" fillId="45" borderId="26" applyNumberFormat="0" applyAlignment="0" applyProtection="0"/>
    <xf numFmtId="0" fontId="40" fillId="45" borderId="26" applyNumberFormat="0" applyAlignment="0" applyProtection="0"/>
    <xf numFmtId="0" fontId="40" fillId="45"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0" fontId="40" fillId="27" borderId="26" applyNumberFormat="0" applyAlignment="0" applyProtection="0"/>
    <xf numFmtId="169" fontId="14"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9" fontId="14" fillId="0" borderId="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43" fontId="2" fillId="0" borderId="0" applyFont="0" applyFill="0" applyBorder="0" applyAlignment="0" applyProtection="0"/>
    <xf numFmtId="179" fontId="2" fillId="0" borderId="0" applyFont="0" applyFill="0" applyBorder="0" applyAlignment="0" applyProtection="0"/>
    <xf numFmtId="43"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43"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43"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14"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43"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43"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43"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43" fontId="2" fillId="0" borderId="0" applyFont="0" applyFill="0" applyBorder="0" applyAlignment="0" applyProtection="0"/>
    <xf numFmtId="179" fontId="14"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43"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43" fontId="2" fillId="0" borderId="0" applyFont="0" applyFill="0" applyBorder="0" applyAlignment="0" applyProtection="0"/>
    <xf numFmtId="179" fontId="14"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14" fillId="0" borderId="0" applyFont="0" applyFill="0" applyBorder="0" applyAlignment="0" applyProtection="0"/>
    <xf numFmtId="179" fontId="14"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43" fontId="2" fillId="0" borderId="0" applyFont="0" applyFill="0" applyBorder="0" applyAlignment="0" applyProtection="0"/>
    <xf numFmtId="179" fontId="2" fillId="0" borderId="0" applyFont="0" applyFill="0" applyBorder="0" applyAlignment="0" applyProtection="0"/>
    <xf numFmtId="169" fontId="14"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9" fontId="14"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14"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14"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14"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14" fillId="0" borderId="0" applyFont="0" applyFill="0" applyBorder="0" applyAlignment="0" applyProtection="0"/>
    <xf numFmtId="179" fontId="14"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66" fontId="5" fillId="0" borderId="0" applyFill="0" applyBorder="0" applyAlignment="0" applyProtection="0"/>
    <xf numFmtId="43" fontId="5" fillId="0" borderId="0" applyFont="0" applyFill="0" applyBorder="0" applyAlignment="0" applyProtection="0"/>
    <xf numFmtId="166" fontId="5" fillId="0" borderId="0" applyFill="0" applyBorder="0" applyAlignment="0" applyProtection="0"/>
    <xf numFmtId="43" fontId="5" fillId="0" borderId="0" applyFont="0" applyFill="0" applyBorder="0" applyAlignment="0" applyProtection="0"/>
    <xf numFmtId="166" fontId="5" fillId="0" borderId="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14"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14"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14"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14" fillId="0" borderId="0" applyFont="0" applyFill="0" applyBorder="0" applyAlignment="0" applyProtection="0"/>
    <xf numFmtId="179" fontId="14"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80" fontId="37" fillId="0" borderId="0" applyFill="0" applyBorder="0" applyAlignment="0" applyProtection="0"/>
    <xf numFmtId="180" fontId="37" fillId="0" borderId="0" applyFill="0" applyBorder="0" applyAlignment="0" applyProtection="0"/>
    <xf numFmtId="180" fontId="37" fillId="0" borderId="0" applyFill="0" applyBorder="0" applyAlignment="0" applyProtection="0"/>
    <xf numFmtId="180" fontId="37" fillId="0" borderId="0" applyFill="0" applyBorder="0" applyAlignment="0" applyProtection="0"/>
    <xf numFmtId="181" fontId="5" fillId="0" borderId="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9" fontId="32" fillId="0" borderId="0" applyFill="0" applyBorder="0" applyAlignment="0" applyProtection="0"/>
    <xf numFmtId="169" fontId="32" fillId="0" borderId="0" applyFill="0" applyBorder="0" applyAlignment="0" applyProtection="0"/>
    <xf numFmtId="182" fontId="5" fillId="0" borderId="0" applyFill="0" applyBorder="0" applyAlignment="0" applyProtection="0"/>
    <xf numFmtId="182" fontId="5" fillId="0" borderId="0" applyFill="0" applyBorder="0" applyAlignment="0" applyProtection="0"/>
    <xf numFmtId="182" fontId="5" fillId="0" borderId="0" applyFill="0" applyBorder="0" applyAlignment="0" applyProtection="0"/>
    <xf numFmtId="182" fontId="5" fillId="0" borderId="0" applyFill="0" applyBorder="0" applyAlignment="0" applyProtection="0"/>
    <xf numFmtId="182" fontId="5" fillId="0" borderId="0" applyFill="0" applyBorder="0" applyAlignment="0" applyProtection="0"/>
    <xf numFmtId="182" fontId="5" fillId="0" borderId="0" applyFill="0" applyBorder="0" applyAlignment="0" applyProtection="0"/>
    <xf numFmtId="169" fontId="14" fillId="0" borderId="0" applyFill="0" applyBorder="0" applyAlignment="0" applyProtection="0"/>
    <xf numFmtId="169" fontId="14" fillId="0" borderId="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82" fontId="5" fillId="0" borderId="0" applyFill="0" applyBorder="0" applyAlignment="0" applyProtection="0"/>
    <xf numFmtId="182" fontId="5" fillId="0" borderId="0" applyFill="0" applyBorder="0" applyAlignment="0" applyProtection="0"/>
    <xf numFmtId="182" fontId="5" fillId="0" borderId="0" applyFill="0" applyBorder="0" applyAlignment="0" applyProtection="0"/>
    <xf numFmtId="182" fontId="5" fillId="0" borderId="0" applyFill="0" applyBorder="0" applyAlignment="0" applyProtection="0"/>
    <xf numFmtId="182" fontId="5" fillId="0" borderId="0" applyFill="0" applyBorder="0" applyAlignment="0" applyProtection="0"/>
    <xf numFmtId="182" fontId="5" fillId="0" borderId="0" applyFill="0" applyBorder="0" applyAlignment="0" applyProtection="0"/>
    <xf numFmtId="43" fontId="5" fillId="0" borderId="0" applyFont="0" applyFill="0" applyBorder="0" applyAlignment="0" applyProtection="0"/>
    <xf numFmtId="170" fontId="14" fillId="0" borderId="0" applyFill="0" applyBorder="0" applyAlignment="0" applyProtection="0"/>
    <xf numFmtId="170" fontId="14" fillId="0" borderId="0" applyFill="0" applyBorder="0" applyAlignment="0" applyProtection="0"/>
    <xf numFmtId="169" fontId="32" fillId="0" borderId="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0" fontId="14" fillId="0" borderId="0" applyFill="0" applyBorder="0" applyAlignment="0" applyProtection="0"/>
    <xf numFmtId="169" fontId="32" fillId="0" borderId="0" applyFill="0" applyBorder="0" applyAlignment="0" applyProtection="0"/>
    <xf numFmtId="182" fontId="5" fillId="0" borderId="0" applyFill="0" applyBorder="0" applyAlignment="0" applyProtection="0"/>
    <xf numFmtId="182" fontId="5" fillId="0" borderId="0" applyFill="0" applyBorder="0" applyAlignment="0" applyProtection="0"/>
    <xf numFmtId="169" fontId="32" fillId="0" borderId="0" applyFill="0" applyBorder="0" applyAlignment="0" applyProtection="0"/>
    <xf numFmtId="182" fontId="5" fillId="0" borderId="0" applyFill="0" applyBorder="0" applyAlignment="0" applyProtection="0"/>
    <xf numFmtId="182" fontId="5" fillId="0" borderId="0" applyFill="0" applyBorder="0" applyAlignment="0" applyProtection="0"/>
    <xf numFmtId="182" fontId="5" fillId="0" borderId="0" applyFill="0" applyBorder="0" applyAlignment="0" applyProtection="0"/>
    <xf numFmtId="182" fontId="5" fillId="0" borderId="0" applyFill="0" applyBorder="0" applyAlignment="0" applyProtection="0"/>
    <xf numFmtId="182" fontId="5" fillId="0" borderId="0" applyFill="0" applyBorder="0" applyAlignment="0" applyProtection="0"/>
    <xf numFmtId="167" fontId="6" fillId="0" borderId="0" applyFill="0" applyBorder="0" applyAlignment="0" applyProtection="0"/>
    <xf numFmtId="167" fontId="6" fillId="0" borderId="0" applyFill="0" applyBorder="0" applyAlignment="0" applyProtection="0"/>
    <xf numFmtId="167" fontId="6" fillId="0" borderId="0" applyFill="0" applyBorder="0" applyAlignment="0" applyProtection="0"/>
    <xf numFmtId="167" fontId="6" fillId="0" borderId="0" applyFill="0" applyBorder="0" applyAlignment="0" applyProtection="0"/>
    <xf numFmtId="167" fontId="6" fillId="0" borderId="0" applyFill="0" applyBorder="0" applyAlignment="0" applyProtection="0"/>
    <xf numFmtId="167"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182" fontId="5" fillId="0" borderId="0" applyFill="0" applyBorder="0" applyAlignment="0" applyProtection="0"/>
    <xf numFmtId="175"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69" fontId="32" fillId="0" borderId="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14"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69" fontId="32" fillId="0" borderId="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14"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14"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69" fontId="32"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83" fontId="5" fillId="0" borderId="0" applyFill="0" applyBorder="0" applyAlignment="0" applyProtection="0"/>
    <xf numFmtId="182" fontId="5" fillId="0" borderId="0" applyFill="0" applyBorder="0" applyAlignment="0" applyProtection="0"/>
    <xf numFmtId="183" fontId="5" fillId="0" borderId="0" applyFill="0" applyBorder="0" applyAlignment="0" applyProtection="0"/>
    <xf numFmtId="170" fontId="14" fillId="0" borderId="0" applyFill="0" applyBorder="0" applyAlignment="0" applyProtection="0"/>
    <xf numFmtId="170" fontId="14"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83" fontId="5" fillId="0" borderId="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0" fontId="14" fillId="0" borderId="0" applyFill="0" applyBorder="0" applyAlignment="0" applyProtection="0"/>
    <xf numFmtId="183" fontId="5"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82" fontId="5" fillId="0" borderId="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182" fontId="5" fillId="0" borderId="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169" fontId="5" fillId="0" borderId="0" applyFill="0" applyBorder="0" applyAlignment="0" applyProtection="0"/>
    <xf numFmtId="43" fontId="32" fillId="0" borderId="0" applyFont="0" applyFill="0" applyBorder="0" applyAlignment="0" applyProtection="0"/>
    <xf numFmtId="169" fontId="5" fillId="0" borderId="0" applyFill="0" applyBorder="0" applyAlignment="0" applyProtection="0"/>
    <xf numFmtId="43" fontId="3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ill="0" applyBorder="0" applyAlignment="0" applyProtection="0"/>
    <xf numFmtId="184" fontId="5" fillId="0" borderId="0" applyFill="0" applyBorder="0" applyAlignment="0" applyProtection="0"/>
    <xf numFmtId="43" fontId="5" fillId="0" borderId="0" applyFill="0" applyBorder="0" applyAlignment="0" applyProtection="0"/>
    <xf numFmtId="43" fontId="5" fillId="0" borderId="0" applyFill="0" applyBorder="0" applyAlignment="0" applyProtection="0"/>
    <xf numFmtId="0" fontId="32" fillId="0" borderId="0" applyNumberFormat="0" applyFont="0" applyFill="0" applyBorder="0" applyProtection="0">
      <alignment vertical="center"/>
    </xf>
    <xf numFmtId="0" fontId="32" fillId="0" borderId="0" applyNumberFormat="0" applyFont="0" applyFill="0" applyBorder="0" applyProtection="0">
      <alignment vertical="center"/>
    </xf>
    <xf numFmtId="0" fontId="32" fillId="0" borderId="0" applyNumberFormat="0" applyFont="0" applyFill="0" applyBorder="0" applyProtection="0">
      <alignment vertical="center"/>
    </xf>
    <xf numFmtId="43" fontId="14"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0" fontId="14" fillId="0" borderId="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82" fontId="5" fillId="0" borderId="0" applyFill="0" applyBorder="0" applyAlignment="0" applyProtection="0"/>
    <xf numFmtId="170" fontId="14" fillId="0" borderId="0" applyFill="0" applyBorder="0" applyAlignment="0" applyProtection="0"/>
    <xf numFmtId="43" fontId="5" fillId="0" borderId="0" applyFont="0" applyFill="0" applyBorder="0" applyAlignment="0" applyProtection="0"/>
    <xf numFmtId="170" fontId="14" fillId="0" borderId="0" applyFill="0" applyBorder="0" applyAlignment="0" applyProtection="0"/>
    <xf numFmtId="170" fontId="14" fillId="0" borderId="0" applyFill="0" applyBorder="0" applyAlignment="0" applyProtection="0"/>
    <xf numFmtId="43" fontId="5" fillId="0" borderId="0" applyFont="0" applyFill="0" applyBorder="0" applyAlignment="0" applyProtection="0"/>
    <xf numFmtId="170" fontId="14" fillId="0" borderId="0" applyFill="0" applyBorder="0" applyAlignment="0" applyProtection="0"/>
    <xf numFmtId="170" fontId="14" fillId="0" borderId="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83" fontId="5" fillId="0" borderId="0" applyFill="0" applyBorder="0" applyAlignment="0" applyProtection="0"/>
    <xf numFmtId="183" fontId="5" fillId="0" borderId="0" applyFill="0" applyBorder="0" applyAlignment="0" applyProtection="0"/>
    <xf numFmtId="43" fontId="5" fillId="0" borderId="0" applyFont="0" applyFill="0" applyBorder="0" applyAlignment="0" applyProtection="0"/>
    <xf numFmtId="182" fontId="5" fillId="0" borderId="0" applyFill="0" applyBorder="0" applyAlignment="0" applyProtection="0"/>
    <xf numFmtId="185" fontId="37" fillId="0" borderId="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85" fontId="37"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183" fontId="5"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83" fontId="5" fillId="0" borderId="0" applyFill="0" applyBorder="0" applyAlignment="0" applyProtection="0"/>
    <xf numFmtId="43" fontId="5" fillId="0" borderId="0" applyFont="0" applyFill="0" applyBorder="0" applyAlignment="0" applyProtection="0"/>
    <xf numFmtId="183" fontId="5" fillId="0" borderId="0" applyFill="0" applyBorder="0" applyAlignment="0" applyProtection="0"/>
    <xf numFmtId="43" fontId="14"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ill="0" applyBorder="0" applyAlignment="0" applyProtection="0"/>
    <xf numFmtId="43" fontId="5" fillId="0" borderId="0" applyFont="0" applyFill="0" applyBorder="0" applyAlignment="0" applyProtection="0"/>
    <xf numFmtId="185" fontId="37" fillId="0" borderId="0" applyFill="0" applyBorder="0" applyAlignment="0" applyProtection="0"/>
    <xf numFmtId="0" fontId="37" fillId="0" borderId="0" applyFill="0" applyBorder="0" applyAlignment="0" applyProtection="0"/>
    <xf numFmtId="0" fontId="37" fillId="0" borderId="0" applyFill="0" applyBorder="0" applyAlignment="0" applyProtection="0"/>
    <xf numFmtId="182" fontId="5" fillId="0" borderId="0" applyFill="0" applyBorder="0" applyAlignment="0" applyProtection="0"/>
    <xf numFmtId="0" fontId="37" fillId="0" borderId="0" applyFill="0" applyBorder="0" applyAlignment="0" applyProtection="0"/>
    <xf numFmtId="43" fontId="5" fillId="0" borderId="0" applyFont="0" applyFill="0" applyBorder="0" applyAlignment="0" applyProtection="0"/>
    <xf numFmtId="0" fontId="37" fillId="0" borderId="0" applyFill="0" applyBorder="0" applyAlignment="0" applyProtection="0"/>
    <xf numFmtId="43" fontId="14" fillId="0" borderId="0" applyFont="0" applyFill="0" applyBorder="0" applyAlignment="0" applyProtection="0"/>
    <xf numFmtId="43" fontId="5" fillId="0" borderId="0" applyFont="0" applyFill="0" applyBorder="0" applyAlignment="0" applyProtection="0"/>
    <xf numFmtId="0" fontId="37" fillId="0" borderId="0" applyFill="0" applyBorder="0" applyAlignment="0" applyProtection="0"/>
    <xf numFmtId="43" fontId="14" fillId="0" borderId="0" applyFont="0" applyFill="0" applyBorder="0" applyAlignment="0" applyProtection="0"/>
    <xf numFmtId="43" fontId="5" fillId="0" borderId="0" applyFont="0" applyFill="0" applyBorder="0" applyAlignment="0" applyProtection="0"/>
    <xf numFmtId="43" fontId="14" fillId="0" borderId="0" applyFont="0" applyFill="0" applyBorder="0" applyAlignment="0" applyProtection="0"/>
    <xf numFmtId="183" fontId="5" fillId="0" borderId="0" applyFill="0" applyBorder="0" applyAlignment="0" applyProtection="0"/>
    <xf numFmtId="43" fontId="5" fillId="0" borderId="0" applyFont="0" applyFill="0" applyBorder="0" applyAlignment="0" applyProtection="0"/>
    <xf numFmtId="183" fontId="5" fillId="0" borderId="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82" fontId="5" fillId="0" borderId="0" applyFill="0" applyBorder="0" applyAlignment="0" applyProtection="0"/>
    <xf numFmtId="182" fontId="5" fillId="0" borderId="0" applyFill="0" applyBorder="0" applyAlignment="0" applyProtection="0"/>
    <xf numFmtId="43" fontId="5" fillId="0" borderId="0" applyFont="0" applyFill="0" applyBorder="0" applyAlignment="0" applyProtection="0"/>
    <xf numFmtId="182" fontId="5" fillId="0" borderId="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83" fontId="5" fillId="0" borderId="0" applyFill="0" applyBorder="0" applyAlignment="0" applyProtection="0"/>
    <xf numFmtId="182" fontId="5" fillId="0" borderId="0" applyFill="0" applyBorder="0" applyAlignment="0" applyProtection="0"/>
    <xf numFmtId="182" fontId="5" fillId="0" borderId="0" applyFill="0" applyBorder="0" applyAlignment="0" applyProtection="0"/>
    <xf numFmtId="183" fontId="5" fillId="0" borderId="0" applyFill="0" applyBorder="0" applyAlignment="0" applyProtection="0"/>
    <xf numFmtId="182" fontId="5" fillId="0" borderId="0" applyFill="0" applyBorder="0" applyAlignment="0" applyProtection="0"/>
    <xf numFmtId="182" fontId="5" fillId="0" borderId="0" applyFill="0" applyBorder="0" applyAlignment="0" applyProtection="0"/>
    <xf numFmtId="183" fontId="5"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9" fontId="5" fillId="0" borderId="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9" fontId="5"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9" fontId="5"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9" fontId="5" fillId="0" borderId="0" applyFill="0" applyBorder="0" applyAlignment="0" applyProtection="0"/>
    <xf numFmtId="169" fontId="5"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169" fontId="5"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5" fillId="0" borderId="0"/>
    <xf numFmtId="0" fontId="41" fillId="0" borderId="0" applyNumberFormat="0" applyFill="0" applyBorder="0" applyAlignment="0" applyProtection="0"/>
    <xf numFmtId="0" fontId="41" fillId="0" borderId="0" applyNumberFormat="0" applyFill="0" applyBorder="0" applyAlignment="0" applyProtection="0"/>
    <xf numFmtId="0" fontId="14" fillId="0" borderId="0"/>
    <xf numFmtId="0" fontId="14" fillId="0" borderId="0"/>
    <xf numFmtId="0" fontId="25" fillId="0" borderId="0" applyNumberFormat="0" applyFill="0" applyBorder="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42" fillId="0" borderId="0" applyNumberFormat="0" applyFill="0" applyBorder="0" applyAlignment="0" applyProtection="0"/>
    <xf numFmtId="0" fontId="26" fillId="0" borderId="22" applyNumberFormat="0" applyFill="0" applyAlignment="0" applyProtection="0"/>
    <xf numFmtId="0" fontId="43" fillId="0" borderId="27" applyNumberFormat="0" applyFill="0" applyAlignment="0" applyProtection="0"/>
    <xf numFmtId="0" fontId="44" fillId="0" borderId="28" applyNumberFormat="0" applyFill="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4" fillId="0" borderId="29" applyNumberFormat="0" applyFill="0" applyAlignment="0" applyProtection="0"/>
    <xf numFmtId="0" fontId="44" fillId="0" borderId="28" applyNumberFormat="0" applyFill="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8" fillId="0" borderId="30" applyNumberFormat="0" applyFill="0" applyAlignment="0" applyProtection="0"/>
    <xf numFmtId="0" fontId="48" fillId="0" borderId="30" applyNumberFormat="0" applyFill="0" applyAlignment="0" applyProtection="0"/>
    <xf numFmtId="0" fontId="48" fillId="0" borderId="30" applyNumberFormat="0" applyFill="0" applyAlignment="0" applyProtection="0"/>
    <xf numFmtId="0" fontId="48" fillId="0" borderId="30" applyNumberFormat="0" applyFill="0" applyAlignment="0" applyProtection="0"/>
    <xf numFmtId="0" fontId="48" fillId="0" borderId="30" applyNumberFormat="0" applyFill="0" applyAlignment="0" applyProtection="0"/>
    <xf numFmtId="0" fontId="48" fillId="0" borderId="30" applyNumberFormat="0" applyFill="0" applyAlignment="0" applyProtection="0"/>
    <xf numFmtId="0" fontId="48" fillId="0" borderId="30" applyNumberFormat="0" applyFill="0" applyAlignment="0" applyProtection="0"/>
    <xf numFmtId="0" fontId="48" fillId="0" borderId="30" applyNumberFormat="0" applyFill="0" applyAlignment="0" applyProtection="0"/>
    <xf numFmtId="0" fontId="48" fillId="0" borderId="30" applyNumberFormat="0" applyFill="0" applyAlignment="0" applyProtection="0"/>
    <xf numFmtId="0" fontId="48" fillId="0" borderId="30" applyNumberFormat="0" applyFill="0" applyAlignment="0" applyProtection="0"/>
    <xf numFmtId="0" fontId="26" fillId="0" borderId="22" applyNumberFormat="0" applyFill="0" applyAlignment="0" applyProtection="0"/>
    <xf numFmtId="0" fontId="48" fillId="0" borderId="30" applyNumberFormat="0" applyFill="0" applyAlignment="0" applyProtection="0"/>
    <xf numFmtId="0" fontId="48" fillId="0" borderId="30" applyNumberFormat="0" applyFill="0" applyAlignment="0" applyProtection="0"/>
    <xf numFmtId="0" fontId="48" fillId="0" borderId="30" applyNumberFormat="0" applyFill="0" applyAlignment="0" applyProtection="0"/>
    <xf numFmtId="0" fontId="48" fillId="0" borderId="30" applyNumberFormat="0" applyFill="0" applyAlignment="0" applyProtection="0"/>
    <xf numFmtId="0" fontId="48" fillId="0" borderId="30" applyNumberFormat="0" applyFill="0" applyAlignment="0" applyProtection="0"/>
    <xf numFmtId="0" fontId="48" fillId="0" borderId="30" applyNumberFormat="0" applyFill="0" applyAlignment="0" applyProtection="0"/>
    <xf numFmtId="0" fontId="48" fillId="0" borderId="30" applyNumberFormat="0" applyFill="0" applyAlignment="0" applyProtection="0"/>
    <xf numFmtId="0" fontId="48" fillId="0" borderId="30" applyNumberFormat="0" applyFill="0" applyAlignment="0" applyProtection="0"/>
    <xf numFmtId="0" fontId="48" fillId="0" borderId="30" applyNumberFormat="0" applyFill="0" applyAlignment="0" applyProtection="0"/>
    <xf numFmtId="0" fontId="48" fillId="0" borderId="30" applyNumberFormat="0" applyFill="0" applyAlignment="0" applyProtection="0"/>
    <xf numFmtId="0" fontId="26" fillId="0" borderId="22" applyNumberFormat="0" applyFill="0" applyAlignment="0" applyProtection="0"/>
    <xf numFmtId="0" fontId="43" fillId="0" borderId="27" applyNumberFormat="0" applyFill="0" applyAlignment="0" applyProtection="0"/>
    <xf numFmtId="0" fontId="48" fillId="0" borderId="30" applyNumberFormat="0" applyFill="0" applyAlignment="0" applyProtection="0"/>
    <xf numFmtId="0" fontId="48" fillId="0" borderId="30" applyNumberFormat="0" applyFill="0" applyAlignment="0" applyProtection="0"/>
    <xf numFmtId="0" fontId="48" fillId="0" borderId="30" applyNumberFormat="0" applyFill="0" applyAlignment="0" applyProtection="0"/>
    <xf numFmtId="0" fontId="48" fillId="0" borderId="30" applyNumberFormat="0" applyFill="0" applyAlignment="0" applyProtection="0"/>
    <xf numFmtId="0" fontId="48" fillId="0" borderId="30" applyNumberFormat="0" applyFill="0" applyAlignment="0" applyProtection="0"/>
    <xf numFmtId="0" fontId="48" fillId="0" borderId="30" applyNumberFormat="0" applyFill="0" applyAlignment="0" applyProtection="0"/>
    <xf numFmtId="0" fontId="48" fillId="0" borderId="30" applyNumberFormat="0" applyFill="0" applyAlignment="0" applyProtection="0"/>
    <xf numFmtId="0" fontId="48" fillId="0" borderId="30" applyNumberFormat="0" applyFill="0" applyAlignment="0" applyProtection="0"/>
    <xf numFmtId="0" fontId="48" fillId="0" borderId="30" applyNumberFormat="0" applyFill="0" applyAlignment="0" applyProtection="0"/>
    <xf numFmtId="0" fontId="48" fillId="0" borderId="30" applyNumberFormat="0" applyFill="0" applyAlignment="0" applyProtection="0"/>
    <xf numFmtId="0" fontId="43" fillId="0" borderId="27" applyNumberFormat="0" applyFill="0" applyAlignment="0" applyProtection="0"/>
    <xf numFmtId="0" fontId="48" fillId="0" borderId="30" applyNumberFormat="0" applyFill="0" applyAlignment="0" applyProtection="0"/>
    <xf numFmtId="0" fontId="48" fillId="0" borderId="30" applyNumberFormat="0" applyFill="0" applyAlignment="0" applyProtection="0"/>
    <xf numFmtId="0" fontId="48" fillId="0" borderId="30" applyNumberFormat="0" applyFill="0" applyAlignment="0" applyProtection="0"/>
    <xf numFmtId="0" fontId="48" fillId="0" borderId="30" applyNumberFormat="0" applyFill="0" applyAlignment="0" applyProtection="0"/>
    <xf numFmtId="0" fontId="26" fillId="0" borderId="22" applyNumberFormat="0" applyFill="0" applyAlignment="0" applyProtection="0"/>
    <xf numFmtId="0" fontId="48" fillId="0" borderId="30" applyNumberFormat="0" applyFill="0" applyAlignment="0" applyProtection="0"/>
    <xf numFmtId="0" fontId="48" fillId="0" borderId="30" applyNumberFormat="0" applyFill="0" applyAlignment="0" applyProtection="0"/>
    <xf numFmtId="0" fontId="43" fillId="0" borderId="27" applyNumberFormat="0" applyFill="0" applyAlignment="0" applyProtection="0"/>
    <xf numFmtId="0" fontId="26" fillId="0" borderId="22" applyNumberFormat="0" applyFill="0" applyAlignment="0" applyProtection="0"/>
    <xf numFmtId="0" fontId="43" fillId="0" borderId="27" applyNumberFormat="0" applyFill="0" applyAlignment="0" applyProtection="0"/>
    <xf numFmtId="0" fontId="26" fillId="0" borderId="22" applyNumberFormat="0" applyFill="0" applyAlignment="0" applyProtection="0"/>
    <xf numFmtId="0" fontId="43" fillId="0" borderId="27" applyNumberFormat="0" applyFill="0" applyAlignment="0" applyProtection="0"/>
    <xf numFmtId="0" fontId="48" fillId="0" borderId="30" applyNumberFormat="0" applyFill="0" applyAlignment="0" applyProtection="0"/>
    <xf numFmtId="0" fontId="43" fillId="0" borderId="27" applyNumberFormat="0" applyFill="0" applyAlignment="0" applyProtection="0"/>
    <xf numFmtId="0" fontId="48" fillId="0" borderId="30" applyNumberFormat="0" applyFill="0" applyAlignment="0" applyProtection="0"/>
    <xf numFmtId="0" fontId="26" fillId="0" borderId="22" applyNumberFormat="0" applyFill="0" applyAlignment="0" applyProtection="0"/>
    <xf numFmtId="0" fontId="44" fillId="0" borderId="31" applyNumberFormat="0" applyFill="0" applyAlignment="0" applyProtection="0"/>
    <xf numFmtId="0" fontId="44" fillId="0" borderId="32" applyNumberFormat="0" applyFill="0" applyAlignment="0" applyProtection="0"/>
    <xf numFmtId="0" fontId="26" fillId="0" borderId="22" applyNumberFormat="0" applyFill="0" applyAlignment="0" applyProtection="0"/>
    <xf numFmtId="0" fontId="44" fillId="0" borderId="32" applyNumberFormat="0" applyFill="0" applyAlignment="0" applyProtection="0"/>
    <xf numFmtId="0" fontId="26" fillId="0" borderId="22" applyNumberFormat="0" applyFill="0" applyAlignment="0" applyProtection="0"/>
    <xf numFmtId="0" fontId="44" fillId="0" borderId="32" applyNumberFormat="0" applyFill="0" applyAlignment="0" applyProtection="0"/>
    <xf numFmtId="0" fontId="44" fillId="0" borderId="32" applyNumberFormat="0" applyFill="0" applyAlignment="0" applyProtection="0"/>
    <xf numFmtId="0" fontId="44" fillId="0" borderId="32" applyNumberFormat="0" applyFill="0" applyAlignment="0" applyProtection="0"/>
    <xf numFmtId="0" fontId="44" fillId="0" borderId="32" applyNumberFormat="0" applyFill="0" applyAlignment="0" applyProtection="0"/>
    <xf numFmtId="0" fontId="44" fillId="0" borderId="32" applyNumberFormat="0" applyFill="0" applyAlignment="0" applyProtection="0"/>
    <xf numFmtId="0" fontId="44" fillId="0" borderId="32" applyNumberFormat="0" applyFill="0" applyAlignment="0" applyProtection="0"/>
    <xf numFmtId="0" fontId="44" fillId="0" borderId="32" applyNumberFormat="0" applyFill="0" applyAlignment="0" applyProtection="0"/>
    <xf numFmtId="0" fontId="44" fillId="0" borderId="32" applyNumberFormat="0" applyFill="0" applyAlignment="0" applyProtection="0"/>
    <xf numFmtId="0" fontId="45" fillId="0" borderId="0" applyNumberFormat="0" applyFill="0" applyBorder="0" applyAlignment="0" applyProtection="0"/>
    <xf numFmtId="0" fontId="26" fillId="0" borderId="22" applyNumberFormat="0" applyFill="0" applyAlignment="0" applyProtection="0"/>
    <xf numFmtId="0" fontId="45" fillId="0" borderId="0" applyNumberFormat="0" applyFill="0" applyBorder="0" applyAlignment="0" applyProtection="0"/>
    <xf numFmtId="0" fontId="44" fillId="0" borderId="32" applyNumberFormat="0" applyFill="0" applyAlignment="0" applyProtection="0"/>
    <xf numFmtId="0" fontId="44" fillId="0" borderId="32" applyNumberFormat="0" applyFill="0" applyAlignment="0" applyProtection="0"/>
    <xf numFmtId="0" fontId="44" fillId="0" borderId="32" applyNumberFormat="0" applyFill="0" applyAlignment="0" applyProtection="0"/>
    <xf numFmtId="0" fontId="44" fillId="0" borderId="32" applyNumberFormat="0" applyFill="0" applyAlignment="0" applyProtection="0"/>
    <xf numFmtId="0" fontId="44" fillId="0" borderId="32" applyNumberFormat="0" applyFill="0" applyAlignment="0" applyProtection="0"/>
    <xf numFmtId="0" fontId="44" fillId="0" borderId="32" applyNumberFormat="0" applyFill="0" applyAlignment="0" applyProtection="0"/>
    <xf numFmtId="0" fontId="44" fillId="0" borderId="32" applyNumberFormat="0" applyFill="0" applyAlignment="0" applyProtection="0"/>
    <xf numFmtId="0" fontId="44" fillId="0" borderId="32" applyNumberFormat="0" applyFill="0" applyAlignment="0" applyProtection="0"/>
    <xf numFmtId="0" fontId="44" fillId="0" borderId="32" applyNumberFormat="0" applyFill="0" applyAlignment="0" applyProtection="0"/>
    <xf numFmtId="0" fontId="44" fillId="0" borderId="32" applyNumberFormat="0" applyFill="0" applyAlignment="0" applyProtection="0"/>
    <xf numFmtId="0" fontId="44" fillId="0" borderId="31" applyNumberFormat="0" applyFill="0" applyAlignment="0" applyProtection="0"/>
    <xf numFmtId="0" fontId="44" fillId="0" borderId="32" applyNumberFormat="0" applyFill="0" applyAlignment="0" applyProtection="0"/>
    <xf numFmtId="0" fontId="44" fillId="0" borderId="32" applyNumberFormat="0" applyFill="0" applyAlignment="0" applyProtection="0"/>
    <xf numFmtId="0" fontId="44" fillId="0" borderId="32" applyNumberFormat="0" applyFill="0" applyAlignment="0" applyProtection="0"/>
    <xf numFmtId="0" fontId="44" fillId="0" borderId="32" applyNumberFormat="0" applyFill="0" applyAlignment="0" applyProtection="0"/>
    <xf numFmtId="0" fontId="44" fillId="0" borderId="32" applyNumberFormat="0" applyFill="0" applyAlignment="0" applyProtection="0"/>
    <xf numFmtId="0" fontId="42" fillId="0" borderId="0" applyNumberFormat="0" applyFill="0" applyBorder="0" applyAlignment="0" applyProtection="0"/>
    <xf numFmtId="0" fontId="44" fillId="0" borderId="31" applyNumberFormat="0" applyFill="0" applyAlignment="0" applyProtection="0"/>
    <xf numFmtId="0" fontId="44" fillId="0" borderId="31" applyNumberFormat="0" applyFill="0" applyAlignment="0" applyProtection="0"/>
    <xf numFmtId="0" fontId="44" fillId="0" borderId="32" applyNumberFormat="0" applyFill="0" applyAlignment="0" applyProtection="0"/>
    <xf numFmtId="0" fontId="26" fillId="0" borderId="22" applyNumberFormat="0" applyFill="0" applyAlignment="0" applyProtection="0"/>
    <xf numFmtId="0" fontId="44" fillId="0" borderId="32" applyNumberFormat="0" applyFill="0" applyAlignment="0" applyProtection="0"/>
    <xf numFmtId="0" fontId="26" fillId="0" borderId="22" applyNumberFormat="0" applyFill="0" applyAlignment="0" applyProtection="0"/>
    <xf numFmtId="0" fontId="44" fillId="0" borderId="32" applyNumberFormat="0" applyFill="0" applyAlignment="0" applyProtection="0"/>
    <xf numFmtId="0" fontId="26" fillId="0" borderId="22" applyNumberFormat="0" applyFill="0" applyAlignment="0" applyProtection="0"/>
    <xf numFmtId="0" fontId="26" fillId="0" borderId="22" applyNumberFormat="0" applyFill="0" applyAlignment="0" applyProtection="0"/>
    <xf numFmtId="0" fontId="42" fillId="0" borderId="0" applyNumberFormat="0" applyFill="0" applyBorder="0" applyAlignment="0" applyProtection="0"/>
    <xf numFmtId="0" fontId="46" fillId="0" borderId="0" applyNumberFormat="0" applyFill="0" applyBorder="0" applyAlignment="0" applyProtection="0"/>
    <xf numFmtId="0" fontId="42" fillId="0" borderId="0" applyNumberFormat="0" applyFill="0" applyBorder="0" applyAlignment="0" applyProtection="0"/>
    <xf numFmtId="0" fontId="46" fillId="0" borderId="0" applyNumberFormat="0" applyFill="0" applyBorder="0" applyAlignment="0" applyProtection="0"/>
    <xf numFmtId="0" fontId="42" fillId="0" borderId="0" applyNumberFormat="0" applyFill="0" applyBorder="0" applyAlignment="0" applyProtection="0"/>
    <xf numFmtId="0" fontId="26" fillId="0" borderId="22" applyNumberFormat="0" applyFill="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28" fillId="0" borderId="23" applyNumberFormat="0" applyFill="0" applyAlignment="0" applyProtection="0"/>
    <xf numFmtId="0" fontId="49" fillId="0" borderId="23" applyNumberFormat="0" applyFill="0" applyAlignment="0" applyProtection="0"/>
    <xf numFmtId="0" fontId="28" fillId="0" borderId="23" applyNumberFormat="0" applyFill="0" applyAlignment="0" applyProtection="0"/>
    <xf numFmtId="0" fontId="49" fillId="0" borderId="23" applyNumberFormat="0" applyFill="0" applyAlignment="0" applyProtection="0"/>
    <xf numFmtId="0" fontId="28" fillId="0" borderId="23" applyNumberFormat="0" applyFill="0" applyAlignment="0" applyProtection="0"/>
    <xf numFmtId="0" fontId="28" fillId="0" borderId="23" applyNumberFormat="0" applyFill="0" applyAlignment="0" applyProtection="0"/>
    <xf numFmtId="0" fontId="29" fillId="0" borderId="24" applyNumberFormat="0" applyFill="0" applyAlignment="0" applyProtection="0"/>
    <xf numFmtId="0" fontId="50" fillId="0" borderId="33" applyNumberFormat="0" applyFill="0" applyAlignment="0" applyProtection="0"/>
    <xf numFmtId="0" fontId="29" fillId="0" borderId="24" applyNumberFormat="0" applyFill="0" applyAlignment="0" applyProtection="0"/>
    <xf numFmtId="0" fontId="50" fillId="0" borderId="33" applyNumberFormat="0" applyFill="0" applyAlignment="0" applyProtection="0"/>
    <xf numFmtId="0" fontId="29" fillId="0" borderId="24" applyNumberFormat="0" applyFill="0" applyAlignment="0" applyProtection="0"/>
    <xf numFmtId="0" fontId="29" fillId="0" borderId="24" applyNumberFormat="0" applyFill="0" applyAlignment="0" applyProtection="0"/>
    <xf numFmtId="0" fontId="29" fillId="0" borderId="0" applyNumberFormat="0" applyFill="0" applyBorder="0" applyAlignment="0" applyProtection="0"/>
    <xf numFmtId="0" fontId="50" fillId="0" borderId="0" applyNumberFormat="0" applyFill="0" applyBorder="0" applyAlignment="0" applyProtection="0"/>
    <xf numFmtId="0" fontId="29" fillId="0" borderId="0" applyNumberFormat="0" applyFill="0" applyBorder="0" applyAlignment="0" applyProtection="0"/>
    <xf numFmtId="0" fontId="50"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42" fillId="0" borderId="0" applyNumberFormat="0" applyFill="0" applyBorder="0" applyAlignment="0" applyProtection="0"/>
    <xf numFmtId="0" fontId="46" fillId="0" borderId="0" applyNumberFormat="0" applyFill="0" applyBorder="0" applyAlignment="0" applyProtection="0"/>
    <xf numFmtId="186" fontId="51" fillId="0" borderId="0">
      <protection locked="0"/>
    </xf>
    <xf numFmtId="186" fontId="51" fillId="0" borderId="0">
      <protection locked="0"/>
    </xf>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4"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5"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5"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5"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43" fontId="14"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32" fillId="0" borderId="0" applyNumberFormat="0" applyFont="0" applyFill="0" applyBorder="0" applyProtection="0">
      <alignment vertical="center"/>
    </xf>
    <xf numFmtId="0" fontId="32" fillId="0" borderId="0" applyNumberFormat="0" applyFont="0" applyFill="0" applyBorder="0" applyProtection="0">
      <alignment vertical="center"/>
    </xf>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2" fillId="0" borderId="0" applyNumberFormat="0" applyFont="0" applyFill="0" applyBorder="0" applyProtection="0">
      <alignment vertical="center"/>
    </xf>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3"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2" fillId="0" borderId="0" applyNumberFormat="0" applyFont="0" applyFill="0" applyBorder="0" applyProtection="0">
      <alignment vertical="center"/>
    </xf>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2" fillId="0" borderId="0" applyNumberFormat="0" applyFont="0" applyFill="0" applyBorder="0" applyProtection="0">
      <alignment vertical="center"/>
    </xf>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3"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2" fillId="0" borderId="0" applyNumberFormat="0" applyFont="0" applyFill="0" applyBorder="0" applyProtection="0">
      <alignment vertical="center"/>
    </xf>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2" fillId="0" borderId="0" applyNumberFormat="0" applyFont="0" applyFill="0" applyBorder="0" applyProtection="0">
      <alignment vertical="center"/>
    </xf>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2" fillId="0" borderId="0" applyNumberFormat="0" applyFont="0" applyFill="0" applyBorder="0" applyProtection="0">
      <alignment vertical="center"/>
    </xf>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ill="0" applyBorder="0" applyAlignment="0" applyProtection="0"/>
    <xf numFmtId="43" fontId="38"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9" fontId="5" fillId="0" borderId="0" applyFill="0" applyBorder="0" applyAlignment="0" applyProtection="0"/>
    <xf numFmtId="43" fontId="2" fillId="0" borderId="0" applyFont="0" applyFill="0" applyBorder="0" applyAlignment="0" applyProtection="0"/>
    <xf numFmtId="0" fontId="32" fillId="0" borderId="0" applyNumberFormat="0" applyFont="0" applyFill="0" applyBorder="0" applyProtection="0">
      <alignment vertical="center"/>
    </xf>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7"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9" fontId="14" fillId="0" borderId="0" applyFill="0" applyBorder="0" applyAlignment="0" applyProtection="0"/>
    <xf numFmtId="43" fontId="5" fillId="0" borderId="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5" fillId="0" borderId="0" applyFill="0" applyBorder="0" applyAlignment="0" applyProtection="0"/>
    <xf numFmtId="43" fontId="2"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9" fontId="14" fillId="0" borderId="0" applyFill="0" applyBorder="0" applyAlignment="0" applyProtection="0"/>
    <xf numFmtId="169" fontId="14" fillId="0" borderId="0" applyFill="0" applyBorder="0" applyAlignment="0" applyProtection="0"/>
    <xf numFmtId="169" fontId="14" fillId="0" borderId="0" applyFill="0" applyBorder="0" applyAlignment="0" applyProtection="0"/>
    <xf numFmtId="169" fontId="14"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9" fontId="14" fillId="0" borderId="0" applyFill="0" applyBorder="0" applyAlignment="0" applyProtection="0"/>
    <xf numFmtId="43" fontId="2" fillId="0" borderId="0" applyFont="0" applyFill="0" applyBorder="0" applyAlignment="0" applyProtection="0"/>
    <xf numFmtId="43" fontId="5" fillId="0" borderId="0" applyFill="0" applyBorder="0" applyAlignment="0" applyProtection="0"/>
    <xf numFmtId="43" fontId="5" fillId="0" borderId="0" applyFill="0" applyBorder="0" applyAlignment="0" applyProtection="0"/>
    <xf numFmtId="43" fontId="5" fillId="0" borderId="0" applyFill="0" applyBorder="0" applyAlignment="0" applyProtection="0"/>
    <xf numFmtId="43" fontId="2"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2" fillId="0" borderId="0" applyFont="0" applyFill="0" applyBorder="0" applyAlignment="0" applyProtection="0"/>
    <xf numFmtId="169" fontId="5" fillId="0" borderId="0" applyFill="0" applyBorder="0" applyAlignment="0" applyProtection="0"/>
    <xf numFmtId="43" fontId="5"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9" fontId="14" fillId="0" borderId="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2" fillId="0" borderId="0" applyFont="0" applyFill="0" applyBorder="0" applyAlignment="0" applyProtection="0"/>
    <xf numFmtId="169" fontId="5"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9" fontId="5" fillId="0" borderId="0" applyFill="0" applyBorder="0" applyAlignment="0" applyProtection="0"/>
    <xf numFmtId="43" fontId="2" fillId="0" borderId="0" applyFont="0" applyFill="0" applyBorder="0" applyAlignment="0" applyProtection="0"/>
    <xf numFmtId="169" fontId="14"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9" fontId="14" fillId="0" borderId="0" applyFill="0" applyBorder="0" applyAlignment="0" applyProtection="0"/>
    <xf numFmtId="43" fontId="2" fillId="0" borderId="0" applyFont="0" applyFill="0" applyBorder="0" applyAlignment="0" applyProtection="0"/>
    <xf numFmtId="43" fontId="3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37"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7"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7"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9" fontId="14"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9" fontId="14" fillId="0" borderId="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5" fillId="0" borderId="0" applyFill="0" applyBorder="0" applyAlignment="0" applyProtection="0"/>
    <xf numFmtId="169" fontId="5" fillId="0" borderId="0" applyFill="0" applyBorder="0" applyAlignment="0" applyProtection="0"/>
    <xf numFmtId="43" fontId="38"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8"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ill="0" applyBorder="0" applyAlignment="0" applyProtection="0"/>
    <xf numFmtId="43" fontId="5" fillId="0" borderId="0" applyFill="0" applyBorder="0" applyAlignment="0" applyProtection="0"/>
    <xf numFmtId="0" fontId="32" fillId="0" borderId="0" applyNumberFormat="0" applyFont="0" applyFill="0" applyBorder="0" applyProtection="0">
      <alignment vertical="center"/>
    </xf>
    <xf numFmtId="43" fontId="5"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9" fontId="5"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2" fillId="0" borderId="0" applyNumberFormat="0" applyFont="0" applyFill="0" applyBorder="0" applyProtection="0">
      <alignment vertical="center"/>
    </xf>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2" fillId="0" borderId="0" applyNumberFormat="0" applyFont="0" applyFill="0" applyBorder="0" applyProtection="0">
      <alignment vertical="center"/>
    </xf>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169" fontId="14" fillId="0" borderId="0" applyFill="0" applyBorder="0" applyAlignment="0" applyProtection="0"/>
    <xf numFmtId="43" fontId="5" fillId="0" borderId="0" applyFill="0" applyBorder="0" applyAlignment="0" applyProtection="0"/>
    <xf numFmtId="43" fontId="5" fillId="0" borderId="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9" fontId="14" fillId="0" borderId="0" applyFill="0" applyBorder="0" applyAlignment="0" applyProtection="0"/>
    <xf numFmtId="43" fontId="5" fillId="0" borderId="0" applyFill="0" applyBorder="0" applyAlignment="0" applyProtection="0"/>
    <xf numFmtId="43" fontId="5" fillId="0" borderId="0" applyFill="0" applyBorder="0" applyAlignment="0" applyProtection="0"/>
    <xf numFmtId="43" fontId="5" fillId="0" borderId="0" applyFill="0" applyBorder="0" applyAlignment="0" applyProtection="0"/>
    <xf numFmtId="0" fontId="32" fillId="0" borderId="0" applyNumberFormat="0" applyFont="0" applyFill="0" applyBorder="0" applyProtection="0">
      <alignment vertical="center"/>
    </xf>
    <xf numFmtId="43"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2" fillId="0" borderId="0" applyNumberFormat="0" applyFont="0" applyFill="0" applyBorder="0" applyProtection="0">
      <alignment vertical="center"/>
    </xf>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2" fillId="0" borderId="0" applyNumberFormat="0" applyFont="0" applyFill="0" applyBorder="0" applyProtection="0">
      <alignment vertical="center"/>
    </xf>
    <xf numFmtId="43" fontId="5"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0" fontId="32" fillId="0" borderId="0" applyNumberFormat="0" applyFont="0" applyFill="0" applyBorder="0" applyProtection="0">
      <alignment vertical="center"/>
    </xf>
    <xf numFmtId="43" fontId="38"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2" fillId="0" borderId="0" applyNumberFormat="0" applyFont="0" applyFill="0" applyBorder="0" applyProtection="0">
      <alignment vertical="center"/>
    </xf>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8"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2" fillId="0" borderId="0" applyNumberFormat="0" applyFont="0" applyFill="0" applyBorder="0" applyProtection="0">
      <alignment vertical="center"/>
    </xf>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8"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5" fillId="0" borderId="0" applyFont="0" applyFill="0" applyBorder="0" applyAlignment="0" applyProtection="0"/>
    <xf numFmtId="43" fontId="13" fillId="0" borderId="0" applyFont="0" applyFill="0" applyBorder="0" applyAlignment="0" applyProtection="0"/>
    <xf numFmtId="0" fontId="32" fillId="0" borderId="0" applyNumberFormat="0" applyFont="0" applyFill="0" applyBorder="0" applyProtection="0">
      <alignment vertical="center"/>
    </xf>
    <xf numFmtId="43" fontId="5" fillId="0" borderId="0" applyFill="0" applyBorder="0" applyAlignment="0" applyProtection="0"/>
    <xf numFmtId="43" fontId="5" fillId="0" borderId="0" applyFont="0" applyFill="0" applyBorder="0" applyAlignment="0" applyProtection="0"/>
    <xf numFmtId="0" fontId="32" fillId="0" borderId="0" applyNumberFormat="0" applyFont="0" applyFill="0" applyBorder="0" applyProtection="0">
      <alignment vertical="center"/>
    </xf>
    <xf numFmtId="43" fontId="5" fillId="0" borderId="0" applyFont="0" applyFill="0" applyBorder="0" applyAlignment="0" applyProtection="0"/>
    <xf numFmtId="0" fontId="32" fillId="0" borderId="0" applyNumberFormat="0" applyFont="0" applyFill="0" applyBorder="0" applyProtection="0">
      <alignment vertical="center"/>
    </xf>
    <xf numFmtId="43" fontId="5" fillId="0" borderId="0" applyFont="0" applyFill="0" applyBorder="0" applyAlignment="0" applyProtection="0"/>
    <xf numFmtId="43" fontId="5" fillId="0" borderId="0" applyFont="0" applyFill="0" applyBorder="0" applyAlignment="0" applyProtection="0"/>
    <xf numFmtId="43" fontId="5" fillId="0" borderId="0" applyFill="0" applyBorder="0" applyAlignment="0" applyProtection="0"/>
    <xf numFmtId="0" fontId="32" fillId="0" borderId="0" applyNumberFormat="0" applyFont="0" applyFill="0" applyBorder="0" applyProtection="0">
      <alignment vertical="center"/>
    </xf>
    <xf numFmtId="43" fontId="5" fillId="0" borderId="0" applyFill="0" applyBorder="0" applyAlignment="0" applyProtection="0"/>
    <xf numFmtId="43" fontId="5" fillId="0" borderId="0" applyFill="0" applyBorder="0" applyAlignment="0" applyProtection="0"/>
    <xf numFmtId="43" fontId="5" fillId="0" borderId="0" applyFont="0" applyFill="0" applyBorder="0" applyAlignment="0" applyProtection="0"/>
    <xf numFmtId="0" fontId="32" fillId="0" borderId="0" applyNumberFormat="0" applyFont="0" applyFill="0" applyBorder="0" applyProtection="0">
      <alignment vertical="center"/>
    </xf>
    <xf numFmtId="0" fontId="32" fillId="0" borderId="0" applyNumberFormat="0" applyFont="0" applyFill="0" applyBorder="0" applyProtection="0">
      <alignment vertical="center"/>
    </xf>
    <xf numFmtId="43" fontId="5" fillId="0" borderId="0" applyFill="0" applyBorder="0" applyAlignment="0" applyProtection="0"/>
    <xf numFmtId="43" fontId="5" fillId="0" borderId="0" applyFill="0" applyBorder="0" applyAlignment="0" applyProtection="0"/>
    <xf numFmtId="0" fontId="32" fillId="0" borderId="0" applyNumberFormat="0" applyFont="0" applyFill="0" applyBorder="0" applyProtection="0">
      <alignment vertical="center"/>
    </xf>
    <xf numFmtId="43" fontId="5" fillId="0" borderId="0" applyFill="0" applyBorder="0" applyAlignment="0" applyProtection="0"/>
    <xf numFmtId="43" fontId="5"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2" fillId="0" borderId="0" applyNumberFormat="0" applyFont="0" applyFill="0" applyBorder="0" applyProtection="0">
      <alignment vertical="center"/>
    </xf>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ill="0" applyBorder="0" applyAlignment="0" applyProtection="0"/>
    <xf numFmtId="43" fontId="5"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9" fontId="14" fillId="0" borderId="0" applyFill="0" applyBorder="0" applyAlignment="0" applyProtection="0"/>
    <xf numFmtId="169" fontId="14" fillId="0" borderId="0" applyFill="0" applyBorder="0" applyAlignment="0" applyProtection="0"/>
    <xf numFmtId="169" fontId="14" fillId="0" borderId="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9" fontId="14"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ill="0" applyBorder="0" applyAlignment="0" applyProtection="0"/>
    <xf numFmtId="0" fontId="5" fillId="0" borderId="0"/>
    <xf numFmtId="43" fontId="5" fillId="0" borderId="0" applyFill="0" applyBorder="0" applyAlignment="0" applyProtection="0"/>
    <xf numFmtId="43" fontId="5" fillId="0" borderId="0" applyFill="0" applyBorder="0" applyAlignment="0" applyProtection="0"/>
    <xf numFmtId="43" fontId="5" fillId="0" borderId="0" applyFill="0" applyBorder="0" applyAlignment="0" applyProtection="0"/>
    <xf numFmtId="43" fontId="5" fillId="0" borderId="0" applyFill="0" applyBorder="0" applyAlignment="0" applyProtection="0"/>
    <xf numFmtId="43" fontId="5" fillId="0" borderId="0" applyFill="0" applyBorder="0" applyAlignment="0" applyProtection="0"/>
    <xf numFmtId="43" fontId="5" fillId="0" borderId="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41" fillId="0" borderId="0" applyNumberFormat="0" applyFill="0" applyBorder="0" applyAlignment="0" applyProtection="0"/>
    <xf numFmtId="44" fontId="12" fillId="0" borderId="0" applyFont="0" applyFill="0" applyBorder="0" applyAlignment="0" applyProtection="0"/>
    <xf numFmtId="9" fontId="12" fillId="0" borderId="0" applyFont="0" applyFill="0" applyBorder="0" applyAlignment="0" applyProtection="0"/>
    <xf numFmtId="0" fontId="2" fillId="0" borderId="0"/>
    <xf numFmtId="44" fontId="2" fillId="0" borderId="0" applyFont="0" applyFill="0" applyBorder="0" applyAlignment="0" applyProtection="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44" fontId="2" fillId="0" borderId="0" applyFont="0" applyFill="0" applyBorder="0" applyAlignment="0" applyProtection="0"/>
    <xf numFmtId="9" fontId="2" fillId="0" borderId="0" applyFont="0" applyFill="0" applyBorder="0" applyAlignment="0" applyProtection="0"/>
    <xf numFmtId="0" fontId="2" fillId="0" borderId="0"/>
    <xf numFmtId="44"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164" fontId="5" fillId="0" borderId="0" applyFont="0" applyFill="0" applyBorder="0" applyAlignment="0" applyProtection="0"/>
    <xf numFmtId="9" fontId="5"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4"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43" fontId="14" fillId="0" borderId="0" applyFont="0" applyFill="0" applyBorder="0" applyAlignment="0" applyProtection="0"/>
    <xf numFmtId="43" fontId="14" fillId="0" borderId="0" applyFont="0" applyFill="0" applyBorder="0" applyAlignment="0" applyProtection="0"/>
    <xf numFmtId="0" fontId="2" fillId="0" borderId="0"/>
    <xf numFmtId="0" fontId="2" fillId="0" borderId="0"/>
    <xf numFmtId="0" fontId="2" fillId="0" borderId="0"/>
    <xf numFmtId="0" fontId="53" fillId="0" borderId="0"/>
    <xf numFmtId="0" fontId="54" fillId="0" borderId="0"/>
    <xf numFmtId="188" fontId="5" fillId="0" borderId="0" applyFont="0" applyFill="0" applyBorder="0" applyAlignment="0" applyProtection="0"/>
    <xf numFmtId="44" fontId="14" fillId="0" borderId="0" applyFont="0" applyFill="0" applyBorder="0" applyAlignment="0" applyProtection="0"/>
    <xf numFmtId="0" fontId="5" fillId="0" borderId="0"/>
    <xf numFmtId="0" fontId="2" fillId="0" borderId="0"/>
    <xf numFmtId="43" fontId="2" fillId="0" borderId="0" applyFont="0" applyFill="0" applyBorder="0" applyAlignment="0" applyProtection="0"/>
    <xf numFmtId="187" fontId="5" fillId="0" borderId="0" applyFont="0" applyFill="0" applyBorder="0" applyAlignment="0" applyProtection="0"/>
    <xf numFmtId="0" fontId="2" fillId="0" borderId="0"/>
    <xf numFmtId="43" fontId="2" fillId="0" borderId="0" applyFont="0" applyFill="0" applyBorder="0" applyAlignment="0" applyProtection="0"/>
    <xf numFmtId="9" fontId="14" fillId="0" borderId="0" applyFont="0" applyFill="0" applyBorder="0" applyAlignment="0" applyProtection="0"/>
    <xf numFmtId="164" fontId="5"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189" fontId="5" fillId="0" borderId="0" applyFont="0" applyFill="0" applyBorder="0" applyAlignment="0" applyProtection="0"/>
    <xf numFmtId="189" fontId="5" fillId="0" borderId="0" applyFont="0" applyFill="0" applyBorder="0" applyAlignment="0" applyProtection="0"/>
    <xf numFmtId="0" fontId="56" fillId="0" borderId="0"/>
    <xf numFmtId="189" fontId="2" fillId="0" borderId="0" applyFont="0" applyFill="0" applyBorder="0" applyAlignment="0" applyProtection="0"/>
    <xf numFmtId="189" fontId="5" fillId="0" borderId="0" applyFont="0" applyFill="0" applyBorder="0" applyAlignment="0" applyProtection="0"/>
    <xf numFmtId="44" fontId="2" fillId="0" borderId="0" applyFont="0" applyFill="0" applyBorder="0" applyAlignment="0" applyProtection="0"/>
    <xf numFmtId="0" fontId="58" fillId="0" borderId="0"/>
    <xf numFmtId="184" fontId="5" fillId="0" borderId="0" applyBorder="0" applyProtection="0"/>
    <xf numFmtId="9" fontId="58" fillId="0" borderId="0" applyBorder="0" applyProtection="0"/>
    <xf numFmtId="0" fontId="60" fillId="0" borderId="0"/>
    <xf numFmtId="184" fontId="61" fillId="0" borderId="0" applyBorder="0" applyProtection="0"/>
    <xf numFmtId="0" fontId="5" fillId="0" borderId="0"/>
    <xf numFmtId="164" fontId="2" fillId="0" borderId="0" applyFont="0" applyFill="0" applyBorder="0" applyAlignment="0" applyProtection="0"/>
    <xf numFmtId="43" fontId="60" fillId="0" borderId="0" applyFont="0" applyFill="0" applyBorder="0" applyAlignment="0" applyProtection="0"/>
    <xf numFmtId="44" fontId="60" fillId="0" borderId="0" applyFont="0" applyFill="0" applyBorder="0" applyAlignment="0" applyProtection="0"/>
    <xf numFmtId="0" fontId="63" fillId="0" borderId="0"/>
    <xf numFmtId="0" fontId="64" fillId="0" borderId="0"/>
    <xf numFmtId="190" fontId="65" fillId="0" borderId="0">
      <protection locked="0"/>
    </xf>
    <xf numFmtId="191" fontId="64" fillId="0" borderId="0" applyFont="0" applyFill="0" applyBorder="0" applyAlignment="0" applyProtection="0"/>
    <xf numFmtId="190" fontId="65" fillId="0" borderId="0">
      <protection locked="0"/>
    </xf>
    <xf numFmtId="190" fontId="65" fillId="0" borderId="0">
      <protection locked="0"/>
    </xf>
    <xf numFmtId="190" fontId="65" fillId="0" borderId="0">
      <protection locked="0"/>
    </xf>
    <xf numFmtId="190" fontId="66" fillId="0" borderId="0">
      <protection locked="0"/>
    </xf>
    <xf numFmtId="190" fontId="67" fillId="0" borderId="0">
      <protection locked="0"/>
    </xf>
    <xf numFmtId="190" fontId="67" fillId="0" borderId="0">
      <protection locked="0"/>
    </xf>
    <xf numFmtId="190" fontId="65" fillId="0" borderId="65">
      <protection locked="0"/>
    </xf>
    <xf numFmtId="43" fontId="64" fillId="0" borderId="0" applyFont="0" applyFill="0" applyBorder="0" applyAlignment="0" applyProtection="0"/>
    <xf numFmtId="0" fontId="68" fillId="0" borderId="0"/>
    <xf numFmtId="0" fontId="2" fillId="0" borderId="0"/>
    <xf numFmtId="0" fontId="2" fillId="0" borderId="0"/>
    <xf numFmtId="0" fontId="2"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 fillId="0" borderId="0"/>
    <xf numFmtId="0" fontId="2"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2" fillId="0" borderId="0" applyFont="0" applyFill="0" applyBorder="0" applyAlignment="0" applyProtection="0"/>
    <xf numFmtId="0" fontId="60" fillId="0" borderId="0"/>
    <xf numFmtId="43" fontId="60" fillId="0" borderId="0" applyFont="0" applyFill="0" applyBorder="0" applyAlignment="0" applyProtection="0"/>
    <xf numFmtId="44" fontId="60" fillId="0" borderId="0" applyFont="0" applyFill="0" applyBorder="0" applyAlignment="0" applyProtection="0"/>
    <xf numFmtId="9" fontId="6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0" fontId="69" fillId="0" borderId="0" applyNumberForma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68" fillId="0" borderId="0"/>
    <xf numFmtId="9" fontId="68" fillId="0" borderId="0" applyFont="0" applyFill="0" applyBorder="0" applyAlignment="0" applyProtection="0"/>
    <xf numFmtId="43" fontId="68" fillId="0" borderId="0" applyFont="0" applyFill="0" applyBorder="0" applyAlignment="0" applyProtection="0"/>
    <xf numFmtId="0" fontId="14" fillId="0" borderId="0"/>
    <xf numFmtId="0" fontId="5" fillId="0" borderId="0"/>
    <xf numFmtId="43" fontId="14" fillId="0" borderId="0" applyFont="0" applyFill="0" applyBorder="0" applyAlignment="0" applyProtection="0"/>
    <xf numFmtId="43" fontId="60" fillId="0" borderId="0" applyFont="0" applyFill="0" applyBorder="0" applyAlignment="0" applyProtection="0"/>
    <xf numFmtId="0" fontId="71" fillId="0" borderId="0" applyNumberFormat="0" applyFill="0" applyBorder="0" applyAlignment="0" applyProtection="0"/>
    <xf numFmtId="0" fontId="72" fillId="0" borderId="68" applyNumberFormat="0" applyFill="0" applyAlignment="0" applyProtection="0"/>
    <xf numFmtId="0" fontId="73" fillId="0" borderId="69" applyNumberFormat="0" applyFill="0" applyAlignment="0" applyProtection="0"/>
    <xf numFmtId="0" fontId="74" fillId="0" borderId="70" applyNumberFormat="0" applyFill="0" applyAlignment="0" applyProtection="0"/>
    <xf numFmtId="0" fontId="74" fillId="0" borderId="0" applyNumberFormat="0" applyFill="0" applyBorder="0" applyAlignment="0" applyProtection="0"/>
    <xf numFmtId="0" fontId="75" fillId="54" borderId="0" applyNumberFormat="0" applyBorder="0" applyAlignment="0" applyProtection="0"/>
    <xf numFmtId="0" fontId="76" fillId="55" borderId="0" applyNumberFormat="0" applyBorder="0" applyAlignment="0" applyProtection="0"/>
    <xf numFmtId="0" fontId="77" fillId="56" borderId="0" applyNumberFormat="0" applyBorder="0" applyAlignment="0" applyProtection="0"/>
    <xf numFmtId="0" fontId="78" fillId="57" borderId="71" applyNumberFormat="0" applyAlignment="0" applyProtection="0"/>
    <xf numFmtId="0" fontId="79" fillId="58" borderId="72" applyNumberFormat="0" applyAlignment="0" applyProtection="0"/>
    <xf numFmtId="0" fontId="80" fillId="58" borderId="71" applyNumberFormat="0" applyAlignment="0" applyProtection="0"/>
    <xf numFmtId="0" fontId="81" fillId="0" borderId="73" applyNumberFormat="0" applyFill="0" applyAlignment="0" applyProtection="0"/>
    <xf numFmtId="0" fontId="82" fillId="59" borderId="74" applyNumberFormat="0" applyAlignment="0" applyProtection="0"/>
    <xf numFmtId="0" fontId="83" fillId="0" borderId="0" applyNumberFormat="0" applyFill="0" applyBorder="0" applyAlignment="0" applyProtection="0"/>
    <xf numFmtId="0" fontId="2" fillId="60" borderId="75" applyNumberFormat="0" applyFont="0" applyAlignment="0" applyProtection="0"/>
    <xf numFmtId="0" fontId="84" fillId="0" borderId="0" applyNumberFormat="0" applyFill="0" applyBorder="0" applyAlignment="0" applyProtection="0"/>
    <xf numFmtId="0" fontId="85" fillId="0" borderId="76" applyNumberFormat="0" applyFill="0" applyAlignment="0" applyProtection="0"/>
    <xf numFmtId="0" fontId="86" fillId="61" borderId="0" applyNumberFormat="0" applyBorder="0" applyAlignment="0" applyProtection="0"/>
    <xf numFmtId="0" fontId="2" fillId="62" borderId="0" applyNumberFormat="0" applyBorder="0" applyAlignment="0" applyProtection="0"/>
    <xf numFmtId="0" fontId="2" fillId="63" borderId="0" applyNumberFormat="0" applyBorder="0" applyAlignment="0" applyProtection="0"/>
    <xf numFmtId="0" fontId="86" fillId="64" borderId="0" applyNumberFormat="0" applyBorder="0" applyAlignment="0" applyProtection="0"/>
    <xf numFmtId="0" fontId="86" fillId="65" borderId="0" applyNumberFormat="0" applyBorder="0" applyAlignment="0" applyProtection="0"/>
    <xf numFmtId="0" fontId="2" fillId="66" borderId="0" applyNumberFormat="0" applyBorder="0" applyAlignment="0" applyProtection="0"/>
    <xf numFmtId="0" fontId="2" fillId="67" borderId="0" applyNumberFormat="0" applyBorder="0" applyAlignment="0" applyProtection="0"/>
    <xf numFmtId="0" fontId="86" fillId="68" borderId="0" applyNumberFormat="0" applyBorder="0" applyAlignment="0" applyProtection="0"/>
    <xf numFmtId="0" fontId="86" fillId="69" borderId="0" applyNumberFormat="0" applyBorder="0" applyAlignment="0" applyProtection="0"/>
    <xf numFmtId="0" fontId="2" fillId="70" borderId="0" applyNumberFormat="0" applyBorder="0" applyAlignment="0" applyProtection="0"/>
    <xf numFmtId="0" fontId="2" fillId="71" borderId="0" applyNumberFormat="0" applyBorder="0" applyAlignment="0" applyProtection="0"/>
    <xf numFmtId="0" fontId="86" fillId="72" borderId="0" applyNumberFormat="0" applyBorder="0" applyAlignment="0" applyProtection="0"/>
    <xf numFmtId="0" fontId="86" fillId="73" borderId="0" applyNumberFormat="0" applyBorder="0" applyAlignment="0" applyProtection="0"/>
    <xf numFmtId="0" fontId="2" fillId="74" borderId="0" applyNumberFormat="0" applyBorder="0" applyAlignment="0" applyProtection="0"/>
    <xf numFmtId="0" fontId="2" fillId="75" borderId="0" applyNumberFormat="0" applyBorder="0" applyAlignment="0" applyProtection="0"/>
    <xf numFmtId="0" fontId="86" fillId="76" borderId="0" applyNumberFormat="0" applyBorder="0" applyAlignment="0" applyProtection="0"/>
    <xf numFmtId="0" fontId="86" fillId="77" borderId="0" applyNumberFormat="0" applyBorder="0" applyAlignment="0" applyProtection="0"/>
    <xf numFmtId="0" fontId="2" fillId="78" borderId="0" applyNumberFormat="0" applyBorder="0" applyAlignment="0" applyProtection="0"/>
    <xf numFmtId="0" fontId="2" fillId="79" borderId="0" applyNumberFormat="0" applyBorder="0" applyAlignment="0" applyProtection="0"/>
    <xf numFmtId="0" fontId="86" fillId="80" borderId="0" applyNumberFormat="0" applyBorder="0" applyAlignment="0" applyProtection="0"/>
    <xf numFmtId="0" fontId="86" fillId="81" borderId="0" applyNumberFormat="0" applyBorder="0" applyAlignment="0" applyProtection="0"/>
    <xf numFmtId="0" fontId="2" fillId="82" borderId="0" applyNumberFormat="0" applyBorder="0" applyAlignment="0" applyProtection="0"/>
    <xf numFmtId="0" fontId="2" fillId="83" borderId="0" applyNumberFormat="0" applyBorder="0" applyAlignment="0" applyProtection="0"/>
    <xf numFmtId="0" fontId="86" fillId="84" borderId="0" applyNumberFormat="0" applyBorder="0" applyAlignment="0" applyProtection="0"/>
    <xf numFmtId="0" fontId="92" fillId="0" borderId="0" applyNumberFormat="0" applyFill="0" applyBorder="0" applyProtection="0">
      <alignment vertical="top" wrapText="1"/>
    </xf>
    <xf numFmtId="0" fontId="95" fillId="0" borderId="0" applyNumberFormat="0" applyFill="0" applyBorder="0" applyProtection="0">
      <alignment vertical="top" wrapText="1"/>
    </xf>
    <xf numFmtId="9"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95" fillId="0" borderId="0" applyFont="0" applyFill="0" applyBorder="0" applyAlignment="0" applyProtection="0"/>
    <xf numFmtId="0" fontId="5" fillId="0" borderId="0"/>
    <xf numFmtId="189" fontId="5" fillId="0" borderId="0" applyFont="0" applyFill="0" applyBorder="0" applyAlignment="0" applyProtection="0"/>
    <xf numFmtId="0" fontId="99" fillId="0" borderId="0"/>
    <xf numFmtId="43" fontId="34" fillId="0" borderId="0" applyFont="0" applyFill="0" applyBorder="0" applyAlignment="0" applyProtection="0"/>
    <xf numFmtId="44" fontId="34" fillId="0" borderId="0" applyFont="0" applyFill="0" applyBorder="0" applyAlignment="0" applyProtection="0"/>
    <xf numFmtId="9" fontId="34" fillId="0" borderId="0" applyFont="0" applyFill="0" applyBorder="0" applyAlignment="0" applyProtection="0"/>
    <xf numFmtId="0" fontId="5" fillId="0" borderId="0" applyFont="0" applyFill="0" applyBorder="0" applyAlignment="0" applyProtection="0"/>
    <xf numFmtId="0" fontId="5" fillId="0" borderId="0"/>
    <xf numFmtId="44" fontId="113" fillId="0" borderId="0" applyFont="0" applyFill="0" applyBorder="0" applyAlignment="0" applyProtection="0"/>
    <xf numFmtId="0" fontId="125" fillId="0" borderId="0"/>
    <xf numFmtId="4" fontId="127" fillId="0" borderId="0">
      <alignment vertical="center"/>
    </xf>
    <xf numFmtId="43" fontId="113" fillId="0" borderId="0" applyFont="0" applyFill="0" applyBorder="0" applyAlignment="0" applyProtection="0"/>
    <xf numFmtId="169" fontId="5" fillId="0" borderId="0" applyFill="0" applyBorder="0" applyAlignment="0" applyProtection="0"/>
  </cellStyleXfs>
  <cellXfs count="1437">
    <xf numFmtId="0" fontId="0" fillId="0" borderId="0" xfId="0"/>
    <xf numFmtId="0" fontId="59" fillId="0" borderId="0" xfId="0" applyFont="1" applyAlignment="1">
      <alignment vertical="center"/>
    </xf>
    <xf numFmtId="43" fontId="59" fillId="0" borderId="0" xfId="1" applyFont="1" applyAlignment="1">
      <alignment vertical="center"/>
    </xf>
    <xf numFmtId="0" fontId="59" fillId="0" borderId="0" xfId="0" applyFont="1" applyAlignment="1">
      <alignment horizontal="center" vertical="center"/>
    </xf>
    <xf numFmtId="0" fontId="5" fillId="0" borderId="44" xfId="5" applyBorder="1" applyAlignment="1">
      <alignment horizontal="center" vertical="center"/>
    </xf>
    <xf numFmtId="43" fontId="5" fillId="0" borderId="44" xfId="1" applyFont="1" applyFill="1" applyBorder="1" applyAlignment="1" applyProtection="1">
      <alignment horizontal="center" vertical="center" wrapText="1" readingOrder="1"/>
    </xf>
    <xf numFmtId="43" fontId="5" fillId="0" borderId="44" xfId="1" applyFont="1" applyFill="1" applyBorder="1" applyAlignment="1" applyProtection="1">
      <alignment horizontal="right" vertical="center" readingOrder="1"/>
    </xf>
    <xf numFmtId="0" fontId="5" fillId="0" borderId="44" xfId="5" quotePrefix="1" applyBorder="1" applyAlignment="1">
      <alignment horizontal="center" vertical="center" wrapText="1"/>
    </xf>
    <xf numFmtId="0" fontId="5" fillId="0" borderId="44" xfId="5" applyBorder="1" applyAlignment="1">
      <alignment vertical="center" wrapText="1"/>
    </xf>
    <xf numFmtId="10" fontId="5" fillId="0" borderId="45" xfId="0" applyNumberFormat="1" applyFont="1" applyBorder="1" applyAlignment="1">
      <alignment horizontal="center" vertical="center"/>
    </xf>
    <xf numFmtId="43" fontId="0" fillId="0" borderId="0" xfId="0" applyNumberFormat="1"/>
    <xf numFmtId="2" fontId="0" fillId="0" borderId="0" xfId="0" applyNumberFormat="1"/>
    <xf numFmtId="0" fontId="5" fillId="0" borderId="44" xfId="5" applyBorder="1" applyAlignment="1">
      <alignment horizontal="center" vertical="center" wrapText="1"/>
    </xf>
    <xf numFmtId="10" fontId="5" fillId="0" borderId="0" xfId="2" applyNumberFormat="1" applyFont="1" applyAlignment="1">
      <alignment vertical="center"/>
    </xf>
    <xf numFmtId="0" fontId="5" fillId="0" borderId="44" xfId="5" applyBorder="1" applyAlignment="1">
      <alignment horizontal="justify" vertical="center" wrapText="1"/>
    </xf>
    <xf numFmtId="192" fontId="70" fillId="0" borderId="0" xfId="0" applyNumberFormat="1" applyFont="1"/>
    <xf numFmtId="0" fontId="70" fillId="0" borderId="0" xfId="0" applyFont="1"/>
    <xf numFmtId="0" fontId="1" fillId="0" borderId="0" xfId="0" applyFont="1" applyAlignment="1">
      <alignment vertical="center"/>
    </xf>
    <xf numFmtId="0" fontId="1" fillId="0" borderId="0" xfId="0" applyFont="1"/>
    <xf numFmtId="0" fontId="1" fillId="0" borderId="0" xfId="0" applyFont="1" applyAlignment="1">
      <alignment horizontal="center" vertical="center"/>
    </xf>
    <xf numFmtId="0" fontId="1" fillId="0" borderId="0" xfId="0" applyFont="1" applyAlignment="1">
      <alignment vertical="center" wrapText="1"/>
    </xf>
    <xf numFmtId="43" fontId="1" fillId="0" borderId="0" xfId="1" applyFont="1" applyFill="1" applyAlignment="1">
      <alignment vertical="center"/>
    </xf>
    <xf numFmtId="0" fontId="5" fillId="0" borderId="38" xfId="5" applyBorder="1" applyAlignment="1">
      <alignment horizontal="left" vertical="center"/>
    </xf>
    <xf numFmtId="43" fontId="5" fillId="0" borderId="44" xfId="1" applyFont="1" applyFill="1" applyBorder="1" applyAlignment="1" applyProtection="1">
      <alignment horizontal="center" vertical="center" wrapText="1"/>
    </xf>
    <xf numFmtId="0" fontId="5" fillId="0" borderId="0" xfId="23"/>
    <xf numFmtId="0" fontId="5" fillId="0" borderId="0" xfId="0" applyFont="1"/>
    <xf numFmtId="4" fontId="6" fillId="0" borderId="14" xfId="23" applyNumberFormat="1" applyFont="1" applyBorder="1" applyAlignment="1">
      <alignment vertical="center"/>
    </xf>
    <xf numFmtId="0" fontId="62" fillId="85" borderId="77" xfId="23" applyFont="1" applyFill="1" applyBorder="1" applyAlignment="1">
      <alignment vertical="center"/>
    </xf>
    <xf numFmtId="0" fontId="62" fillId="85" borderId="66" xfId="23" applyFont="1" applyFill="1" applyBorder="1" applyAlignment="1">
      <alignment vertical="center"/>
    </xf>
    <xf numFmtId="0" fontId="62" fillId="85" borderId="78" xfId="23" applyFont="1" applyFill="1" applyBorder="1" applyAlignment="1">
      <alignment vertical="center"/>
    </xf>
    <xf numFmtId="0" fontId="5" fillId="0" borderId="57" xfId="23" applyBorder="1" applyAlignment="1">
      <alignment vertical="center"/>
    </xf>
    <xf numFmtId="0" fontId="5" fillId="0" borderId="0" xfId="23" applyAlignment="1">
      <alignment vertical="center"/>
    </xf>
    <xf numFmtId="0" fontId="5" fillId="0" borderId="63" xfId="23" applyBorder="1" applyAlignment="1">
      <alignment vertical="center"/>
    </xf>
    <xf numFmtId="4" fontId="5" fillId="0" borderId="0" xfId="0" applyNumberFormat="1" applyFont="1"/>
    <xf numFmtId="4" fontId="6" fillId="0" borderId="55" xfId="23" applyNumberFormat="1" applyFont="1" applyBorder="1" applyAlignment="1">
      <alignment vertical="center"/>
    </xf>
    <xf numFmtId="4" fontId="6" fillId="0" borderId="55" xfId="23" applyNumberFormat="1" applyFont="1" applyBorder="1" applyAlignment="1">
      <alignment horizontal="right" vertical="center"/>
    </xf>
    <xf numFmtId="10" fontId="6" fillId="0" borderId="14" xfId="23" applyNumberFormat="1" applyFont="1" applyBorder="1" applyAlignment="1">
      <alignment horizontal="center" vertical="center"/>
    </xf>
    <xf numFmtId="4" fontId="5" fillId="0" borderId="0" xfId="23" applyNumberFormat="1"/>
    <xf numFmtId="9" fontId="5" fillId="0" borderId="0" xfId="23" applyNumberFormat="1"/>
    <xf numFmtId="43" fontId="5" fillId="0" borderId="46" xfId="1" applyFont="1" applyFill="1" applyBorder="1" applyAlignment="1" applyProtection="1">
      <alignment horizontal="center" vertical="center" wrapText="1" readingOrder="1"/>
    </xf>
    <xf numFmtId="0" fontId="5" fillId="0" borderId="46" xfId="5" quotePrefix="1" applyBorder="1" applyAlignment="1">
      <alignment horizontal="center" vertical="center" wrapText="1"/>
    </xf>
    <xf numFmtId="0" fontId="5" fillId="0" borderId="46" xfId="5" applyBorder="1" applyAlignment="1">
      <alignment horizontal="justify" vertical="center" wrapText="1"/>
    </xf>
    <xf numFmtId="0" fontId="6" fillId="0" borderId="44" xfId="5" applyFont="1" applyBorder="1" applyAlignment="1">
      <alignment horizontal="center" vertical="center"/>
    </xf>
    <xf numFmtId="0" fontId="6" fillId="0" borderId="44" xfId="5" applyFont="1" applyBorder="1" applyAlignment="1">
      <alignment vertical="center" wrapText="1"/>
    </xf>
    <xf numFmtId="43" fontId="6" fillId="0" borderId="44" xfId="1" applyFont="1" applyFill="1" applyBorder="1" applyAlignment="1">
      <alignment horizontal="center" vertical="center"/>
    </xf>
    <xf numFmtId="0" fontId="6" fillId="0" borderId="0" xfId="5" applyFont="1" applyAlignment="1">
      <alignment horizontal="center" vertical="center"/>
    </xf>
    <xf numFmtId="0" fontId="5" fillId="0" borderId="51" xfId="5" quotePrefix="1" applyBorder="1" applyAlignment="1">
      <alignment horizontal="center" vertical="center" wrapText="1"/>
    </xf>
    <xf numFmtId="0" fontId="1" fillId="0" borderId="52" xfId="0" applyFont="1" applyBorder="1" applyAlignment="1">
      <alignment horizontal="justify" vertical="center" wrapText="1"/>
    </xf>
    <xf numFmtId="0" fontId="1" fillId="0" borderId="52" xfId="0" applyFont="1" applyBorder="1" applyAlignment="1">
      <alignment horizontal="center"/>
    </xf>
    <xf numFmtId="193" fontId="1" fillId="0" borderId="52" xfId="0" applyNumberFormat="1" applyFont="1" applyBorder="1" applyAlignment="1">
      <alignment vertical="center"/>
    </xf>
    <xf numFmtId="43" fontId="5" fillId="0" borderId="52" xfId="1" applyFont="1" applyFill="1" applyBorder="1" applyAlignment="1" applyProtection="1">
      <alignment horizontal="right" vertical="center"/>
    </xf>
    <xf numFmtId="0" fontId="5" fillId="53" borderId="44" xfId="5" applyFill="1" applyBorder="1" applyAlignment="1">
      <alignment horizontal="center" vertical="center"/>
    </xf>
    <xf numFmtId="43" fontId="5" fillId="53" borderId="44" xfId="1" applyFont="1" applyFill="1" applyBorder="1" applyAlignment="1" applyProtection="1">
      <alignment horizontal="center" vertical="center" wrapText="1" readingOrder="1"/>
    </xf>
    <xf numFmtId="43" fontId="5" fillId="53" borderId="44" xfId="1" applyFont="1" applyFill="1" applyBorder="1" applyAlignment="1" applyProtection="1">
      <alignment horizontal="right" vertical="center" readingOrder="1"/>
    </xf>
    <xf numFmtId="0" fontId="6" fillId="53" borderId="44" xfId="5" applyFont="1" applyFill="1" applyBorder="1" applyAlignment="1">
      <alignment horizontal="right" vertical="center" wrapText="1"/>
    </xf>
    <xf numFmtId="43" fontId="6" fillId="53" borderId="44" xfId="1" applyFont="1" applyFill="1" applyBorder="1" applyAlignment="1" applyProtection="1">
      <alignment horizontal="right" vertical="center" readingOrder="1"/>
    </xf>
    <xf numFmtId="0" fontId="1" fillId="0" borderId="37" xfId="0" applyFont="1" applyBorder="1" applyAlignment="1">
      <alignment horizontal="center" vertical="center"/>
    </xf>
    <xf numFmtId="0" fontId="1" fillId="0" borderId="0" xfId="0" applyFont="1" applyAlignment="1">
      <alignment horizontal="left" vertical="center"/>
    </xf>
    <xf numFmtId="10" fontId="5" fillId="0" borderId="0" xfId="0" applyNumberFormat="1" applyFont="1"/>
    <xf numFmtId="10" fontId="5" fillId="0" borderId="40" xfId="2" applyNumberFormat="1" applyFont="1" applyFill="1" applyBorder="1" applyAlignment="1">
      <alignment horizontal="center" vertical="center"/>
    </xf>
    <xf numFmtId="0" fontId="57" fillId="0" borderId="8" xfId="0" applyFont="1" applyBorder="1" applyAlignment="1">
      <alignment horizontal="center" vertical="center"/>
    </xf>
    <xf numFmtId="0" fontId="6" fillId="0" borderId="64" xfId="5" applyFont="1" applyBorder="1" applyAlignment="1">
      <alignment horizontal="left" vertical="center"/>
    </xf>
    <xf numFmtId="10" fontId="57" fillId="0" borderId="41" xfId="0" applyNumberFormat="1" applyFont="1" applyBorder="1" applyAlignment="1">
      <alignment horizontal="center" vertical="center"/>
    </xf>
    <xf numFmtId="179" fontId="5" fillId="0" borderId="44" xfId="1" applyNumberFormat="1" applyFont="1" applyFill="1" applyBorder="1" applyAlignment="1">
      <alignment horizontal="center" vertical="center"/>
    </xf>
    <xf numFmtId="179" fontId="5" fillId="53" borderId="44" xfId="1" applyNumberFormat="1" applyFont="1" applyFill="1" applyBorder="1" applyAlignment="1">
      <alignment horizontal="center" vertical="center"/>
    </xf>
    <xf numFmtId="179" fontId="59" fillId="0" borderId="0" xfId="1" applyNumberFormat="1" applyFont="1" applyAlignment="1">
      <alignment vertical="center"/>
    </xf>
    <xf numFmtId="0" fontId="5" fillId="0" borderId="87" xfId="5" quotePrefix="1" applyBorder="1" applyAlignment="1">
      <alignment horizontal="center" vertical="center" wrapText="1"/>
    </xf>
    <xf numFmtId="0" fontId="1" fillId="0" borderId="15" xfId="0" applyFont="1" applyBorder="1" applyAlignment="1">
      <alignment horizontal="justify" vertical="center" wrapText="1"/>
    </xf>
    <xf numFmtId="0" fontId="1" fillId="0" borderId="15" xfId="0" applyFont="1" applyBorder="1" applyAlignment="1">
      <alignment horizontal="center"/>
    </xf>
    <xf numFmtId="193" fontId="1" fillId="0" borderId="15" xfId="0" applyNumberFormat="1" applyFont="1" applyBorder="1" applyAlignment="1">
      <alignment vertical="center"/>
    </xf>
    <xf numFmtId="43" fontId="5" fillId="0" borderId="15" xfId="1" applyFont="1" applyFill="1" applyBorder="1" applyAlignment="1" applyProtection="1">
      <alignment horizontal="right" vertical="center"/>
    </xf>
    <xf numFmtId="43" fontId="1" fillId="0" borderId="52" xfId="1" applyFont="1" applyFill="1" applyBorder="1" applyAlignment="1">
      <alignment vertical="center"/>
    </xf>
    <xf numFmtId="43" fontId="1" fillId="0" borderId="15" xfId="1" applyFont="1" applyFill="1" applyBorder="1" applyAlignment="1">
      <alignment vertical="center"/>
    </xf>
    <xf numFmtId="0" fontId="5" fillId="0" borderId="46" xfId="5" applyBorder="1" applyAlignment="1">
      <alignment horizontal="center" vertical="center"/>
    </xf>
    <xf numFmtId="0" fontId="1" fillId="0" borderId="4" xfId="0" applyFont="1" applyBorder="1" applyAlignment="1">
      <alignment horizontal="center" vertical="center"/>
    </xf>
    <xf numFmtId="0" fontId="1" fillId="0" borderId="5" xfId="0" applyFont="1" applyBorder="1" applyAlignment="1">
      <alignment horizontal="center" vertical="center"/>
    </xf>
    <xf numFmtId="44" fontId="1" fillId="0" borderId="5" xfId="43937" applyFont="1" applyBorder="1" applyAlignment="1">
      <alignment horizontal="center" vertical="center"/>
    </xf>
    <xf numFmtId="0" fontId="1" fillId="0" borderId="0" xfId="0" applyFont="1" applyAlignment="1">
      <alignment horizontal="right" vertical="center"/>
    </xf>
    <xf numFmtId="10" fontId="6" fillId="53" borderId="64" xfId="2" applyNumberFormat="1" applyFont="1" applyFill="1" applyBorder="1" applyAlignment="1">
      <alignment horizontal="center" vertical="center" wrapText="1"/>
    </xf>
    <xf numFmtId="10" fontId="6" fillId="53" borderId="41" xfId="2" applyNumberFormat="1" applyFont="1" applyFill="1" applyBorder="1" applyAlignment="1">
      <alignment horizontal="center" vertical="center" wrapText="1"/>
    </xf>
    <xf numFmtId="0" fontId="62" fillId="85" borderId="89" xfId="23" applyFont="1" applyFill="1" applyBorder="1" applyAlignment="1">
      <alignment vertical="center"/>
    </xf>
    <xf numFmtId="0" fontId="5" fillId="0" borderId="5" xfId="23" applyBorder="1" applyAlignment="1">
      <alignment vertical="center"/>
    </xf>
    <xf numFmtId="4" fontId="6" fillId="0" borderId="13" xfId="23" applyNumberFormat="1" applyFont="1" applyBorder="1" applyAlignment="1">
      <alignment horizontal="right" vertical="center"/>
    </xf>
    <xf numFmtId="43" fontId="0" fillId="0" borderId="0" xfId="1" applyFont="1"/>
    <xf numFmtId="10" fontId="6" fillId="86" borderId="47" xfId="23" applyNumberFormat="1" applyFont="1" applyFill="1" applyBorder="1" applyAlignment="1">
      <alignment horizontal="center" vertical="center"/>
    </xf>
    <xf numFmtId="43" fontId="5" fillId="0" borderId="44" xfId="1" applyFont="1" applyFill="1" applyBorder="1" applyAlignment="1" applyProtection="1">
      <alignment horizontal="right" vertical="center" wrapText="1"/>
    </xf>
    <xf numFmtId="0" fontId="5" fillId="0" borderId="44" xfId="5" applyBorder="1" applyAlignment="1">
      <alignment horizontal="justify" vertical="center"/>
    </xf>
    <xf numFmtId="0" fontId="6" fillId="0" borderId="44" xfId="5" applyFont="1" applyBorder="1" applyAlignment="1">
      <alignment horizontal="right" vertical="center" wrapText="1"/>
    </xf>
    <xf numFmtId="43" fontId="6" fillId="0" borderId="44" xfId="1" applyFont="1" applyFill="1" applyBorder="1" applyAlignment="1" applyProtection="1">
      <alignment horizontal="right" vertical="center" readingOrder="1"/>
    </xf>
    <xf numFmtId="0" fontId="6" fillId="53" borderId="57" xfId="23" applyFont="1" applyFill="1" applyBorder="1" applyAlignment="1">
      <alignment horizontal="center" vertical="center"/>
    </xf>
    <xf numFmtId="44" fontId="55" fillId="0" borderId="0" xfId="23" applyNumberFormat="1" applyFont="1"/>
    <xf numFmtId="10" fontId="5" fillId="0" borderId="52" xfId="0" applyNumberFormat="1" applyFont="1" applyBorder="1" applyAlignment="1">
      <alignment horizontal="center" vertical="center"/>
    </xf>
    <xf numFmtId="10" fontId="5" fillId="0" borderId="44" xfId="0" applyNumberFormat="1" applyFont="1" applyBorder="1" applyAlignment="1">
      <alignment horizontal="center" vertical="center"/>
    </xf>
    <xf numFmtId="10" fontId="6" fillId="0" borderId="47" xfId="23" applyNumberFormat="1" applyFont="1" applyBorder="1" applyAlignment="1">
      <alignment horizontal="center" vertical="center"/>
    </xf>
    <xf numFmtId="43" fontId="6" fillId="87" borderId="13" xfId="1" applyFont="1" applyFill="1" applyBorder="1" applyAlignment="1" applyProtection="1">
      <alignment horizontal="right" vertical="center"/>
    </xf>
    <xf numFmtId="43" fontId="1" fillId="87" borderId="17" xfId="1" applyFont="1" applyFill="1" applyBorder="1" applyAlignment="1">
      <alignment vertical="center"/>
    </xf>
    <xf numFmtId="0" fontId="6" fillId="0" borderId="44" xfId="5" applyFont="1" applyBorder="1" applyAlignment="1">
      <alignment horizontal="justify" vertical="center"/>
    </xf>
    <xf numFmtId="43" fontId="5" fillId="0" borderId="44" xfId="1" applyFont="1" applyFill="1" applyBorder="1" applyAlignment="1">
      <alignment horizontal="center" vertical="center"/>
    </xf>
    <xf numFmtId="0" fontId="1" fillId="0" borderId="53" xfId="0" applyFont="1" applyBorder="1" applyAlignment="1">
      <alignment horizontal="center" vertical="center"/>
    </xf>
    <xf numFmtId="10" fontId="5" fillId="0" borderId="94" xfId="0" applyNumberFormat="1" applyFont="1" applyBorder="1" applyAlignment="1">
      <alignment horizontal="center" vertical="center"/>
    </xf>
    <xf numFmtId="10" fontId="5" fillId="0" borderId="95" xfId="0" applyNumberFormat="1" applyFont="1" applyBorder="1" applyAlignment="1">
      <alignment horizontal="center" vertical="center"/>
    </xf>
    <xf numFmtId="10" fontId="5" fillId="0" borderId="15" xfId="0" applyNumberFormat="1" applyFont="1" applyBorder="1" applyAlignment="1">
      <alignment horizontal="center" vertical="center"/>
    </xf>
    <xf numFmtId="10" fontId="5" fillId="0" borderId="96" xfId="0" applyNumberFormat="1" applyFont="1" applyBorder="1" applyAlignment="1">
      <alignment horizontal="center" vertical="center"/>
    </xf>
    <xf numFmtId="43" fontId="5" fillId="53" borderId="44" xfId="1" applyFont="1" applyFill="1" applyBorder="1" applyAlignment="1">
      <alignment horizontal="center" vertical="center"/>
    </xf>
    <xf numFmtId="43" fontId="5" fillId="0" borderId="44" xfId="1" applyFont="1" applyFill="1" applyBorder="1" applyAlignment="1">
      <alignment horizontal="center" vertical="center" wrapText="1"/>
    </xf>
    <xf numFmtId="43" fontId="5" fillId="0" borderId="46" xfId="1" applyFont="1" applyFill="1" applyBorder="1" applyAlignment="1" applyProtection="1">
      <alignment horizontal="right" vertical="center" readingOrder="1"/>
    </xf>
    <xf numFmtId="0" fontId="5" fillId="0" borderId="44" xfId="5" quotePrefix="1" applyBorder="1" applyAlignment="1">
      <alignment horizontal="center" vertical="center"/>
    </xf>
    <xf numFmtId="43" fontId="5" fillId="0" borderId="46" xfId="1" applyFont="1" applyFill="1" applyBorder="1" applyAlignment="1">
      <alignment horizontal="center" vertical="center"/>
    </xf>
    <xf numFmtId="43" fontId="6" fillId="0" borderId="44" xfId="1" applyFont="1" applyFill="1" applyBorder="1" applyAlignment="1" applyProtection="1">
      <alignment horizontal="right" vertical="center" wrapText="1"/>
    </xf>
    <xf numFmtId="0" fontId="6" fillId="0" borderId="14" xfId="23" applyFont="1" applyBorder="1" applyAlignment="1">
      <alignment vertical="center"/>
    </xf>
    <xf numFmtId="4" fontId="6" fillId="0" borderId="13" xfId="23" applyNumberFormat="1" applyFont="1" applyBorder="1" applyAlignment="1">
      <alignment vertical="center"/>
    </xf>
    <xf numFmtId="0" fontId="5" fillId="0" borderId="102" xfId="5" quotePrefix="1" applyBorder="1" applyAlignment="1">
      <alignment horizontal="center" vertical="center" wrapText="1"/>
    </xf>
    <xf numFmtId="0" fontId="1" fillId="0" borderId="94" xfId="0" applyFont="1" applyBorder="1" applyAlignment="1">
      <alignment horizontal="justify" vertical="center" wrapText="1"/>
    </xf>
    <xf numFmtId="0" fontId="1" fillId="0" borderId="94" xfId="0" applyFont="1" applyBorder="1" applyAlignment="1">
      <alignment horizontal="center"/>
    </xf>
    <xf numFmtId="193" fontId="1" fillId="0" borderId="94" xfId="0" applyNumberFormat="1" applyFont="1" applyBorder="1" applyAlignment="1">
      <alignment vertical="center"/>
    </xf>
    <xf numFmtId="43" fontId="1" fillId="0" borderId="94" xfId="1" applyFont="1" applyFill="1" applyBorder="1" applyAlignment="1">
      <alignment vertical="center"/>
    </xf>
    <xf numFmtId="43" fontId="5" fillId="0" borderId="94" xfId="1" applyFont="1" applyFill="1" applyBorder="1" applyAlignment="1" applyProtection="1">
      <alignment horizontal="right" vertical="center"/>
    </xf>
    <xf numFmtId="0" fontId="6" fillId="53" borderId="60" xfId="23" applyFont="1" applyFill="1" applyBorder="1" applyAlignment="1">
      <alignment horizontal="center" vertical="center"/>
    </xf>
    <xf numFmtId="179" fontId="5" fillId="0" borderId="44" xfId="1" applyNumberFormat="1" applyFont="1" applyFill="1" applyBorder="1" applyAlignment="1">
      <alignment horizontal="center" vertical="center" wrapText="1"/>
    </xf>
    <xf numFmtId="0" fontId="6" fillId="0" borderId="15" xfId="5" applyFont="1" applyBorder="1" applyAlignment="1">
      <alignment horizontal="center" vertical="center"/>
    </xf>
    <xf numFmtId="0" fontId="6" fillId="0" borderId="15" xfId="5" applyFont="1" applyBorder="1" applyAlignment="1">
      <alignment vertical="center" wrapText="1"/>
    </xf>
    <xf numFmtId="179" fontId="6" fillId="0" borderId="15" xfId="1" applyNumberFormat="1" applyFont="1" applyFill="1" applyBorder="1" applyAlignment="1">
      <alignment horizontal="center" vertical="center"/>
    </xf>
    <xf numFmtId="43" fontId="6" fillId="0" borderId="15" xfId="1" applyFont="1" applyFill="1" applyBorder="1" applyAlignment="1">
      <alignment horizontal="center" vertical="center"/>
    </xf>
    <xf numFmtId="10" fontId="5" fillId="0" borderId="0" xfId="2" applyNumberFormat="1" applyFont="1"/>
    <xf numFmtId="10" fontId="1" fillId="87" borderId="16" xfId="0" applyNumberFormat="1" applyFont="1" applyFill="1" applyBorder="1" applyAlignment="1">
      <alignment vertical="center"/>
    </xf>
    <xf numFmtId="44" fontId="5" fillId="0" borderId="0" xfId="23" applyNumberFormat="1"/>
    <xf numFmtId="0" fontId="5" fillId="0" borderId="43" xfId="5" quotePrefix="1" applyBorder="1" applyAlignment="1">
      <alignment horizontal="center" vertical="center" wrapText="1"/>
    </xf>
    <xf numFmtId="0" fontId="1" fillId="0" borderId="44" xfId="0" applyFont="1" applyBorder="1" applyAlignment="1">
      <alignment horizontal="justify" vertical="center" wrapText="1"/>
    </xf>
    <xf numFmtId="0" fontId="1" fillId="0" borderId="44" xfId="0" applyFont="1" applyBorder="1" applyAlignment="1">
      <alignment horizontal="center"/>
    </xf>
    <xf numFmtId="193" fontId="1" fillId="0" borderId="44" xfId="0" applyNumberFormat="1" applyFont="1" applyBorder="1" applyAlignment="1">
      <alignment vertical="center"/>
    </xf>
    <xf numFmtId="43" fontId="1" fillId="0" borderId="44" xfId="1" applyFont="1" applyFill="1" applyBorder="1" applyAlignment="1">
      <alignment vertical="center"/>
    </xf>
    <xf numFmtId="0" fontId="89" fillId="0" borderId="44" xfId="5" applyFont="1" applyBorder="1" applyAlignment="1">
      <alignment vertical="center" wrapText="1"/>
    </xf>
    <xf numFmtId="0" fontId="1" fillId="0" borderId="0" xfId="0" applyFont="1" applyAlignment="1">
      <alignment wrapText="1"/>
    </xf>
    <xf numFmtId="0" fontId="5" fillId="0" borderId="104" xfId="5" quotePrefix="1" applyBorder="1" applyAlignment="1">
      <alignment horizontal="center" vertical="center" wrapText="1"/>
    </xf>
    <xf numFmtId="0" fontId="1" fillId="0" borderId="46" xfId="0" applyFont="1" applyBorder="1" applyAlignment="1">
      <alignment horizontal="justify" vertical="center" wrapText="1"/>
    </xf>
    <xf numFmtId="0" fontId="1" fillId="0" borderId="46" xfId="0" applyFont="1" applyBorder="1" applyAlignment="1">
      <alignment horizontal="center"/>
    </xf>
    <xf numFmtId="193" fontId="1" fillId="0" borderId="46" xfId="0" applyNumberFormat="1" applyFont="1" applyBorder="1" applyAlignment="1">
      <alignment vertical="center"/>
    </xf>
    <xf numFmtId="43" fontId="1" fillId="0" borderId="46" xfId="1" applyFont="1" applyFill="1" applyBorder="1" applyAlignment="1">
      <alignment vertical="center"/>
    </xf>
    <xf numFmtId="43" fontId="1" fillId="0" borderId="0" xfId="1" applyFont="1"/>
    <xf numFmtId="43" fontId="1" fillId="0" borderId="0" xfId="1" applyFont="1" applyFill="1"/>
    <xf numFmtId="43" fontId="1" fillId="0" borderId="0" xfId="1" applyFont="1" applyFill="1" applyAlignment="1">
      <alignment wrapText="1"/>
    </xf>
    <xf numFmtId="43" fontId="1" fillId="0" borderId="0" xfId="0" applyNumberFormat="1" applyFont="1"/>
    <xf numFmtId="44" fontId="9" fillId="0" borderId="0" xfId="23" applyNumberFormat="1" applyFont="1"/>
    <xf numFmtId="0" fontId="6" fillId="0" borderId="46" xfId="5" applyFont="1" applyBorder="1" applyAlignment="1">
      <alignment horizontal="justify" vertical="center" wrapText="1"/>
    </xf>
    <xf numFmtId="0" fontId="6" fillId="0" borderId="44" xfId="5" applyFont="1" applyBorder="1" applyAlignment="1">
      <alignment horizontal="justify" vertical="center" wrapText="1"/>
    </xf>
    <xf numFmtId="44" fontId="1" fillId="0" borderId="0" xfId="0" applyNumberFormat="1" applyFont="1" applyAlignment="1">
      <alignment vertical="center"/>
    </xf>
    <xf numFmtId="44" fontId="1" fillId="0" borderId="0" xfId="43937" applyFont="1" applyBorder="1" applyAlignment="1">
      <alignment vertical="center"/>
    </xf>
    <xf numFmtId="44" fontId="1" fillId="0" borderId="0" xfId="0" applyNumberFormat="1" applyFont="1" applyAlignment="1">
      <alignment vertical="center" wrapText="1"/>
    </xf>
    <xf numFmtId="0" fontId="1" fillId="0" borderId="4" xfId="0" applyFont="1" applyBorder="1" applyAlignment="1">
      <alignment horizontal="left" vertical="center"/>
    </xf>
    <xf numFmtId="0" fontId="6" fillId="0" borderId="0" xfId="5" applyFont="1" applyAlignment="1">
      <alignment horizontal="center" vertical="center" wrapText="1"/>
    </xf>
    <xf numFmtId="0" fontId="5" fillId="0" borderId="0" xfId="5" applyAlignment="1">
      <alignment horizontal="center" vertical="center" wrapText="1"/>
    </xf>
    <xf numFmtId="0" fontId="57" fillId="88" borderId="6" xfId="0" applyFont="1" applyFill="1" applyBorder="1" applyAlignment="1">
      <alignment horizontal="center" vertical="center"/>
    </xf>
    <xf numFmtId="0" fontId="57" fillId="88" borderId="7" xfId="0" applyFont="1" applyFill="1" applyBorder="1" applyAlignment="1">
      <alignment horizontal="center" vertical="center"/>
    </xf>
    <xf numFmtId="0" fontId="57" fillId="88" borderId="42" xfId="0" applyFont="1" applyFill="1" applyBorder="1" applyAlignment="1">
      <alignment horizontal="center"/>
    </xf>
    <xf numFmtId="0" fontId="59" fillId="0" borderId="56" xfId="0" applyFont="1" applyBorder="1" applyAlignment="1">
      <alignment horizontal="center" vertical="center"/>
    </xf>
    <xf numFmtId="0" fontId="59" fillId="0" borderId="56" xfId="0" applyFont="1" applyBorder="1" applyAlignment="1">
      <alignment vertical="center"/>
    </xf>
    <xf numFmtId="179" fontId="59" fillId="0" borderId="56" xfId="1" applyNumberFormat="1" applyFont="1" applyBorder="1" applyAlignment="1">
      <alignment vertical="center"/>
    </xf>
    <xf numFmtId="43" fontId="59" fillId="0" borderId="56" xfId="1" applyFont="1" applyBorder="1" applyAlignment="1">
      <alignment vertical="center"/>
    </xf>
    <xf numFmtId="0" fontId="59" fillId="0" borderId="61" xfId="0" applyFont="1" applyBorder="1" applyAlignment="1">
      <alignment horizontal="center" vertical="center"/>
    </xf>
    <xf numFmtId="0" fontId="59" fillId="0" borderId="62" xfId="0" applyFont="1" applyBorder="1" applyAlignment="1">
      <alignment horizontal="center" vertical="center"/>
    </xf>
    <xf numFmtId="0" fontId="59" fillId="0" borderId="62" xfId="0" applyFont="1" applyBorder="1" applyAlignment="1">
      <alignment vertical="center"/>
    </xf>
    <xf numFmtId="179" fontId="59" fillId="0" borderId="62" xfId="1" applyNumberFormat="1" applyFont="1" applyBorder="1" applyAlignment="1">
      <alignment vertical="center"/>
    </xf>
    <xf numFmtId="43" fontId="59" fillId="0" borderId="62" xfId="1" applyFont="1" applyBorder="1" applyAlignment="1">
      <alignment vertical="center"/>
    </xf>
    <xf numFmtId="0" fontId="59" fillId="0" borderId="59" xfId="0" applyFont="1" applyBorder="1" applyAlignment="1">
      <alignment vertical="center"/>
    </xf>
    <xf numFmtId="0" fontId="59" fillId="0" borderId="57" xfId="0" applyFont="1" applyBorder="1" applyAlignment="1">
      <alignment horizontal="left" vertical="center"/>
    </xf>
    <xf numFmtId="179" fontId="59" fillId="0" borderId="0" xfId="1" applyNumberFormat="1" applyFont="1" applyBorder="1" applyAlignment="1">
      <alignment vertical="center"/>
    </xf>
    <xf numFmtId="43" fontId="59" fillId="0" borderId="0" xfId="1" applyFont="1" applyBorder="1" applyAlignment="1">
      <alignment vertical="center"/>
    </xf>
    <xf numFmtId="17" fontId="59" fillId="0" borderId="0" xfId="1" applyNumberFormat="1" applyFont="1" applyBorder="1" applyAlignment="1">
      <alignment horizontal="left" vertical="center"/>
    </xf>
    <xf numFmtId="0" fontId="59" fillId="0" borderId="63" xfId="0" applyFont="1" applyBorder="1" applyAlignment="1">
      <alignment vertical="center"/>
    </xf>
    <xf numFmtId="10" fontId="59" fillId="0" borderId="0" xfId="1" applyNumberFormat="1" applyFont="1" applyBorder="1" applyAlignment="1">
      <alignment horizontal="left" vertical="center"/>
    </xf>
    <xf numFmtId="0" fontId="59" fillId="0" borderId="57" xfId="0" applyFont="1" applyBorder="1" applyAlignment="1">
      <alignment horizontal="center" vertical="center"/>
    </xf>
    <xf numFmtId="0" fontId="59" fillId="0" borderId="60" xfId="0" applyFont="1" applyBorder="1" applyAlignment="1">
      <alignment horizontal="center" vertical="center"/>
    </xf>
    <xf numFmtId="0" fontId="59" fillId="0" borderId="49" xfId="0" applyFont="1" applyBorder="1" applyAlignment="1">
      <alignment vertical="center"/>
    </xf>
    <xf numFmtId="4" fontId="6" fillId="0" borderId="15" xfId="6" applyNumberFormat="1" applyFont="1" applyFill="1" applyBorder="1" applyAlignment="1">
      <alignment horizontal="center" vertical="center"/>
    </xf>
    <xf numFmtId="0" fontId="5" fillId="2" borderId="44" xfId="5" applyFill="1" applyBorder="1" applyAlignment="1">
      <alignment horizontal="center" vertical="center"/>
    </xf>
    <xf numFmtId="10" fontId="5" fillId="53" borderId="44" xfId="0" applyNumberFormat="1" applyFont="1" applyFill="1" applyBorder="1" applyAlignment="1">
      <alignment horizontal="center" vertical="center"/>
    </xf>
    <xf numFmtId="4" fontId="6" fillId="0" borderId="44" xfId="6" applyNumberFormat="1" applyFont="1" applyFill="1" applyBorder="1" applyAlignment="1">
      <alignment horizontal="center" vertical="center"/>
    </xf>
    <xf numFmtId="3" fontId="6" fillId="0" borderId="44" xfId="5" applyNumberFormat="1" applyFont="1" applyBorder="1" applyAlignment="1">
      <alignment horizontal="center" vertical="center"/>
    </xf>
    <xf numFmtId="3" fontId="5" fillId="0" borderId="44" xfId="5" applyNumberFormat="1" applyBorder="1" applyAlignment="1">
      <alignment horizontal="center" vertical="center"/>
    </xf>
    <xf numFmtId="4" fontId="5" fillId="0" borderId="44" xfId="6" applyNumberFormat="1" applyFont="1" applyFill="1" applyBorder="1" applyAlignment="1">
      <alignment horizontal="center" vertical="center"/>
    </xf>
    <xf numFmtId="0" fontId="5" fillId="0" borderId="94" xfId="5" applyBorder="1" applyAlignment="1">
      <alignment horizontal="center" vertical="center"/>
    </xf>
    <xf numFmtId="0" fontId="5" fillId="0" borderId="94" xfId="5" applyBorder="1" applyAlignment="1">
      <alignment horizontal="center" vertical="center" wrapText="1"/>
    </xf>
    <xf numFmtId="0" fontId="5" fillId="0" borderId="94" xfId="5" applyBorder="1" applyAlignment="1">
      <alignment vertical="center" wrapText="1"/>
    </xf>
    <xf numFmtId="43" fontId="5" fillId="0" borderId="94" xfId="1" applyFont="1" applyFill="1" applyBorder="1" applyAlignment="1">
      <alignment horizontal="center" vertical="center"/>
    </xf>
    <xf numFmtId="43" fontId="5" fillId="0" borderId="94" xfId="1" applyFont="1" applyFill="1" applyBorder="1" applyAlignment="1" applyProtection="1">
      <alignment horizontal="right" vertical="center" wrapText="1"/>
    </xf>
    <xf numFmtId="0" fontId="5" fillId="0" borderId="15" xfId="5" applyBorder="1" applyAlignment="1">
      <alignment horizontal="center" vertical="center"/>
    </xf>
    <xf numFmtId="0" fontId="5" fillId="0" borderId="14" xfId="5" quotePrefix="1" applyBorder="1" applyAlignment="1">
      <alignment horizontal="center" vertical="center" wrapText="1"/>
    </xf>
    <xf numFmtId="0" fontId="5" fillId="0" borderId="15" xfId="5" applyBorder="1" applyAlignment="1">
      <alignment horizontal="center" vertical="center" wrapText="1"/>
    </xf>
    <xf numFmtId="0" fontId="5" fillId="0" borderId="14" xfId="5" applyBorder="1" applyAlignment="1">
      <alignment horizontal="justify" vertical="center" wrapText="1"/>
    </xf>
    <xf numFmtId="0" fontId="5" fillId="0" borderId="14" xfId="5" applyBorder="1" applyAlignment="1">
      <alignment horizontal="center" vertical="center"/>
    </xf>
    <xf numFmtId="43" fontId="5" fillId="0" borderId="14" xfId="1" applyFont="1" applyFill="1" applyBorder="1" applyAlignment="1" applyProtection="1">
      <alignment horizontal="right" vertical="center" readingOrder="1"/>
    </xf>
    <xf numFmtId="43" fontId="5" fillId="0" borderId="15" xfId="1" applyFont="1" applyFill="1" applyBorder="1" applyAlignment="1" applyProtection="1">
      <alignment horizontal="center" vertical="center" wrapText="1" readingOrder="1"/>
    </xf>
    <xf numFmtId="43" fontId="5" fillId="0" borderId="15" xfId="1" applyFont="1" applyFill="1" applyBorder="1" applyAlignment="1" applyProtection="1">
      <alignment horizontal="right" vertical="center" wrapText="1"/>
    </xf>
    <xf numFmtId="0" fontId="5" fillId="0" borderId="94" xfId="5" quotePrefix="1" applyBorder="1" applyAlignment="1">
      <alignment horizontal="center" vertical="center" wrapText="1"/>
    </xf>
    <xf numFmtId="0" fontId="5" fillId="0" borderId="94" xfId="5" applyBorder="1" applyAlignment="1">
      <alignment horizontal="justify" vertical="center" wrapText="1"/>
    </xf>
    <xf numFmtId="43" fontId="5" fillId="0" borderId="94" xfId="1" applyFont="1" applyFill="1" applyBorder="1" applyAlignment="1" applyProtection="1">
      <alignment horizontal="right" vertical="center" readingOrder="1"/>
    </xf>
    <xf numFmtId="43" fontId="5" fillId="0" borderId="94" xfId="1" applyFont="1" applyFill="1" applyBorder="1" applyAlignment="1" applyProtection="1">
      <alignment horizontal="center" vertical="center" wrapText="1" readingOrder="1"/>
    </xf>
    <xf numFmtId="0" fontId="5" fillId="0" borderId="15" xfId="5" applyBorder="1" applyAlignment="1">
      <alignment vertical="center" wrapText="1"/>
    </xf>
    <xf numFmtId="43" fontId="5" fillId="0" borderId="15" xfId="1" applyFont="1" applyFill="1" applyBorder="1" applyAlignment="1">
      <alignment horizontal="center" vertical="center"/>
    </xf>
    <xf numFmtId="43" fontId="5" fillId="0" borderId="15" xfId="1" applyFont="1" applyFill="1" applyBorder="1" applyAlignment="1" applyProtection="1">
      <alignment horizontal="right" vertical="center" readingOrder="1"/>
    </xf>
    <xf numFmtId="0" fontId="5" fillId="0" borderId="94" xfId="5" applyBorder="1" applyAlignment="1">
      <alignment horizontal="justify" vertical="center"/>
    </xf>
    <xf numFmtId="43" fontId="5" fillId="0" borderId="94" xfId="1" applyFont="1" applyFill="1" applyBorder="1" applyAlignment="1">
      <alignment horizontal="center" vertical="center" wrapText="1"/>
    </xf>
    <xf numFmtId="43" fontId="5" fillId="0" borderId="94" xfId="1" applyFont="1" applyFill="1" applyBorder="1" applyAlignment="1" applyProtection="1">
      <alignment horizontal="center" vertical="center" wrapText="1"/>
    </xf>
    <xf numFmtId="0" fontId="89" fillId="0" borderId="15" xfId="5" applyFont="1" applyBorder="1" applyAlignment="1">
      <alignment vertical="center" wrapText="1"/>
    </xf>
    <xf numFmtId="43" fontId="5" fillId="0" borderId="14" xfId="1" applyFont="1" applyFill="1" applyBorder="1" applyAlignment="1">
      <alignment horizontal="center" vertical="center"/>
    </xf>
    <xf numFmtId="0" fontId="7" fillId="89" borderId="60" xfId="0" applyFont="1" applyFill="1" applyBorder="1" applyAlignment="1">
      <alignment horizontal="center" vertical="center" wrapText="1" readingOrder="1"/>
    </xf>
    <xf numFmtId="0" fontId="7" fillId="89" borderId="55" xfId="0" applyFont="1" applyFill="1" applyBorder="1" applyAlignment="1">
      <alignment horizontal="center" vertical="center" wrapText="1" readingOrder="1"/>
    </xf>
    <xf numFmtId="0" fontId="7" fillId="89" borderId="56" xfId="0" applyFont="1" applyFill="1" applyBorder="1" applyAlignment="1">
      <alignment horizontal="center" vertical="center" wrapText="1" readingOrder="1"/>
    </xf>
    <xf numFmtId="0" fontId="7" fillId="89" borderId="55" xfId="0" applyFont="1" applyFill="1" applyBorder="1" applyAlignment="1">
      <alignment horizontal="center" vertical="center" readingOrder="1"/>
    </xf>
    <xf numFmtId="179" fontId="7" fillId="89" borderId="56" xfId="1" applyNumberFormat="1" applyFont="1" applyFill="1" applyBorder="1" applyAlignment="1" applyProtection="1">
      <alignment horizontal="center" vertical="center" readingOrder="1"/>
    </xf>
    <xf numFmtId="43" fontId="7" fillId="89" borderId="55" xfId="1" applyFont="1" applyFill="1" applyBorder="1" applyAlignment="1" applyProtection="1">
      <alignment horizontal="center" vertical="center" wrapText="1" readingOrder="1"/>
    </xf>
    <xf numFmtId="43" fontId="7" fillId="89" borderId="56" xfId="1" applyFont="1" applyFill="1" applyBorder="1" applyAlignment="1" applyProtection="1">
      <alignment horizontal="center" vertical="center" wrapText="1" readingOrder="1"/>
    </xf>
    <xf numFmtId="0" fontId="7" fillId="89" borderId="49" xfId="0" applyFont="1" applyFill="1" applyBorder="1" applyAlignment="1">
      <alignment horizontal="center" vertical="center" wrapText="1" readingOrder="1"/>
    </xf>
    <xf numFmtId="43" fontId="5" fillId="0" borderId="44" xfId="1" applyFont="1" applyFill="1" applyBorder="1" applyAlignment="1" applyProtection="1">
      <alignment horizontal="right" vertical="center"/>
    </xf>
    <xf numFmtId="43" fontId="5" fillId="0" borderId="55" xfId="1" applyFont="1" applyFill="1" applyBorder="1" applyAlignment="1" applyProtection="1">
      <alignment horizontal="right" vertical="center"/>
    </xf>
    <xf numFmtId="0" fontId="91" fillId="0" borderId="0" xfId="0" applyFont="1" applyAlignment="1">
      <alignment horizontal="center" vertical="center"/>
    </xf>
    <xf numFmtId="0" fontId="5" fillId="0" borderId="61" xfId="10584" applyFont="1" applyBorder="1"/>
    <xf numFmtId="0" fontId="5" fillId="0" borderId="62" xfId="10584" applyFont="1" applyBorder="1"/>
    <xf numFmtId="0" fontId="5" fillId="0" borderId="59" xfId="10584" applyFont="1" applyBorder="1"/>
    <xf numFmtId="0" fontId="5" fillId="0" borderId="0" xfId="10584" applyFont="1"/>
    <xf numFmtId="0" fontId="5" fillId="0" borderId="109" xfId="10584" applyFont="1" applyBorder="1"/>
    <xf numFmtId="0" fontId="5" fillId="0" borderId="110" xfId="10584" applyFont="1" applyBorder="1"/>
    <xf numFmtId="0" fontId="5" fillId="0" borderId="63" xfId="10584" applyFont="1" applyBorder="1"/>
    <xf numFmtId="0" fontId="5" fillId="0" borderId="109" xfId="10584" quotePrefix="1" applyFont="1" applyBorder="1"/>
    <xf numFmtId="0" fontId="5" fillId="0" borderId="57" xfId="10584" applyFont="1" applyBorder="1"/>
    <xf numFmtId="0" fontId="1" fillId="0" borderId="0" xfId="10584" applyFont="1"/>
    <xf numFmtId="0" fontId="1" fillId="0" borderId="57" xfId="10584" applyFont="1" applyBorder="1"/>
    <xf numFmtId="0" fontId="1" fillId="0" borderId="63" xfId="10584" applyFont="1" applyBorder="1"/>
    <xf numFmtId="0" fontId="57" fillId="53" borderId="36" xfId="10584" applyFont="1" applyFill="1" applyBorder="1" applyAlignment="1">
      <alignment vertical="center" wrapText="1"/>
    </xf>
    <xf numFmtId="0" fontId="57" fillId="53" borderId="106" xfId="10584" applyFont="1" applyFill="1" applyBorder="1" applyAlignment="1">
      <alignment horizontal="center" vertical="center" wrapText="1"/>
    </xf>
    <xf numFmtId="0" fontId="57" fillId="53" borderId="38" xfId="10584" applyFont="1" applyFill="1" applyBorder="1" applyAlignment="1">
      <alignment vertical="center" wrapText="1"/>
    </xf>
    <xf numFmtId="0" fontId="1" fillId="0" borderId="55" xfId="10584" applyFont="1" applyBorder="1"/>
    <xf numFmtId="0" fontId="5" fillId="0" borderId="38" xfId="10584" applyFont="1" applyBorder="1" applyAlignment="1">
      <alignment horizontal="center"/>
    </xf>
    <xf numFmtId="195" fontId="57" fillId="0" borderId="38" xfId="10584" applyNumberFormat="1" applyFont="1" applyBorder="1" applyAlignment="1">
      <alignment horizontal="center"/>
    </xf>
    <xf numFmtId="0" fontId="57" fillId="0" borderId="38" xfId="10584" applyFont="1" applyBorder="1" applyAlignment="1">
      <alignment horizontal="left"/>
    </xf>
    <xf numFmtId="0" fontId="1" fillId="0" borderId="38" xfId="10584" applyFont="1" applyBorder="1"/>
    <xf numFmtId="1" fontId="5" fillId="0" borderId="38" xfId="10584" applyNumberFormat="1" applyFont="1" applyBorder="1" applyAlignment="1">
      <alignment horizontal="center"/>
    </xf>
    <xf numFmtId="0" fontId="1" fillId="2" borderId="38" xfId="10584" applyFont="1" applyFill="1" applyBorder="1"/>
    <xf numFmtId="0" fontId="1" fillId="0" borderId="38" xfId="10584" applyFont="1" applyBorder="1" applyAlignment="1">
      <alignment vertical="center"/>
    </xf>
    <xf numFmtId="1" fontId="94" fillId="0" borderId="38" xfId="10584" applyNumberFormat="1" applyFont="1" applyBorder="1" applyAlignment="1">
      <alignment horizontal="center" vertical="center"/>
    </xf>
    <xf numFmtId="0" fontId="57" fillId="0" borderId="38" xfId="10584" applyFont="1" applyBorder="1" applyAlignment="1">
      <alignment horizontal="left" vertical="center"/>
    </xf>
    <xf numFmtId="0" fontId="1" fillId="0" borderId="0" xfId="10584" applyFont="1" applyAlignment="1">
      <alignment vertical="center"/>
    </xf>
    <xf numFmtId="0" fontId="57" fillId="0" borderId="57" xfId="10584" applyFont="1" applyBorder="1"/>
    <xf numFmtId="0" fontId="1" fillId="0" borderId="60" xfId="10584" applyFont="1" applyBorder="1"/>
    <xf numFmtId="0" fontId="1" fillId="0" borderId="56" xfId="10584" applyFont="1" applyBorder="1"/>
    <xf numFmtId="0" fontId="1" fillId="0" borderId="49" xfId="10584" applyFont="1" applyBorder="1"/>
    <xf numFmtId="0" fontId="1" fillId="0" borderId="57" xfId="10584" applyFont="1" applyBorder="1" applyAlignment="1">
      <alignment vertical="center"/>
    </xf>
    <xf numFmtId="0" fontId="1" fillId="0" borderId="63" xfId="10584" applyFont="1" applyBorder="1" applyAlignment="1">
      <alignment vertical="center"/>
    </xf>
    <xf numFmtId="0" fontId="57" fillId="53" borderId="38" xfId="10584" applyFont="1" applyFill="1" applyBorder="1" applyAlignment="1">
      <alignment horizontal="center" vertical="center" wrapText="1"/>
    </xf>
    <xf numFmtId="0" fontId="57" fillId="53" borderId="47" xfId="10584" applyFont="1" applyFill="1" applyBorder="1" applyAlignment="1">
      <alignment horizontal="center" vertical="center"/>
    </xf>
    <xf numFmtId="0" fontId="57" fillId="53" borderId="38" xfId="10584" applyFont="1" applyFill="1" applyBorder="1" applyAlignment="1">
      <alignment horizontal="center" vertical="center"/>
    </xf>
    <xf numFmtId="0" fontId="1" fillId="0" borderId="36" xfId="10584" applyFont="1" applyBorder="1" applyAlignment="1">
      <alignment horizontal="center" vertical="center"/>
    </xf>
    <xf numFmtId="0" fontId="57" fillId="93" borderId="111" xfId="10584" applyFont="1" applyFill="1" applyBorder="1" applyAlignment="1">
      <alignment horizontal="center" vertical="center"/>
    </xf>
    <xf numFmtId="196" fontId="1" fillId="0" borderId="106" xfId="10584" applyNumberFormat="1" applyFont="1" applyBorder="1" applyAlignment="1">
      <alignment horizontal="center" vertical="center"/>
    </xf>
    <xf numFmtId="0" fontId="5" fillId="0" borderId="36" xfId="10584" applyFont="1" applyBorder="1" applyAlignment="1">
      <alignment horizontal="left" vertical="center" wrapText="1"/>
    </xf>
    <xf numFmtId="0" fontId="6" fillId="93" borderId="111" xfId="10584" applyFont="1" applyFill="1" applyBorder="1" applyAlignment="1">
      <alignment horizontal="center" vertical="center"/>
    </xf>
    <xf numFmtId="0" fontId="5" fillId="0" borderId="55" xfId="10584" applyFont="1" applyBorder="1" applyAlignment="1">
      <alignment horizontal="center" vertical="center"/>
    </xf>
    <xf numFmtId="0" fontId="5" fillId="0" borderId="14" xfId="10584" applyFont="1" applyBorder="1" applyAlignment="1">
      <alignment horizontal="center" vertical="center"/>
    </xf>
    <xf numFmtId="0" fontId="5" fillId="0" borderId="38" xfId="10584" applyFont="1" applyBorder="1" applyAlignment="1">
      <alignment horizontal="center" vertical="center"/>
    </xf>
    <xf numFmtId="0" fontId="5" fillId="0" borderId="38" xfId="10584" applyFont="1" applyBorder="1" applyAlignment="1">
      <alignment horizontal="left" vertical="center" wrapText="1"/>
    </xf>
    <xf numFmtId="0" fontId="1" fillId="0" borderId="57" xfId="10584" applyFont="1" applyBorder="1" applyAlignment="1">
      <alignment horizontal="left" vertical="center"/>
    </xf>
    <xf numFmtId="0" fontId="1" fillId="0" borderId="0" xfId="10584" applyFont="1" applyAlignment="1">
      <alignment horizontal="center" vertical="center"/>
    </xf>
    <xf numFmtId="0" fontId="57" fillId="53" borderId="38" xfId="10584" applyFont="1" applyFill="1" applyBorder="1" applyAlignment="1">
      <alignment horizontal="center" wrapText="1"/>
    </xf>
    <xf numFmtId="0" fontId="1" fillId="0" borderId="38" xfId="10584" applyFont="1" applyBorder="1" applyAlignment="1">
      <alignment horizontal="center" vertical="center"/>
    </xf>
    <xf numFmtId="197" fontId="1" fillId="0" borderId="38" xfId="41735" applyNumberFormat="1" applyFont="1" applyFill="1" applyBorder="1" applyAlignment="1">
      <alignment horizontal="center" vertical="center"/>
    </xf>
    <xf numFmtId="197" fontId="5" fillId="93" borderId="38" xfId="41735" applyNumberFormat="1" applyFont="1" applyFill="1" applyBorder="1" applyAlignment="1">
      <alignment horizontal="center" vertical="center"/>
    </xf>
    <xf numFmtId="0" fontId="5" fillId="0" borderId="57" xfId="44075" applyFont="1" applyBorder="1" applyAlignment="1">
      <alignment vertical="center"/>
    </xf>
    <xf numFmtId="0" fontId="57" fillId="0" borderId="36" xfId="10584" applyFont="1" applyBorder="1" applyAlignment="1">
      <alignment horizontal="center" vertical="center"/>
    </xf>
    <xf numFmtId="0" fontId="57" fillId="0" borderId="112" xfId="10584" applyFont="1" applyBorder="1" applyAlignment="1">
      <alignment horizontal="center" vertical="center"/>
    </xf>
    <xf numFmtId="0" fontId="57" fillId="0" borderId="114" xfId="10584" applyFont="1" applyBorder="1" applyAlignment="1">
      <alignment horizontal="center" vertical="center"/>
    </xf>
    <xf numFmtId="2" fontId="57" fillId="0" borderId="116" xfId="10584" applyNumberFormat="1" applyFont="1" applyBorder="1" applyAlignment="1">
      <alignment horizontal="center" vertical="center"/>
    </xf>
    <xf numFmtId="0" fontId="5" fillId="0" borderId="57" xfId="10584" applyFont="1" applyBorder="1" applyAlignment="1">
      <alignment vertical="center"/>
    </xf>
    <xf numFmtId="0" fontId="5" fillId="0" borderId="0" xfId="10584" applyFont="1" applyAlignment="1">
      <alignment vertical="center"/>
    </xf>
    <xf numFmtId="0" fontId="5" fillId="0" borderId="63" xfId="10584" applyFont="1" applyBorder="1" applyAlignment="1">
      <alignment vertical="center"/>
    </xf>
    <xf numFmtId="0" fontId="92" fillId="0" borderId="57" xfId="44074" applyBorder="1">
      <alignment vertical="top" wrapText="1"/>
    </xf>
    <xf numFmtId="0" fontId="5" fillId="0" borderId="60" xfId="10584" applyFont="1" applyBorder="1" applyAlignment="1">
      <alignment vertical="center"/>
    </xf>
    <xf numFmtId="0" fontId="5" fillId="0" borderId="56" xfId="10584" applyFont="1" applyBorder="1" applyAlignment="1">
      <alignment vertical="center"/>
    </xf>
    <xf numFmtId="0" fontId="5" fillId="0" borderId="49" xfId="10584" applyFont="1" applyBorder="1" applyAlignment="1">
      <alignment vertical="center"/>
    </xf>
    <xf numFmtId="43" fontId="1" fillId="0" borderId="0" xfId="10584" applyNumberFormat="1" applyFont="1" applyAlignment="1">
      <alignment vertical="center"/>
    </xf>
    <xf numFmtId="0" fontId="57" fillId="53" borderId="36" xfId="10584" applyFont="1" applyFill="1" applyBorder="1" applyAlignment="1">
      <alignment horizontal="center" vertical="center" wrapText="1"/>
    </xf>
    <xf numFmtId="0" fontId="57" fillId="53" borderId="36" xfId="10584" applyFont="1" applyFill="1" applyBorder="1" applyAlignment="1">
      <alignment horizontal="center" vertical="center"/>
    </xf>
    <xf numFmtId="0" fontId="57" fillId="53" borderId="112" xfId="10584" applyFont="1" applyFill="1" applyBorder="1" applyAlignment="1">
      <alignment horizontal="center" vertical="center"/>
    </xf>
    <xf numFmtId="0" fontId="57" fillId="53" borderId="106" xfId="10584" applyFont="1" applyFill="1" applyBorder="1" applyAlignment="1">
      <alignment horizontal="center" vertical="center"/>
    </xf>
    <xf numFmtId="0" fontId="1" fillId="0" borderId="36" xfId="10584" applyFont="1" applyBorder="1" applyAlignment="1">
      <alignment horizontal="center" vertical="center" wrapText="1"/>
    </xf>
    <xf numFmtId="10" fontId="1" fillId="0" borderId="36" xfId="44076" applyNumberFormat="1" applyFont="1" applyFill="1" applyBorder="1" applyAlignment="1">
      <alignment horizontal="center" vertical="center"/>
    </xf>
    <xf numFmtId="10" fontId="1" fillId="0" borderId="116" xfId="44076" applyNumberFormat="1" applyFont="1" applyFill="1" applyBorder="1" applyAlignment="1">
      <alignment horizontal="center" vertical="center"/>
    </xf>
    <xf numFmtId="10" fontId="1" fillId="0" borderId="106" xfId="44076" applyNumberFormat="1" applyFont="1" applyFill="1" applyBorder="1" applyAlignment="1">
      <alignment horizontal="center" vertical="center"/>
    </xf>
    <xf numFmtId="0" fontId="1" fillId="0" borderId="36" xfId="10584" applyFont="1" applyBorder="1" applyAlignment="1">
      <alignment vertical="center"/>
    </xf>
    <xf numFmtId="44" fontId="5" fillId="0" borderId="38" xfId="44077" applyFont="1" applyFill="1" applyBorder="1" applyAlignment="1">
      <alignment horizontal="center" vertical="center"/>
    </xf>
    <xf numFmtId="0" fontId="57" fillId="53" borderId="112" xfId="10584" applyFont="1" applyFill="1" applyBorder="1" applyAlignment="1">
      <alignment horizontal="center" vertical="center" wrapText="1"/>
    </xf>
    <xf numFmtId="0" fontId="1" fillId="0" borderId="36" xfId="10584" applyFont="1" applyBorder="1" applyAlignment="1">
      <alignment vertical="center" wrapText="1"/>
    </xf>
    <xf numFmtId="2" fontId="1" fillId="0" borderId="114" xfId="10584" applyNumberFormat="1" applyFont="1" applyBorder="1" applyAlignment="1">
      <alignment horizontal="center" vertical="center"/>
    </xf>
    <xf numFmtId="2" fontId="1" fillId="0" borderId="36" xfId="10584" applyNumberFormat="1" applyFont="1" applyBorder="1" applyAlignment="1">
      <alignment horizontal="center" vertical="center"/>
    </xf>
    <xf numFmtId="2" fontId="1" fillId="0" borderId="106" xfId="10584" applyNumberFormat="1" applyFont="1" applyBorder="1" applyAlignment="1">
      <alignment horizontal="center" vertical="center"/>
    </xf>
    <xf numFmtId="2" fontId="1" fillId="0" borderId="116" xfId="10584" applyNumberFormat="1" applyFont="1" applyBorder="1" applyAlignment="1">
      <alignment horizontal="center" vertical="center"/>
    </xf>
    <xf numFmtId="0" fontId="1" fillId="0" borderId="38" xfId="10584" applyFont="1" applyBorder="1" applyAlignment="1">
      <alignment vertical="center" wrapText="1"/>
    </xf>
    <xf numFmtId="43" fontId="1" fillId="0" borderId="38" xfId="44078" applyFont="1" applyFill="1" applyBorder="1" applyAlignment="1">
      <alignment vertical="center"/>
    </xf>
    <xf numFmtId="43" fontId="1" fillId="0" borderId="47" xfId="44078" applyFont="1" applyFill="1" applyBorder="1" applyAlignment="1">
      <alignment vertical="center"/>
    </xf>
    <xf numFmtId="0" fontId="57" fillId="0" borderId="36" xfId="10584" applyFont="1" applyBorder="1" applyAlignment="1">
      <alignment vertical="center"/>
    </xf>
    <xf numFmtId="43" fontId="57" fillId="0" borderId="111" xfId="44078" applyFont="1" applyFill="1" applyBorder="1" applyAlignment="1">
      <alignment vertical="center"/>
    </xf>
    <xf numFmtId="43" fontId="57" fillId="0" borderId="39" xfId="44078" applyFont="1" applyFill="1" applyBorder="1" applyAlignment="1">
      <alignment vertical="center"/>
    </xf>
    <xf numFmtId="0" fontId="1" fillId="0" borderId="38" xfId="10584" applyFont="1" applyBorder="1" applyAlignment="1">
      <alignment horizontal="center" vertical="center" wrapText="1"/>
    </xf>
    <xf numFmtId="43" fontId="1" fillId="0" borderId="38" xfId="44079" applyFont="1" applyFill="1" applyBorder="1" applyAlignment="1">
      <alignment vertical="center"/>
    </xf>
    <xf numFmtId="43" fontId="57" fillId="0" borderId="38" xfId="44078" applyFont="1" applyFill="1" applyBorder="1" applyAlignment="1">
      <alignment vertical="center"/>
    </xf>
    <xf numFmtId="0" fontId="1" fillId="0" borderId="38" xfId="10584" applyFont="1" applyBorder="1" applyAlignment="1">
      <alignment horizontal="right" vertical="center" wrapText="1"/>
    </xf>
    <xf numFmtId="44" fontId="57" fillId="92" borderId="38" xfId="44077" applyFont="1" applyFill="1" applyBorder="1" applyAlignment="1">
      <alignment vertical="center"/>
    </xf>
    <xf numFmtId="0" fontId="57" fillId="0" borderId="0" xfId="10584" applyFont="1" applyAlignment="1">
      <alignment vertical="center"/>
    </xf>
    <xf numFmtId="0" fontId="57" fillId="0" borderId="0" xfId="10584" applyFont="1" applyAlignment="1">
      <alignment horizontal="right" vertical="center"/>
    </xf>
    <xf numFmtId="44" fontId="5" fillId="0" borderId="0" xfId="10584" applyNumberFormat="1" applyFont="1" applyAlignment="1">
      <alignment vertical="center"/>
    </xf>
    <xf numFmtId="0" fontId="2" fillId="0" borderId="0" xfId="10584" applyAlignment="1">
      <alignment vertical="center"/>
    </xf>
    <xf numFmtId="0" fontId="57" fillId="53" borderId="39" xfId="10584" applyFont="1" applyFill="1" applyBorder="1" applyAlignment="1">
      <alignment horizontal="center" vertical="center"/>
    </xf>
    <xf numFmtId="10" fontId="1" fillId="0" borderId="39" xfId="44076" applyNumberFormat="1" applyFont="1" applyFill="1" applyBorder="1" applyAlignment="1">
      <alignment horizontal="center" vertical="center"/>
    </xf>
    <xf numFmtId="10" fontId="1" fillId="0" borderId="38" xfId="44076" applyNumberFormat="1" applyFont="1" applyFill="1" applyBorder="1" applyAlignment="1">
      <alignment horizontal="center" vertical="center"/>
    </xf>
    <xf numFmtId="2" fontId="1" fillId="0" borderId="39" xfId="10584" applyNumberFormat="1" applyFont="1" applyBorder="1" applyAlignment="1">
      <alignment horizontal="center" vertical="center"/>
    </xf>
    <xf numFmtId="2" fontId="1" fillId="0" borderId="38" xfId="10584" applyNumberFormat="1" applyFont="1" applyBorder="1" applyAlignment="1">
      <alignment horizontal="center" vertical="center"/>
    </xf>
    <xf numFmtId="0" fontId="96" fillId="0" borderId="0" xfId="10584" applyFont="1" applyAlignment="1">
      <alignment vertical="center"/>
    </xf>
    <xf numFmtId="0" fontId="57" fillId="0" borderId="0" xfId="37" applyFont="1" applyAlignment="1">
      <alignment horizontal="center" vertical="center"/>
    </xf>
    <xf numFmtId="44" fontId="1" fillId="0" borderId="38" xfId="44077" applyFont="1" applyFill="1" applyBorder="1" applyAlignment="1">
      <alignment vertical="center"/>
    </xf>
    <xf numFmtId="0" fontId="97" fillId="53" borderId="38" xfId="10584" applyFont="1" applyFill="1" applyBorder="1" applyAlignment="1">
      <alignment horizontal="center" vertical="center" wrapText="1"/>
    </xf>
    <xf numFmtId="0" fontId="97" fillId="53" borderId="38" xfId="10584" applyFont="1" applyFill="1" applyBorder="1" applyAlignment="1">
      <alignment horizontal="center" vertical="center"/>
    </xf>
    <xf numFmtId="0" fontId="11" fillId="0" borderId="38" xfId="10584" applyFont="1" applyBorder="1" applyAlignment="1">
      <alignment vertical="center" wrapText="1"/>
    </xf>
    <xf numFmtId="43" fontId="96" fillId="0" borderId="38" xfId="10584" applyNumberFormat="1" applyFont="1" applyBorder="1" applyAlignment="1">
      <alignment vertical="center"/>
    </xf>
    <xf numFmtId="0" fontId="11" fillId="0" borderId="38" xfId="10584" applyFont="1" applyBorder="1" applyAlignment="1">
      <alignment horizontal="center" vertical="center"/>
    </xf>
    <xf numFmtId="0" fontId="96" fillId="0" borderId="38" xfId="10584" applyFont="1" applyBorder="1" applyAlignment="1">
      <alignment vertical="center"/>
    </xf>
    <xf numFmtId="2" fontId="96" fillId="0" borderId="38" xfId="10584" applyNumberFormat="1" applyFont="1" applyBorder="1" applyAlignment="1">
      <alignment vertical="center"/>
    </xf>
    <xf numFmtId="0" fontId="97" fillId="0" borderId="38" xfId="10584" applyFont="1" applyBorder="1" applyAlignment="1">
      <alignment vertical="center"/>
    </xf>
    <xf numFmtId="43" fontId="97" fillId="0" borderId="38" xfId="10584" applyNumberFormat="1" applyFont="1" applyBorder="1" applyAlignment="1">
      <alignment vertical="center"/>
    </xf>
    <xf numFmtId="44" fontId="97" fillId="53" borderId="38" xfId="44077" applyFont="1" applyFill="1" applyBorder="1" applyAlignment="1">
      <alignment vertical="center"/>
    </xf>
    <xf numFmtId="0" fontId="98" fillId="0" borderId="0" xfId="10584" applyFont="1" applyAlignment="1">
      <alignment vertical="center"/>
    </xf>
    <xf numFmtId="0" fontId="6" fillId="0" borderId="1" xfId="44080" applyFont="1" applyBorder="1"/>
    <xf numFmtId="0" fontId="5" fillId="0" borderId="2" xfId="44080" applyBorder="1"/>
    <xf numFmtId="0" fontId="1" fillId="0" borderId="2" xfId="4664" applyFont="1" applyBorder="1"/>
    <xf numFmtId="0" fontId="1" fillId="0" borderId="3" xfId="4664" applyFont="1" applyBorder="1"/>
    <xf numFmtId="0" fontId="2" fillId="0" borderId="0" xfId="4664"/>
    <xf numFmtId="0" fontId="6" fillId="0" borderId="4" xfId="44080" applyFont="1" applyBorder="1"/>
    <xf numFmtId="0" fontId="5" fillId="0" borderId="0" xfId="44080"/>
    <xf numFmtId="0" fontId="1" fillId="0" borderId="0" xfId="4664" applyFont="1"/>
    <xf numFmtId="0" fontId="1" fillId="0" borderId="5" xfId="4664" applyFont="1" applyBorder="1"/>
    <xf numFmtId="0" fontId="6" fillId="0" borderId="58" xfId="44080" applyFont="1" applyBorder="1"/>
    <xf numFmtId="194" fontId="5" fillId="2" borderId="56" xfId="4664" quotePrefix="1" applyNumberFormat="1" applyFont="1" applyFill="1" applyBorder="1" applyAlignment="1">
      <alignment horizontal="justify" vertical="center" wrapText="1"/>
    </xf>
    <xf numFmtId="0" fontId="5" fillId="0" borderId="56" xfId="44080" applyBorder="1"/>
    <xf numFmtId="0" fontId="1" fillId="0" borderId="56" xfId="4664" applyFont="1" applyBorder="1"/>
    <xf numFmtId="0" fontId="1" fillId="0" borderId="50" xfId="4664" applyFont="1" applyBorder="1"/>
    <xf numFmtId="0" fontId="5" fillId="0" borderId="4" xfId="44080" applyBorder="1"/>
    <xf numFmtId="0" fontId="5" fillId="0" borderId="0" xfId="4664" applyFont="1"/>
    <xf numFmtId="0" fontId="5" fillId="0" borderId="5" xfId="4664" applyFont="1" applyBorder="1"/>
    <xf numFmtId="0" fontId="6" fillId="92" borderId="37" xfId="44080" applyFont="1" applyFill="1" applyBorder="1" applyAlignment="1">
      <alignment horizontal="center" vertical="center"/>
    </xf>
    <xf numFmtId="0" fontId="6" fillId="92" borderId="38" xfId="44080" applyFont="1" applyFill="1" applyBorder="1" applyAlignment="1">
      <alignment horizontal="center" vertical="center"/>
    </xf>
    <xf numFmtId="0" fontId="6" fillId="92" borderId="38" xfId="44080" applyFont="1" applyFill="1" applyBorder="1" applyAlignment="1">
      <alignment horizontal="center" vertical="center" wrapText="1"/>
    </xf>
    <xf numFmtId="0" fontId="6" fillId="92" borderId="40" xfId="44080" applyFont="1" applyFill="1" applyBorder="1" applyAlignment="1">
      <alignment horizontal="center" vertical="center"/>
    </xf>
    <xf numFmtId="0" fontId="5" fillId="2" borderId="37" xfId="44080" applyFill="1" applyBorder="1"/>
    <xf numFmtId="0" fontId="5" fillId="2" borderId="38" xfId="44080" applyFill="1" applyBorder="1"/>
    <xf numFmtId="0" fontId="5" fillId="2" borderId="38" xfId="44080" applyFill="1" applyBorder="1" applyAlignment="1">
      <alignment horizontal="center"/>
    </xf>
    <xf numFmtId="198" fontId="5" fillId="2" borderId="38" xfId="44081" applyNumberFormat="1" applyFont="1" applyFill="1" applyBorder="1"/>
    <xf numFmtId="0" fontId="1" fillId="0" borderId="38" xfId="4664" applyFont="1" applyBorder="1"/>
    <xf numFmtId="189" fontId="1" fillId="0" borderId="38" xfId="4664" applyNumberFormat="1" applyFont="1" applyBorder="1" applyAlignment="1">
      <alignment horizontal="center" vertical="center"/>
    </xf>
    <xf numFmtId="0" fontId="1" fillId="0" borderId="40" xfId="4664" applyFont="1" applyBorder="1" applyAlignment="1">
      <alignment horizontal="center"/>
    </xf>
    <xf numFmtId="0" fontId="1" fillId="2" borderId="37" xfId="4664" applyFont="1" applyFill="1" applyBorder="1"/>
    <xf numFmtId="0" fontId="6" fillId="0" borderId="8" xfId="4664" applyFont="1" applyBorder="1"/>
    <xf numFmtId="0" fontId="6" fillId="0" borderId="64" xfId="4664" applyFont="1" applyBorder="1" applyAlignment="1">
      <alignment horizontal="right"/>
    </xf>
    <xf numFmtId="0" fontId="6" fillId="0" borderId="64" xfId="4664" applyFont="1" applyBorder="1"/>
    <xf numFmtId="189" fontId="6" fillId="0" borderId="64" xfId="4664" applyNumberFormat="1" applyFont="1" applyBorder="1"/>
    <xf numFmtId="0" fontId="6" fillId="0" borderId="41" xfId="4664" applyFont="1" applyBorder="1" applyAlignment="1">
      <alignment horizontal="center"/>
    </xf>
    <xf numFmtId="0" fontId="96" fillId="0" borderId="0" xfId="44082" applyFont="1"/>
    <xf numFmtId="199" fontId="96" fillId="0" borderId="0" xfId="44082" applyNumberFormat="1" applyFont="1"/>
    <xf numFmtId="0" fontId="99" fillId="0" borderId="0" xfId="44082"/>
    <xf numFmtId="0" fontId="1" fillId="0" borderId="0" xfId="44082" applyFont="1"/>
    <xf numFmtId="0" fontId="93" fillId="0" borderId="0" xfId="44082" applyFont="1"/>
    <xf numFmtId="0" fontId="96" fillId="0" borderId="0" xfId="44082" applyFont="1" applyAlignment="1">
      <alignment horizontal="left" vertical="center" wrapText="1"/>
    </xf>
    <xf numFmtId="194" fontId="96" fillId="0" borderId="0" xfId="44082" quotePrefix="1" applyNumberFormat="1" applyFont="1" applyAlignment="1">
      <alignment vertical="center" wrapText="1"/>
    </xf>
    <xf numFmtId="194" fontId="96" fillId="0" borderId="0" xfId="44082" applyNumberFormat="1" applyFont="1" applyAlignment="1">
      <alignment vertical="center" wrapText="1"/>
    </xf>
    <xf numFmtId="194" fontId="96" fillId="0" borderId="126" xfId="44082" applyNumberFormat="1" applyFont="1" applyBorder="1" applyAlignment="1">
      <alignment vertical="center" wrapText="1"/>
    </xf>
    <xf numFmtId="194" fontId="96" fillId="0" borderId="108" xfId="44082" applyNumberFormat="1" applyFont="1" applyBorder="1" applyAlignment="1">
      <alignment vertical="center" wrapText="1"/>
    </xf>
    <xf numFmtId="0" fontId="1" fillId="0" borderId="127" xfId="44082" applyFont="1" applyBorder="1" applyAlignment="1">
      <alignment horizontal="left" vertical="center"/>
    </xf>
    <xf numFmtId="0" fontId="1" fillId="0" borderId="128" xfId="44082" applyFont="1" applyBorder="1" applyAlignment="1">
      <alignment horizontal="left" vertical="center"/>
    </xf>
    <xf numFmtId="0" fontId="96" fillId="0" borderId="128" xfId="44082" applyFont="1" applyBorder="1" applyAlignment="1">
      <alignment horizontal="left" vertical="center"/>
    </xf>
    <xf numFmtId="199" fontId="1" fillId="0" borderId="128" xfId="44082" applyNumberFormat="1" applyFont="1" applyBorder="1" applyAlignment="1">
      <alignment horizontal="left" vertical="center"/>
    </xf>
    <xf numFmtId="0" fontId="1" fillId="0" borderId="129" xfId="44082" applyFont="1" applyBorder="1" applyAlignment="1">
      <alignment horizontal="left" vertical="center"/>
    </xf>
    <xf numFmtId="0" fontId="96" fillId="94" borderId="0" xfId="44082" applyFont="1" applyFill="1"/>
    <xf numFmtId="0" fontId="96" fillId="0" borderId="125" xfId="44082" applyFont="1" applyBorder="1" applyAlignment="1">
      <alignment vertical="center"/>
    </xf>
    <xf numFmtId="0" fontId="96" fillId="0" borderId="0" xfId="44082" applyFont="1" applyAlignment="1">
      <alignment vertical="center"/>
    </xf>
    <xf numFmtId="199" fontId="96" fillId="0" borderId="0" xfId="44082" applyNumberFormat="1" applyFont="1" applyAlignment="1">
      <alignment vertical="center"/>
    </xf>
    <xf numFmtId="0" fontId="96" fillId="0" borderId="126" xfId="44082" applyFont="1" applyBorder="1" applyAlignment="1">
      <alignment vertical="center"/>
    </xf>
    <xf numFmtId="0" fontId="100" fillId="0" borderId="0" xfId="44082" applyFont="1"/>
    <xf numFmtId="0" fontId="100" fillId="0" borderId="125" xfId="44082" applyFont="1" applyBorder="1" applyAlignment="1">
      <alignment vertical="center"/>
    </xf>
    <xf numFmtId="0" fontId="87" fillId="0" borderId="0" xfId="44082" applyFont="1" applyAlignment="1">
      <alignment vertical="center"/>
    </xf>
    <xf numFmtId="0" fontId="100" fillId="0" borderId="0" xfId="44082" applyFont="1" applyAlignment="1">
      <alignment vertical="center"/>
    </xf>
    <xf numFmtId="0" fontId="100" fillId="0" borderId="126" xfId="44082" applyFont="1" applyBorder="1" applyAlignment="1">
      <alignment vertical="center"/>
    </xf>
    <xf numFmtId="0" fontId="97" fillId="0" borderId="0" xfId="44082" applyFont="1" applyAlignment="1">
      <alignment vertical="center"/>
    </xf>
    <xf numFmtId="0" fontId="101" fillId="96" borderId="133" xfId="44082" applyFont="1" applyFill="1" applyBorder="1" applyAlignment="1">
      <alignment horizontal="left" vertical="center"/>
    </xf>
    <xf numFmtId="200" fontId="96" fillId="0" borderId="0" xfId="44082" applyNumberFormat="1" applyFont="1" applyAlignment="1">
      <alignment vertical="center"/>
    </xf>
    <xf numFmtId="194" fontId="96" fillId="0" borderId="0" xfId="44082" applyNumberFormat="1" applyFont="1" applyAlignment="1">
      <alignment vertical="center"/>
    </xf>
    <xf numFmtId="0" fontId="96" fillId="0" borderId="0" xfId="44082" applyFont="1" applyAlignment="1">
      <alignment horizontal="center" vertical="center"/>
    </xf>
    <xf numFmtId="0" fontId="96" fillId="0" borderId="125" xfId="44082" applyFont="1" applyBorder="1" applyAlignment="1">
      <alignment horizontal="center" vertical="center"/>
    </xf>
    <xf numFmtId="0" fontId="97" fillId="97" borderId="133" xfId="44082" applyFont="1" applyFill="1" applyBorder="1" applyAlignment="1">
      <alignment horizontal="center" vertical="center"/>
    </xf>
    <xf numFmtId="199" fontId="97" fillId="97" borderId="133" xfId="44082" applyNumberFormat="1" applyFont="1" applyFill="1" applyBorder="1" applyAlignment="1">
      <alignment horizontal="center" vertical="center"/>
    </xf>
    <xf numFmtId="0" fontId="97" fillId="97" borderId="133" xfId="44082" applyFont="1" applyFill="1" applyBorder="1" applyAlignment="1">
      <alignment horizontal="center" vertical="center" wrapText="1"/>
    </xf>
    <xf numFmtId="0" fontId="97" fillId="0" borderId="0" xfId="44082" applyFont="1" applyAlignment="1">
      <alignment horizontal="right" vertical="center"/>
    </xf>
    <xf numFmtId="4" fontId="97" fillId="0" borderId="0" xfId="44082" applyNumberFormat="1" applyFont="1" applyAlignment="1">
      <alignment horizontal="center" vertical="center"/>
    </xf>
    <xf numFmtId="0" fontId="96" fillId="0" borderId="126" xfId="44082" applyFont="1" applyBorder="1" applyAlignment="1">
      <alignment horizontal="center" vertical="center"/>
    </xf>
    <xf numFmtId="0" fontId="97" fillId="98" borderId="133" xfId="44082" applyFont="1" applyFill="1" applyBorder="1" applyAlignment="1">
      <alignment horizontal="center" vertical="center"/>
    </xf>
    <xf numFmtId="0" fontId="97" fillId="98" borderId="135" xfId="44082" applyFont="1" applyFill="1" applyBorder="1" applyAlignment="1">
      <alignment vertical="center"/>
    </xf>
    <xf numFmtId="0" fontId="93" fillId="0" borderId="137" xfId="44082" applyFont="1" applyBorder="1"/>
    <xf numFmtId="0" fontId="97" fillId="0" borderId="125" xfId="44082" applyFont="1" applyBorder="1" applyAlignment="1">
      <alignment vertical="center"/>
    </xf>
    <xf numFmtId="0" fontId="97" fillId="0" borderId="133" xfId="44082" applyFont="1" applyBorder="1" applyAlignment="1">
      <alignment horizontal="center" vertical="center"/>
    </xf>
    <xf numFmtId="0" fontId="97" fillId="0" borderId="135" xfId="44082" applyFont="1" applyBorder="1" applyAlignment="1">
      <alignment horizontal="left" vertical="center"/>
    </xf>
    <xf numFmtId="0" fontId="93" fillId="0" borderId="136" xfId="44082" applyFont="1" applyBorder="1" applyAlignment="1">
      <alignment horizontal="left"/>
    </xf>
    <xf numFmtId="0" fontId="93" fillId="0" borderId="137" xfId="44082" applyFont="1" applyBorder="1" applyAlignment="1">
      <alignment horizontal="left"/>
    </xf>
    <xf numFmtId="0" fontId="97" fillId="0" borderId="126" xfId="44082" applyFont="1" applyBorder="1" applyAlignment="1">
      <alignment vertical="center"/>
    </xf>
    <xf numFmtId="0" fontId="96" fillId="0" borderId="133" xfId="44082" applyFont="1" applyBorder="1" applyAlignment="1">
      <alignment horizontal="center" vertical="center"/>
    </xf>
    <xf numFmtId="0" fontId="96" fillId="0" borderId="133" xfId="44082" applyFont="1" applyBorder="1" applyAlignment="1">
      <alignment vertical="center"/>
    </xf>
    <xf numFmtId="199" fontId="96" fillId="0" borderId="133" xfId="44082" applyNumberFormat="1" applyFont="1" applyBorder="1" applyAlignment="1">
      <alignment horizontal="center" vertical="center"/>
    </xf>
    <xf numFmtId="4" fontId="96" fillId="0" borderId="133" xfId="44082" applyNumberFormat="1" applyFont="1" applyBorder="1" applyAlignment="1">
      <alignment vertical="center"/>
    </xf>
    <xf numFmtId="0" fontId="96" fillId="94" borderId="125" xfId="44082" applyFont="1" applyFill="1" applyBorder="1" applyAlignment="1">
      <alignment vertical="center"/>
    </xf>
    <xf numFmtId="4" fontId="97" fillId="97" borderId="133" xfId="44082" applyNumberFormat="1" applyFont="1" applyFill="1" applyBorder="1" applyAlignment="1">
      <alignment vertical="center"/>
    </xf>
    <xf numFmtId="4" fontId="97" fillId="0" borderId="133" xfId="44082" applyNumberFormat="1" applyFont="1" applyBorder="1" applyAlignment="1">
      <alignment vertical="center"/>
    </xf>
    <xf numFmtId="0" fontId="97" fillId="98" borderId="136" xfId="44082" applyFont="1" applyFill="1" applyBorder="1" applyAlignment="1">
      <alignment vertical="center"/>
    </xf>
    <xf numFmtId="0" fontId="97" fillId="98" borderId="137" xfId="44082" applyFont="1" applyFill="1" applyBorder="1" applyAlignment="1">
      <alignment vertical="center"/>
    </xf>
    <xf numFmtId="0" fontId="97" fillId="0" borderId="135" xfId="44082" applyFont="1" applyBorder="1" applyAlignment="1">
      <alignment vertical="center"/>
    </xf>
    <xf numFmtId="0" fontId="97" fillId="0" borderId="136" xfId="44082" applyFont="1" applyBorder="1" applyAlignment="1">
      <alignment vertical="center"/>
    </xf>
    <xf numFmtId="0" fontId="97" fillId="0" borderId="137" xfId="44082" applyFont="1" applyBorder="1" applyAlignment="1">
      <alignment vertical="center"/>
    </xf>
    <xf numFmtId="4" fontId="96" fillId="0" borderId="133" xfId="44082" applyNumberFormat="1" applyFont="1" applyBorder="1" applyAlignment="1">
      <alignment horizontal="center" vertical="center"/>
    </xf>
    <xf numFmtId="197" fontId="96" fillId="0" borderId="133" xfId="44082" applyNumberFormat="1" applyFont="1" applyBorder="1" applyAlignment="1">
      <alignment vertical="center"/>
    </xf>
    <xf numFmtId="0" fontId="97" fillId="0" borderId="0" xfId="44082" applyFont="1" applyAlignment="1">
      <alignment horizontal="center" vertical="center"/>
    </xf>
    <xf numFmtId="0" fontId="96" fillId="94" borderId="133" xfId="44082" applyFont="1" applyFill="1" applyBorder="1" applyAlignment="1">
      <alignment horizontal="center" vertical="center"/>
    </xf>
    <xf numFmtId="4" fontId="96" fillId="94" borderId="133" xfId="44082" applyNumberFormat="1" applyFont="1" applyFill="1" applyBorder="1" applyAlignment="1">
      <alignment horizontal="center" vertical="center"/>
    </xf>
    <xf numFmtId="4" fontId="96" fillId="94" borderId="133" xfId="44082" applyNumberFormat="1" applyFont="1" applyFill="1" applyBorder="1" applyAlignment="1">
      <alignment vertical="center"/>
    </xf>
    <xf numFmtId="0" fontId="96" fillId="94" borderId="125" xfId="44082" applyFont="1" applyFill="1" applyBorder="1" applyAlignment="1">
      <alignment horizontal="center" vertical="center"/>
    </xf>
    <xf numFmtId="0" fontId="96" fillId="0" borderId="127" xfId="44082" applyFont="1" applyBorder="1" applyAlignment="1">
      <alignment vertical="center"/>
    </xf>
    <xf numFmtId="0" fontId="96" fillId="0" borderId="128" xfId="44082" applyFont="1" applyBorder="1" applyAlignment="1">
      <alignment vertical="center"/>
    </xf>
    <xf numFmtId="199" fontId="96" fillId="0" borderId="128" xfId="44082" applyNumberFormat="1" applyFont="1" applyBorder="1" applyAlignment="1">
      <alignment vertical="center"/>
    </xf>
    <xf numFmtId="0" fontId="96" fillId="0" borderId="129" xfId="44082" applyFont="1" applyBorder="1" applyAlignment="1">
      <alignment vertical="center"/>
    </xf>
    <xf numFmtId="0" fontId="96" fillId="0" borderId="133" xfId="44082" applyFont="1" applyBorder="1" applyAlignment="1">
      <alignment vertical="center" wrapText="1"/>
    </xf>
    <xf numFmtId="0" fontId="97" fillId="98" borderId="136" xfId="44082" applyFont="1" applyFill="1" applyBorder="1" applyAlignment="1">
      <alignment horizontal="center" vertical="center"/>
    </xf>
    <xf numFmtId="199" fontId="96" fillId="94" borderId="133" xfId="44082" applyNumberFormat="1" applyFont="1" applyFill="1" applyBorder="1" applyAlignment="1">
      <alignment horizontal="center" vertical="center"/>
    </xf>
    <xf numFmtId="4" fontId="97" fillId="0" borderId="0" xfId="44082" applyNumberFormat="1" applyFont="1" applyAlignment="1">
      <alignment vertical="center"/>
    </xf>
    <xf numFmtId="200" fontId="97" fillId="0" borderId="134" xfId="44082" applyNumberFormat="1" applyFont="1" applyBorder="1" applyAlignment="1">
      <alignment horizontal="right" vertical="center"/>
    </xf>
    <xf numFmtId="201" fontId="97" fillId="0" borderId="0" xfId="44082" applyNumberFormat="1" applyFont="1" applyAlignment="1">
      <alignment vertical="center"/>
    </xf>
    <xf numFmtId="201" fontId="97" fillId="0" borderId="0" xfId="44082" applyNumberFormat="1" applyFont="1" applyAlignment="1">
      <alignment horizontal="right" vertical="center"/>
    </xf>
    <xf numFmtId="0" fontId="96" fillId="0" borderId="135" xfId="44082" applyFont="1" applyBorder="1" applyAlignment="1">
      <alignment vertical="center"/>
    </xf>
    <xf numFmtId="201" fontId="96" fillId="0" borderId="0" xfId="44082" applyNumberFormat="1" applyFont="1" applyAlignment="1">
      <alignment vertical="center"/>
    </xf>
    <xf numFmtId="199" fontId="97" fillId="0" borderId="133" xfId="44082" applyNumberFormat="1" applyFont="1" applyBorder="1" applyAlignment="1">
      <alignment horizontal="center" vertical="center"/>
    </xf>
    <xf numFmtId="202" fontId="96" fillId="0" borderId="133" xfId="44082" applyNumberFormat="1" applyFont="1" applyBorder="1" applyAlignment="1">
      <alignment horizontal="center" vertical="center"/>
    </xf>
    <xf numFmtId="4" fontId="96" fillId="0" borderId="0" xfId="44082" applyNumberFormat="1" applyFont="1" applyAlignment="1">
      <alignment vertical="center"/>
    </xf>
    <xf numFmtId="202" fontId="96" fillId="0" borderId="136" xfId="44082" applyNumberFormat="1" applyFont="1" applyBorder="1" applyAlignment="1">
      <alignment horizontal="center" vertical="center"/>
    </xf>
    <xf numFmtId="10" fontId="96" fillId="0" borderId="133" xfId="44082" applyNumberFormat="1" applyFont="1" applyBorder="1" applyAlignment="1">
      <alignment horizontal="center" vertical="center"/>
    </xf>
    <xf numFmtId="0" fontId="97" fillId="97" borderId="135" xfId="44082" applyFont="1" applyFill="1" applyBorder="1" applyAlignment="1">
      <alignment vertical="center"/>
    </xf>
    <xf numFmtId="0" fontId="97" fillId="97" borderId="136" xfId="44082" applyFont="1" applyFill="1" applyBorder="1" applyAlignment="1">
      <alignment vertical="center"/>
    </xf>
    <xf numFmtId="0" fontId="97" fillId="97" borderId="136" xfId="44082" applyFont="1" applyFill="1" applyBorder="1" applyAlignment="1">
      <alignment horizontal="right" vertical="center"/>
    </xf>
    <xf numFmtId="10" fontId="97" fillId="97" borderId="137" xfId="44082" applyNumberFormat="1" applyFont="1" applyFill="1" applyBorder="1" applyAlignment="1">
      <alignment vertical="center"/>
    </xf>
    <xf numFmtId="4" fontId="97" fillId="99" borderId="133" xfId="44082" applyNumberFormat="1" applyFont="1" applyFill="1" applyBorder="1" applyAlignment="1">
      <alignment vertical="center"/>
    </xf>
    <xf numFmtId="0" fontId="96" fillId="94" borderId="0" xfId="44082" applyFont="1" applyFill="1" applyAlignment="1">
      <alignment vertical="center"/>
    </xf>
    <xf numFmtId="199" fontId="96" fillId="94" borderId="0" xfId="44082" applyNumberFormat="1" applyFont="1" applyFill="1" applyAlignment="1">
      <alignment vertical="center"/>
    </xf>
    <xf numFmtId="0" fontId="85" fillId="0" borderId="38" xfId="44082" applyFont="1" applyBorder="1" applyAlignment="1">
      <alignment horizontal="center" vertical="center"/>
    </xf>
    <xf numFmtId="203" fontId="96" fillId="0" borderId="38" xfId="10584" applyNumberFormat="1" applyFont="1" applyBorder="1" applyAlignment="1">
      <alignment horizontal="center" vertical="center"/>
    </xf>
    <xf numFmtId="2" fontId="96" fillId="0" borderId="38" xfId="10584" applyNumberFormat="1" applyFont="1" applyBorder="1" applyAlignment="1">
      <alignment horizontal="center" vertical="center"/>
    </xf>
    <xf numFmtId="204" fontId="96" fillId="0" borderId="38" xfId="10584" applyNumberFormat="1" applyFont="1" applyBorder="1" applyAlignment="1">
      <alignment horizontal="center" vertical="center"/>
    </xf>
    <xf numFmtId="1" fontId="96" fillId="0" borderId="38" xfId="10584" applyNumberFormat="1" applyFont="1" applyBorder="1" applyAlignment="1">
      <alignment horizontal="center" vertical="center"/>
    </xf>
    <xf numFmtId="199" fontId="96" fillId="0" borderId="38" xfId="10584" applyNumberFormat="1" applyFont="1" applyBorder="1" applyAlignment="1">
      <alignment horizontal="center" vertical="center"/>
    </xf>
    <xf numFmtId="2" fontId="96" fillId="0" borderId="38" xfId="44075" applyNumberFormat="1" applyFont="1" applyFill="1" applyBorder="1" applyAlignment="1">
      <alignment horizontal="center" vertical="center"/>
    </xf>
    <xf numFmtId="204" fontId="96" fillId="0" borderId="38" xfId="44075" applyNumberFormat="1" applyFont="1" applyFill="1" applyBorder="1" applyAlignment="1">
      <alignment horizontal="center" vertical="center"/>
    </xf>
    <xf numFmtId="1" fontId="97" fillId="0" borderId="38" xfId="10584" applyNumberFormat="1" applyFont="1" applyBorder="1" applyAlignment="1">
      <alignment horizontal="center" vertical="center"/>
    </xf>
    <xf numFmtId="0" fontId="96" fillId="0" borderId="127" xfId="44082" applyFont="1" applyBorder="1"/>
    <xf numFmtId="0" fontId="96" fillId="0" borderId="128" xfId="44082" applyFont="1" applyBorder="1"/>
    <xf numFmtId="199" fontId="96" fillId="0" borderId="128" xfId="44082" applyNumberFormat="1" applyFont="1" applyBorder="1"/>
    <xf numFmtId="0" fontId="96" fillId="0" borderId="129" xfId="44082" applyFont="1" applyBorder="1"/>
    <xf numFmtId="194" fontId="100" fillId="0" borderId="0" xfId="44082" applyNumberFormat="1" applyFont="1" applyAlignment="1">
      <alignment vertical="center" wrapText="1"/>
    </xf>
    <xf numFmtId="194" fontId="100" fillId="0" borderId="5" xfId="44082" applyNumberFormat="1" applyFont="1" applyBorder="1" applyAlignment="1">
      <alignment vertical="center" wrapText="1"/>
    </xf>
    <xf numFmtId="194" fontId="100" fillId="0" borderId="145" xfId="44082" applyNumberFormat="1" applyFont="1" applyBorder="1" applyAlignment="1">
      <alignment vertical="center"/>
    </xf>
    <xf numFmtId="194" fontId="100" fillId="0" borderId="145" xfId="44082" applyNumberFormat="1" applyFont="1" applyBorder="1" applyAlignment="1">
      <alignment vertical="center" wrapText="1"/>
    </xf>
    <xf numFmtId="194" fontId="100" fillId="0" borderId="146" xfId="44082" applyNumberFormat="1" applyFont="1" applyBorder="1" applyAlignment="1">
      <alignment vertical="center" wrapText="1"/>
    </xf>
    <xf numFmtId="0" fontId="87" fillId="0" borderId="18" xfId="44082" applyFont="1" applyBorder="1" applyAlignment="1">
      <alignment horizontal="left" vertical="center"/>
    </xf>
    <xf numFmtId="0" fontId="87" fillId="0" borderId="17" xfId="44082" applyFont="1" applyBorder="1" applyAlignment="1">
      <alignment horizontal="left" vertical="center"/>
    </xf>
    <xf numFmtId="0" fontId="100" fillId="0" borderId="17" xfId="44082" applyFont="1" applyBorder="1" applyAlignment="1">
      <alignment horizontal="left" vertical="center"/>
    </xf>
    <xf numFmtId="199" fontId="100" fillId="0" borderId="17" xfId="44082" applyNumberFormat="1" applyFont="1" applyBorder="1" applyAlignment="1">
      <alignment horizontal="left" vertical="center"/>
    </xf>
    <xf numFmtId="0" fontId="100" fillId="0" borderId="16" xfId="44082" applyFont="1" applyBorder="1" applyAlignment="1">
      <alignment horizontal="left" vertical="center"/>
    </xf>
    <xf numFmtId="0" fontId="93" fillId="0" borderId="128" xfId="44082" applyFont="1" applyBorder="1"/>
    <xf numFmtId="0" fontId="100" fillId="0" borderId="147" xfId="44082" applyFont="1" applyBorder="1" applyAlignment="1">
      <alignment vertical="center"/>
    </xf>
    <xf numFmtId="0" fontId="100" fillId="0" borderId="148" xfId="44082" applyFont="1" applyBorder="1" applyAlignment="1">
      <alignment vertical="center"/>
    </xf>
    <xf numFmtId="199" fontId="100" fillId="0" borderId="148" xfId="44082" applyNumberFormat="1" applyFont="1" applyBorder="1" applyAlignment="1">
      <alignment vertical="center"/>
    </xf>
    <xf numFmtId="0" fontId="100" fillId="0" borderId="149" xfId="44082" applyFont="1" applyBorder="1" applyAlignment="1">
      <alignment vertical="center"/>
    </xf>
    <xf numFmtId="199" fontId="100" fillId="0" borderId="0" xfId="44082" applyNumberFormat="1" applyFont="1" applyAlignment="1">
      <alignment vertical="center"/>
    </xf>
    <xf numFmtId="0" fontId="100" fillId="0" borderId="125" xfId="44082" applyFont="1" applyBorder="1" applyAlignment="1">
      <alignment horizontal="center" vertical="center"/>
    </xf>
    <xf numFmtId="0" fontId="87" fillId="97" borderId="133" xfId="44082" applyFont="1" applyFill="1" applyBorder="1" applyAlignment="1">
      <alignment horizontal="center" vertical="center"/>
    </xf>
    <xf numFmtId="199" fontId="87" fillId="97" borderId="133" xfId="44082" applyNumberFormat="1" applyFont="1" applyFill="1" applyBorder="1" applyAlignment="1">
      <alignment horizontal="center" vertical="center" wrapText="1"/>
    </xf>
    <xf numFmtId="0" fontId="87" fillId="97" borderId="133" xfId="44082" applyFont="1" applyFill="1" applyBorder="1" applyAlignment="1">
      <alignment horizontal="center" vertical="center" wrapText="1"/>
    </xf>
    <xf numFmtId="0" fontId="100" fillId="0" borderId="126" xfId="44082" applyFont="1" applyBorder="1" applyAlignment="1">
      <alignment horizontal="center" vertical="center"/>
    </xf>
    <xf numFmtId="0" fontId="100" fillId="0" borderId="0" xfId="44082" applyFont="1" applyAlignment="1">
      <alignment horizontal="center" vertical="center"/>
    </xf>
    <xf numFmtId="0" fontId="87" fillId="0" borderId="125" xfId="44082" applyFont="1" applyBorder="1" applyAlignment="1">
      <alignment vertical="center"/>
    </xf>
    <xf numFmtId="0" fontId="87" fillId="0" borderId="133" xfId="44082" applyFont="1" applyBorder="1" applyAlignment="1">
      <alignment horizontal="center" vertical="center"/>
    </xf>
    <xf numFmtId="0" fontId="87" fillId="0" borderId="133" xfId="44082" applyFont="1" applyBorder="1" applyAlignment="1">
      <alignment vertical="center"/>
    </xf>
    <xf numFmtId="199" fontId="87" fillId="0" borderId="133" xfId="44082" applyNumberFormat="1" applyFont="1" applyBorder="1" applyAlignment="1">
      <alignment horizontal="center" vertical="center"/>
    </xf>
    <xf numFmtId="4" fontId="87" fillId="0" borderId="133" xfId="44082" applyNumberFormat="1" applyFont="1" applyBorder="1" applyAlignment="1">
      <alignment vertical="center"/>
    </xf>
    <xf numFmtId="0" fontId="87" fillId="0" borderId="126" xfId="44082" applyFont="1" applyBorder="1" applyAlignment="1">
      <alignment vertical="center"/>
    </xf>
    <xf numFmtId="0" fontId="87" fillId="0" borderId="0" xfId="44082" applyFont="1"/>
    <xf numFmtId="0" fontId="100" fillId="0" borderId="133" xfId="44082" applyFont="1" applyBorder="1" applyAlignment="1">
      <alignment horizontal="center" vertical="center"/>
    </xf>
    <xf numFmtId="0" fontId="100" fillId="0" borderId="133" xfId="44082" applyFont="1" applyBorder="1" applyAlignment="1">
      <alignment vertical="center"/>
    </xf>
    <xf numFmtId="199" fontId="100" fillId="0" borderId="133" xfId="44082" applyNumberFormat="1" applyFont="1" applyBorder="1" applyAlignment="1">
      <alignment horizontal="center" vertical="center"/>
    </xf>
    <xf numFmtId="4" fontId="100" fillId="0" borderId="133" xfId="44082" applyNumberFormat="1" applyFont="1" applyBorder="1" applyAlignment="1">
      <alignment vertical="center"/>
    </xf>
    <xf numFmtId="202" fontId="100" fillId="0" borderId="133" xfId="44082" applyNumberFormat="1" applyFont="1" applyBorder="1" applyAlignment="1">
      <alignment vertical="center"/>
    </xf>
    <xf numFmtId="202" fontId="87" fillId="0" borderId="133" xfId="44082" applyNumberFormat="1" applyFont="1" applyBorder="1" applyAlignment="1">
      <alignment vertical="center"/>
    </xf>
    <xf numFmtId="0" fontId="87" fillId="0" borderId="0" xfId="44082" applyFont="1" applyAlignment="1">
      <alignment horizontal="center" vertical="center"/>
    </xf>
    <xf numFmtId="0" fontId="100" fillId="0" borderId="133" xfId="44082" applyFont="1" applyBorder="1" applyAlignment="1">
      <alignment vertical="center" wrapText="1"/>
    </xf>
    <xf numFmtId="199" fontId="104" fillId="0" borderId="133" xfId="44082" applyNumberFormat="1" applyFont="1" applyBorder="1" applyAlignment="1">
      <alignment horizontal="center" vertical="center"/>
    </xf>
    <xf numFmtId="199" fontId="100" fillId="0" borderId="133" xfId="44082" applyNumberFormat="1" applyFont="1" applyBorder="1" applyAlignment="1">
      <alignment vertical="center"/>
    </xf>
    <xf numFmtId="199" fontId="100" fillId="0" borderId="0" xfId="44082" applyNumberFormat="1" applyFont="1" applyAlignment="1">
      <alignment horizontal="center" vertical="center"/>
    </xf>
    <xf numFmtId="4" fontId="100" fillId="0" borderId="0" xfId="44082" applyNumberFormat="1" applyFont="1" applyAlignment="1">
      <alignment vertical="center"/>
    </xf>
    <xf numFmtId="199" fontId="87" fillId="97" borderId="133" xfId="44082" applyNumberFormat="1" applyFont="1" applyFill="1" applyBorder="1" applyAlignment="1">
      <alignment horizontal="center" vertical="center"/>
    </xf>
    <xf numFmtId="202" fontId="100" fillId="0" borderId="150" xfId="44082" applyNumberFormat="1" applyFont="1" applyBorder="1" applyAlignment="1">
      <alignment vertical="center"/>
    </xf>
    <xf numFmtId="0" fontId="100" fillId="0" borderId="151" xfId="44082" applyFont="1" applyBorder="1" applyAlignment="1">
      <alignment vertical="center"/>
    </xf>
    <xf numFmtId="0" fontId="99" fillId="0" borderId="125" xfId="44082" applyBorder="1"/>
    <xf numFmtId="0" fontId="99" fillId="0" borderId="151" xfId="44082" applyBorder="1"/>
    <xf numFmtId="0" fontId="100" fillId="0" borderId="136" xfId="44082" applyFont="1" applyBorder="1" applyAlignment="1">
      <alignment vertical="center" wrapText="1"/>
    </xf>
    <xf numFmtId="202" fontId="100" fillId="0" borderId="137" xfId="44082" applyNumberFormat="1" applyFont="1" applyBorder="1" applyAlignment="1">
      <alignment vertical="center"/>
    </xf>
    <xf numFmtId="0" fontId="87" fillId="0" borderId="151" xfId="44082" applyFont="1" applyBorder="1" applyAlignment="1">
      <alignment vertical="center"/>
    </xf>
    <xf numFmtId="0" fontId="87" fillId="0" borderId="133" xfId="44082" applyFont="1" applyBorder="1" applyAlignment="1">
      <alignment horizontal="center" vertical="center" wrapText="1"/>
    </xf>
    <xf numFmtId="0" fontId="87" fillId="0" borderId="152" xfId="44082" applyFont="1" applyBorder="1" applyAlignment="1">
      <alignment horizontal="center" vertical="center"/>
    </xf>
    <xf numFmtId="0" fontId="100" fillId="0" borderId="152" xfId="44082" applyFont="1" applyBorder="1" applyAlignment="1">
      <alignment horizontal="center" vertical="center"/>
    </xf>
    <xf numFmtId="0" fontId="100" fillId="0" borderId="152" xfId="44082" applyFont="1" applyBorder="1" applyAlignment="1">
      <alignment vertical="center" wrapText="1"/>
    </xf>
    <xf numFmtId="199" fontId="100" fillId="0" borderId="152" xfId="44082" applyNumberFormat="1" applyFont="1" applyBorder="1" applyAlignment="1">
      <alignment horizontal="center" vertical="center"/>
    </xf>
    <xf numFmtId="4" fontId="100" fillId="0" borderId="152" xfId="44082" applyNumberFormat="1" applyFont="1" applyBorder="1" applyAlignment="1">
      <alignment vertical="center"/>
    </xf>
    <xf numFmtId="202" fontId="100" fillId="0" borderId="152" xfId="44082" applyNumberFormat="1" applyFont="1" applyBorder="1" applyAlignment="1">
      <alignment vertical="center"/>
    </xf>
    <xf numFmtId="0" fontId="87" fillId="0" borderId="127" xfId="44082" applyFont="1" applyBorder="1" applyAlignment="1">
      <alignment vertical="center"/>
    </xf>
    <xf numFmtId="202" fontId="87" fillId="0" borderId="153" xfId="44082" applyNumberFormat="1" applyFont="1" applyBorder="1" applyAlignment="1">
      <alignment vertical="center"/>
    </xf>
    <xf numFmtId="0" fontId="87" fillId="0" borderId="129" xfId="44082" applyFont="1" applyBorder="1" applyAlignment="1">
      <alignment vertical="center"/>
    </xf>
    <xf numFmtId="202" fontId="87" fillId="0" borderId="157" xfId="44082" applyNumberFormat="1" applyFont="1" applyBorder="1" applyAlignment="1">
      <alignment vertical="center"/>
    </xf>
    <xf numFmtId="202" fontId="87" fillId="100" borderId="159" xfId="44082" applyNumberFormat="1" applyFont="1" applyFill="1" applyBorder="1" applyAlignment="1">
      <alignment vertical="center"/>
    </xf>
    <xf numFmtId="4" fontId="87" fillId="0" borderId="0" xfId="44082" applyNumberFormat="1" applyFont="1" applyAlignment="1">
      <alignment vertical="center"/>
    </xf>
    <xf numFmtId="0" fontId="100" fillId="0" borderId="135" xfId="44082" applyFont="1" applyBorder="1" applyAlignment="1">
      <alignment horizontal="center" vertical="center"/>
    </xf>
    <xf numFmtId="0" fontId="100" fillId="0" borderId="38" xfId="44082" applyFont="1" applyBorder="1" applyAlignment="1">
      <alignment horizontal="center" vertical="center"/>
    </xf>
    <xf numFmtId="0" fontId="100" fillId="0" borderId="38" xfId="44082" applyFont="1" applyBorder="1" applyAlignment="1">
      <alignment vertical="center" wrapText="1"/>
    </xf>
    <xf numFmtId="199" fontId="100" fillId="0" borderId="38" xfId="44082" applyNumberFormat="1" applyFont="1" applyBorder="1" applyAlignment="1">
      <alignment horizontal="center" vertical="center"/>
    </xf>
    <xf numFmtId="4" fontId="100" fillId="0" borderId="38" xfId="44082" applyNumberFormat="1" applyFont="1" applyBorder="1" applyAlignment="1">
      <alignment vertical="center"/>
    </xf>
    <xf numFmtId="0" fontId="87" fillId="0" borderId="128" xfId="44082" applyFont="1" applyBorder="1" applyAlignment="1">
      <alignment horizontal="right" vertical="center"/>
    </xf>
    <xf numFmtId="199" fontId="87" fillId="0" borderId="128" xfId="44082" applyNumberFormat="1" applyFont="1" applyBorder="1" applyAlignment="1">
      <alignment vertical="center"/>
    </xf>
    <xf numFmtId="0" fontId="100" fillId="0" borderId="0" xfId="44082" applyFont="1" applyAlignment="1">
      <alignment horizontal="left" vertical="center" wrapText="1"/>
    </xf>
    <xf numFmtId="0" fontId="100" fillId="0" borderId="126" xfId="44082" applyFont="1" applyBorder="1" applyAlignment="1">
      <alignment horizontal="left" vertical="center" wrapText="1"/>
    </xf>
    <xf numFmtId="197" fontId="100" fillId="0" borderId="133" xfId="44082" applyNumberFormat="1" applyFont="1" applyBorder="1" applyAlignment="1">
      <alignment vertical="center"/>
    </xf>
    <xf numFmtId="0" fontId="100" fillId="0" borderId="125" xfId="44082" applyFont="1" applyBorder="1"/>
    <xf numFmtId="0" fontId="100" fillId="0" borderId="126" xfId="44082" applyFont="1" applyBorder="1"/>
    <xf numFmtId="199" fontId="100" fillId="0" borderId="0" xfId="44082" applyNumberFormat="1" applyFont="1"/>
    <xf numFmtId="0" fontId="100" fillId="0" borderId="127" xfId="44082" applyFont="1" applyBorder="1"/>
    <xf numFmtId="0" fontId="100" fillId="0" borderId="128" xfId="44082" applyFont="1" applyBorder="1"/>
    <xf numFmtId="199" fontId="100" fillId="0" borderId="128" xfId="44082" applyNumberFormat="1" applyFont="1" applyBorder="1"/>
    <xf numFmtId="0" fontId="100" fillId="0" borderId="129" xfId="44082" applyFont="1" applyBorder="1"/>
    <xf numFmtId="0" fontId="1" fillId="0" borderId="0" xfId="44082" applyFont="1" applyAlignment="1">
      <alignment vertical="center"/>
    </xf>
    <xf numFmtId="0" fontId="1" fillId="0" borderId="0" xfId="44082" applyFont="1" applyAlignment="1">
      <alignment horizontal="center" vertical="center"/>
    </xf>
    <xf numFmtId="199" fontId="1" fillId="0" borderId="0" xfId="44082" applyNumberFormat="1" applyFont="1" applyAlignment="1">
      <alignment vertical="center"/>
    </xf>
    <xf numFmtId="197" fontId="1" fillId="0" borderId="0" xfId="44082" applyNumberFormat="1" applyFont="1" applyAlignment="1">
      <alignment vertical="center"/>
    </xf>
    <xf numFmtId="194" fontId="1" fillId="0" borderId="0" xfId="44082" applyNumberFormat="1" applyFont="1" applyAlignment="1">
      <alignment horizontal="left" vertical="center" wrapText="1"/>
    </xf>
    <xf numFmtId="0" fontId="1" fillId="0" borderId="0" xfId="44082" applyFont="1" applyAlignment="1">
      <alignment vertical="center" wrapText="1"/>
    </xf>
    <xf numFmtId="0" fontId="1" fillId="0" borderId="126" xfId="44082" applyFont="1" applyBorder="1" applyAlignment="1">
      <alignment vertical="center" wrapText="1"/>
    </xf>
    <xf numFmtId="0" fontId="1" fillId="0" borderId="125" xfId="44082" applyFont="1" applyBorder="1" applyAlignment="1">
      <alignment horizontal="left" vertical="center"/>
    </xf>
    <xf numFmtId="0" fontId="1" fillId="0" borderId="0" xfId="44082" applyFont="1" applyAlignment="1">
      <alignment horizontal="left" vertical="center"/>
    </xf>
    <xf numFmtId="199" fontId="1" fillId="0" borderId="0" xfId="44082" applyNumberFormat="1" applyFont="1" applyAlignment="1">
      <alignment horizontal="left" vertical="center"/>
    </xf>
    <xf numFmtId="197" fontId="1" fillId="0" borderId="0" xfId="44082" applyNumberFormat="1" applyFont="1" applyAlignment="1">
      <alignment horizontal="left" vertical="center"/>
    </xf>
    <xf numFmtId="0" fontId="1" fillId="0" borderId="126" xfId="44082" applyFont="1" applyBorder="1" applyAlignment="1">
      <alignment horizontal="left" vertical="center"/>
    </xf>
    <xf numFmtId="0" fontId="1" fillId="94" borderId="0" xfId="44082" applyFont="1" applyFill="1" applyAlignment="1">
      <alignment vertical="center"/>
    </xf>
    <xf numFmtId="0" fontId="1" fillId="0" borderId="125" xfId="44082" applyFont="1" applyBorder="1" applyAlignment="1">
      <alignment vertical="center"/>
    </xf>
    <xf numFmtId="0" fontId="57" fillId="0" borderId="0" xfId="44082" applyFont="1" applyAlignment="1">
      <alignment vertical="center"/>
    </xf>
    <xf numFmtId="0" fontId="1" fillId="0" borderId="126" xfId="44082" applyFont="1" applyBorder="1" applyAlignment="1">
      <alignment vertical="center"/>
    </xf>
    <xf numFmtId="0" fontId="1" fillId="0" borderId="0" xfId="44082" applyFont="1" applyAlignment="1">
      <alignment horizontal="left" vertical="center" wrapText="1"/>
    </xf>
    <xf numFmtId="199" fontId="57" fillId="0" borderId="0" xfId="44082" applyNumberFormat="1" applyFont="1" applyAlignment="1">
      <alignment horizontal="center" vertical="center"/>
    </xf>
    <xf numFmtId="4" fontId="1" fillId="0" borderId="133" xfId="44082" applyNumberFormat="1" applyFont="1" applyBorder="1" applyAlignment="1">
      <alignment horizontal="center" vertical="center"/>
    </xf>
    <xf numFmtId="199" fontId="1" fillId="0" borderId="136" xfId="44082" applyNumberFormat="1" applyFont="1" applyBorder="1" applyAlignment="1">
      <alignment horizontal="right" vertical="center"/>
    </xf>
    <xf numFmtId="199" fontId="1" fillId="0" borderId="137" xfId="44082" applyNumberFormat="1" applyFont="1" applyBorder="1" applyAlignment="1">
      <alignment vertical="center"/>
    </xf>
    <xf numFmtId="4" fontId="5" fillId="0" borderId="133" xfId="44082" applyNumberFormat="1" applyFont="1" applyBorder="1" applyAlignment="1">
      <alignment horizontal="center" vertical="center"/>
    </xf>
    <xf numFmtId="0" fontId="1" fillId="0" borderId="164" xfId="44082" applyFont="1" applyBorder="1" applyAlignment="1">
      <alignment vertical="center"/>
    </xf>
    <xf numFmtId="0" fontId="1" fillId="0" borderId="17" xfId="44082" applyFont="1" applyBorder="1" applyAlignment="1">
      <alignment vertical="center"/>
    </xf>
    <xf numFmtId="0" fontId="1" fillId="0" borderId="17" xfId="44082" applyFont="1" applyBorder="1" applyAlignment="1">
      <alignment horizontal="center" vertical="center"/>
    </xf>
    <xf numFmtId="199" fontId="1" fillId="0" borderId="17" xfId="44082" applyNumberFormat="1" applyFont="1" applyBorder="1" applyAlignment="1">
      <alignment vertical="center"/>
    </xf>
    <xf numFmtId="197" fontId="1" fillId="0" borderId="17" xfId="44082" applyNumberFormat="1" applyFont="1" applyBorder="1" applyAlignment="1">
      <alignment vertical="center"/>
    </xf>
    <xf numFmtId="0" fontId="1" fillId="0" borderId="165" xfId="44082" applyFont="1" applyBorder="1" applyAlignment="1">
      <alignment vertical="center"/>
    </xf>
    <xf numFmtId="0" fontId="1" fillId="94" borderId="125" xfId="44082" applyFont="1" applyFill="1" applyBorder="1" applyAlignment="1">
      <alignment vertical="center" wrapText="1"/>
    </xf>
    <xf numFmtId="0" fontId="57" fillId="97" borderId="133" xfId="44082" applyFont="1" applyFill="1" applyBorder="1" applyAlignment="1">
      <alignment horizontal="center" vertical="center" wrapText="1"/>
    </xf>
    <xf numFmtId="197" fontId="57" fillId="97" borderId="133" xfId="44082" applyNumberFormat="1" applyFont="1" applyFill="1" applyBorder="1" applyAlignment="1">
      <alignment horizontal="center" vertical="center" wrapText="1"/>
    </xf>
    <xf numFmtId="0" fontId="1" fillId="94" borderId="126" xfId="44082" applyFont="1" applyFill="1" applyBorder="1" applyAlignment="1">
      <alignment vertical="center" wrapText="1"/>
    </xf>
    <xf numFmtId="0" fontId="1" fillId="94" borderId="125" xfId="44082" applyFont="1" applyFill="1" applyBorder="1" applyAlignment="1">
      <alignment vertical="center"/>
    </xf>
    <xf numFmtId="0" fontId="57" fillId="100" borderId="133" xfId="44082" applyFont="1" applyFill="1" applyBorder="1" applyAlignment="1">
      <alignment horizontal="center" vertical="center"/>
    </xf>
    <xf numFmtId="0" fontId="1" fillId="94" borderId="126" xfId="44082" applyFont="1" applyFill="1" applyBorder="1" applyAlignment="1">
      <alignment vertical="center"/>
    </xf>
    <xf numFmtId="0" fontId="1" fillId="0" borderId="125" xfId="44082" applyFont="1" applyBorder="1" applyAlignment="1">
      <alignment horizontal="center" vertical="center"/>
    </xf>
    <xf numFmtId="0" fontId="1" fillId="0" borderId="166" xfId="44082" applyFont="1" applyBorder="1" applyAlignment="1">
      <alignment horizontal="center" vertical="center"/>
    </xf>
    <xf numFmtId="199" fontId="1" fillId="0" borderId="166" xfId="44082" applyNumberFormat="1" applyFont="1" applyBorder="1" applyAlignment="1">
      <alignment horizontal="center" vertical="center"/>
    </xf>
    <xf numFmtId="4" fontId="1" fillId="0" borderId="166" xfId="44082" applyNumberFormat="1" applyFont="1" applyBorder="1" applyAlignment="1">
      <alignment horizontal="center" vertical="center"/>
    </xf>
    <xf numFmtId="3" fontId="1" fillId="0" borderId="166" xfId="44082" applyNumberFormat="1" applyFont="1" applyBorder="1" applyAlignment="1">
      <alignment horizontal="center" vertical="center"/>
    </xf>
    <xf numFmtId="197" fontId="1" fillId="0" borderId="166" xfId="44082" applyNumberFormat="1" applyFont="1" applyBorder="1" applyAlignment="1">
      <alignment horizontal="right" vertical="center"/>
    </xf>
    <xf numFmtId="4" fontId="1" fillId="0" borderId="166" xfId="44082" applyNumberFormat="1" applyFont="1" applyBorder="1" applyAlignment="1">
      <alignment horizontal="right" vertical="center"/>
    </xf>
    <xf numFmtId="0" fontId="1" fillId="0" borderId="126" xfId="44082" applyFont="1" applyBorder="1" applyAlignment="1">
      <alignment horizontal="center" vertical="center"/>
    </xf>
    <xf numFmtId="0" fontId="1" fillId="0" borderId="169" xfId="44082" applyFont="1" applyBorder="1" applyAlignment="1">
      <alignment horizontal="center" vertical="center"/>
    </xf>
    <xf numFmtId="199" fontId="1" fillId="0" borderId="169" xfId="44082" applyNumberFormat="1" applyFont="1" applyBorder="1" applyAlignment="1">
      <alignment horizontal="center" vertical="center"/>
    </xf>
    <xf numFmtId="4" fontId="1" fillId="0" borderId="169" xfId="44082" applyNumberFormat="1" applyFont="1" applyBorder="1" applyAlignment="1">
      <alignment horizontal="center" vertical="center"/>
    </xf>
    <xf numFmtId="3" fontId="1" fillId="0" borderId="169" xfId="44082" applyNumberFormat="1" applyFont="1" applyBorder="1" applyAlignment="1">
      <alignment horizontal="center" vertical="center"/>
    </xf>
    <xf numFmtId="197" fontId="1" fillId="0" borderId="169" xfId="44082" applyNumberFormat="1" applyFont="1" applyBorder="1" applyAlignment="1">
      <alignment horizontal="right" vertical="center"/>
    </xf>
    <xf numFmtId="4" fontId="1" fillId="0" borderId="169" xfId="44082" applyNumberFormat="1" applyFont="1" applyBorder="1" applyAlignment="1">
      <alignment horizontal="right" vertical="center"/>
    </xf>
    <xf numFmtId="0" fontId="5" fillId="0" borderId="0" xfId="44082" applyFont="1" applyAlignment="1">
      <alignment wrapText="1"/>
    </xf>
    <xf numFmtId="199" fontId="1" fillId="0" borderId="0" xfId="44082" applyNumberFormat="1" applyFont="1" applyAlignment="1">
      <alignment horizontal="center" vertical="center"/>
    </xf>
    <xf numFmtId="4" fontId="1" fillId="0" borderId="0" xfId="44082" applyNumberFormat="1" applyFont="1" applyAlignment="1">
      <alignment horizontal="center" vertical="center"/>
    </xf>
    <xf numFmtId="3" fontId="1" fillId="0" borderId="0" xfId="44082" applyNumberFormat="1" applyFont="1" applyAlignment="1">
      <alignment horizontal="center" vertical="center"/>
    </xf>
    <xf numFmtId="197" fontId="1" fillId="0" borderId="0" xfId="44082" applyNumberFormat="1" applyFont="1" applyAlignment="1">
      <alignment horizontal="right" vertical="center"/>
    </xf>
    <xf numFmtId="4" fontId="1" fillId="0" borderId="0" xfId="44082" applyNumberFormat="1" applyFont="1" applyAlignment="1">
      <alignment horizontal="right" vertical="center"/>
    </xf>
    <xf numFmtId="0" fontId="1" fillId="0" borderId="127" xfId="44082" applyFont="1" applyBorder="1" applyAlignment="1">
      <alignment horizontal="center" vertical="center"/>
    </xf>
    <xf numFmtId="0" fontId="1" fillId="0" borderId="128" xfId="44082" applyFont="1" applyBorder="1" applyAlignment="1">
      <alignment horizontal="center" vertical="center"/>
    </xf>
    <xf numFmtId="0" fontId="1" fillId="0" borderId="128" xfId="44082" applyFont="1" applyBorder="1" applyAlignment="1">
      <alignment horizontal="left" vertical="center" wrapText="1"/>
    </xf>
    <xf numFmtId="0" fontId="5" fillId="0" borderId="128" xfId="44082" applyFont="1" applyBorder="1" applyAlignment="1">
      <alignment wrapText="1"/>
    </xf>
    <xf numFmtId="199" fontId="1" fillId="0" borderId="128" xfId="44082" applyNumberFormat="1" applyFont="1" applyBorder="1" applyAlignment="1">
      <alignment horizontal="center" vertical="center"/>
    </xf>
    <xf numFmtId="4" fontId="1" fillId="0" borderId="128" xfId="44082" applyNumberFormat="1" applyFont="1" applyBorder="1" applyAlignment="1">
      <alignment horizontal="center" vertical="center"/>
    </xf>
    <xf numFmtId="3" fontId="1" fillId="0" borderId="128" xfId="44082" applyNumberFormat="1" applyFont="1" applyBorder="1" applyAlignment="1">
      <alignment horizontal="center" vertical="center"/>
    </xf>
    <xf numFmtId="197" fontId="1" fillId="0" borderId="128" xfId="44082" applyNumberFormat="1" applyFont="1" applyBorder="1" applyAlignment="1">
      <alignment horizontal="right" vertical="center"/>
    </xf>
    <xf numFmtId="4" fontId="1" fillId="0" borderId="128" xfId="44082" applyNumberFormat="1" applyFont="1" applyBorder="1" applyAlignment="1">
      <alignment horizontal="right" vertical="center"/>
    </xf>
    <xf numFmtId="0" fontId="1" fillId="0" borderId="129" xfId="44082" applyFont="1" applyBorder="1" applyAlignment="1">
      <alignment horizontal="center" vertical="center"/>
    </xf>
    <xf numFmtId="0" fontId="1" fillId="0" borderId="56" xfId="44082" applyFont="1" applyBorder="1" applyAlignment="1">
      <alignment horizontal="center" vertical="center"/>
    </xf>
    <xf numFmtId="0" fontId="1" fillId="0" borderId="56" xfId="44082" applyFont="1" applyBorder="1" applyAlignment="1">
      <alignment horizontal="left" vertical="center" wrapText="1"/>
    </xf>
    <xf numFmtId="0" fontId="5" fillId="0" borderId="56" xfId="44082" applyFont="1" applyBorder="1" applyAlignment="1">
      <alignment wrapText="1"/>
    </xf>
    <xf numFmtId="199" fontId="1" fillId="0" borderId="56" xfId="44082" applyNumberFormat="1" applyFont="1" applyBorder="1" applyAlignment="1">
      <alignment horizontal="center" vertical="center"/>
    </xf>
    <xf numFmtId="4" fontId="1" fillId="0" borderId="56" xfId="44082" applyNumberFormat="1" applyFont="1" applyBorder="1" applyAlignment="1">
      <alignment horizontal="center" vertical="center"/>
    </xf>
    <xf numFmtId="3" fontId="1" fillId="0" borderId="56" xfId="44082" applyNumberFormat="1" applyFont="1" applyBorder="1" applyAlignment="1">
      <alignment horizontal="center" vertical="center"/>
    </xf>
    <xf numFmtId="197" fontId="1" fillId="0" borderId="56" xfId="44082" applyNumberFormat="1" applyFont="1" applyBorder="1" applyAlignment="1">
      <alignment horizontal="right" vertical="center"/>
    </xf>
    <xf numFmtId="4" fontId="1" fillId="0" borderId="56" xfId="44082" applyNumberFormat="1" applyFont="1" applyBorder="1" applyAlignment="1">
      <alignment horizontal="right" vertical="center"/>
    </xf>
    <xf numFmtId="0" fontId="57" fillId="97" borderId="173" xfId="44082" applyFont="1" applyFill="1" applyBorder="1" applyAlignment="1">
      <alignment horizontal="center" vertical="center" wrapText="1"/>
    </xf>
    <xf numFmtId="197" fontId="57" fillId="97" borderId="173" xfId="44082" applyNumberFormat="1" applyFont="1" applyFill="1" applyBorder="1" applyAlignment="1">
      <alignment horizontal="center" vertical="center" wrapText="1"/>
    </xf>
    <xf numFmtId="0" fontId="1" fillId="94" borderId="125" xfId="44082" applyFont="1" applyFill="1" applyBorder="1" applyAlignment="1">
      <alignment horizontal="center" vertical="center"/>
    </xf>
    <xf numFmtId="4" fontId="57" fillId="97" borderId="133" xfId="44082" applyNumberFormat="1" applyFont="1" applyFill="1" applyBorder="1" applyAlignment="1">
      <alignment horizontal="right" vertical="center"/>
    </xf>
    <xf numFmtId="0" fontId="1" fillId="94" borderId="126" xfId="44082" applyFont="1" applyFill="1" applyBorder="1" applyAlignment="1">
      <alignment horizontal="center" vertical="center"/>
    </xf>
    <xf numFmtId="4" fontId="6" fillId="0" borderId="123" xfId="44082" applyNumberFormat="1" applyFont="1" applyBorder="1" applyAlignment="1">
      <alignment horizontal="center" vertical="center"/>
    </xf>
    <xf numFmtId="10" fontId="57" fillId="0" borderId="179" xfId="44085" applyNumberFormat="1" applyFont="1" applyFill="1" applyBorder="1" applyAlignment="1">
      <alignment vertical="center"/>
    </xf>
    <xf numFmtId="0" fontId="1" fillId="0" borderId="127" xfId="44082" applyFont="1" applyBorder="1" applyAlignment="1">
      <alignment vertical="center"/>
    </xf>
    <xf numFmtId="0" fontId="1" fillId="0" borderId="128" xfId="44082" applyFont="1" applyBorder="1" applyAlignment="1">
      <alignment vertical="center"/>
    </xf>
    <xf numFmtId="199" fontId="1" fillId="0" borderId="128" xfId="44082" applyNumberFormat="1" applyFont="1" applyBorder="1" applyAlignment="1">
      <alignment vertical="center"/>
    </xf>
    <xf numFmtId="197" fontId="1" fillId="0" borderId="128" xfId="44082" applyNumberFormat="1" applyFont="1" applyBorder="1" applyAlignment="1">
      <alignment vertical="center"/>
    </xf>
    <xf numFmtId="0" fontId="1" fillId="0" borderId="129" xfId="44082" applyFont="1" applyBorder="1" applyAlignment="1">
      <alignment vertical="center"/>
    </xf>
    <xf numFmtId="0" fontId="106" fillId="0" borderId="0" xfId="44082" applyFont="1"/>
    <xf numFmtId="0" fontId="57" fillId="0" borderId="180" xfId="44082" applyFont="1" applyBorder="1" applyAlignment="1">
      <alignment vertical="center"/>
    </xf>
    <xf numFmtId="0" fontId="57" fillId="0" borderId="57" xfId="44082" applyFont="1" applyBorder="1" applyAlignment="1">
      <alignment vertical="center"/>
    </xf>
    <xf numFmtId="0" fontId="101" fillId="53" borderId="38" xfId="44082" applyFont="1" applyFill="1" applyBorder="1" applyAlignment="1">
      <alignment horizontal="center" vertical="top" wrapText="1"/>
    </xf>
    <xf numFmtId="0" fontId="101" fillId="53" borderId="60" xfId="44082" applyFont="1" applyFill="1" applyBorder="1" applyAlignment="1">
      <alignment horizontal="left" vertical="center"/>
    </xf>
    <xf numFmtId="0" fontId="101" fillId="53" borderId="56" xfId="44082" applyFont="1" applyFill="1" applyBorder="1" applyAlignment="1">
      <alignment horizontal="center" vertical="center" wrapText="1"/>
    </xf>
    <xf numFmtId="0" fontId="101" fillId="53" borderId="56" xfId="44082" applyFont="1" applyFill="1" applyBorder="1" applyAlignment="1">
      <alignment horizontal="center" vertical="top" wrapText="1"/>
    </xf>
    <xf numFmtId="0" fontId="101" fillId="53" borderId="49" xfId="44082" applyFont="1" applyFill="1" applyBorder="1" applyAlignment="1">
      <alignment horizontal="center" vertical="top" wrapText="1"/>
    </xf>
    <xf numFmtId="0" fontId="106" fillId="0" borderId="44" xfId="44082" applyFont="1" applyBorder="1" applyAlignment="1">
      <alignment horizontal="center" vertical="center"/>
    </xf>
    <xf numFmtId="0" fontId="106" fillId="0" borderId="44" xfId="44082" applyFont="1" applyBorder="1"/>
    <xf numFmtId="0" fontId="106" fillId="0" borderId="44" xfId="44082" applyFont="1" applyBorder="1" applyAlignment="1">
      <alignment horizontal="center"/>
    </xf>
    <xf numFmtId="43" fontId="106" fillId="0" borderId="44" xfId="44083" applyFont="1" applyBorder="1" applyAlignment="1">
      <alignment vertical="center"/>
    </xf>
    <xf numFmtId="43" fontId="106" fillId="0" borderId="44" xfId="44082" applyNumberFormat="1" applyFont="1" applyBorder="1"/>
    <xf numFmtId="43" fontId="98" fillId="0" borderId="44" xfId="44083" applyFont="1" applyFill="1" applyBorder="1" applyAlignment="1">
      <alignment horizontal="right" vertical="top" wrapText="1"/>
    </xf>
    <xf numFmtId="0" fontId="106" fillId="0" borderId="44" xfId="44082" applyFont="1" applyBorder="1" applyAlignment="1">
      <alignment wrapText="1"/>
    </xf>
    <xf numFmtId="0" fontId="106" fillId="0" borderId="46" xfId="44082" applyFont="1" applyBorder="1" applyAlignment="1">
      <alignment horizontal="center" vertical="center"/>
    </xf>
    <xf numFmtId="0" fontId="106" fillId="0" borderId="46" xfId="44082" applyFont="1" applyBorder="1"/>
    <xf numFmtId="43" fontId="106" fillId="0" borderId="46" xfId="44083" applyFont="1" applyBorder="1" applyAlignment="1">
      <alignment vertical="center"/>
    </xf>
    <xf numFmtId="0" fontId="106" fillId="0" borderId="94" xfId="44082" applyFont="1" applyBorder="1" applyAlignment="1">
      <alignment horizontal="center" vertical="center"/>
    </xf>
    <xf numFmtId="0" fontId="106" fillId="0" borderId="94" xfId="44082" applyFont="1" applyBorder="1"/>
    <xf numFmtId="0" fontId="106" fillId="0" borderId="94" xfId="44082" applyFont="1" applyBorder="1" applyAlignment="1">
      <alignment horizontal="center"/>
    </xf>
    <xf numFmtId="43" fontId="106" fillId="0" borderId="94" xfId="44083" applyFont="1" applyBorder="1" applyAlignment="1">
      <alignment vertical="center"/>
    </xf>
    <xf numFmtId="43" fontId="106" fillId="0" borderId="94" xfId="44082" applyNumberFormat="1" applyFont="1" applyBorder="1"/>
    <xf numFmtId="43" fontId="98" fillId="0" borderId="94" xfId="44083" applyFont="1" applyFill="1" applyBorder="1" applyAlignment="1">
      <alignment horizontal="right" vertical="top" wrapText="1"/>
    </xf>
    <xf numFmtId="0" fontId="101" fillId="53" borderId="56" xfId="44082" applyFont="1" applyFill="1" applyBorder="1" applyAlignment="1">
      <alignment vertical="center" wrapText="1"/>
    </xf>
    <xf numFmtId="43" fontId="105" fillId="102" borderId="106" xfId="44082" applyNumberFormat="1" applyFont="1" applyFill="1" applyBorder="1"/>
    <xf numFmtId="0" fontId="108" fillId="0" borderId="0" xfId="44086" applyFont="1" applyFill="1" applyAlignment="1">
      <alignment vertical="center"/>
    </xf>
    <xf numFmtId="165" fontId="108" fillId="0" borderId="0" xfId="1351" applyFont="1" applyFill="1" applyAlignment="1">
      <alignment vertical="center"/>
    </xf>
    <xf numFmtId="0" fontId="108" fillId="0" borderId="0" xfId="2465" applyFont="1" applyAlignment="1">
      <alignment vertical="center"/>
    </xf>
    <xf numFmtId="0" fontId="59" fillId="0" borderId="57" xfId="3017" applyFont="1" applyBorder="1" applyAlignment="1">
      <alignment vertical="center"/>
    </xf>
    <xf numFmtId="0" fontId="59" fillId="0" borderId="0" xfId="3017" applyFont="1" applyAlignment="1">
      <alignment vertical="center"/>
    </xf>
    <xf numFmtId="17" fontId="59" fillId="0" borderId="0" xfId="3017" applyNumberFormat="1" applyFont="1" applyAlignment="1">
      <alignment vertical="center"/>
    </xf>
    <xf numFmtId="165" fontId="93" fillId="0" borderId="0" xfId="1351" applyFont="1" applyFill="1" applyAlignment="1">
      <alignment vertical="center"/>
    </xf>
    <xf numFmtId="197" fontId="90" fillId="104" borderId="38" xfId="3017" applyNumberFormat="1" applyFont="1" applyFill="1" applyBorder="1" applyAlignment="1">
      <alignment horizontal="center" vertical="center"/>
    </xf>
    <xf numFmtId="197" fontId="90" fillId="104" borderId="38" xfId="3017" applyNumberFormat="1" applyFont="1" applyFill="1" applyBorder="1" applyAlignment="1">
      <alignment horizontal="center" vertical="center" wrapText="1"/>
    </xf>
    <xf numFmtId="192" fontId="90" fillId="104" borderId="38" xfId="3017" applyNumberFormat="1" applyFont="1" applyFill="1" applyBorder="1" applyAlignment="1">
      <alignment horizontal="center" vertical="center"/>
    </xf>
    <xf numFmtId="205" fontId="90" fillId="104" borderId="38" xfId="3017" applyNumberFormat="1" applyFont="1" applyFill="1" applyBorder="1" applyAlignment="1">
      <alignment horizontal="center" vertical="center"/>
    </xf>
    <xf numFmtId="0" fontId="59" fillId="0" borderId="55" xfId="3017" applyFont="1" applyBorder="1" applyAlignment="1">
      <alignment horizontal="center" vertical="center"/>
    </xf>
    <xf numFmtId="0" fontId="93" fillId="0" borderId="55" xfId="3017" applyFont="1" applyBorder="1" applyAlignment="1">
      <alignment horizontal="center" vertical="center" wrapText="1"/>
    </xf>
    <xf numFmtId="0" fontId="59" fillId="0" borderId="55" xfId="3017" applyFont="1" applyBorder="1" applyAlignment="1">
      <alignment horizontal="center" vertical="center" wrapText="1"/>
    </xf>
    <xf numFmtId="206" fontId="93" fillId="0" borderId="55" xfId="44088" applyNumberFormat="1" applyFont="1" applyFill="1" applyBorder="1" applyAlignment="1">
      <alignment horizontal="center" vertical="center"/>
    </xf>
    <xf numFmtId="207" fontId="93" fillId="0" borderId="55" xfId="44088" applyNumberFormat="1" applyFont="1" applyFill="1" applyBorder="1" applyAlignment="1">
      <alignment horizontal="center" vertical="center" wrapText="1"/>
    </xf>
    <xf numFmtId="192" fontId="93" fillId="0" borderId="55" xfId="44088" applyNumberFormat="1" applyFont="1" applyFill="1" applyBorder="1" applyAlignment="1">
      <alignment horizontal="right" vertical="center"/>
    </xf>
    <xf numFmtId="205" fontId="93" fillId="0" borderId="55" xfId="44088" applyNumberFormat="1" applyFont="1" applyFill="1" applyBorder="1" applyAlignment="1">
      <alignment horizontal="right" vertical="center"/>
    </xf>
    <xf numFmtId="0" fontId="93" fillId="0" borderId="0" xfId="3017" applyFont="1" applyAlignment="1">
      <alignment vertical="center"/>
    </xf>
    <xf numFmtId="0" fontId="93" fillId="0" borderId="38" xfId="3017" applyFont="1" applyBorder="1" applyAlignment="1">
      <alignment horizontal="center" vertical="center" wrapText="1"/>
    </xf>
    <xf numFmtId="0" fontId="59" fillId="0" borderId="38" xfId="3017" applyFont="1" applyBorder="1" applyAlignment="1">
      <alignment horizontal="center" vertical="center" wrapText="1"/>
    </xf>
    <xf numFmtId="206" fontId="93" fillId="0" borderId="38" xfId="44088" applyNumberFormat="1" applyFont="1" applyFill="1" applyBorder="1" applyAlignment="1">
      <alignment horizontal="center" vertical="center"/>
    </xf>
    <xf numFmtId="207" fontId="93" fillId="0" borderId="38" xfId="44088" applyNumberFormat="1" applyFont="1" applyFill="1" applyBorder="1" applyAlignment="1">
      <alignment horizontal="center" vertical="center" wrapText="1"/>
    </xf>
    <xf numFmtId="192" fontId="93" fillId="0" borderId="38" xfId="44088" applyNumberFormat="1" applyFont="1" applyFill="1" applyBorder="1" applyAlignment="1">
      <alignment horizontal="right" vertical="center"/>
    </xf>
    <xf numFmtId="205" fontId="93" fillId="0" borderId="38" xfId="44088" applyNumberFormat="1" applyFont="1" applyFill="1" applyBorder="1" applyAlignment="1">
      <alignment horizontal="right" vertical="center"/>
    </xf>
    <xf numFmtId="0" fontId="59" fillId="0" borderId="38" xfId="3017" applyFont="1" applyBorder="1" applyAlignment="1">
      <alignment horizontal="left" vertical="center" wrapText="1"/>
    </xf>
    <xf numFmtId="165" fontId="112" fillId="0" borderId="0" xfId="1351" applyFont="1" applyFill="1" applyAlignment="1">
      <alignment vertical="center"/>
    </xf>
    <xf numFmtId="206" fontId="93" fillId="0" borderId="38" xfId="44088" applyNumberFormat="1" applyFont="1" applyFill="1" applyBorder="1" applyAlignment="1">
      <alignment horizontal="center" vertical="center" wrapText="1"/>
    </xf>
    <xf numFmtId="0" fontId="59" fillId="0" borderId="57" xfId="3017" applyFont="1" applyBorder="1" applyAlignment="1">
      <alignment horizontal="center" vertical="center"/>
    </xf>
    <xf numFmtId="0" fontId="59" fillId="0" borderId="0" xfId="3017" applyFont="1" applyAlignment="1">
      <alignment horizontal="center" vertical="center" wrapText="1"/>
    </xf>
    <xf numFmtId="206" fontId="93" fillId="0" borderId="0" xfId="44088" applyNumberFormat="1" applyFont="1" applyFill="1" applyBorder="1" applyAlignment="1">
      <alignment horizontal="center" vertical="center"/>
    </xf>
    <xf numFmtId="207" fontId="93" fillId="0" borderId="0" xfId="44088" applyNumberFormat="1" applyFont="1" applyFill="1" applyBorder="1" applyAlignment="1">
      <alignment horizontal="center" vertical="center" wrapText="1"/>
    </xf>
    <xf numFmtId="192" fontId="93" fillId="0" borderId="0" xfId="44088" applyNumberFormat="1" applyFont="1" applyFill="1" applyBorder="1" applyAlignment="1">
      <alignment horizontal="right" vertical="center"/>
    </xf>
    <xf numFmtId="205" fontId="93" fillId="0" borderId="63" xfId="44088" applyNumberFormat="1" applyFont="1" applyFill="1" applyBorder="1" applyAlignment="1">
      <alignment horizontal="right" vertical="center"/>
    </xf>
    <xf numFmtId="192" fontId="90" fillId="104" borderId="38" xfId="3017" applyNumberFormat="1" applyFont="1" applyFill="1" applyBorder="1" applyAlignment="1">
      <alignment horizontal="center" vertical="center" wrapText="1"/>
    </xf>
    <xf numFmtId="205" fontId="90" fillId="104" borderId="38" xfId="3017" applyNumberFormat="1" applyFont="1" applyFill="1" applyBorder="1" applyAlignment="1">
      <alignment horizontal="center" vertical="center" wrapText="1"/>
    </xf>
    <xf numFmtId="0" fontId="59" fillId="0" borderId="0" xfId="3017" applyFont="1" applyAlignment="1">
      <alignment vertical="center" wrapText="1"/>
    </xf>
    <xf numFmtId="0" fontId="93" fillId="0" borderId="55" xfId="3017" applyFont="1" applyBorder="1" applyAlignment="1">
      <alignment horizontal="center" vertical="center"/>
    </xf>
    <xf numFmtId="17" fontId="93" fillId="0" borderId="38" xfId="44088" applyNumberFormat="1" applyFont="1" applyFill="1" applyBorder="1" applyAlignment="1">
      <alignment horizontal="center" vertical="center"/>
    </xf>
    <xf numFmtId="193" fontId="93" fillId="0" borderId="55" xfId="44088" applyNumberFormat="1" applyFont="1" applyFill="1" applyBorder="1" applyAlignment="1">
      <alignment horizontal="center" vertical="center"/>
    </xf>
    <xf numFmtId="193" fontId="93" fillId="0" borderId="38" xfId="44088" applyNumberFormat="1" applyFont="1" applyFill="1" applyBorder="1" applyAlignment="1">
      <alignment horizontal="center" vertical="center"/>
    </xf>
    <xf numFmtId="0" fontId="93" fillId="0" borderId="38" xfId="3017" applyFont="1" applyBorder="1" applyAlignment="1">
      <alignment horizontal="center" vertical="center"/>
    </xf>
    <xf numFmtId="0" fontId="59" fillId="0" borderId="0" xfId="3017" applyFont="1" applyAlignment="1">
      <alignment horizontal="center" vertical="center"/>
    </xf>
    <xf numFmtId="193" fontId="59" fillId="0" borderId="0" xfId="3017" applyNumberFormat="1" applyFont="1" applyAlignment="1">
      <alignment horizontal="center" vertical="center"/>
    </xf>
    <xf numFmtId="0" fontId="59" fillId="0" borderId="39" xfId="3017" applyFont="1" applyBorder="1" applyAlignment="1">
      <alignment horizontal="center" vertical="center" wrapText="1"/>
    </xf>
    <xf numFmtId="197" fontId="59" fillId="0" borderId="39" xfId="3017" applyNumberFormat="1" applyFont="1" applyBorder="1" applyAlignment="1">
      <alignment horizontal="center" vertical="center" wrapText="1"/>
    </xf>
    <xf numFmtId="192" fontId="59" fillId="0" borderId="0" xfId="3017" applyNumberFormat="1" applyFont="1" applyAlignment="1">
      <alignment vertical="center"/>
    </xf>
    <xf numFmtId="205" fontId="59" fillId="0" borderId="63" xfId="3017" applyNumberFormat="1" applyFont="1" applyBorder="1" applyAlignment="1">
      <alignment vertical="center"/>
    </xf>
    <xf numFmtId="0" fontId="93" fillId="0" borderId="57" xfId="3017" applyFont="1" applyBorder="1" applyAlignment="1">
      <alignment horizontal="center" vertical="center"/>
    </xf>
    <xf numFmtId="0" fontId="93" fillId="0" borderId="0" xfId="3017" applyFont="1" applyAlignment="1">
      <alignment horizontal="center" vertical="center" wrapText="1"/>
    </xf>
    <xf numFmtId="17" fontId="93" fillId="0" borderId="0" xfId="44088" applyNumberFormat="1" applyFont="1" applyFill="1" applyBorder="1" applyAlignment="1">
      <alignment horizontal="center" vertical="center"/>
    </xf>
    <xf numFmtId="193" fontId="93" fillId="0" borderId="0" xfId="44088" applyNumberFormat="1" applyFont="1" applyFill="1" applyBorder="1" applyAlignment="1">
      <alignment horizontal="center" vertical="center"/>
    </xf>
    <xf numFmtId="207" fontId="93" fillId="0" borderId="39" xfId="44088" applyNumberFormat="1" applyFont="1" applyFill="1" applyBorder="1" applyAlignment="1">
      <alignment horizontal="center" vertical="center" wrapText="1"/>
    </xf>
    <xf numFmtId="197" fontId="59" fillId="0" borderId="0" xfId="3017" applyNumberFormat="1" applyFont="1" applyAlignment="1">
      <alignment horizontal="center" vertical="center" wrapText="1"/>
    </xf>
    <xf numFmtId="17" fontId="93" fillId="0" borderId="55" xfId="44088" quotePrefix="1" applyNumberFormat="1" applyFont="1" applyFill="1" applyBorder="1" applyAlignment="1">
      <alignment horizontal="center" vertical="center"/>
    </xf>
    <xf numFmtId="17" fontId="93" fillId="0" borderId="55" xfId="44088" applyNumberFormat="1" applyFont="1" applyFill="1" applyBorder="1" applyAlignment="1">
      <alignment horizontal="center" vertical="center"/>
    </xf>
    <xf numFmtId="17" fontId="93" fillId="0" borderId="38" xfId="44088" quotePrefix="1" applyNumberFormat="1" applyFont="1" applyFill="1" applyBorder="1" applyAlignment="1">
      <alignment horizontal="center" vertical="center"/>
    </xf>
    <xf numFmtId="206" fontId="93" fillId="0" borderId="0" xfId="44088" applyNumberFormat="1" applyFont="1" applyFill="1" applyBorder="1" applyAlignment="1">
      <alignment horizontal="center" vertical="center" wrapText="1"/>
    </xf>
    <xf numFmtId="206" fontId="93" fillId="0" borderId="39" xfId="44088" applyNumberFormat="1" applyFont="1" applyFill="1" applyBorder="1" applyAlignment="1">
      <alignment horizontal="center" vertical="center" wrapText="1"/>
    </xf>
    <xf numFmtId="0" fontId="93" fillId="0" borderId="60" xfId="3017" applyFont="1" applyBorder="1" applyAlignment="1">
      <alignment horizontal="center" vertical="center"/>
    </xf>
    <xf numFmtId="0" fontId="93" fillId="0" borderId="56" xfId="3017" applyFont="1" applyBorder="1" applyAlignment="1">
      <alignment horizontal="center" vertical="center" wrapText="1"/>
    </xf>
    <xf numFmtId="0" fontId="59" fillId="0" borderId="56" xfId="3017" applyFont="1" applyBorder="1" applyAlignment="1">
      <alignment horizontal="center" vertical="center" wrapText="1"/>
    </xf>
    <xf numFmtId="17" fontId="93" fillId="0" borderId="56" xfId="44088" applyNumberFormat="1" applyFont="1" applyFill="1" applyBorder="1" applyAlignment="1">
      <alignment horizontal="center" vertical="center"/>
    </xf>
    <xf numFmtId="207" fontId="93" fillId="0" borderId="56" xfId="44088" applyNumberFormat="1" applyFont="1" applyFill="1" applyBorder="1" applyAlignment="1">
      <alignment horizontal="center" vertical="center" wrapText="1"/>
    </xf>
    <xf numFmtId="192" fontId="93" fillId="0" borderId="56" xfId="44088" applyNumberFormat="1" applyFont="1" applyFill="1" applyBorder="1" applyAlignment="1">
      <alignment horizontal="right" vertical="center"/>
    </xf>
    <xf numFmtId="205" fontId="93" fillId="0" borderId="49" xfId="44088" applyNumberFormat="1" applyFont="1" applyFill="1" applyBorder="1" applyAlignment="1">
      <alignment horizontal="right" vertical="center"/>
    </xf>
    <xf numFmtId="0" fontId="59" fillId="0" borderId="60" xfId="3017" applyFont="1" applyBorder="1" applyAlignment="1">
      <alignment horizontal="center" vertical="center"/>
    </xf>
    <xf numFmtId="0" fontId="59" fillId="0" borderId="56" xfId="3017" applyFont="1" applyBorder="1" applyAlignment="1">
      <alignment vertical="center" wrapText="1"/>
    </xf>
    <xf numFmtId="206" fontId="93" fillId="0" borderId="56" xfId="44088" applyNumberFormat="1" applyFont="1" applyFill="1" applyBorder="1" applyAlignment="1">
      <alignment horizontal="center" vertical="center" wrapText="1"/>
    </xf>
    <xf numFmtId="0" fontId="59" fillId="0" borderId="14" xfId="3017" applyFont="1" applyBorder="1" applyAlignment="1">
      <alignment horizontal="center" vertical="center"/>
    </xf>
    <xf numFmtId="0" fontId="59" fillId="0" borderId="47" xfId="3017" applyFont="1" applyBorder="1" applyAlignment="1">
      <alignment horizontal="center" vertical="center" wrapText="1"/>
    </xf>
    <xf numFmtId="17" fontId="93" fillId="0" borderId="47" xfId="44088" applyNumberFormat="1" applyFont="1" applyFill="1" applyBorder="1" applyAlignment="1">
      <alignment horizontal="center" vertical="center"/>
    </xf>
    <xf numFmtId="207" fontId="93" fillId="0" borderId="47" xfId="44088" applyNumberFormat="1" applyFont="1" applyFill="1" applyBorder="1" applyAlignment="1">
      <alignment horizontal="center" vertical="center" wrapText="1"/>
    </xf>
    <xf numFmtId="192" fontId="93" fillId="0" borderId="47" xfId="44088" applyNumberFormat="1" applyFont="1" applyFill="1" applyBorder="1" applyAlignment="1">
      <alignment horizontal="right" vertical="center"/>
    </xf>
    <xf numFmtId="205" fontId="93" fillId="0" borderId="47" xfId="44088" applyNumberFormat="1" applyFont="1" applyFill="1" applyBorder="1" applyAlignment="1">
      <alignment horizontal="right" vertical="center"/>
    </xf>
    <xf numFmtId="205" fontId="112" fillId="0" borderId="55" xfId="44088" applyNumberFormat="1" applyFont="1" applyFill="1" applyBorder="1" applyAlignment="1">
      <alignment horizontal="right" vertical="center"/>
    </xf>
    <xf numFmtId="0" fontId="93" fillId="0" borderId="60" xfId="3017" applyFont="1" applyBorder="1" applyAlignment="1">
      <alignment horizontal="center" vertical="center" wrapText="1"/>
    </xf>
    <xf numFmtId="17" fontId="93" fillId="0" borderId="0" xfId="44088" quotePrefix="1" applyNumberFormat="1" applyFont="1" applyFill="1" applyBorder="1" applyAlignment="1">
      <alignment horizontal="center" vertical="center"/>
    </xf>
    <xf numFmtId="205" fontId="59" fillId="0" borderId="0" xfId="3017" applyNumberFormat="1" applyFont="1" applyAlignment="1">
      <alignment vertical="center"/>
    </xf>
    <xf numFmtId="0" fontId="116" fillId="0" borderId="0" xfId="3068" applyFont="1" applyAlignment="1">
      <alignment vertical="center"/>
    </xf>
    <xf numFmtId="2" fontId="118" fillId="0" borderId="0" xfId="3068" applyNumberFormat="1" applyFont="1" applyAlignment="1">
      <alignment vertical="center"/>
    </xf>
    <xf numFmtId="0" fontId="119" fillId="0" borderId="0" xfId="3068" applyFont="1" applyAlignment="1">
      <alignment vertical="center"/>
    </xf>
    <xf numFmtId="0" fontId="117" fillId="0" borderId="60" xfId="3068" applyFont="1" applyBorder="1" applyAlignment="1">
      <alignment vertical="center"/>
    </xf>
    <xf numFmtId="0" fontId="117" fillId="0" borderId="56" xfId="3068" applyFont="1" applyBorder="1" applyAlignment="1">
      <alignment vertical="center"/>
    </xf>
    <xf numFmtId="0" fontId="117" fillId="0" borderId="49" xfId="3068" applyFont="1" applyBorder="1" applyAlignment="1">
      <alignment vertical="center"/>
    </xf>
    <xf numFmtId="2" fontId="117" fillId="0" borderId="55" xfId="3068" applyNumberFormat="1" applyFont="1" applyBorder="1" applyAlignment="1">
      <alignment horizontal="center" vertical="center" wrapText="1"/>
    </xf>
    <xf numFmtId="2" fontId="117" fillId="0" borderId="0" xfId="3068" applyNumberFormat="1" applyFont="1" applyAlignment="1">
      <alignment vertical="center"/>
    </xf>
    <xf numFmtId="0" fontId="120" fillId="0" borderId="0" xfId="3068" applyFont="1" applyAlignment="1">
      <alignment vertical="center"/>
    </xf>
    <xf numFmtId="0" fontId="118" fillId="0" borderId="36" xfId="3068" applyFont="1" applyBorder="1" applyAlignment="1">
      <alignment vertical="center"/>
    </xf>
    <xf numFmtId="0" fontId="118" fillId="0" borderId="39" xfId="3068" applyFont="1" applyBorder="1" applyAlignment="1">
      <alignment vertical="center"/>
    </xf>
    <xf numFmtId="0" fontId="118" fillId="0" borderId="106" xfId="3068" applyFont="1" applyBorder="1" applyAlignment="1">
      <alignment vertical="center"/>
    </xf>
    <xf numFmtId="2" fontId="118" fillId="0" borderId="38" xfId="3068" applyNumberFormat="1" applyFont="1" applyBorder="1" applyAlignment="1">
      <alignment vertical="center"/>
    </xf>
    <xf numFmtId="0" fontId="118" fillId="0" borderId="38" xfId="3068" applyFont="1" applyBorder="1" applyAlignment="1">
      <alignment vertical="center"/>
    </xf>
    <xf numFmtId="0" fontId="118" fillId="0" borderId="0" xfId="3068" applyFont="1" applyAlignment="1">
      <alignment vertical="center"/>
    </xf>
    <xf numFmtId="0" fontId="117" fillId="53" borderId="60" xfId="3068" applyFont="1" applyFill="1" applyBorder="1" applyAlignment="1">
      <alignment vertical="center"/>
    </xf>
    <xf numFmtId="0" fontId="117" fillId="53" borderId="56" xfId="3068" applyFont="1" applyFill="1" applyBorder="1" applyAlignment="1">
      <alignment vertical="center"/>
    </xf>
    <xf numFmtId="0" fontId="117" fillId="53" borderId="49" xfId="3068" applyFont="1" applyFill="1" applyBorder="1" applyAlignment="1">
      <alignment vertical="center"/>
    </xf>
    <xf numFmtId="2" fontId="117" fillId="53" borderId="55" xfId="3068" applyNumberFormat="1" applyFont="1" applyFill="1" applyBorder="1" applyAlignment="1">
      <alignment horizontal="center" vertical="center" wrapText="1"/>
    </xf>
    <xf numFmtId="2" fontId="121" fillId="2" borderId="38" xfId="3068" applyNumberFormat="1" applyFont="1" applyFill="1" applyBorder="1" applyAlignment="1">
      <alignment vertical="center"/>
    </xf>
    <xf numFmtId="2" fontId="118" fillId="2" borderId="38" xfId="3068" applyNumberFormat="1" applyFont="1" applyFill="1" applyBorder="1" applyAlignment="1">
      <alignment vertical="center"/>
    </xf>
    <xf numFmtId="2" fontId="118" fillId="105" borderId="38" xfId="3068" applyNumberFormat="1" applyFont="1" applyFill="1" applyBorder="1" applyAlignment="1">
      <alignment vertical="center"/>
    </xf>
    <xf numFmtId="2" fontId="122" fillId="0" borderId="38" xfId="3068" applyNumberFormat="1" applyFont="1" applyBorder="1" applyAlignment="1">
      <alignment horizontal="center" vertical="center"/>
    </xf>
    <xf numFmtId="2" fontId="121" fillId="0" borderId="38" xfId="3068" applyNumberFormat="1" applyFont="1" applyBorder="1" applyAlignment="1">
      <alignment vertical="center"/>
    </xf>
    <xf numFmtId="2" fontId="121" fillId="106" borderId="38" xfId="3068" applyNumberFormat="1" applyFont="1" applyFill="1" applyBorder="1" applyAlignment="1">
      <alignment vertical="center"/>
    </xf>
    <xf numFmtId="0" fontId="118" fillId="0" borderId="57" xfId="3068" applyFont="1" applyBorder="1" applyAlignment="1">
      <alignment vertical="center"/>
    </xf>
    <xf numFmtId="2" fontId="118" fillId="2" borderId="63" xfId="3068" applyNumberFormat="1" applyFont="1" applyFill="1" applyBorder="1" applyAlignment="1">
      <alignment vertical="center"/>
    </xf>
    <xf numFmtId="2" fontId="118" fillId="0" borderId="63" xfId="3068" applyNumberFormat="1" applyFont="1" applyBorder="1" applyAlignment="1">
      <alignment vertical="center"/>
    </xf>
    <xf numFmtId="0" fontId="119" fillId="0" borderId="57" xfId="3068" applyFont="1" applyBorder="1"/>
    <xf numFmtId="0" fontId="119" fillId="0" borderId="0" xfId="3068" applyFont="1"/>
    <xf numFmtId="0" fontId="119" fillId="0" borderId="63" xfId="3068" applyFont="1" applyBorder="1"/>
    <xf numFmtId="2" fontId="121" fillId="105" borderId="38" xfId="3068" applyNumberFormat="1" applyFont="1" applyFill="1" applyBorder="1" applyAlignment="1">
      <alignment vertical="center"/>
    </xf>
    <xf numFmtId="2" fontId="117" fillId="89" borderId="38" xfId="3068" applyNumberFormat="1" applyFont="1" applyFill="1" applyBorder="1" applyAlignment="1">
      <alignment vertical="center"/>
    </xf>
    <xf numFmtId="2" fontId="123" fillId="0" borderId="38" xfId="3017" applyNumberFormat="1" applyFont="1" applyBorder="1" applyAlignment="1">
      <alignment vertical="center"/>
    </xf>
    <xf numFmtId="2" fontId="117" fillId="0" borderId="38" xfId="3068" applyNumberFormat="1" applyFont="1" applyBorder="1" applyAlignment="1">
      <alignment vertical="center"/>
    </xf>
    <xf numFmtId="0" fontId="117" fillId="0" borderId="61" xfId="3068" applyFont="1" applyBorder="1" applyAlignment="1">
      <alignment vertical="center"/>
    </xf>
    <xf numFmtId="0" fontId="117" fillId="0" borderId="62" xfId="3068" applyFont="1" applyBorder="1" applyAlignment="1">
      <alignment vertical="center"/>
    </xf>
    <xf numFmtId="0" fontId="117" fillId="0" borderId="62" xfId="3068" applyFont="1" applyBorder="1" applyAlignment="1">
      <alignment horizontal="center" vertical="center"/>
    </xf>
    <xf numFmtId="165" fontId="117" fillId="0" borderId="62" xfId="1351" applyFont="1" applyFill="1" applyBorder="1" applyAlignment="1">
      <alignment horizontal="center" vertical="center"/>
    </xf>
    <xf numFmtId="165" fontId="117" fillId="105" borderId="106" xfId="1351" applyFont="1" applyFill="1" applyBorder="1" applyAlignment="1">
      <alignment horizontal="center" vertical="center"/>
    </xf>
    <xf numFmtId="165" fontId="117" fillId="0" borderId="106" xfId="1351" applyFont="1" applyFill="1" applyBorder="1" applyAlignment="1">
      <alignment horizontal="center" vertical="center"/>
    </xf>
    <xf numFmtId="0" fontId="118" fillId="0" borderId="61" xfId="3068" applyFont="1" applyBorder="1" applyAlignment="1">
      <alignment vertical="center"/>
    </xf>
    <xf numFmtId="0" fontId="118" fillId="0" borderId="62" xfId="3068" applyFont="1" applyBorder="1" applyAlignment="1">
      <alignment vertical="center"/>
    </xf>
    <xf numFmtId="0" fontId="117" fillId="0" borderId="62" xfId="3068" applyFont="1" applyBorder="1" applyAlignment="1">
      <alignment horizontal="right" vertical="center"/>
    </xf>
    <xf numFmtId="4" fontId="118" fillId="0" borderId="62" xfId="3068" applyNumberFormat="1" applyFont="1" applyBorder="1" applyAlignment="1">
      <alignment horizontal="center" vertical="center"/>
    </xf>
    <xf numFmtId="165" fontId="118" fillId="0" borderId="62" xfId="1351" applyFont="1" applyFill="1" applyBorder="1" applyAlignment="1">
      <alignment vertical="center"/>
    </xf>
    <xf numFmtId="165" fontId="118" fillId="105" borderId="59" xfId="1351" applyFont="1" applyFill="1" applyBorder="1" applyAlignment="1">
      <alignment vertical="center"/>
    </xf>
    <xf numFmtId="165" fontId="118" fillId="0" borderId="59" xfId="1351" applyFont="1" applyFill="1" applyBorder="1" applyAlignment="1">
      <alignment vertical="center"/>
    </xf>
    <xf numFmtId="0" fontId="117" fillId="0" borderId="0" xfId="3068" applyFont="1" applyAlignment="1">
      <alignment horizontal="right" vertical="center"/>
    </xf>
    <xf numFmtId="4" fontId="118" fillId="0" borderId="0" xfId="3068" applyNumberFormat="1" applyFont="1" applyAlignment="1">
      <alignment horizontal="center" vertical="center"/>
    </xf>
    <xf numFmtId="165" fontId="118" fillId="0" borderId="0" xfId="1351" applyFont="1" applyFill="1" applyBorder="1" applyAlignment="1">
      <alignment vertical="center"/>
    </xf>
    <xf numFmtId="165" fontId="118" fillId="105" borderId="63" xfId="1351" applyFont="1" applyFill="1" applyBorder="1" applyAlignment="1">
      <alignment vertical="center"/>
    </xf>
    <xf numFmtId="165" fontId="118" fillId="0" borderId="63" xfId="1351" applyFont="1" applyFill="1" applyBorder="1" applyAlignment="1">
      <alignment vertical="center"/>
    </xf>
    <xf numFmtId="0" fontId="117" fillId="0" borderId="56" xfId="3068" applyFont="1" applyBorder="1" applyAlignment="1">
      <alignment horizontal="right" vertical="center"/>
    </xf>
    <xf numFmtId="165" fontId="118" fillId="0" borderId="56" xfId="1351" applyFont="1" applyFill="1" applyBorder="1" applyAlignment="1">
      <alignment vertical="center"/>
    </xf>
    <xf numFmtId="165" fontId="118" fillId="105" borderId="49" xfId="1351" applyFont="1" applyFill="1" applyBorder="1" applyAlignment="1">
      <alignment vertical="center"/>
    </xf>
    <xf numFmtId="165" fontId="118" fillId="0" borderId="49" xfId="1351" applyFont="1" applyFill="1" applyBorder="1" applyAlignment="1">
      <alignment vertical="center"/>
    </xf>
    <xf numFmtId="0" fontId="117" fillId="0" borderId="85" xfId="3068" applyFont="1" applyBorder="1" applyAlignment="1">
      <alignment vertical="center"/>
    </xf>
    <xf numFmtId="0" fontId="117" fillId="0" borderId="17" xfId="3068" applyFont="1" applyBorder="1" applyAlignment="1">
      <alignment vertical="center"/>
    </xf>
    <xf numFmtId="165" fontId="117" fillId="0" borderId="17" xfId="1351" applyFont="1" applyFill="1" applyBorder="1" applyAlignment="1">
      <alignment vertical="center"/>
    </xf>
    <xf numFmtId="165" fontId="117" fillId="105" borderId="84" xfId="1351" applyFont="1" applyFill="1" applyBorder="1" applyAlignment="1">
      <alignment vertical="center"/>
    </xf>
    <xf numFmtId="165" fontId="117" fillId="0" borderId="84" xfId="1351" applyFont="1" applyFill="1" applyBorder="1" applyAlignment="1">
      <alignment vertical="center"/>
    </xf>
    <xf numFmtId="0" fontId="118" fillId="0" borderId="59" xfId="3068" applyFont="1" applyBorder="1" applyAlignment="1">
      <alignment vertical="center"/>
    </xf>
    <xf numFmtId="2" fontId="118" fillId="0" borderId="47" xfId="3068" applyNumberFormat="1" applyFont="1" applyBorder="1" applyAlignment="1">
      <alignment vertical="center"/>
    </xf>
    <xf numFmtId="2" fontId="117" fillId="89" borderId="47" xfId="3068" applyNumberFormat="1" applyFont="1" applyFill="1" applyBorder="1" applyAlignment="1">
      <alignment vertical="center"/>
    </xf>
    <xf numFmtId="2" fontId="118" fillId="106" borderId="38" xfId="3068" applyNumberFormat="1" applyFont="1" applyFill="1" applyBorder="1" applyAlignment="1">
      <alignment vertical="center"/>
    </xf>
    <xf numFmtId="2" fontId="117" fillId="53" borderId="55" xfId="3068" applyNumberFormat="1" applyFont="1" applyFill="1" applyBorder="1" applyAlignment="1">
      <alignment horizontal="center" vertical="center"/>
    </xf>
    <xf numFmtId="204" fontId="118" fillId="0" borderId="38" xfId="3068" applyNumberFormat="1" applyFont="1" applyBorder="1" applyAlignment="1">
      <alignment vertical="center"/>
    </xf>
    <xf numFmtId="2" fontId="118" fillId="89" borderId="38" xfId="3068" applyNumberFormat="1" applyFont="1" applyFill="1" applyBorder="1" applyAlignment="1">
      <alignment vertical="center"/>
    </xf>
    <xf numFmtId="2" fontId="117" fillId="53" borderId="38" xfId="3068" applyNumberFormat="1" applyFont="1" applyFill="1" applyBorder="1" applyAlignment="1">
      <alignment horizontal="center" vertical="center" wrapText="1"/>
    </xf>
    <xf numFmtId="2" fontId="117" fillId="53" borderId="38" xfId="3068" applyNumberFormat="1" applyFont="1" applyFill="1" applyBorder="1" applyAlignment="1">
      <alignment horizontal="center" vertical="center"/>
    </xf>
    <xf numFmtId="0" fontId="125" fillId="0" borderId="0" xfId="44089"/>
    <xf numFmtId="0" fontId="6" fillId="0" borderId="4" xfId="44089" applyFont="1" applyBorder="1"/>
    <xf numFmtId="0" fontId="125" fillId="0" borderId="5" xfId="44089" applyBorder="1"/>
    <xf numFmtId="0" fontId="5" fillId="0" borderId="0" xfId="44089" quotePrefix="1" applyFont="1"/>
    <xf numFmtId="0" fontId="125" fillId="0" borderId="4" xfId="44089" applyBorder="1"/>
    <xf numFmtId="0" fontId="125" fillId="0" borderId="18" xfId="44089" applyBorder="1"/>
    <xf numFmtId="0" fontId="125" fillId="0" borderId="17" xfId="44089" applyBorder="1"/>
    <xf numFmtId="0" fontId="125" fillId="0" borderId="16" xfId="44089" applyBorder="1"/>
    <xf numFmtId="0" fontId="125" fillId="0" borderId="1" xfId="44089" applyBorder="1"/>
    <xf numFmtId="0" fontId="125" fillId="0" borderId="2" xfId="44089" applyBorder="1"/>
    <xf numFmtId="0" fontId="125" fillId="0" borderId="3" xfId="44089" applyBorder="1"/>
    <xf numFmtId="0" fontId="5" fillId="0" borderId="4" xfId="44089" applyFont="1" applyBorder="1"/>
    <xf numFmtId="0" fontId="5" fillId="0" borderId="0" xfId="44089" quotePrefix="1" applyFont="1" applyAlignment="1">
      <alignment wrapText="1"/>
    </xf>
    <xf numFmtId="0" fontId="5" fillId="0" borderId="5" xfId="44089" quotePrefix="1" applyFont="1" applyBorder="1" applyAlignment="1">
      <alignment wrapText="1"/>
    </xf>
    <xf numFmtId="0" fontId="6" fillId="0" borderId="0" xfId="44089" applyFont="1"/>
    <xf numFmtId="0" fontId="125" fillId="0" borderId="1" xfId="44089" applyBorder="1" applyAlignment="1">
      <alignment vertical="center"/>
    </xf>
    <xf numFmtId="0" fontId="125" fillId="0" borderId="2" xfId="44089" applyBorder="1" applyAlignment="1">
      <alignment vertical="center"/>
    </xf>
    <xf numFmtId="4" fontId="112" fillId="0" borderId="2" xfId="44090" applyFont="1" applyBorder="1">
      <alignment vertical="center"/>
    </xf>
    <xf numFmtId="0" fontId="125" fillId="0" borderId="3" xfId="44089" applyBorder="1" applyAlignment="1">
      <alignment vertical="center"/>
    </xf>
    <xf numFmtId="0" fontId="125" fillId="0" borderId="0" xfId="44089" applyAlignment="1">
      <alignment vertical="center"/>
    </xf>
    <xf numFmtId="4" fontId="128" fillId="0" borderId="4" xfId="44090" applyFont="1" applyBorder="1" applyAlignment="1">
      <alignment horizontal="centerContinuous" vertical="center"/>
    </xf>
    <xf numFmtId="0" fontId="125" fillId="0" borderId="0" xfId="44089" applyAlignment="1">
      <alignment horizontal="centerContinuous" vertical="center"/>
    </xf>
    <xf numFmtId="4" fontId="112" fillId="0" borderId="0" xfId="44090" applyFont="1" applyAlignment="1">
      <alignment horizontal="centerContinuous" vertical="center"/>
    </xf>
    <xf numFmtId="0" fontId="125" fillId="0" borderId="5" xfId="44089" applyBorder="1" applyAlignment="1">
      <alignment horizontal="centerContinuous" vertical="center"/>
    </xf>
    <xf numFmtId="0" fontId="5" fillId="0" borderId="4" xfId="44089" applyFont="1" applyBorder="1" applyAlignment="1">
      <alignment horizontal="centerContinuous" vertical="center"/>
    </xf>
    <xf numFmtId="0" fontId="125" fillId="0" borderId="4" xfId="44089" applyBorder="1" applyAlignment="1">
      <alignment vertical="center"/>
    </xf>
    <xf numFmtId="0" fontId="5" fillId="0" borderId="0" xfId="44089" applyFont="1" applyAlignment="1">
      <alignment vertical="center"/>
    </xf>
    <xf numFmtId="0" fontId="125" fillId="0" borderId="5" xfId="44089" applyBorder="1" applyAlignment="1">
      <alignment vertical="center"/>
    </xf>
    <xf numFmtId="0" fontId="109" fillId="0" borderId="192" xfId="44089" applyFont="1" applyBorder="1" applyAlignment="1">
      <alignment vertical="center"/>
    </xf>
    <xf numFmtId="0" fontId="108" fillId="0" borderId="193" xfId="44089" applyFont="1" applyBorder="1" applyAlignment="1">
      <alignment vertical="center"/>
    </xf>
    <xf numFmtId="0" fontId="109" fillId="0" borderId="193" xfId="44089" applyFont="1" applyBorder="1" applyAlignment="1">
      <alignment vertical="center"/>
    </xf>
    <xf numFmtId="0" fontId="108" fillId="0" borderId="194" xfId="44089" applyFont="1" applyBorder="1" applyAlignment="1">
      <alignment vertical="center"/>
    </xf>
    <xf numFmtId="0" fontId="109" fillId="0" borderId="4" xfId="44089" applyFont="1" applyBorder="1" applyAlignment="1">
      <alignment vertical="center"/>
    </xf>
    <xf numFmtId="0" fontId="108" fillId="0" borderId="0" xfId="44089" applyFont="1" applyAlignment="1">
      <alignment vertical="center"/>
    </xf>
    <xf numFmtId="0" fontId="109" fillId="0" borderId="0" xfId="44089" applyFont="1" applyAlignment="1">
      <alignment horizontal="left" vertical="center"/>
    </xf>
    <xf numFmtId="0" fontId="109" fillId="0" borderId="0" xfId="44089" applyFont="1" applyAlignment="1">
      <alignment vertical="center"/>
    </xf>
    <xf numFmtId="0" fontId="125" fillId="0" borderId="0" xfId="44089" applyAlignment="1">
      <alignment horizontal="center" vertical="center"/>
    </xf>
    <xf numFmtId="0" fontId="109" fillId="0" borderId="5" xfId="44089" applyFont="1" applyBorder="1" applyAlignment="1">
      <alignment vertical="center"/>
    </xf>
    <xf numFmtId="0" fontId="130" fillId="107" borderId="195" xfId="44089" applyFont="1" applyFill="1" applyBorder="1" applyAlignment="1">
      <alignment vertical="center"/>
    </xf>
    <xf numFmtId="0" fontId="130" fillId="107" borderId="106" xfId="44089" applyFont="1" applyFill="1" applyBorder="1" applyAlignment="1">
      <alignment horizontal="right" vertical="center"/>
    </xf>
    <xf numFmtId="0" fontId="130" fillId="107" borderId="38" xfId="44089" applyFont="1" applyFill="1" applyBorder="1" applyAlignment="1">
      <alignment horizontal="center" vertical="center" wrapText="1"/>
    </xf>
    <xf numFmtId="0" fontId="130" fillId="107" borderId="40" xfId="44089" applyFont="1" applyFill="1" applyBorder="1" applyAlignment="1">
      <alignment horizontal="center" vertical="center" wrapText="1"/>
    </xf>
    <xf numFmtId="0" fontId="5" fillId="0" borderId="0" xfId="44089" applyFont="1" applyAlignment="1">
      <alignment horizontal="center" vertical="center"/>
    </xf>
    <xf numFmtId="166" fontId="108" fillId="0" borderId="79" xfId="44091" applyNumberFormat="1" applyFont="1" applyFill="1" applyBorder="1" applyAlignment="1"/>
    <xf numFmtId="208" fontId="109" fillId="0" borderId="79" xfId="1351" applyNumberFormat="1" applyFont="1" applyFill="1" applyBorder="1" applyAlignment="1"/>
    <xf numFmtId="166" fontId="109" fillId="0" borderId="79" xfId="44091" applyNumberFormat="1" applyFont="1" applyFill="1" applyBorder="1" applyAlignment="1">
      <alignment vertical="center"/>
    </xf>
    <xf numFmtId="43" fontId="132" fillId="0" borderId="197" xfId="44091" applyFont="1" applyFill="1" applyBorder="1" applyAlignment="1"/>
    <xf numFmtId="43" fontId="109" fillId="0" borderId="197" xfId="44091" applyFont="1" applyFill="1" applyBorder="1" applyAlignment="1">
      <alignment vertical="center"/>
    </xf>
    <xf numFmtId="166" fontId="109" fillId="0" borderId="198" xfId="44091" applyNumberFormat="1" applyFont="1" applyFill="1" applyBorder="1" applyAlignment="1">
      <alignment horizontal="right" vertical="center"/>
    </xf>
    <xf numFmtId="209" fontId="125" fillId="0" borderId="0" xfId="44089" applyNumberFormat="1" applyAlignment="1">
      <alignment vertical="center"/>
    </xf>
    <xf numFmtId="0" fontId="108" fillId="0" borderId="199" xfId="44089" applyFont="1" applyBorder="1" applyAlignment="1">
      <alignment vertical="center"/>
    </xf>
    <xf numFmtId="0" fontId="108" fillId="0" borderId="110" xfId="44089" applyFont="1" applyBorder="1" applyAlignment="1">
      <alignment vertical="center"/>
    </xf>
    <xf numFmtId="166" fontId="108" fillId="0" borderId="46" xfId="44091" applyNumberFormat="1" applyFont="1" applyFill="1" applyBorder="1" applyAlignment="1">
      <alignment horizontal="center" vertical="center"/>
    </xf>
    <xf numFmtId="166" fontId="108" fillId="0" borderId="44" xfId="44091" applyNumberFormat="1" applyFont="1" applyFill="1" applyBorder="1" applyAlignment="1">
      <alignment vertical="center"/>
    </xf>
    <xf numFmtId="43" fontId="108" fillId="0" borderId="44" xfId="44091" applyFont="1" applyFill="1" applyBorder="1" applyAlignment="1">
      <alignment vertical="center"/>
    </xf>
    <xf numFmtId="166" fontId="108" fillId="0" borderId="14" xfId="44091" applyNumberFormat="1" applyFont="1" applyFill="1" applyBorder="1" applyAlignment="1">
      <alignment horizontal="center" vertical="center"/>
    </xf>
    <xf numFmtId="166" fontId="108" fillId="0" borderId="15" xfId="44091" applyNumberFormat="1" applyFont="1" applyFill="1" applyBorder="1" applyAlignment="1">
      <alignment horizontal="center" vertical="center"/>
    </xf>
    <xf numFmtId="166" fontId="108" fillId="0" borderId="45" xfId="44091" applyNumberFormat="1" applyFont="1" applyFill="1" applyBorder="1" applyAlignment="1">
      <alignment vertical="center"/>
    </xf>
    <xf numFmtId="43" fontId="125" fillId="0" borderId="0" xfId="44089" applyNumberFormat="1" applyAlignment="1">
      <alignment vertical="center"/>
    </xf>
    <xf numFmtId="166" fontId="109" fillId="53" borderId="55" xfId="44091" applyNumberFormat="1" applyFont="1" applyFill="1" applyBorder="1" applyAlignment="1">
      <alignment vertical="center"/>
    </xf>
    <xf numFmtId="166" fontId="109" fillId="2" borderId="55" xfId="44091" applyNumberFormat="1" applyFont="1" applyFill="1" applyBorder="1" applyAlignment="1">
      <alignment vertical="center"/>
    </xf>
    <xf numFmtId="166" fontId="109" fillId="0" borderId="55" xfId="44091" applyNumberFormat="1" applyFont="1" applyFill="1" applyBorder="1" applyAlignment="1">
      <alignment vertical="center"/>
    </xf>
    <xf numFmtId="166" fontId="109" fillId="53" borderId="40" xfId="44091" applyNumberFormat="1" applyFont="1" applyFill="1" applyBorder="1" applyAlignment="1">
      <alignment vertical="center"/>
    </xf>
    <xf numFmtId="0" fontId="108" fillId="0" borderId="4" xfId="44089" applyFont="1" applyBorder="1" applyAlignment="1">
      <alignment vertical="center"/>
    </xf>
    <xf numFmtId="0" fontId="108" fillId="0" borderId="39" xfId="44089" applyFont="1" applyBorder="1" applyAlignment="1">
      <alignment vertical="center"/>
    </xf>
    <xf numFmtId="0" fontId="108" fillId="0" borderId="5" xfId="44089" applyFont="1" applyBorder="1" applyAlignment="1">
      <alignment vertical="center"/>
    </xf>
    <xf numFmtId="0" fontId="108" fillId="0" borderId="202" xfId="44089" applyFont="1" applyBorder="1" applyAlignment="1">
      <alignment vertical="center"/>
    </xf>
    <xf numFmtId="0" fontId="108" fillId="0" borderId="82" xfId="44089" applyFont="1" applyBorder="1" applyAlignment="1">
      <alignment vertical="center"/>
    </xf>
    <xf numFmtId="0" fontId="108" fillId="0" borderId="90" xfId="44089" applyFont="1" applyBorder="1" applyAlignment="1">
      <alignment vertical="center"/>
    </xf>
    <xf numFmtId="166" fontId="109" fillId="0" borderId="40" xfId="44091" applyNumberFormat="1" applyFont="1" applyFill="1" applyBorder="1" applyAlignment="1">
      <alignment vertical="center"/>
    </xf>
    <xf numFmtId="0" fontId="108" fillId="0" borderId="4" xfId="44089" applyFont="1" applyBorder="1" applyAlignment="1">
      <alignment horizontal="center" vertical="center"/>
    </xf>
    <xf numFmtId="0" fontId="108" fillId="0" borderId="0" xfId="44089" applyFont="1" applyAlignment="1">
      <alignment horizontal="center" vertical="center"/>
    </xf>
    <xf numFmtId="43" fontId="109" fillId="0" borderId="0" xfId="44091" applyFont="1" applyFill="1" applyBorder="1" applyAlignment="1">
      <alignment vertical="center"/>
    </xf>
    <xf numFmtId="43" fontId="109" fillId="0" borderId="39" xfId="44091" applyFont="1" applyFill="1" applyBorder="1" applyAlignment="1">
      <alignment vertical="center"/>
    </xf>
    <xf numFmtId="43" fontId="109" fillId="0" borderId="5" xfId="44091" applyFont="1" applyFill="1" applyBorder="1" applyAlignment="1">
      <alignment vertical="center"/>
    </xf>
    <xf numFmtId="209" fontId="125" fillId="0" borderId="0" xfId="44089" applyNumberFormat="1" applyAlignment="1">
      <alignment horizontal="center" vertical="center"/>
    </xf>
    <xf numFmtId="43" fontId="108" fillId="0" borderId="110" xfId="44091" applyFont="1" applyFill="1" applyBorder="1" applyAlignment="1">
      <alignment vertical="center"/>
    </xf>
    <xf numFmtId="166" fontId="109" fillId="0" borderId="44" xfId="44091" applyNumberFormat="1" applyFont="1" applyFill="1" applyBorder="1" applyAlignment="1">
      <alignment vertical="center"/>
    </xf>
    <xf numFmtId="166" fontId="109" fillId="0" borderId="49" xfId="44091" applyNumberFormat="1" applyFont="1" applyFill="1" applyBorder="1" applyAlignment="1">
      <alignment vertical="center"/>
    </xf>
    <xf numFmtId="0" fontId="109" fillId="0" borderId="0" xfId="44089" applyFont="1" applyAlignment="1">
      <alignment horizontal="center" vertical="center"/>
    </xf>
    <xf numFmtId="0" fontId="133" fillId="0" borderId="0" xfId="44089" applyFont="1" applyAlignment="1">
      <alignment vertical="center"/>
    </xf>
    <xf numFmtId="0" fontId="108" fillId="0" borderId="37" xfId="44089" applyFont="1" applyBorder="1" applyAlignment="1">
      <alignment horizontal="center" vertical="center"/>
    </xf>
    <xf numFmtId="0" fontId="108" fillId="0" borderId="38" xfId="44089" applyFont="1" applyBorder="1" applyAlignment="1">
      <alignment horizontal="center" vertical="center"/>
    </xf>
    <xf numFmtId="0" fontId="108" fillId="0" borderId="37" xfId="44089" applyFont="1" applyBorder="1" applyAlignment="1">
      <alignment vertical="center"/>
    </xf>
    <xf numFmtId="210" fontId="108" fillId="0" borderId="38" xfId="44092" applyNumberFormat="1" applyFont="1" applyFill="1" applyBorder="1" applyAlignment="1" applyProtection="1">
      <alignment vertical="center"/>
    </xf>
    <xf numFmtId="204" fontId="108" fillId="0" borderId="38" xfId="44092" applyNumberFormat="1" applyFont="1" applyFill="1" applyBorder="1" applyAlignment="1" applyProtection="1">
      <alignment horizontal="center" vertical="center"/>
    </xf>
    <xf numFmtId="0" fontId="10" fillId="0" borderId="0" xfId="44089" applyFont="1" applyAlignment="1">
      <alignment vertical="center"/>
    </xf>
    <xf numFmtId="0" fontId="108" fillId="0" borderId="38" xfId="44089" applyFont="1" applyBorder="1" applyAlignment="1">
      <alignment horizontal="center" vertical="center" wrapText="1"/>
    </xf>
    <xf numFmtId="193" fontId="108" fillId="0" borderId="38" xfId="44089" applyNumberFormat="1" applyFont="1" applyBorder="1" applyAlignment="1">
      <alignment horizontal="center" vertical="center"/>
    </xf>
    <xf numFmtId="0" fontId="109" fillId="0" borderId="4" xfId="44089" applyFont="1" applyBorder="1" applyAlignment="1">
      <alignment horizontal="left" vertical="center"/>
    </xf>
    <xf numFmtId="0" fontId="133" fillId="0" borderId="0" xfId="44089" applyFont="1" applyAlignment="1">
      <alignment horizontal="center" vertical="center"/>
    </xf>
    <xf numFmtId="193" fontId="108" fillId="0" borderId="0" xfId="44089" applyNumberFormat="1" applyFont="1" applyAlignment="1">
      <alignment horizontal="center" vertical="center"/>
    </xf>
    <xf numFmtId="193" fontId="108" fillId="0" borderId="5" xfId="44089" applyNumberFormat="1" applyFont="1" applyBorder="1" applyAlignment="1">
      <alignment horizontal="center" vertical="center"/>
    </xf>
    <xf numFmtId="0" fontId="109" fillId="0" borderId="0" xfId="44089" applyFont="1" applyAlignment="1">
      <alignment horizontal="right" vertical="center"/>
    </xf>
    <xf numFmtId="0" fontId="109" fillId="0" borderId="5" xfId="44089" applyFont="1" applyBorder="1" applyAlignment="1">
      <alignment horizontal="right" vertical="center"/>
    </xf>
    <xf numFmtId="0" fontId="108" fillId="0" borderId="18" xfId="44089" applyFont="1" applyBorder="1" applyAlignment="1">
      <alignment vertical="center"/>
    </xf>
    <xf numFmtId="0" fontId="108" fillId="0" borderId="17" xfId="44089" applyFont="1" applyBorder="1" applyAlignment="1">
      <alignment vertical="center"/>
    </xf>
    <xf numFmtId="0" fontId="5" fillId="0" borderId="17" xfId="44089" applyFont="1" applyBorder="1" applyAlignment="1">
      <alignment vertical="center"/>
    </xf>
    <xf numFmtId="0" fontId="125" fillId="0" borderId="17" xfId="44089" applyBorder="1" applyAlignment="1">
      <alignment vertical="center"/>
    </xf>
    <xf numFmtId="0" fontId="109" fillId="0" borderId="16" xfId="44089" applyFont="1" applyBorder="1" applyAlignment="1">
      <alignment vertical="center"/>
    </xf>
    <xf numFmtId="0" fontId="108" fillId="53" borderId="206" xfId="44089" applyFont="1" applyFill="1" applyBorder="1" applyAlignment="1">
      <alignment vertical="center"/>
    </xf>
    <xf numFmtId="0" fontId="108" fillId="53" borderId="207" xfId="44089" applyFont="1" applyFill="1" applyBorder="1" applyAlignment="1">
      <alignment vertical="center"/>
    </xf>
    <xf numFmtId="0" fontId="108" fillId="53" borderId="210" xfId="44089" applyFont="1" applyFill="1" applyBorder="1" applyAlignment="1">
      <alignment horizontal="center" vertical="center"/>
    </xf>
    <xf numFmtId="0" fontId="109" fillId="53" borderId="211" xfId="44089" applyFont="1" applyFill="1" applyBorder="1" applyAlignment="1">
      <alignment horizontal="center" vertical="center" wrapText="1"/>
    </xf>
    <xf numFmtId="0" fontId="125" fillId="53" borderId="211" xfId="44089" applyFill="1" applyBorder="1" applyAlignment="1">
      <alignment vertical="center"/>
    </xf>
    <xf numFmtId="0" fontId="6" fillId="53" borderId="212" xfId="44089" applyFont="1" applyFill="1" applyBorder="1" applyAlignment="1">
      <alignment horizontal="center" vertical="center"/>
    </xf>
    <xf numFmtId="0" fontId="6" fillId="53" borderId="213" xfId="44089" applyFont="1" applyFill="1" applyBorder="1" applyAlignment="1">
      <alignment horizontal="center" vertical="center"/>
    </xf>
    <xf numFmtId="0" fontId="6" fillId="53" borderId="214" xfId="44089" applyFont="1" applyFill="1" applyBorder="1" applyAlignment="1">
      <alignment horizontal="center" vertical="center"/>
    </xf>
    <xf numFmtId="0" fontId="109" fillId="53" borderId="215" xfId="44089" applyFont="1" applyFill="1" applyBorder="1" applyAlignment="1">
      <alignment horizontal="center" vertical="center"/>
    </xf>
    <xf numFmtId="205" fontId="5" fillId="0" borderId="216" xfId="44089" applyNumberFormat="1" applyFont="1" applyBorder="1" applyAlignment="1">
      <alignment horizontal="center" vertical="center"/>
    </xf>
    <xf numFmtId="205" fontId="125" fillId="0" borderId="216" xfId="44089" applyNumberFormat="1" applyBorder="1" applyAlignment="1">
      <alignment horizontal="right" vertical="center"/>
    </xf>
    <xf numFmtId="205" fontId="125" fillId="0" borderId="216" xfId="44089" applyNumberFormat="1" applyBorder="1" applyAlignment="1">
      <alignment horizontal="center" vertical="center"/>
    </xf>
    <xf numFmtId="165" fontId="5" fillId="0" borderId="219" xfId="1351" applyFont="1" applyFill="1" applyBorder="1" applyAlignment="1">
      <alignment horizontal="right" vertical="center"/>
    </xf>
    <xf numFmtId="0" fontId="125" fillId="0" borderId="207" xfId="44089" applyBorder="1" applyAlignment="1">
      <alignment vertical="center"/>
    </xf>
    <xf numFmtId="205" fontId="125" fillId="0" borderId="208" xfId="44089" applyNumberFormat="1" applyBorder="1" applyAlignment="1">
      <alignment horizontal="right" vertical="center"/>
    </xf>
    <xf numFmtId="0" fontId="125" fillId="0" borderId="211" xfId="44089" applyBorder="1" applyAlignment="1">
      <alignment vertical="center"/>
    </xf>
    <xf numFmtId="0" fontId="108" fillId="0" borderId="60" xfId="44089" applyFont="1" applyBorder="1" applyAlignment="1">
      <alignment vertical="center"/>
    </xf>
    <xf numFmtId="0" fontId="108" fillId="0" borderId="56" xfId="44089" applyFont="1" applyBorder="1" applyAlignment="1">
      <alignment vertical="center"/>
    </xf>
    <xf numFmtId="0" fontId="134" fillId="0" borderId="0" xfId="44089" applyFont="1" applyAlignment="1">
      <alignment horizontal="center" vertical="center"/>
    </xf>
    <xf numFmtId="4" fontId="7" fillId="0" borderId="4" xfId="44090" applyFont="1" applyBorder="1" applyAlignment="1">
      <alignment horizontal="centerContinuous" vertical="center"/>
    </xf>
    <xf numFmtId="0" fontId="5" fillId="0" borderId="0" xfId="44089" applyFont="1" applyAlignment="1">
      <alignment horizontal="centerContinuous" vertical="center"/>
    </xf>
    <xf numFmtId="4" fontId="101" fillId="0" borderId="0" xfId="44090" applyFont="1" applyAlignment="1">
      <alignment horizontal="centerContinuous" vertical="center"/>
    </xf>
    <xf numFmtId="0" fontId="5" fillId="0" borderId="5" xfId="44089" applyFont="1" applyBorder="1" applyAlignment="1">
      <alignment horizontal="centerContinuous" vertical="center"/>
    </xf>
    <xf numFmtId="0" fontId="130" fillId="107" borderId="225" xfId="44089" applyFont="1" applyFill="1" applyBorder="1" applyAlignment="1">
      <alignment vertical="center"/>
    </xf>
    <xf numFmtId="0" fontId="130" fillId="107" borderId="215" xfId="44089" applyFont="1" applyFill="1" applyBorder="1" applyAlignment="1">
      <alignment horizontal="right" vertical="center"/>
    </xf>
    <xf numFmtId="0" fontId="130" fillId="107" borderId="226" xfId="44089" applyFont="1" applyFill="1" applyBorder="1" applyAlignment="1">
      <alignment horizontal="center" vertical="center" wrapText="1"/>
    </xf>
    <xf numFmtId="0" fontId="130" fillId="107" borderId="227" xfId="44089" applyFont="1" applyFill="1" applyBorder="1" applyAlignment="1">
      <alignment horizontal="center" vertical="center"/>
    </xf>
    <xf numFmtId="166" fontId="108" fillId="0" borderId="79" xfId="44091" applyNumberFormat="1" applyFont="1" applyFill="1" applyBorder="1" applyAlignment="1">
      <alignment horizontal="center"/>
    </xf>
    <xf numFmtId="208" fontId="108" fillId="0" borderId="79" xfId="1351" applyNumberFormat="1" applyFont="1" applyFill="1" applyBorder="1" applyAlignment="1"/>
    <xf numFmtId="43" fontId="109" fillId="0" borderId="197" xfId="44091" applyFont="1" applyFill="1" applyBorder="1" applyAlignment="1"/>
    <xf numFmtId="209" fontId="6" fillId="0" borderId="0" xfId="44089" applyNumberFormat="1" applyFont="1" applyAlignment="1">
      <alignment vertical="center"/>
    </xf>
    <xf numFmtId="166" fontId="109" fillId="90" borderId="55" xfId="44091" applyNumberFormat="1" applyFont="1" applyFill="1" applyBorder="1" applyAlignment="1">
      <alignment vertical="center"/>
    </xf>
    <xf numFmtId="166" fontId="109" fillId="0" borderId="228" xfId="44091" applyNumberFormat="1" applyFont="1" applyFill="1" applyBorder="1" applyAlignment="1">
      <alignment vertical="center"/>
    </xf>
    <xf numFmtId="0" fontId="108" fillId="0" borderId="213" xfId="44089" applyFont="1" applyBorder="1" applyAlignment="1">
      <alignment vertical="center"/>
    </xf>
    <xf numFmtId="166" fontId="109" fillId="53" borderId="228" xfId="44091" applyNumberFormat="1" applyFont="1" applyFill="1" applyBorder="1" applyAlignment="1">
      <alignment vertical="center"/>
    </xf>
    <xf numFmtId="43" fontId="109" fillId="0" borderId="213" xfId="44091" applyFont="1" applyFill="1" applyBorder="1" applyAlignment="1">
      <alignment vertical="center"/>
    </xf>
    <xf numFmtId="166" fontId="108" fillId="0" borderId="182" xfId="44091" applyNumberFormat="1" applyFont="1" applyFill="1" applyBorder="1" applyAlignment="1">
      <alignment horizontal="center" vertical="center"/>
    </xf>
    <xf numFmtId="166" fontId="108" fillId="0" borderId="63" xfId="44091" applyNumberFormat="1" applyFont="1" applyFill="1" applyBorder="1" applyAlignment="1">
      <alignment horizontal="center" vertical="center"/>
    </xf>
    <xf numFmtId="166" fontId="108" fillId="0" borderId="100" xfId="44091" applyNumberFormat="1" applyFont="1" applyFill="1" applyBorder="1" applyAlignment="1">
      <alignment horizontal="center" vertical="center"/>
    </xf>
    <xf numFmtId="166" fontId="108" fillId="0" borderId="110" xfId="44091" applyNumberFormat="1" applyFont="1" applyFill="1" applyBorder="1" applyAlignment="1">
      <alignment vertical="center"/>
    </xf>
    <xf numFmtId="0" fontId="108" fillId="0" borderId="229" xfId="44089" applyFont="1" applyBorder="1" applyAlignment="1">
      <alignment horizontal="center" vertical="center"/>
    </xf>
    <xf numFmtId="0" fontId="108" fillId="0" borderId="230" xfId="44089" applyFont="1" applyBorder="1" applyAlignment="1">
      <alignment horizontal="center" vertical="center"/>
    </xf>
    <xf numFmtId="43" fontId="109" fillId="0" borderId="230" xfId="44091" applyFont="1" applyFill="1" applyBorder="1" applyAlignment="1">
      <alignment vertical="center"/>
    </xf>
    <xf numFmtId="43" fontId="109" fillId="0" borderId="231" xfId="44091" applyFont="1" applyFill="1" applyBorder="1" applyAlignment="1">
      <alignment vertical="center"/>
    </xf>
    <xf numFmtId="0" fontId="108" fillId="0" borderId="226" xfId="44089" applyFont="1" applyBorder="1" applyAlignment="1">
      <alignment horizontal="center" vertical="center"/>
    </xf>
    <xf numFmtId="0" fontId="108" fillId="0" borderId="228" xfId="44089" applyFont="1" applyBorder="1" applyAlignment="1">
      <alignment horizontal="center" vertical="center"/>
    </xf>
    <xf numFmtId="0" fontId="109" fillId="53" borderId="226" xfId="44089" applyFont="1" applyFill="1" applyBorder="1" applyAlignment="1">
      <alignment horizontal="center" vertical="center"/>
    </xf>
    <xf numFmtId="0" fontId="108" fillId="0" borderId="226" xfId="44089" applyFont="1" applyBorder="1" applyAlignment="1">
      <alignment vertical="center"/>
    </xf>
    <xf numFmtId="210" fontId="108" fillId="0" borderId="226" xfId="44092" applyNumberFormat="1" applyFont="1" applyFill="1" applyBorder="1" applyAlignment="1" applyProtection="1">
      <alignment vertical="center"/>
    </xf>
    <xf numFmtId="204" fontId="108" fillId="0" borderId="228" xfId="44092" applyNumberFormat="1" applyFont="1" applyFill="1" applyBorder="1" applyAlignment="1" applyProtection="1">
      <alignment horizontal="center" vertical="center"/>
    </xf>
    <xf numFmtId="0" fontId="108" fillId="0" borderId="232" xfId="44089" applyFont="1" applyBorder="1" applyAlignment="1">
      <alignment horizontal="center" vertical="center"/>
    </xf>
    <xf numFmtId="0" fontId="109" fillId="0" borderId="230" xfId="44089" applyFont="1" applyBorder="1" applyAlignment="1">
      <alignment horizontal="left" vertical="center"/>
    </xf>
    <xf numFmtId="0" fontId="109" fillId="0" borderId="230" xfId="44089" applyFont="1" applyBorder="1" applyAlignment="1">
      <alignment horizontal="center" vertical="center"/>
    </xf>
    <xf numFmtId="0" fontId="109" fillId="0" borderId="111" xfId="44089" applyFont="1" applyBorder="1" applyAlignment="1">
      <alignment horizontal="center" vertical="center"/>
    </xf>
    <xf numFmtId="0" fontId="108" fillId="0" borderId="55" xfId="44089" applyFont="1" applyBorder="1" applyAlignment="1">
      <alignment horizontal="center" vertical="center"/>
    </xf>
    <xf numFmtId="0" fontId="109" fillId="53" borderId="232" xfId="44089" applyFont="1" applyFill="1" applyBorder="1" applyAlignment="1">
      <alignment horizontal="center" vertical="center"/>
    </xf>
    <xf numFmtId="0" fontId="108" fillId="0" borderId="226" xfId="44089" applyFont="1" applyBorder="1" applyAlignment="1">
      <alignment horizontal="center" vertical="center" wrapText="1"/>
    </xf>
    <xf numFmtId="193" fontId="108" fillId="0" borderId="226" xfId="44089" applyNumberFormat="1" applyFont="1" applyBorder="1" applyAlignment="1">
      <alignment horizontal="center" vertical="center"/>
    </xf>
    <xf numFmtId="0" fontId="109" fillId="0" borderId="18" xfId="44089" applyFont="1" applyBorder="1" applyAlignment="1">
      <alignment vertical="center"/>
    </xf>
    <xf numFmtId="0" fontId="109" fillId="0" borderId="17" xfId="44089" applyFont="1" applyBorder="1" applyAlignment="1">
      <alignment horizontal="right" vertical="center"/>
    </xf>
    <xf numFmtId="0" fontId="109" fillId="0" borderId="17" xfId="44089" applyFont="1" applyBorder="1" applyAlignment="1">
      <alignment vertical="center"/>
    </xf>
    <xf numFmtId="0" fontId="109" fillId="0" borderId="16" xfId="44089" applyFont="1" applyBorder="1" applyAlignment="1">
      <alignment horizontal="right" vertical="center"/>
    </xf>
    <xf numFmtId="0" fontId="4" fillId="0" borderId="0" xfId="4658" applyFont="1"/>
    <xf numFmtId="0" fontId="136" fillId="108" borderId="147" xfId="4658" applyFont="1" applyFill="1" applyBorder="1"/>
    <xf numFmtId="0" fontId="136" fillId="108" borderId="125" xfId="4658" applyFont="1" applyFill="1" applyBorder="1"/>
    <xf numFmtId="0" fontId="137" fillId="87" borderId="125" xfId="4658" applyFont="1" applyFill="1" applyBorder="1" applyAlignment="1">
      <alignment horizontal="left" vertical="center"/>
    </xf>
    <xf numFmtId="0" fontId="4" fillId="87" borderId="0" xfId="4658" applyFont="1" applyFill="1" applyAlignment="1">
      <alignment vertical="center"/>
    </xf>
    <xf numFmtId="0" fontId="4" fillId="87" borderId="126" xfId="4658" applyFont="1" applyFill="1" applyBorder="1" applyAlignment="1">
      <alignment vertical="center"/>
    </xf>
    <xf numFmtId="0" fontId="4" fillId="0" borderId="0" xfId="4658" applyFont="1" applyAlignment="1">
      <alignment vertical="center"/>
    </xf>
    <xf numFmtId="0" fontId="137" fillId="0" borderId="125" xfId="4658" applyFont="1" applyBorder="1" applyAlignment="1">
      <alignment horizontal="center"/>
    </xf>
    <xf numFmtId="0" fontId="137" fillId="0" borderId="0" xfId="4658" applyFont="1" applyAlignment="1">
      <alignment horizontal="center"/>
    </xf>
    <xf numFmtId="0" fontId="137" fillId="0" borderId="126" xfId="4658" applyFont="1" applyBorder="1" applyAlignment="1">
      <alignment horizontal="center"/>
    </xf>
    <xf numFmtId="0" fontId="137" fillId="0" borderId="0" xfId="4658" applyFont="1"/>
    <xf numFmtId="0" fontId="4" fillId="0" borderId="125" xfId="4658" applyFont="1" applyBorder="1" applyAlignment="1">
      <alignment horizontal="center"/>
    </xf>
    <xf numFmtId="0" fontId="4" fillId="0" borderId="0" xfId="4658" applyFont="1" applyAlignment="1">
      <alignment horizontal="center"/>
    </xf>
    <xf numFmtId="0" fontId="4" fillId="0" borderId="126" xfId="4658" applyFont="1" applyBorder="1" applyAlignment="1">
      <alignment horizontal="center"/>
    </xf>
    <xf numFmtId="0" fontId="137" fillId="106" borderId="125" xfId="4658" applyFont="1" applyFill="1" applyBorder="1" applyAlignment="1">
      <alignment horizontal="center"/>
    </xf>
    <xf numFmtId="0" fontId="137" fillId="106" borderId="0" xfId="4658" applyFont="1" applyFill="1"/>
    <xf numFmtId="0" fontId="137" fillId="106" borderId="0" xfId="4658" applyFont="1" applyFill="1" applyAlignment="1">
      <alignment horizontal="right"/>
    </xf>
    <xf numFmtId="0" fontId="137" fillId="106" borderId="126" xfId="4658" applyFont="1" applyFill="1" applyBorder="1" applyAlignment="1">
      <alignment horizontal="center"/>
    </xf>
    <xf numFmtId="0" fontId="137" fillId="106" borderId="234" xfId="4658" applyFont="1" applyFill="1" applyBorder="1" applyAlignment="1">
      <alignment horizontal="center"/>
    </xf>
    <xf numFmtId="0" fontId="137" fillId="106" borderId="235" xfId="4658" applyFont="1" applyFill="1" applyBorder="1"/>
    <xf numFmtId="0" fontId="137" fillId="106" borderId="235" xfId="4658" applyFont="1" applyFill="1" applyBorder="1" applyAlignment="1">
      <alignment horizontal="right"/>
    </xf>
    <xf numFmtId="0" fontId="137" fillId="106" borderId="236" xfId="4658" applyFont="1" applyFill="1" applyBorder="1" applyAlignment="1">
      <alignment horizontal="center"/>
    </xf>
    <xf numFmtId="44" fontId="5" fillId="0" borderId="38" xfId="43937" applyFont="1" applyBorder="1" applyAlignment="1">
      <alignment horizontal="center" vertical="center"/>
    </xf>
    <xf numFmtId="0" fontId="6" fillId="89" borderId="9" xfId="5" applyFont="1" applyFill="1" applyBorder="1" applyAlignment="1">
      <alignment horizontal="center" vertical="center" wrapText="1"/>
    </xf>
    <xf numFmtId="0" fontId="6" fillId="89" borderId="11" xfId="5" applyFont="1" applyFill="1" applyBorder="1" applyAlignment="1">
      <alignment horizontal="center" vertical="center" wrapText="1"/>
    </xf>
    <xf numFmtId="0" fontId="6" fillId="89" borderId="10" xfId="5" applyFont="1" applyFill="1" applyBorder="1" applyAlignment="1">
      <alignment horizontal="center" vertical="center" wrapText="1"/>
    </xf>
    <xf numFmtId="0" fontId="6" fillId="89" borderId="9" xfId="5" applyFont="1" applyFill="1" applyBorder="1" applyAlignment="1">
      <alignment horizontal="center" vertical="center"/>
    </xf>
    <xf numFmtId="0" fontId="6" fillId="89" borderId="105" xfId="5" applyFont="1" applyFill="1" applyBorder="1" applyAlignment="1">
      <alignment horizontal="center" vertical="center"/>
    </xf>
    <xf numFmtId="0" fontId="57" fillId="88" borderId="7" xfId="0" applyFont="1" applyFill="1" applyBorder="1" applyAlignment="1">
      <alignment horizontal="center" vertical="center"/>
    </xf>
    <xf numFmtId="44" fontId="91" fillId="91" borderId="0" xfId="0" applyNumberFormat="1" applyFont="1" applyFill="1" applyAlignment="1">
      <alignment horizontal="center" vertical="center"/>
    </xf>
    <xf numFmtId="0" fontId="91" fillId="91" borderId="0" xfId="0" applyFont="1" applyFill="1" applyAlignment="1">
      <alignment horizontal="center" vertical="center"/>
    </xf>
    <xf numFmtId="0" fontId="87" fillId="90" borderId="10" xfId="0" applyFont="1" applyFill="1" applyBorder="1" applyAlignment="1">
      <alignment horizontal="center" vertical="center"/>
    </xf>
    <xf numFmtId="0" fontId="87" fillId="90" borderId="9" xfId="0" applyFont="1" applyFill="1" applyBorder="1" applyAlignment="1">
      <alignment horizontal="center" vertical="center"/>
    </xf>
    <xf numFmtId="0" fontId="87" fillId="90" borderId="11" xfId="0" applyFont="1" applyFill="1" applyBorder="1" applyAlignment="1">
      <alignment horizontal="center" vertical="center"/>
    </xf>
    <xf numFmtId="0" fontId="57" fillId="90" borderId="10" xfId="0" applyFont="1" applyFill="1" applyBorder="1" applyAlignment="1">
      <alignment horizontal="center" vertical="center"/>
    </xf>
    <xf numFmtId="0" fontId="57" fillId="90" borderId="11" xfId="0" applyFont="1" applyFill="1" applyBorder="1" applyAlignment="1">
      <alignment horizontal="center" vertical="center"/>
    </xf>
    <xf numFmtId="44" fontId="57" fillId="0" borderId="64" xfId="0" applyNumberFormat="1" applyFont="1" applyBorder="1" applyAlignment="1">
      <alignment horizontal="center" vertical="center"/>
    </xf>
    <xf numFmtId="0" fontId="90" fillId="89" borderId="36" xfId="0" applyFont="1" applyFill="1" applyBorder="1" applyAlignment="1">
      <alignment horizontal="center" vertical="center"/>
    </xf>
    <xf numFmtId="0" fontId="90" fillId="89" borderId="39" xfId="0" applyFont="1" applyFill="1" applyBorder="1" applyAlignment="1">
      <alignment horizontal="center" vertical="center"/>
    </xf>
    <xf numFmtId="0" fontId="90" fillId="89" borderId="106" xfId="0" applyFont="1" applyFill="1" applyBorder="1" applyAlignment="1">
      <alignment horizontal="center" vertical="center"/>
    </xf>
    <xf numFmtId="0" fontId="90" fillId="0" borderId="57" xfId="0" applyFont="1" applyBorder="1" applyAlignment="1">
      <alignment horizontal="center" vertical="center"/>
    </xf>
    <xf numFmtId="0" fontId="90" fillId="0" borderId="0" xfId="0" applyFont="1" applyAlignment="1">
      <alignment horizontal="center" vertical="center"/>
    </xf>
    <xf numFmtId="0" fontId="90" fillId="0" borderId="63" xfId="0" applyFont="1" applyBorder="1" applyAlignment="1">
      <alignment horizontal="center" vertical="center"/>
    </xf>
    <xf numFmtId="0" fontId="57" fillId="87" borderId="18" xfId="0" applyFont="1" applyFill="1" applyBorder="1" applyAlignment="1">
      <alignment horizontal="right" vertical="center"/>
    </xf>
    <xf numFmtId="0" fontId="57" fillId="87" borderId="17" xfId="0" applyFont="1" applyFill="1" applyBorder="1" applyAlignment="1">
      <alignment horizontal="right" vertical="center"/>
    </xf>
    <xf numFmtId="0" fontId="57" fillId="87" borderId="84" xfId="0" applyFont="1" applyFill="1" applyBorder="1" applyAlignment="1">
      <alignment horizontal="right" vertical="center"/>
    </xf>
    <xf numFmtId="0" fontId="6" fillId="53" borderId="6" xfId="5" applyFont="1" applyFill="1" applyBorder="1" applyAlignment="1">
      <alignment horizontal="center" vertical="center" wrapText="1"/>
    </xf>
    <xf numFmtId="0" fontId="6" fillId="53" borderId="8" xfId="5" applyFont="1" applyFill="1" applyBorder="1" applyAlignment="1">
      <alignment horizontal="center" vertical="center" wrapText="1"/>
    </xf>
    <xf numFmtId="0" fontId="6" fillId="53" borderId="7" xfId="5" applyFont="1" applyFill="1" applyBorder="1" applyAlignment="1">
      <alignment horizontal="center" vertical="center" wrapText="1"/>
    </xf>
    <xf numFmtId="0" fontId="6" fillId="53" borderId="64" xfId="5" applyFont="1" applyFill="1" applyBorder="1" applyAlignment="1">
      <alignment horizontal="center" vertical="center" wrapText="1"/>
    </xf>
    <xf numFmtId="0" fontId="6" fillId="0" borderId="10" xfId="5" applyFont="1" applyBorder="1" applyAlignment="1">
      <alignment horizontal="center" vertical="center"/>
    </xf>
    <xf numFmtId="0" fontId="6" fillId="0" borderId="9" xfId="5" applyFont="1" applyBorder="1" applyAlignment="1">
      <alignment horizontal="center" vertical="center"/>
    </xf>
    <xf numFmtId="0" fontId="6" fillId="0" borderId="11" xfId="5" applyFont="1" applyBorder="1" applyAlignment="1">
      <alignment horizontal="center" vertical="center"/>
    </xf>
    <xf numFmtId="43" fontId="6" fillId="53" borderId="7" xfId="1" applyFont="1" applyFill="1" applyBorder="1" applyAlignment="1">
      <alignment horizontal="center" vertical="center" wrapText="1"/>
    </xf>
    <xf numFmtId="43" fontId="6" fillId="53" borderId="64" xfId="1" applyFont="1" applyFill="1" applyBorder="1" applyAlignment="1">
      <alignment horizontal="center" vertical="center" wrapText="1"/>
    </xf>
    <xf numFmtId="10" fontId="6" fillId="53" borderId="7" xfId="2" applyNumberFormat="1" applyFont="1" applyFill="1" applyBorder="1" applyAlignment="1">
      <alignment horizontal="center" vertical="center" wrapText="1"/>
    </xf>
    <xf numFmtId="10" fontId="6" fillId="53" borderId="42" xfId="2" applyNumberFormat="1" applyFont="1" applyFill="1" applyBorder="1" applyAlignment="1">
      <alignment horizontal="center" vertical="center" wrapText="1"/>
    </xf>
    <xf numFmtId="10" fontId="5" fillId="0" borderId="57" xfId="26565" quotePrefix="1" applyNumberFormat="1" applyFont="1" applyFill="1" applyBorder="1" applyAlignment="1">
      <alignment horizontal="center" vertical="center"/>
    </xf>
    <xf numFmtId="10" fontId="5" fillId="0" borderId="0" xfId="26565" applyNumberFormat="1" applyFont="1" applyFill="1" applyBorder="1" applyAlignment="1">
      <alignment horizontal="center" vertical="center"/>
    </xf>
    <xf numFmtId="10" fontId="5" fillId="0" borderId="5" xfId="26565" applyNumberFormat="1" applyFont="1" applyFill="1" applyBorder="1" applyAlignment="1">
      <alignment horizontal="center" vertical="center"/>
    </xf>
    <xf numFmtId="10" fontId="5" fillId="0" borderId="63" xfId="26565" applyNumberFormat="1" applyFont="1" applyFill="1" applyBorder="1" applyAlignment="1">
      <alignment horizontal="center" vertical="center"/>
    </xf>
    <xf numFmtId="4" fontId="5" fillId="0" borderId="60" xfId="23" applyNumberFormat="1" applyBorder="1" applyAlignment="1">
      <alignment horizontal="center" vertical="center"/>
    </xf>
    <xf numFmtId="4" fontId="5" fillId="0" borderId="56" xfId="23" applyNumberFormat="1" applyBorder="1" applyAlignment="1">
      <alignment horizontal="center" vertical="center"/>
    </xf>
    <xf numFmtId="4" fontId="5" fillId="0" borderId="49" xfId="23" applyNumberFormat="1" applyBorder="1" applyAlignment="1">
      <alignment horizontal="center" vertical="center"/>
    </xf>
    <xf numFmtId="0" fontId="6" fillId="0" borderId="53" xfId="23" applyFont="1" applyBorder="1" applyAlignment="1">
      <alignment horizontal="center" vertical="center"/>
    </xf>
    <xf numFmtId="0" fontId="6" fillId="0" borderId="48" xfId="23" applyFont="1" applyBorder="1" applyAlignment="1">
      <alignment horizontal="center" vertical="center"/>
    </xf>
    <xf numFmtId="0" fontId="6" fillId="0" borderId="54" xfId="23" applyFont="1" applyBorder="1" applyAlignment="1">
      <alignment horizontal="center" vertical="center"/>
    </xf>
    <xf numFmtId="0" fontId="6" fillId="2" borderId="61" xfId="23" applyFont="1" applyFill="1" applyBorder="1" applyAlignment="1">
      <alignment horizontal="left" vertical="center" wrapText="1"/>
    </xf>
    <xf numFmtId="0" fontId="6" fillId="2" borderId="57" xfId="23" applyFont="1" applyFill="1" applyBorder="1" applyAlignment="1">
      <alignment horizontal="left" vertical="center" wrapText="1"/>
    </xf>
    <xf numFmtId="0" fontId="6" fillId="2" borderId="60" xfId="23" applyFont="1" applyFill="1" applyBorder="1" applyAlignment="1">
      <alignment horizontal="left" vertical="center" wrapText="1"/>
    </xf>
    <xf numFmtId="4" fontId="5" fillId="0" borderId="50" xfId="23" applyNumberFormat="1" applyBorder="1" applyAlignment="1">
      <alignment horizontal="center" vertical="center"/>
    </xf>
    <xf numFmtId="4" fontId="5" fillId="0" borderId="60" xfId="23" applyNumberFormat="1" applyBorder="1" applyAlignment="1">
      <alignment horizontal="right" vertical="center"/>
    </xf>
    <xf numFmtId="4" fontId="5" fillId="0" borderId="56" xfId="23" applyNumberFormat="1" applyBorder="1" applyAlignment="1">
      <alignment horizontal="right" vertical="center"/>
    </xf>
    <xf numFmtId="4" fontId="5" fillId="0" borderId="49" xfId="23" applyNumberFormat="1" applyBorder="1" applyAlignment="1">
      <alignment horizontal="right" vertical="center"/>
    </xf>
    <xf numFmtId="4" fontId="5" fillId="0" borderId="50" xfId="23" applyNumberFormat="1" applyBorder="1" applyAlignment="1">
      <alignment horizontal="right" vertical="center"/>
    </xf>
    <xf numFmtId="10" fontId="5" fillId="0" borderId="98" xfId="23" applyNumberFormat="1" applyBorder="1" applyAlignment="1">
      <alignment horizontal="center" vertical="center"/>
    </xf>
    <xf numFmtId="10" fontId="5" fillId="0" borderId="99" xfId="23" applyNumberFormat="1" applyBorder="1" applyAlignment="1">
      <alignment horizontal="center" vertical="center"/>
    </xf>
    <xf numFmtId="10" fontId="5" fillId="0" borderId="100" xfId="23" applyNumberFormat="1" applyBorder="1" applyAlignment="1">
      <alignment horizontal="center" vertical="center"/>
    </xf>
    <xf numFmtId="4" fontId="5" fillId="0" borderId="81" xfId="23" applyNumberFormat="1" applyBorder="1" applyAlignment="1">
      <alignment horizontal="right" vertical="center"/>
    </xf>
    <xf numFmtId="0" fontId="5" fillId="0" borderId="82" xfId="23" applyBorder="1" applyAlignment="1">
      <alignment horizontal="right" vertical="center"/>
    </xf>
    <xf numFmtId="0" fontId="5" fillId="0" borderId="83" xfId="23" applyBorder="1" applyAlignment="1">
      <alignment horizontal="right" vertical="center"/>
    </xf>
    <xf numFmtId="0" fontId="6" fillId="53" borderId="62" xfId="23" applyFont="1" applyFill="1" applyBorder="1" applyAlignment="1">
      <alignment horizontal="center" vertical="center"/>
    </xf>
    <xf numFmtId="0" fontId="6" fillId="53" borderId="59" xfId="23" applyFont="1" applyFill="1" applyBorder="1" applyAlignment="1">
      <alignment horizontal="center" vertical="center"/>
    </xf>
    <xf numFmtId="0" fontId="6" fillId="53" borderId="56" xfId="23" applyFont="1" applyFill="1" applyBorder="1" applyAlignment="1">
      <alignment horizontal="center" vertical="center"/>
    </xf>
    <xf numFmtId="0" fontId="6" fillId="53" borderId="49" xfId="23" applyFont="1" applyFill="1" applyBorder="1" applyAlignment="1">
      <alignment horizontal="center" vertical="center"/>
    </xf>
    <xf numFmtId="10" fontId="5" fillId="0" borderId="79" xfId="26565" quotePrefix="1" applyNumberFormat="1" applyFont="1" applyFill="1" applyBorder="1" applyAlignment="1">
      <alignment horizontal="center" vertical="center"/>
    </xf>
    <xf numFmtId="10" fontId="5" fillId="0" borderId="80" xfId="26565" quotePrefix="1" applyNumberFormat="1" applyFont="1" applyFill="1" applyBorder="1" applyAlignment="1">
      <alignment horizontal="center" vertical="center"/>
    </xf>
    <xf numFmtId="10" fontId="5" fillId="0" borderId="67" xfId="26565" quotePrefix="1" applyNumberFormat="1" applyFont="1" applyFill="1" applyBorder="1" applyAlignment="1">
      <alignment horizontal="center" vertical="center"/>
    </xf>
    <xf numFmtId="0" fontId="6" fillId="53" borderId="61" xfId="23" applyFont="1" applyFill="1" applyBorder="1" applyAlignment="1">
      <alignment horizontal="center" vertical="center"/>
    </xf>
    <xf numFmtId="0" fontId="6" fillId="53" borderId="60" xfId="23" applyFont="1" applyFill="1" applyBorder="1" applyAlignment="1">
      <alignment horizontal="center" vertical="center"/>
    </xf>
    <xf numFmtId="4" fontId="5" fillId="0" borderId="82" xfId="23" applyNumberFormat="1" applyBorder="1" applyAlignment="1">
      <alignment horizontal="right" vertical="center"/>
    </xf>
    <xf numFmtId="4" fontId="5" fillId="0" borderId="83" xfId="23" applyNumberFormat="1" applyBorder="1" applyAlignment="1">
      <alignment horizontal="right" vertical="center"/>
    </xf>
    <xf numFmtId="10" fontId="6" fillId="0" borderId="79" xfId="23" applyNumberFormat="1" applyFont="1" applyBorder="1" applyAlignment="1">
      <alignment horizontal="center" vertical="center"/>
    </xf>
    <xf numFmtId="10" fontId="6" fillId="0" borderId="80" xfId="23" applyNumberFormat="1" applyFont="1" applyBorder="1" applyAlignment="1">
      <alignment horizontal="center" vertical="center"/>
    </xf>
    <xf numFmtId="10" fontId="6" fillId="0" borderId="67" xfId="23" applyNumberFormat="1" applyFont="1" applyBorder="1" applyAlignment="1">
      <alignment horizontal="center" vertical="center"/>
    </xf>
    <xf numFmtId="4" fontId="6" fillId="0" borderId="91" xfId="23" applyNumberFormat="1" applyFont="1" applyBorder="1" applyAlignment="1">
      <alignment horizontal="right" vertical="center"/>
    </xf>
    <xf numFmtId="0" fontId="6" fillId="0" borderId="92" xfId="23" applyFont="1" applyBorder="1" applyAlignment="1">
      <alignment horizontal="right" vertical="center"/>
    </xf>
    <xf numFmtId="0" fontId="6" fillId="0" borderId="88" xfId="23" applyFont="1" applyBorder="1" applyAlignment="1">
      <alignment horizontal="right" vertical="center"/>
    </xf>
    <xf numFmtId="10" fontId="5" fillId="0" borderId="61" xfId="26565" quotePrefix="1" applyNumberFormat="1" applyFont="1" applyFill="1" applyBorder="1" applyAlignment="1">
      <alignment horizontal="center" vertical="center"/>
    </xf>
    <xf numFmtId="10" fontId="5" fillId="0" borderId="62" xfId="26565" applyNumberFormat="1" applyFont="1" applyFill="1" applyBorder="1" applyAlignment="1">
      <alignment horizontal="center" vertical="center"/>
    </xf>
    <xf numFmtId="10" fontId="5" fillId="0" borderId="59" xfId="26565" applyNumberFormat="1" applyFont="1" applyFill="1" applyBorder="1" applyAlignment="1">
      <alignment horizontal="center" vertical="center"/>
    </xf>
    <xf numFmtId="4" fontId="5" fillId="0" borderId="85" xfId="23" applyNumberFormat="1" applyBorder="1" applyAlignment="1">
      <alignment horizontal="center" vertical="center"/>
    </xf>
    <xf numFmtId="4" fontId="5" fillId="0" borderId="17" xfId="23" applyNumberFormat="1" applyBorder="1" applyAlignment="1">
      <alignment horizontal="center" vertical="center"/>
    </xf>
    <xf numFmtId="4" fontId="5" fillId="0" borderId="84" xfId="23" applyNumberFormat="1" applyBorder="1" applyAlignment="1">
      <alignment horizontal="center" vertical="center"/>
    </xf>
    <xf numFmtId="0" fontId="6" fillId="0" borderId="93" xfId="23" applyFont="1" applyBorder="1" applyAlignment="1">
      <alignment horizontal="center" vertical="center"/>
    </xf>
    <xf numFmtId="0" fontId="6" fillId="2" borderId="85" xfId="23" applyFont="1" applyFill="1" applyBorder="1" applyAlignment="1">
      <alignment horizontal="left" vertical="center" wrapText="1"/>
    </xf>
    <xf numFmtId="10" fontId="5" fillId="0" borderId="62" xfId="26565" quotePrefix="1" applyNumberFormat="1" applyFont="1" applyFill="1" applyBorder="1" applyAlignment="1">
      <alignment horizontal="center" vertical="center"/>
    </xf>
    <xf numFmtId="10" fontId="5" fillId="0" borderId="59" xfId="26565" quotePrefix="1" applyNumberFormat="1" applyFont="1" applyFill="1" applyBorder="1" applyAlignment="1">
      <alignment horizontal="center" vertical="center"/>
    </xf>
    <xf numFmtId="0" fontId="88" fillId="0" borderId="1" xfId="23" applyFont="1" applyBorder="1" applyAlignment="1">
      <alignment horizontal="center" vertical="center"/>
    </xf>
    <xf numFmtId="0" fontId="88" fillId="0" borderId="2" xfId="23" applyFont="1" applyBorder="1" applyAlignment="1">
      <alignment horizontal="center" vertical="center"/>
    </xf>
    <xf numFmtId="0" fontId="88" fillId="0" borderId="3" xfId="23" applyFont="1" applyBorder="1" applyAlignment="1">
      <alignment horizontal="center" vertical="center"/>
    </xf>
    <xf numFmtId="0" fontId="6" fillId="0" borderId="58" xfId="23" applyFont="1" applyBorder="1" applyAlignment="1">
      <alignment horizontal="center" vertical="center"/>
    </xf>
    <xf numFmtId="0" fontId="6" fillId="0" borderId="56" xfId="23" applyFont="1" applyBorder="1" applyAlignment="1">
      <alignment horizontal="center" vertical="center"/>
    </xf>
    <xf numFmtId="0" fontId="6" fillId="0" borderId="50" xfId="23" applyFont="1" applyBorder="1" applyAlignment="1">
      <alignment horizontal="center" vertical="center"/>
    </xf>
    <xf numFmtId="0" fontId="6" fillId="53" borderId="48" xfId="23" applyFont="1" applyFill="1" applyBorder="1" applyAlignment="1">
      <alignment horizontal="center" vertical="center"/>
    </xf>
    <xf numFmtId="0" fontId="6" fillId="53" borderId="54" xfId="23" applyFont="1" applyFill="1" applyBorder="1" applyAlignment="1">
      <alignment horizontal="center" vertical="center"/>
    </xf>
    <xf numFmtId="0" fontId="6" fillId="53" borderId="14" xfId="23" applyFont="1" applyFill="1" applyBorder="1" applyAlignment="1">
      <alignment horizontal="center" vertical="center" wrapText="1"/>
    </xf>
    <xf numFmtId="0" fontId="6" fillId="53" borderId="14" xfId="23" applyFont="1" applyFill="1" applyBorder="1" applyAlignment="1">
      <alignment horizontal="center" vertical="center"/>
    </xf>
    <xf numFmtId="0" fontId="6" fillId="53" borderId="55" xfId="23" applyFont="1" applyFill="1" applyBorder="1" applyAlignment="1">
      <alignment horizontal="center" vertical="center"/>
    </xf>
    <xf numFmtId="0" fontId="6" fillId="53" borderId="50" xfId="23" applyFont="1" applyFill="1" applyBorder="1" applyAlignment="1">
      <alignment horizontal="center" vertical="center"/>
    </xf>
    <xf numFmtId="0" fontId="6" fillId="53" borderId="97" xfId="23" applyFont="1" applyFill="1" applyBorder="1" applyAlignment="1">
      <alignment horizontal="center" vertical="center"/>
    </xf>
    <xf numFmtId="10" fontId="5" fillId="0" borderId="103" xfId="26565" quotePrefix="1" applyNumberFormat="1" applyFont="1" applyFill="1" applyBorder="1" applyAlignment="1">
      <alignment horizontal="center" vertical="center"/>
    </xf>
    <xf numFmtId="4" fontId="5" fillId="0" borderId="16" xfId="23" applyNumberFormat="1" applyBorder="1" applyAlignment="1">
      <alignment horizontal="center" vertical="center"/>
    </xf>
    <xf numFmtId="10" fontId="5" fillId="0" borderId="97" xfId="26565" applyNumberFormat="1" applyFont="1" applyFill="1" applyBorder="1" applyAlignment="1">
      <alignment horizontal="center" vertical="center"/>
    </xf>
    <xf numFmtId="0" fontId="6" fillId="0" borderId="4" xfId="23" applyFont="1" applyBorder="1" applyAlignment="1">
      <alignment horizontal="center" vertical="center"/>
    </xf>
    <xf numFmtId="0" fontId="6" fillId="0" borderId="0" xfId="23" applyFont="1" applyAlignment="1">
      <alignment horizontal="center" vertical="center"/>
    </xf>
    <xf numFmtId="10" fontId="5" fillId="0" borderId="101" xfId="23" applyNumberFormat="1" applyBorder="1" applyAlignment="1">
      <alignment horizontal="center" vertical="center"/>
    </xf>
    <xf numFmtId="0" fontId="6" fillId="0" borderId="86" xfId="23" applyFont="1" applyBorder="1" applyAlignment="1">
      <alignment horizontal="center" vertical="center"/>
    </xf>
    <xf numFmtId="0" fontId="6" fillId="0" borderId="62" xfId="23" applyFont="1" applyBorder="1" applyAlignment="1">
      <alignment horizontal="center" vertical="center"/>
    </xf>
    <xf numFmtId="0" fontId="6" fillId="0" borderId="18" xfId="23" applyFont="1" applyBorder="1" applyAlignment="1">
      <alignment horizontal="center" vertical="center"/>
    </xf>
    <xf numFmtId="0" fontId="6" fillId="0" borderId="17" xfId="23" applyFont="1" applyBorder="1" applyAlignment="1">
      <alignment horizontal="center" vertical="center"/>
    </xf>
    <xf numFmtId="10" fontId="6" fillId="0" borderId="103" xfId="23" applyNumberFormat="1" applyFont="1" applyBorder="1" applyAlignment="1">
      <alignment horizontal="center" vertical="center"/>
    </xf>
    <xf numFmtId="0" fontId="5" fillId="0" borderId="90" xfId="23" applyBorder="1" applyAlignment="1">
      <alignment horizontal="right" vertical="center"/>
    </xf>
    <xf numFmtId="0" fontId="5" fillId="0" borderId="4" xfId="23" applyBorder="1" applyAlignment="1">
      <alignment horizontal="left" vertical="center"/>
    </xf>
    <xf numFmtId="0" fontId="5" fillId="0" borderId="0" xfId="23" applyAlignment="1">
      <alignment horizontal="left" vertical="center"/>
    </xf>
    <xf numFmtId="0" fontId="5" fillId="0" borderId="5" xfId="23" applyBorder="1" applyAlignment="1">
      <alignment horizontal="left" vertical="center"/>
    </xf>
    <xf numFmtId="0" fontId="5" fillId="0" borderId="4" xfId="23" applyBorder="1" applyAlignment="1">
      <alignment horizontal="center" vertical="center"/>
    </xf>
    <xf numFmtId="0" fontId="5" fillId="0" borderId="0" xfId="23" applyAlignment="1">
      <alignment horizontal="center" vertical="center"/>
    </xf>
    <xf numFmtId="0" fontId="5" fillId="0" borderId="5" xfId="23" applyBorder="1" applyAlignment="1">
      <alignment horizontal="center" vertical="center"/>
    </xf>
    <xf numFmtId="0" fontId="57" fillId="92" borderId="38" xfId="37" applyFont="1" applyFill="1" applyBorder="1" applyAlignment="1">
      <alignment horizontal="center" vertical="center"/>
    </xf>
    <xf numFmtId="0" fontId="57" fillId="0" borderId="107" xfId="44074" applyFont="1" applyBorder="1" applyAlignment="1">
      <alignment horizontal="left" vertical="center"/>
    </xf>
    <xf numFmtId="0" fontId="93" fillId="0" borderId="108" xfId="44074" applyFont="1" applyBorder="1" applyAlignment="1"/>
    <xf numFmtId="194" fontId="1" fillId="0" borderId="109" xfId="44074" applyNumberFormat="1" applyFont="1" applyBorder="1" applyAlignment="1">
      <alignment horizontal="left" vertical="center" wrapText="1"/>
    </xf>
    <xf numFmtId="194" fontId="1" fillId="0" borderId="110" xfId="44074" applyNumberFormat="1" applyFont="1" applyBorder="1" applyAlignment="1">
      <alignment horizontal="left" vertical="center" wrapText="1"/>
    </xf>
    <xf numFmtId="0" fontId="57" fillId="0" borderId="106" xfId="10584" applyFont="1" applyBorder="1" applyAlignment="1">
      <alignment horizontal="left" vertical="center" wrapText="1"/>
    </xf>
    <xf numFmtId="0" fontId="57" fillId="0" borderId="38" xfId="10584" applyFont="1" applyBorder="1" applyAlignment="1">
      <alignment horizontal="left" vertical="center" wrapText="1"/>
    </xf>
    <xf numFmtId="0" fontId="57" fillId="53" borderId="38" xfId="10584" applyFont="1" applyFill="1" applyBorder="1" applyAlignment="1">
      <alignment horizontal="center" vertical="center" wrapText="1"/>
    </xf>
    <xf numFmtId="0" fontId="57" fillId="53" borderId="38" xfId="10584" applyFont="1" applyFill="1" applyBorder="1" applyAlignment="1">
      <alignment horizontal="center" vertical="center"/>
    </xf>
    <xf numFmtId="0" fontId="57" fillId="53" borderId="47" xfId="10584" applyFont="1" applyFill="1" applyBorder="1" applyAlignment="1">
      <alignment horizontal="center" vertical="center"/>
    </xf>
    <xf numFmtId="0" fontId="57" fillId="0" borderId="106" xfId="10584" applyFont="1" applyBorder="1" applyAlignment="1">
      <alignment horizontal="justify" vertical="center"/>
    </xf>
    <xf numFmtId="0" fontId="57" fillId="0" borderId="38" xfId="10584" applyFont="1" applyBorder="1" applyAlignment="1">
      <alignment horizontal="justify" vertical="center"/>
    </xf>
    <xf numFmtId="0" fontId="57" fillId="0" borderId="113" xfId="10584" applyFont="1" applyBorder="1" applyAlignment="1">
      <alignment horizontal="center" vertical="center"/>
    </xf>
    <xf numFmtId="0" fontId="57" fillId="0" borderId="115" xfId="10584" applyFont="1" applyBorder="1" applyAlignment="1">
      <alignment horizontal="center" vertical="center"/>
    </xf>
    <xf numFmtId="0" fontId="57" fillId="0" borderId="106" xfId="10584" applyFont="1" applyBorder="1" applyAlignment="1">
      <alignment horizontal="justify" vertical="center" wrapText="1"/>
    </xf>
    <xf numFmtId="0" fontId="57" fillId="0" borderId="38" xfId="10584" applyFont="1" applyBorder="1" applyAlignment="1">
      <alignment horizontal="justify" vertical="center" wrapText="1"/>
    </xf>
    <xf numFmtId="0" fontId="1" fillId="0" borderId="39" xfId="10584" applyFont="1" applyBorder="1" applyAlignment="1">
      <alignment horizontal="left" vertical="center"/>
    </xf>
    <xf numFmtId="0" fontId="1" fillId="0" borderId="106" xfId="10584" applyFont="1" applyBorder="1" applyAlignment="1">
      <alignment horizontal="left" vertical="center"/>
    </xf>
    <xf numFmtId="0" fontId="57" fillId="0" borderId="0" xfId="10584" applyFont="1" applyAlignment="1">
      <alignment horizontal="justify" vertical="center" wrapText="1"/>
    </xf>
    <xf numFmtId="0" fontId="57" fillId="53" borderId="60" xfId="10584" applyFont="1" applyFill="1" applyBorder="1" applyAlignment="1">
      <alignment horizontal="center" vertical="center"/>
    </xf>
    <xf numFmtId="0" fontId="57" fillId="53" borderId="61" xfId="10584" applyFont="1" applyFill="1" applyBorder="1" applyAlignment="1">
      <alignment horizontal="center" vertical="center" wrapText="1"/>
    </xf>
    <xf numFmtId="0" fontId="57" fillId="53" borderId="62" xfId="10584" applyFont="1" applyFill="1" applyBorder="1" applyAlignment="1">
      <alignment horizontal="center" vertical="center" wrapText="1"/>
    </xf>
    <xf numFmtId="0" fontId="57" fillId="53" borderId="59" xfId="10584" applyFont="1" applyFill="1" applyBorder="1" applyAlignment="1">
      <alignment horizontal="center" vertical="center" wrapText="1"/>
    </xf>
    <xf numFmtId="0" fontId="57" fillId="53" borderId="47" xfId="10584" applyFont="1" applyFill="1" applyBorder="1" applyAlignment="1">
      <alignment horizontal="center" vertical="center" wrapText="1"/>
    </xf>
    <xf numFmtId="9" fontId="1" fillId="0" borderId="117" xfId="44076" applyFont="1" applyFill="1" applyBorder="1" applyAlignment="1">
      <alignment horizontal="center" vertical="center" wrapText="1"/>
    </xf>
    <xf numFmtId="9" fontId="1" fillId="0" borderId="118" xfId="44076" applyFont="1" applyFill="1" applyBorder="1" applyAlignment="1">
      <alignment horizontal="center" vertical="center" wrapText="1"/>
    </xf>
    <xf numFmtId="9" fontId="1" fillId="0" borderId="119" xfId="44076" applyFont="1" applyFill="1" applyBorder="1" applyAlignment="1">
      <alignment horizontal="center" vertical="center" wrapText="1"/>
    </xf>
    <xf numFmtId="0" fontId="57" fillId="0" borderId="38" xfId="10584" applyFont="1" applyBorder="1" applyAlignment="1">
      <alignment horizontal="center" vertical="center" wrapText="1"/>
    </xf>
    <xf numFmtId="0" fontId="57" fillId="53" borderId="39" xfId="10584" applyFont="1" applyFill="1" applyBorder="1" applyAlignment="1">
      <alignment horizontal="center" vertical="center" wrapText="1"/>
    </xf>
    <xf numFmtId="0" fontId="57" fillId="53" borderId="106" xfId="10584" applyFont="1" applyFill="1" applyBorder="1" applyAlignment="1">
      <alignment horizontal="center" vertical="center" wrapText="1"/>
    </xf>
    <xf numFmtId="0" fontId="97" fillId="53" borderId="38" xfId="10584" applyFont="1" applyFill="1" applyBorder="1" applyAlignment="1">
      <alignment horizontal="right" vertical="center"/>
    </xf>
    <xf numFmtId="0" fontId="97" fillId="53" borderId="38" xfId="10584" applyFont="1" applyFill="1" applyBorder="1" applyAlignment="1">
      <alignment horizontal="center" vertical="center" wrapText="1"/>
    </xf>
    <xf numFmtId="0" fontId="97" fillId="53" borderId="36" xfId="10584" applyFont="1" applyFill="1" applyBorder="1" applyAlignment="1">
      <alignment horizontal="right" vertical="center" wrapText="1"/>
    </xf>
    <xf numFmtId="0" fontId="97" fillId="53" borderId="39" xfId="10584" applyFont="1" applyFill="1" applyBorder="1" applyAlignment="1">
      <alignment horizontal="right" vertical="center" wrapText="1"/>
    </xf>
    <xf numFmtId="0" fontId="97" fillId="53" borderId="106" xfId="10584" applyFont="1" applyFill="1" applyBorder="1" applyAlignment="1">
      <alignment horizontal="right" vertical="center" wrapText="1"/>
    </xf>
    <xf numFmtId="0" fontId="6" fillId="92" borderId="37" xfId="44080" applyFont="1" applyFill="1" applyBorder="1" applyAlignment="1">
      <alignment horizontal="center"/>
    </xf>
    <xf numFmtId="0" fontId="6" fillId="92" borderId="38" xfId="44080" applyFont="1" applyFill="1" applyBorder="1" applyAlignment="1">
      <alignment horizontal="center"/>
    </xf>
    <xf numFmtId="0" fontId="6" fillId="92" borderId="40" xfId="44080" applyFont="1" applyFill="1" applyBorder="1" applyAlignment="1">
      <alignment horizontal="center"/>
    </xf>
    <xf numFmtId="0" fontId="6" fillId="0" borderId="120" xfId="4664" applyFont="1" applyBorder="1" applyAlignment="1">
      <alignment horizontal="center"/>
    </xf>
    <xf numFmtId="0" fontId="6" fillId="0" borderId="121" xfId="4664" applyFont="1" applyBorder="1" applyAlignment="1">
      <alignment horizontal="center"/>
    </xf>
    <xf numFmtId="0" fontId="97" fillId="0" borderId="38" xfId="44075" applyFont="1" applyFill="1" applyBorder="1" applyAlignment="1">
      <alignment horizontal="center" vertical="center" wrapText="1"/>
    </xf>
    <xf numFmtId="0" fontId="97" fillId="0" borderId="38" xfId="10584" applyFont="1" applyBorder="1" applyAlignment="1">
      <alignment horizontal="center" vertical="center" wrapText="1"/>
    </xf>
    <xf numFmtId="0" fontId="87" fillId="0" borderId="0" xfId="44082" applyFont="1" applyAlignment="1">
      <alignment vertical="center"/>
    </xf>
    <xf numFmtId="0" fontId="99" fillId="0" borderId="0" xfId="44082"/>
    <xf numFmtId="0" fontId="96" fillId="0" borderId="0" xfId="44082" applyFont="1" applyAlignment="1">
      <alignment horizontal="justify" vertical="center" wrapText="1"/>
    </xf>
    <xf numFmtId="0" fontId="99" fillId="0" borderId="0" xfId="44082" applyAlignment="1">
      <alignment horizontal="justify"/>
    </xf>
    <xf numFmtId="0" fontId="97" fillId="97" borderId="135" xfId="44082" applyFont="1" applyFill="1" applyBorder="1" applyAlignment="1">
      <alignment horizontal="right" vertical="center"/>
    </xf>
    <xf numFmtId="0" fontId="93" fillId="0" borderId="136" xfId="44082" applyFont="1" applyBorder="1"/>
    <xf numFmtId="0" fontId="93" fillId="0" borderId="137" xfId="44082" applyFont="1" applyBorder="1"/>
    <xf numFmtId="0" fontId="97" fillId="98" borderId="135" xfId="44082" applyFont="1" applyFill="1" applyBorder="1" applyAlignment="1">
      <alignment vertical="center"/>
    </xf>
    <xf numFmtId="0" fontId="96" fillId="0" borderId="135" xfId="44082" applyFont="1" applyBorder="1" applyAlignment="1">
      <alignment vertical="center"/>
    </xf>
    <xf numFmtId="0" fontId="97" fillId="99" borderId="135" xfId="44082" applyFont="1" applyFill="1" applyBorder="1" applyAlignment="1">
      <alignment horizontal="right" vertical="center"/>
    </xf>
    <xf numFmtId="0" fontId="97" fillId="97" borderId="135" xfId="44082" applyFont="1" applyFill="1" applyBorder="1" applyAlignment="1">
      <alignment horizontal="center" vertical="center"/>
    </xf>
    <xf numFmtId="0" fontId="96" fillId="0" borderId="134" xfId="44082" applyFont="1" applyBorder="1" applyAlignment="1">
      <alignment horizontal="center" vertical="center"/>
    </xf>
    <xf numFmtId="0" fontId="93" fillId="0" borderId="134" xfId="44082" applyFont="1" applyBorder="1"/>
    <xf numFmtId="0" fontId="97" fillId="0" borderId="135" xfId="44082" applyFont="1" applyBorder="1" applyAlignment="1">
      <alignment horizontal="right" vertical="center"/>
    </xf>
    <xf numFmtId="0" fontId="100" fillId="0" borderId="0" xfId="44082" applyFont="1" applyAlignment="1">
      <alignment horizontal="justify" vertical="center" wrapText="1"/>
    </xf>
    <xf numFmtId="0" fontId="97" fillId="98" borderId="135" xfId="44082" applyFont="1" applyFill="1" applyBorder="1" applyAlignment="1">
      <alignment horizontal="center" vertical="center"/>
    </xf>
    <xf numFmtId="0" fontId="96" fillId="0" borderId="0" xfId="44082" applyFont="1" applyAlignment="1">
      <alignment vertical="center"/>
    </xf>
    <xf numFmtId="0" fontId="97" fillId="0" borderId="0" xfId="44082" applyFont="1" applyAlignment="1">
      <alignment vertical="center"/>
    </xf>
    <xf numFmtId="0" fontId="97" fillId="0" borderId="0" xfId="44082" applyFont="1" applyAlignment="1">
      <alignment horizontal="left" vertical="center" wrapText="1"/>
    </xf>
    <xf numFmtId="0" fontId="1" fillId="0" borderId="122" xfId="44082" applyFont="1" applyBorder="1" applyAlignment="1">
      <alignment horizontal="center" vertical="center"/>
    </xf>
    <xf numFmtId="0" fontId="93" fillId="0" borderId="123" xfId="44082" applyFont="1" applyBorder="1"/>
    <xf numFmtId="0" fontId="93" fillId="0" borderId="124" xfId="44082" applyFont="1" applyBorder="1"/>
    <xf numFmtId="0" fontId="97" fillId="0" borderId="125" xfId="44082" applyFont="1" applyBorder="1" applyAlignment="1">
      <alignment horizontal="left" vertical="center"/>
    </xf>
    <xf numFmtId="0" fontId="93" fillId="0" borderId="0" xfId="44082" applyFont="1"/>
    <xf numFmtId="0" fontId="96" fillId="0" borderId="0" xfId="44082" applyFont="1" applyAlignment="1">
      <alignment horizontal="left" vertical="center" wrapText="1"/>
    </xf>
    <xf numFmtId="0" fontId="93" fillId="0" borderId="126" xfId="44082" applyFont="1" applyBorder="1"/>
    <xf numFmtId="199" fontId="87" fillId="95" borderId="130" xfId="44082" applyNumberFormat="1" applyFont="1" applyFill="1" applyBorder="1" applyAlignment="1">
      <alignment horizontal="center" vertical="center"/>
    </xf>
    <xf numFmtId="0" fontId="93" fillId="0" borderId="131" xfId="44082" applyFont="1" applyBorder="1"/>
    <xf numFmtId="0" fontId="93" fillId="0" borderId="132" xfId="44082" applyFont="1" applyBorder="1"/>
    <xf numFmtId="0" fontId="87" fillId="0" borderId="135" xfId="44082" applyFont="1" applyBorder="1" applyAlignment="1">
      <alignment horizontal="right" vertical="center"/>
    </xf>
    <xf numFmtId="199" fontId="87" fillId="0" borderId="130" xfId="44082" applyNumberFormat="1" applyFont="1" applyBorder="1" applyAlignment="1">
      <alignment horizontal="center" vertical="center"/>
    </xf>
    <xf numFmtId="0" fontId="87" fillId="0" borderId="0" xfId="44082" applyFont="1" applyAlignment="1">
      <alignment horizontal="right" vertical="center"/>
    </xf>
    <xf numFmtId="0" fontId="87" fillId="100" borderId="158" xfId="44082" applyFont="1" applyFill="1" applyBorder="1" applyAlignment="1">
      <alignment horizontal="right" vertical="center"/>
    </xf>
    <xf numFmtId="0" fontId="87" fillId="0" borderId="153" xfId="44082" applyFont="1" applyBorder="1" applyAlignment="1">
      <alignment horizontal="right" vertical="center"/>
    </xf>
    <xf numFmtId="0" fontId="87" fillId="0" borderId="154" xfId="44082" applyFont="1" applyBorder="1" applyAlignment="1">
      <alignment horizontal="right" vertical="center"/>
    </xf>
    <xf numFmtId="0" fontId="93" fillId="0" borderId="155" xfId="44082" applyFont="1" applyBorder="1"/>
    <xf numFmtId="0" fontId="93" fillId="0" borderId="156" xfId="44082" applyFont="1" applyBorder="1"/>
    <xf numFmtId="199" fontId="87" fillId="0" borderId="127" xfId="44082" applyNumberFormat="1" applyFont="1" applyBorder="1" applyAlignment="1">
      <alignment horizontal="center" vertical="center"/>
    </xf>
    <xf numFmtId="0" fontId="93" fillId="0" borderId="128" xfId="44082" applyFont="1" applyBorder="1"/>
    <xf numFmtId="0" fontId="93" fillId="0" borderId="129" xfId="44082" applyFont="1" applyBorder="1"/>
    <xf numFmtId="0" fontId="100" fillId="0" borderId="138" xfId="44082" applyFont="1" applyBorder="1" applyAlignment="1">
      <alignment horizontal="center" vertical="center"/>
    </xf>
    <xf numFmtId="0" fontId="93" fillId="0" borderId="139" xfId="44082" applyFont="1" applyBorder="1"/>
    <xf numFmtId="0" fontId="93" fillId="0" borderId="140" xfId="44082" applyFont="1" applyBorder="1"/>
    <xf numFmtId="0" fontId="87" fillId="0" borderId="141" xfId="44082" applyFont="1" applyBorder="1" applyAlignment="1">
      <alignment horizontal="left" vertical="center"/>
    </xf>
    <xf numFmtId="0" fontId="93" fillId="0" borderId="142" xfId="44082" applyFont="1" applyBorder="1"/>
    <xf numFmtId="0" fontId="100" fillId="0" borderId="142" xfId="44082" applyFont="1" applyBorder="1" applyAlignment="1">
      <alignment horizontal="left" vertical="center" wrapText="1"/>
    </xf>
    <xf numFmtId="0" fontId="93" fillId="0" borderId="143" xfId="44082" applyFont="1" applyBorder="1"/>
    <xf numFmtId="0" fontId="87" fillId="0" borderId="4" xfId="44082" applyFont="1" applyBorder="1" applyAlignment="1">
      <alignment horizontal="left" vertical="center"/>
    </xf>
    <xf numFmtId="0" fontId="87" fillId="0" borderId="144" xfId="44082" applyFont="1" applyBorder="1" applyAlignment="1">
      <alignment horizontal="left" vertical="center"/>
    </xf>
    <xf numFmtId="0" fontId="93" fillId="0" borderId="145" xfId="44082" applyFont="1" applyBorder="1"/>
    <xf numFmtId="0" fontId="57" fillId="0" borderId="178" xfId="44082" applyFont="1" applyBorder="1" applyAlignment="1">
      <alignment horizontal="right" vertical="center"/>
    </xf>
    <xf numFmtId="0" fontId="57" fillId="0" borderId="179" xfId="44082" applyFont="1" applyBorder="1" applyAlignment="1">
      <alignment horizontal="right" vertical="center"/>
    </xf>
    <xf numFmtId="43" fontId="6" fillId="0" borderId="36" xfId="44083" applyFont="1" applyFill="1" applyBorder="1" applyAlignment="1">
      <alignment horizontal="center"/>
    </xf>
    <xf numFmtId="43" fontId="6" fillId="0" borderId="106" xfId="44083" applyFont="1" applyFill="1" applyBorder="1" applyAlignment="1">
      <alignment horizontal="center"/>
    </xf>
    <xf numFmtId="10" fontId="57" fillId="0" borderId="36" xfId="44082" applyNumberFormat="1" applyFont="1" applyBorder="1" applyAlignment="1">
      <alignment horizontal="center" vertical="center"/>
    </xf>
    <xf numFmtId="10" fontId="57" fillId="0" borderId="176" xfId="44082" applyNumberFormat="1" applyFont="1" applyBorder="1" applyAlignment="1">
      <alignment horizontal="center" vertical="center"/>
    </xf>
    <xf numFmtId="0" fontId="57" fillId="90" borderId="36" xfId="44082" applyFont="1" applyFill="1" applyBorder="1" applyAlignment="1">
      <alignment horizontal="right" vertical="center"/>
    </xf>
    <xf numFmtId="0" fontId="57" fillId="90" borderId="39" xfId="44082" applyFont="1" applyFill="1" applyBorder="1" applyAlignment="1">
      <alignment horizontal="right" vertical="center"/>
    </xf>
    <xf numFmtId="0" fontId="57" fillId="90" borderId="106" xfId="44082" applyFont="1" applyFill="1" applyBorder="1" applyAlignment="1">
      <alignment horizontal="right" vertical="center"/>
    </xf>
    <xf numFmtId="43" fontId="6" fillId="90" borderId="36" xfId="44083" applyFont="1" applyFill="1" applyBorder="1" applyAlignment="1">
      <alignment horizontal="center"/>
    </xf>
    <xf numFmtId="43" fontId="6" fillId="90" borderId="106" xfId="44083" applyFont="1" applyFill="1" applyBorder="1" applyAlignment="1">
      <alignment horizontal="center"/>
    </xf>
    <xf numFmtId="10" fontId="57" fillId="90" borderId="36" xfId="44082" applyNumberFormat="1" applyFont="1" applyFill="1" applyBorder="1" applyAlignment="1">
      <alignment horizontal="center" vertical="center"/>
    </xf>
    <xf numFmtId="10" fontId="57" fillId="90" borderId="106" xfId="44082" applyNumberFormat="1" applyFont="1" applyFill="1" applyBorder="1" applyAlignment="1">
      <alignment horizontal="center" vertical="center"/>
    </xf>
    <xf numFmtId="43" fontId="57" fillId="90" borderId="36" xfId="44083" applyFont="1" applyFill="1" applyBorder="1" applyAlignment="1">
      <alignment horizontal="center" vertical="center" wrapText="1"/>
    </xf>
    <xf numFmtId="43" fontId="57" fillId="90" borderId="106" xfId="44083" applyFont="1" applyFill="1" applyBorder="1" applyAlignment="1">
      <alignment horizontal="center" vertical="center" wrapText="1"/>
    </xf>
    <xf numFmtId="4" fontId="57" fillId="90" borderId="39" xfId="44082" applyNumberFormat="1" applyFont="1" applyFill="1" applyBorder="1" applyAlignment="1">
      <alignment horizontal="center" vertical="center" wrapText="1"/>
    </xf>
    <xf numFmtId="4" fontId="57" fillId="90" borderId="106" xfId="44082" applyNumberFormat="1" applyFont="1" applyFill="1" applyBorder="1" applyAlignment="1">
      <alignment horizontal="center" vertical="center"/>
    </xf>
    <xf numFmtId="0" fontId="57" fillId="0" borderId="36" xfId="44082" applyFont="1" applyBorder="1" applyAlignment="1">
      <alignment horizontal="right" vertical="center"/>
    </xf>
    <xf numFmtId="0" fontId="57" fillId="0" borderId="39" xfId="44082" applyFont="1" applyBorder="1" applyAlignment="1">
      <alignment horizontal="right" vertical="center"/>
    </xf>
    <xf numFmtId="0" fontId="57" fillId="0" borderId="106" xfId="44082" applyFont="1" applyBorder="1" applyAlignment="1">
      <alignment horizontal="right" vertical="center"/>
    </xf>
    <xf numFmtId="44" fontId="57" fillId="0" borderId="61" xfId="44084" applyFont="1" applyFill="1" applyBorder="1" applyAlignment="1">
      <alignment horizontal="center" vertical="center" wrapText="1"/>
    </xf>
    <xf numFmtId="44" fontId="57" fillId="0" borderId="62" xfId="44084" applyFont="1" applyFill="1" applyBorder="1" applyAlignment="1">
      <alignment horizontal="center" vertical="center" wrapText="1"/>
    </xf>
    <xf numFmtId="4" fontId="57" fillId="0" borderId="36" xfId="44082" applyNumberFormat="1" applyFont="1" applyBorder="1" applyAlignment="1">
      <alignment horizontal="center" vertical="center" wrapText="1"/>
    </xf>
    <xf numFmtId="4" fontId="57" fillId="0" borderId="106" xfId="44082" applyNumberFormat="1" applyFont="1" applyBorder="1" applyAlignment="1">
      <alignment horizontal="center" vertical="center" wrapText="1"/>
    </xf>
    <xf numFmtId="0" fontId="57" fillId="0" borderId="174" xfId="44082" applyFont="1" applyBorder="1" applyAlignment="1">
      <alignment horizontal="right" vertical="center"/>
    </xf>
    <xf numFmtId="0" fontId="57" fillId="0" borderId="123" xfId="44082" applyFont="1" applyBorder="1" applyAlignment="1">
      <alignment horizontal="right" vertical="center"/>
    </xf>
    <xf numFmtId="0" fontId="57" fillId="0" borderId="175" xfId="44082" applyFont="1" applyBorder="1" applyAlignment="1">
      <alignment horizontal="right" vertical="center"/>
    </xf>
    <xf numFmtId="44" fontId="57" fillId="53" borderId="36" xfId="44084" applyFont="1" applyFill="1" applyBorder="1" applyAlignment="1">
      <alignment horizontal="center" vertical="center" wrapText="1"/>
    </xf>
    <xf numFmtId="44" fontId="57" fillId="53" borderId="176" xfId="44084" applyFont="1" applyFill="1" applyBorder="1" applyAlignment="1">
      <alignment horizontal="center" vertical="center" wrapText="1"/>
    </xf>
    <xf numFmtId="4" fontId="57" fillId="101" borderId="174" xfId="44082" applyNumberFormat="1" applyFont="1" applyFill="1" applyBorder="1" applyAlignment="1">
      <alignment horizontal="center" vertical="center" wrapText="1"/>
    </xf>
    <xf numFmtId="4" fontId="57" fillId="101" borderId="177" xfId="44082" applyNumberFormat="1" applyFont="1" applyFill="1" applyBorder="1" applyAlignment="1">
      <alignment horizontal="center" vertical="center"/>
    </xf>
    <xf numFmtId="0" fontId="1" fillId="0" borderId="36" xfId="44082" applyFont="1" applyBorder="1" applyAlignment="1">
      <alignment horizontal="right" vertical="center"/>
    </xf>
    <xf numFmtId="0" fontId="1" fillId="0" borderId="39" xfId="44082" applyFont="1" applyBorder="1" applyAlignment="1">
      <alignment horizontal="right" vertical="center"/>
    </xf>
    <xf numFmtId="0" fontId="1" fillId="0" borderId="106" xfId="44082" applyFont="1" applyBorder="1" applyAlignment="1">
      <alignment horizontal="right" vertical="center"/>
    </xf>
    <xf numFmtId="0" fontId="1" fillId="0" borderId="36" xfId="44082" applyFont="1" applyBorder="1" applyAlignment="1">
      <alignment horizontal="center" vertical="center"/>
    </xf>
    <xf numFmtId="0" fontId="1" fillId="0" borderId="106" xfId="44082" applyFont="1" applyBorder="1" applyAlignment="1">
      <alignment horizontal="center" vertical="center"/>
    </xf>
    <xf numFmtId="44" fontId="1" fillId="0" borderId="36" xfId="44084" applyFont="1" applyFill="1" applyBorder="1" applyAlignment="1">
      <alignment horizontal="center" vertical="center"/>
    </xf>
    <xf numFmtId="44" fontId="1" fillId="0" borderId="106" xfId="44084" applyFont="1" applyFill="1" applyBorder="1" applyAlignment="1">
      <alignment horizontal="center" vertical="center"/>
    </xf>
    <xf numFmtId="0" fontId="1" fillId="0" borderId="167" xfId="44082" applyFont="1" applyBorder="1" applyAlignment="1">
      <alignment horizontal="left" vertical="center" wrapText="1"/>
    </xf>
    <xf numFmtId="0" fontId="5" fillId="0" borderId="108" xfId="44082" applyFont="1" applyBorder="1" applyAlignment="1">
      <alignment wrapText="1"/>
    </xf>
    <xf numFmtId="0" fontId="5" fillId="0" borderId="168" xfId="44082" applyFont="1" applyBorder="1" applyAlignment="1">
      <alignment wrapText="1"/>
    </xf>
    <xf numFmtId="3" fontId="1" fillId="0" borderId="167" xfId="44082" applyNumberFormat="1" applyFont="1" applyBorder="1" applyAlignment="1">
      <alignment horizontal="center" vertical="center"/>
    </xf>
    <xf numFmtId="3" fontId="1" fillId="0" borderId="168" xfId="44082" applyNumberFormat="1" applyFont="1" applyBorder="1" applyAlignment="1">
      <alignment horizontal="center" vertical="center"/>
    </xf>
    <xf numFmtId="197" fontId="1" fillId="0" borderId="167" xfId="44082" applyNumberFormat="1" applyFont="1" applyBorder="1" applyAlignment="1">
      <alignment horizontal="center" vertical="center"/>
    </xf>
    <xf numFmtId="197" fontId="1" fillId="0" borderId="168" xfId="44082" applyNumberFormat="1" applyFont="1" applyBorder="1" applyAlignment="1">
      <alignment horizontal="center" vertical="center"/>
    </xf>
    <xf numFmtId="0" fontId="57" fillId="97" borderId="135" xfId="44082" applyFont="1" applyFill="1" applyBorder="1" applyAlignment="1">
      <alignment horizontal="center" vertical="center" wrapText="1"/>
    </xf>
    <xf numFmtId="0" fontId="5" fillId="0" borderId="136" xfId="44082" applyFont="1" applyBorder="1"/>
    <xf numFmtId="0" fontId="5" fillId="0" borderId="137" xfId="44082" applyFont="1" applyBorder="1"/>
    <xf numFmtId="0" fontId="57" fillId="97" borderId="137" xfId="44082" applyFont="1" applyFill="1" applyBorder="1" applyAlignment="1">
      <alignment horizontal="center" vertical="center" wrapText="1"/>
    </xf>
    <xf numFmtId="197" fontId="57" fillId="97" borderId="135" xfId="44082" applyNumberFormat="1" applyFont="1" applyFill="1" applyBorder="1" applyAlignment="1">
      <alignment horizontal="center" vertical="center" wrapText="1"/>
    </xf>
    <xf numFmtId="197" fontId="57" fillId="97" borderId="137" xfId="44082" applyNumberFormat="1" applyFont="1" applyFill="1" applyBorder="1" applyAlignment="1">
      <alignment horizontal="center" vertical="center" wrapText="1"/>
    </xf>
    <xf numFmtId="0" fontId="57" fillId="100" borderId="135" xfId="44082" applyFont="1" applyFill="1" applyBorder="1" applyAlignment="1">
      <alignment vertical="center"/>
    </xf>
    <xf numFmtId="0" fontId="1" fillId="0" borderId="170" xfId="44082" applyFont="1" applyBorder="1" applyAlignment="1">
      <alignment horizontal="left" vertical="center" wrapText="1"/>
    </xf>
    <xf numFmtId="0" fontId="5" fillId="0" borderId="171" xfId="44082" applyFont="1" applyBorder="1" applyAlignment="1">
      <alignment wrapText="1"/>
    </xf>
    <xf numFmtId="0" fontId="5" fillId="0" borderId="172" xfId="44082" applyFont="1" applyBorder="1" applyAlignment="1">
      <alignment wrapText="1"/>
    </xf>
    <xf numFmtId="0" fontId="57" fillId="97" borderId="135" xfId="44082" applyFont="1" applyFill="1" applyBorder="1" applyAlignment="1">
      <alignment horizontal="right" vertical="center"/>
    </xf>
    <xf numFmtId="0" fontId="57" fillId="0" borderId="136" xfId="44082" applyFont="1" applyBorder="1" applyAlignment="1">
      <alignment horizontal="center" vertical="center"/>
    </xf>
    <xf numFmtId="0" fontId="57" fillId="97" borderId="158" xfId="44082" applyFont="1" applyFill="1" applyBorder="1" applyAlignment="1">
      <alignment horizontal="center" vertical="center" wrapText="1"/>
    </xf>
    <xf numFmtId="0" fontId="5" fillId="0" borderId="134" xfId="44082" applyFont="1" applyBorder="1"/>
    <xf numFmtId="0" fontId="5" fillId="0" borderId="159" xfId="44082" applyFont="1" applyBorder="1"/>
    <xf numFmtId="0" fontId="57" fillId="0" borderId="0" xfId="44082" applyFont="1" applyAlignment="1">
      <alignment vertical="center"/>
    </xf>
    <xf numFmtId="199" fontId="1" fillId="0" borderId="134" xfId="44082" applyNumberFormat="1" applyFont="1" applyBorder="1" applyAlignment="1">
      <alignment horizontal="center" vertical="center"/>
    </xf>
    <xf numFmtId="199" fontId="1" fillId="0" borderId="135" xfId="44082" applyNumberFormat="1" applyFont="1" applyBorder="1" applyAlignment="1">
      <alignment vertical="center"/>
    </xf>
    <xf numFmtId="199" fontId="1" fillId="0" borderId="135" xfId="44082" applyNumberFormat="1" applyFont="1" applyBorder="1" applyAlignment="1">
      <alignment horizontal="left" vertical="center"/>
    </xf>
    <xf numFmtId="0" fontId="1" fillId="0" borderId="0" xfId="44082" applyFont="1" applyAlignment="1">
      <alignment vertical="center"/>
    </xf>
    <xf numFmtId="0" fontId="1" fillId="0" borderId="0" xfId="44082" applyFont="1" applyAlignment="1">
      <alignment horizontal="left" vertical="center" wrapText="1"/>
    </xf>
    <xf numFmtId="0" fontId="57" fillId="0" borderId="125" xfId="44082" applyFont="1" applyBorder="1" applyAlignment="1">
      <alignment horizontal="left" vertical="center"/>
    </xf>
    <xf numFmtId="194" fontId="1" fillId="0" borderId="0" xfId="44082" quotePrefix="1" applyNumberFormat="1" applyFont="1" applyAlignment="1">
      <alignment horizontal="left" vertical="center"/>
    </xf>
    <xf numFmtId="194" fontId="1" fillId="0" borderId="0" xfId="44082" applyNumberFormat="1" applyFont="1" applyAlignment="1">
      <alignment horizontal="left" vertical="center"/>
    </xf>
    <xf numFmtId="199" fontId="57" fillId="95" borderId="130" xfId="44082" applyNumberFormat="1" applyFont="1" applyFill="1" applyBorder="1" applyAlignment="1">
      <alignment horizontal="center" vertical="center"/>
    </xf>
    <xf numFmtId="0" fontId="1" fillId="0" borderId="160" xfId="44082" applyFont="1" applyBorder="1" applyAlignment="1">
      <alignment horizontal="center" vertical="center"/>
    </xf>
    <xf numFmtId="0" fontId="93" fillId="0" borderId="161" xfId="44082" applyFont="1" applyBorder="1"/>
    <xf numFmtId="0" fontId="57" fillId="0" borderId="162" xfId="44082" applyFont="1" applyBorder="1" applyAlignment="1">
      <alignment horizontal="left" vertical="center"/>
    </xf>
    <xf numFmtId="0" fontId="1" fillId="0" borderId="142" xfId="44082" applyFont="1" applyBorder="1" applyAlignment="1">
      <alignment horizontal="left" vertical="center"/>
    </xf>
    <xf numFmtId="0" fontId="93" fillId="0" borderId="163" xfId="44082" applyFont="1" applyBorder="1"/>
    <xf numFmtId="0" fontId="5" fillId="0" borderId="0" xfId="44082" applyFont="1" applyAlignment="1">
      <alignment horizontal="left" vertical="center"/>
    </xf>
    <xf numFmtId="0" fontId="105" fillId="102" borderId="36" xfId="44082" applyFont="1" applyFill="1" applyBorder="1" applyAlignment="1">
      <alignment horizontal="right"/>
    </xf>
    <xf numFmtId="0" fontId="105" fillId="102" borderId="39" xfId="44082" applyFont="1" applyFill="1" applyBorder="1" applyAlignment="1">
      <alignment horizontal="right"/>
    </xf>
    <xf numFmtId="0" fontId="105" fillId="102" borderId="106" xfId="44082" applyFont="1" applyFill="1" applyBorder="1" applyAlignment="1">
      <alignment horizontal="right"/>
    </xf>
    <xf numFmtId="0" fontId="106" fillId="0" borderId="60" xfId="44082" applyFont="1" applyBorder="1" applyAlignment="1">
      <alignment horizontal="center"/>
    </xf>
    <xf numFmtId="0" fontId="106" fillId="0" borderId="56" xfId="44082" applyFont="1" applyBorder="1" applyAlignment="1">
      <alignment horizontal="center"/>
    </xf>
    <xf numFmtId="0" fontId="106" fillId="0" borderId="49" xfId="44082" applyFont="1" applyBorder="1" applyAlignment="1">
      <alignment horizontal="center"/>
    </xf>
    <xf numFmtId="0" fontId="105" fillId="102" borderId="36" xfId="44082" applyFont="1" applyFill="1" applyBorder="1" applyAlignment="1">
      <alignment horizontal="center" vertical="center"/>
    </xf>
    <xf numFmtId="0" fontId="105" fillId="102" borderId="39" xfId="44082" applyFont="1" applyFill="1" applyBorder="1" applyAlignment="1">
      <alignment horizontal="center" vertical="center"/>
    </xf>
    <xf numFmtId="0" fontId="105" fillId="102" borderId="106" xfId="44082" applyFont="1" applyFill="1" applyBorder="1" applyAlignment="1">
      <alignment horizontal="center" vertical="center"/>
    </xf>
    <xf numFmtId="0" fontId="101" fillId="53" borderId="38" xfId="44082" applyFont="1" applyFill="1" applyBorder="1" applyAlignment="1">
      <alignment horizontal="center" vertical="center" wrapText="1"/>
    </xf>
    <xf numFmtId="0" fontId="93" fillId="0" borderId="0" xfId="44082" applyFont="1" applyAlignment="1">
      <alignment horizontal="left"/>
    </xf>
    <xf numFmtId="0" fontId="93" fillId="0" borderId="63" xfId="44082" applyFont="1" applyBorder="1" applyAlignment="1">
      <alignment horizontal="left"/>
    </xf>
    <xf numFmtId="0" fontId="105" fillId="0" borderId="79" xfId="44082" applyFont="1" applyBorder="1" applyAlignment="1">
      <alignment horizontal="center"/>
    </xf>
    <xf numFmtId="0" fontId="105" fillId="0" borderId="80" xfId="44082" applyFont="1" applyBorder="1" applyAlignment="1">
      <alignment horizontal="center"/>
    </xf>
    <xf numFmtId="0" fontId="105" fillId="0" borderId="67" xfId="44082" applyFont="1" applyBorder="1" applyAlignment="1">
      <alignment horizontal="center"/>
    </xf>
    <xf numFmtId="0" fontId="93" fillId="0" borderId="181" xfId="44082" applyFont="1" applyBorder="1" applyAlignment="1">
      <alignment horizontal="left"/>
    </xf>
    <xf numFmtId="0" fontId="93" fillId="0" borderId="182" xfId="44082" applyFont="1" applyBorder="1" applyAlignment="1">
      <alignment horizontal="left"/>
    </xf>
    <xf numFmtId="194" fontId="93" fillId="0" borderId="0" xfId="44082" applyNumberFormat="1" applyFont="1" applyAlignment="1">
      <alignment horizontal="left"/>
    </xf>
    <xf numFmtId="194" fontId="93" fillId="0" borderId="63" xfId="44082" applyNumberFormat="1" applyFont="1" applyBorder="1" applyAlignment="1">
      <alignment horizontal="left"/>
    </xf>
    <xf numFmtId="197" fontId="112" fillId="104" borderId="38" xfId="3017" applyNumberFormat="1" applyFont="1" applyFill="1" applyBorder="1" applyAlignment="1">
      <alignment horizontal="center" vertical="center" wrapText="1"/>
    </xf>
    <xf numFmtId="0" fontId="114" fillId="2" borderId="183" xfId="3017" applyFont="1" applyFill="1" applyBorder="1" applyAlignment="1">
      <alignment horizontal="left" vertical="center" wrapText="1"/>
    </xf>
    <xf numFmtId="0" fontId="114" fillId="2" borderId="184" xfId="3017" applyFont="1" applyFill="1" applyBorder="1" applyAlignment="1">
      <alignment horizontal="left" vertical="center" wrapText="1"/>
    </xf>
    <xf numFmtId="0" fontId="114" fillId="2" borderId="185" xfId="3017" applyFont="1" applyFill="1" applyBorder="1" applyAlignment="1">
      <alignment horizontal="left" vertical="center" wrapText="1"/>
    </xf>
    <xf numFmtId="197" fontId="90" fillId="104" borderId="38" xfId="3017" applyNumberFormat="1" applyFont="1" applyFill="1" applyBorder="1" applyAlignment="1">
      <alignment horizontal="center" vertical="center" wrapText="1"/>
    </xf>
    <xf numFmtId="197" fontId="112" fillId="104" borderId="38" xfId="3017" applyNumberFormat="1" applyFont="1" applyFill="1" applyBorder="1" applyAlignment="1">
      <alignment horizontal="center" vertical="center"/>
    </xf>
    <xf numFmtId="4" fontId="107" fillId="0" borderId="61" xfId="2465" applyNumberFormat="1" applyFont="1" applyBorder="1" applyAlignment="1">
      <alignment horizontal="center" vertical="center" wrapText="1"/>
    </xf>
    <xf numFmtId="4" fontId="107" fillId="0" borderId="62" xfId="2465" applyNumberFormat="1" applyFont="1" applyBorder="1" applyAlignment="1">
      <alignment horizontal="center" vertical="center" wrapText="1"/>
    </xf>
    <xf numFmtId="4" fontId="107" fillId="0" borderId="59" xfId="2465" applyNumberFormat="1" applyFont="1" applyBorder="1" applyAlignment="1">
      <alignment horizontal="center" vertical="center" wrapText="1"/>
    </xf>
    <xf numFmtId="0" fontId="109" fillId="0" borderId="57" xfId="44087" applyFont="1" applyBorder="1" applyAlignment="1">
      <alignment horizontal="center" vertical="center"/>
    </xf>
    <xf numFmtId="0" fontId="109" fillId="0" borderId="0" xfId="44087" applyFont="1" applyAlignment="1">
      <alignment horizontal="center" vertical="center"/>
    </xf>
    <xf numFmtId="0" fontId="109" fillId="0" borderId="63" xfId="44087" applyFont="1" applyBorder="1" applyAlignment="1">
      <alignment horizontal="center" vertical="center"/>
    </xf>
    <xf numFmtId="0" fontId="110" fillId="0" borderId="57" xfId="44087" applyFont="1" applyBorder="1" applyAlignment="1">
      <alignment horizontal="center" vertical="center" wrapText="1"/>
    </xf>
    <xf numFmtId="0" fontId="110" fillId="0" borderId="0" xfId="44087" applyFont="1" applyAlignment="1">
      <alignment horizontal="center" vertical="center" wrapText="1"/>
    </xf>
    <xf numFmtId="0" fontId="110" fillId="0" borderId="63" xfId="44087" applyFont="1" applyBorder="1" applyAlignment="1">
      <alignment horizontal="center" vertical="center" wrapText="1"/>
    </xf>
    <xf numFmtId="0" fontId="111" fillId="103" borderId="38" xfId="44087" applyFont="1" applyFill="1" applyBorder="1" applyAlignment="1">
      <alignment horizontal="center" vertical="center" wrapText="1"/>
    </xf>
    <xf numFmtId="0" fontId="59" fillId="0" borderId="57" xfId="3017" applyFont="1" applyBorder="1" applyAlignment="1">
      <alignment vertical="center"/>
    </xf>
    <xf numFmtId="0" fontId="59" fillId="0" borderId="0" xfId="3017" applyFont="1" applyAlignment="1">
      <alignment vertical="center"/>
    </xf>
    <xf numFmtId="0" fontId="59" fillId="0" borderId="63" xfId="3017" applyFont="1" applyBorder="1" applyAlignment="1">
      <alignment vertical="center"/>
    </xf>
    <xf numFmtId="0" fontId="117" fillId="53" borderId="60" xfId="3068" applyFont="1" applyFill="1" applyBorder="1" applyAlignment="1">
      <alignment horizontal="center" vertical="center"/>
    </xf>
    <xf numFmtId="0" fontId="117" fillId="53" borderId="56" xfId="3068" applyFont="1" applyFill="1" applyBorder="1" applyAlignment="1">
      <alignment horizontal="center" vertical="center"/>
    </xf>
    <xf numFmtId="0" fontId="117" fillId="53" borderId="49" xfId="3068" applyFont="1" applyFill="1" applyBorder="1" applyAlignment="1">
      <alignment horizontal="center" vertical="center"/>
    </xf>
    <xf numFmtId="0" fontId="117" fillId="53" borderId="36" xfId="3068" applyFont="1" applyFill="1" applyBorder="1" applyAlignment="1">
      <alignment horizontal="center" vertical="center"/>
    </xf>
    <xf numFmtId="0" fontId="117" fillId="53" borderId="39" xfId="3068" applyFont="1" applyFill="1" applyBorder="1" applyAlignment="1">
      <alignment horizontal="center" vertical="center"/>
    </xf>
    <xf numFmtId="0" fontId="117" fillId="53" borderId="106" xfId="3068" applyFont="1" applyFill="1" applyBorder="1" applyAlignment="1">
      <alignment horizontal="center" vertical="center"/>
    </xf>
    <xf numFmtId="0" fontId="124" fillId="0" borderId="1" xfId="3068" applyFont="1" applyBorder="1" applyAlignment="1">
      <alignment horizontal="left" vertical="top" wrapText="1"/>
    </xf>
    <xf numFmtId="0" fontId="124" fillId="0" borderId="2" xfId="3068" applyFont="1" applyBorder="1" applyAlignment="1">
      <alignment horizontal="left" vertical="top" wrapText="1"/>
    </xf>
    <xf numFmtId="0" fontId="124" fillId="0" borderId="3" xfId="3068" applyFont="1" applyBorder="1" applyAlignment="1">
      <alignment horizontal="left" vertical="top" wrapText="1"/>
    </xf>
    <xf numFmtId="0" fontId="124" fillId="0" borderId="4" xfId="3068" applyFont="1" applyBorder="1" applyAlignment="1">
      <alignment horizontal="left" vertical="top" wrapText="1"/>
    </xf>
    <xf numFmtId="0" fontId="124" fillId="0" borderId="0" xfId="3068" applyFont="1" applyAlignment="1">
      <alignment horizontal="left" vertical="top" wrapText="1"/>
    </xf>
    <xf numFmtId="0" fontId="124" fillId="0" borderId="5" xfId="3068" applyFont="1" applyBorder="1" applyAlignment="1">
      <alignment horizontal="left" vertical="top" wrapText="1"/>
    </xf>
    <xf numFmtId="0" fontId="124" fillId="0" borderId="18" xfId="3068" applyFont="1" applyBorder="1" applyAlignment="1">
      <alignment horizontal="left" vertical="top" wrapText="1"/>
    </xf>
    <xf numFmtId="0" fontId="124" fillId="0" borderId="17" xfId="3068" applyFont="1" applyBorder="1" applyAlignment="1">
      <alignment horizontal="left" vertical="top" wrapText="1"/>
    </xf>
    <xf numFmtId="0" fontId="124" fillId="0" borderId="16" xfId="3068" applyFont="1" applyBorder="1" applyAlignment="1">
      <alignment horizontal="left" vertical="top" wrapText="1"/>
    </xf>
    <xf numFmtId="0" fontId="117" fillId="104" borderId="10" xfId="3068" applyFont="1" applyFill="1" applyBorder="1" applyAlignment="1">
      <alignment horizontal="center" vertical="center"/>
    </xf>
    <xf numFmtId="0" fontId="117" fillId="104" borderId="9" xfId="3068" applyFont="1" applyFill="1" applyBorder="1" applyAlignment="1">
      <alignment horizontal="center" vertical="center"/>
    </xf>
    <xf numFmtId="0" fontId="117" fillId="104" borderId="11" xfId="3068" applyFont="1" applyFill="1" applyBorder="1" applyAlignment="1">
      <alignment horizontal="center" vertical="center"/>
    </xf>
    <xf numFmtId="0" fontId="115" fillId="103" borderId="57" xfId="3068" applyFont="1" applyFill="1" applyBorder="1" applyAlignment="1">
      <alignment horizontal="center" vertical="center"/>
    </xf>
    <xf numFmtId="0" fontId="115" fillId="103" borderId="0" xfId="3068" applyFont="1" applyFill="1" applyAlignment="1">
      <alignment horizontal="center" vertical="center"/>
    </xf>
    <xf numFmtId="0" fontId="117" fillId="104" borderId="57" xfId="3068" applyFont="1" applyFill="1" applyBorder="1" applyAlignment="1">
      <alignment horizontal="center" vertical="center"/>
    </xf>
    <xf numFmtId="0" fontId="117" fillId="104" borderId="0" xfId="3068" applyFont="1" applyFill="1" applyAlignment="1">
      <alignment horizontal="center" vertical="center"/>
    </xf>
    <xf numFmtId="0" fontId="117" fillId="89" borderId="36" xfId="3068" applyFont="1" applyFill="1" applyBorder="1" applyAlignment="1">
      <alignment horizontal="center" vertical="center"/>
    </xf>
    <xf numFmtId="0" fontId="117" fillId="89" borderId="39" xfId="3068" applyFont="1" applyFill="1" applyBorder="1" applyAlignment="1">
      <alignment horizontal="center" vertical="center"/>
    </xf>
    <xf numFmtId="0" fontId="117" fillId="89" borderId="106" xfId="3068" applyFont="1" applyFill="1" applyBorder="1" applyAlignment="1">
      <alignment horizontal="center" vertical="center"/>
    </xf>
    <xf numFmtId="0" fontId="117" fillId="0" borderId="62" xfId="3068" applyFont="1" applyBorder="1" applyAlignment="1">
      <alignment horizontal="right" vertical="center"/>
    </xf>
    <xf numFmtId="0" fontId="117" fillId="0" borderId="56" xfId="3068" applyFont="1" applyBorder="1" applyAlignment="1">
      <alignment horizontal="right" vertical="center"/>
    </xf>
    <xf numFmtId="0" fontId="6" fillId="53" borderId="186" xfId="44089" applyFont="1" applyFill="1" applyBorder="1" applyAlignment="1">
      <alignment horizontal="center"/>
    </xf>
    <xf numFmtId="0" fontId="6" fillId="53" borderId="187" xfId="44089" applyFont="1" applyFill="1" applyBorder="1" applyAlignment="1">
      <alignment horizontal="center"/>
    </xf>
    <xf numFmtId="0" fontId="6" fillId="53" borderId="188" xfId="44089" applyFont="1" applyFill="1" applyBorder="1" applyAlignment="1">
      <alignment horizontal="center"/>
    </xf>
    <xf numFmtId="0" fontId="6" fillId="53" borderId="189" xfId="44089" applyFont="1" applyFill="1" applyBorder="1" applyAlignment="1">
      <alignment horizontal="center"/>
    </xf>
    <xf numFmtId="0" fontId="6" fillId="53" borderId="190" xfId="44089" applyFont="1" applyFill="1" applyBorder="1" applyAlignment="1">
      <alignment horizontal="center"/>
    </xf>
    <xf numFmtId="0" fontId="6" fillId="53" borderId="191" xfId="44089" applyFont="1" applyFill="1" applyBorder="1" applyAlignment="1">
      <alignment horizontal="center"/>
    </xf>
    <xf numFmtId="0" fontId="126" fillId="103" borderId="6" xfId="44089" applyFont="1" applyFill="1" applyBorder="1" applyAlignment="1">
      <alignment horizontal="center"/>
    </xf>
    <xf numFmtId="0" fontId="126" fillId="103" borderId="7" xfId="44089" applyFont="1" applyFill="1" applyBorder="1" applyAlignment="1">
      <alignment horizontal="center"/>
    </xf>
    <xf numFmtId="0" fontId="126" fillId="103" borderId="42" xfId="44089" applyFont="1" applyFill="1" applyBorder="1" applyAlignment="1">
      <alignment horizontal="center"/>
    </xf>
    <xf numFmtId="0" fontId="6" fillId="90" borderId="37" xfId="44089" applyFont="1" applyFill="1" applyBorder="1" applyAlignment="1">
      <alignment horizontal="center"/>
    </xf>
    <xf numFmtId="0" fontId="6" fillId="90" borderId="38" xfId="44089" applyFont="1" applyFill="1" applyBorder="1" applyAlignment="1">
      <alignment horizontal="center"/>
    </xf>
    <xf numFmtId="0" fontId="6" fillId="90" borderId="40" xfId="44089" applyFont="1" applyFill="1" applyBorder="1" applyAlignment="1">
      <alignment horizontal="center"/>
    </xf>
    <xf numFmtId="0" fontId="6" fillId="0" borderId="0" xfId="44089" quotePrefix="1" applyFont="1" applyAlignment="1">
      <alignment horizontal="left" wrapText="1"/>
    </xf>
    <xf numFmtId="0" fontId="6" fillId="0" borderId="5" xfId="44089" quotePrefix="1" applyFont="1" applyBorder="1" applyAlignment="1">
      <alignment horizontal="left" wrapText="1"/>
    </xf>
    <xf numFmtId="0" fontId="112" fillId="0" borderId="0" xfId="44089" applyFont="1" applyAlignment="1">
      <alignment horizontal="center" vertical="center"/>
    </xf>
    <xf numFmtId="0" fontId="109" fillId="0" borderId="206" xfId="44089" applyFont="1" applyBorder="1" applyAlignment="1">
      <alignment horizontal="center" vertical="center"/>
    </xf>
    <xf numFmtId="0" fontId="109" fillId="0" borderId="210" xfId="44089" applyFont="1" applyBorder="1" applyAlignment="1">
      <alignment horizontal="center" vertical="center"/>
    </xf>
    <xf numFmtId="0" fontId="109" fillId="0" borderId="207" xfId="44089" applyFont="1" applyBorder="1" applyAlignment="1">
      <alignment horizontal="center" vertical="center"/>
    </xf>
    <xf numFmtId="0" fontId="109" fillId="0" borderId="211" xfId="44089" applyFont="1" applyBorder="1" applyAlignment="1">
      <alignment horizontal="center" vertical="center"/>
    </xf>
    <xf numFmtId="205" fontId="125" fillId="0" borderId="0" xfId="44089" applyNumberFormat="1" applyAlignment="1">
      <alignment horizontal="center" vertical="center"/>
    </xf>
    <xf numFmtId="205" fontId="125" fillId="0" borderId="207" xfId="44089" applyNumberFormat="1" applyBorder="1" applyAlignment="1">
      <alignment horizontal="center" vertical="center"/>
    </xf>
    <xf numFmtId="205" fontId="125" fillId="0" borderId="63" xfId="44089" applyNumberFormat="1" applyBorder="1" applyAlignment="1">
      <alignment horizontal="center" vertical="center"/>
    </xf>
    <xf numFmtId="205" fontId="125" fillId="0" borderId="221" xfId="44089" applyNumberFormat="1" applyBorder="1" applyAlignment="1">
      <alignment horizontal="center" vertical="center"/>
    </xf>
    <xf numFmtId="205" fontId="6" fillId="90" borderId="223" xfId="44089" applyNumberFormat="1" applyFont="1" applyFill="1" applyBorder="1" applyAlignment="1">
      <alignment horizontal="center" vertical="center"/>
    </xf>
    <xf numFmtId="0" fontId="6" fillId="90" borderId="224" xfId="44089" applyFont="1" applyFill="1" applyBorder="1" applyAlignment="1">
      <alignment horizontal="center" vertical="center"/>
    </xf>
    <xf numFmtId="205" fontId="6" fillId="90" borderId="224" xfId="44089" applyNumberFormat="1" applyFont="1" applyFill="1" applyBorder="1" applyAlignment="1">
      <alignment horizontal="center" vertical="center"/>
    </xf>
    <xf numFmtId="205" fontId="6" fillId="90" borderId="56" xfId="44089" applyNumberFormat="1" applyFont="1" applyFill="1" applyBorder="1" applyAlignment="1">
      <alignment horizontal="center" vertical="center"/>
    </xf>
    <xf numFmtId="0" fontId="6" fillId="90" borderId="49" xfId="44089" applyFont="1" applyFill="1" applyBorder="1" applyAlignment="1">
      <alignment horizontal="center" vertical="center"/>
    </xf>
    <xf numFmtId="205" fontId="125" fillId="0" borderId="222" xfId="44089" applyNumberFormat="1" applyBorder="1" applyAlignment="1">
      <alignment horizontal="center" vertical="center"/>
    </xf>
    <xf numFmtId="205" fontId="125" fillId="0" borderId="220" xfId="44089" applyNumberFormat="1" applyBorder="1" applyAlignment="1">
      <alignment horizontal="center" vertical="center"/>
    </xf>
    <xf numFmtId="205" fontId="125" fillId="0" borderId="209" xfId="44089" applyNumberFormat="1" applyBorder="1" applyAlignment="1">
      <alignment horizontal="center" vertical="center"/>
    </xf>
    <xf numFmtId="205" fontId="125" fillId="0" borderId="217" xfId="44089" applyNumberFormat="1" applyBorder="1" applyAlignment="1">
      <alignment horizontal="center" vertical="center"/>
    </xf>
    <xf numFmtId="205" fontId="125" fillId="0" borderId="218" xfId="44089" applyNumberFormat="1" applyBorder="1" applyAlignment="1">
      <alignment horizontal="center" vertical="center"/>
    </xf>
    <xf numFmtId="204" fontId="108" fillId="0" borderId="38" xfId="44089" applyNumberFormat="1" applyFont="1" applyBorder="1" applyAlignment="1">
      <alignment horizontal="center" vertical="center"/>
    </xf>
    <xf numFmtId="204" fontId="108" fillId="0" borderId="40" xfId="44089" applyNumberFormat="1" applyFont="1" applyBorder="1" applyAlignment="1">
      <alignment horizontal="center" vertical="center"/>
    </xf>
    <xf numFmtId="0" fontId="109" fillId="0" borderId="4" xfId="44089" applyFont="1" applyBorder="1" applyAlignment="1">
      <alignment horizontal="center" vertical="center"/>
    </xf>
    <xf numFmtId="0" fontId="109" fillId="0" borderId="0" xfId="44089" applyFont="1" applyAlignment="1">
      <alignment horizontal="center" vertical="center"/>
    </xf>
    <xf numFmtId="0" fontId="128" fillId="105" borderId="204" xfId="44089" applyFont="1" applyFill="1" applyBorder="1" applyAlignment="1">
      <alignment horizontal="center" vertical="center"/>
    </xf>
    <xf numFmtId="0" fontId="128" fillId="105" borderId="2" xfId="44089" applyFont="1" applyFill="1" applyBorder="1" applyAlignment="1">
      <alignment horizontal="center" vertical="center"/>
    </xf>
    <xf numFmtId="0" fontId="128" fillId="105" borderId="205" xfId="44089" applyFont="1" applyFill="1" applyBorder="1" applyAlignment="1">
      <alignment horizontal="center" vertical="center"/>
    </xf>
    <xf numFmtId="0" fontId="6" fillId="53" borderId="208" xfId="44089" applyFont="1" applyFill="1" applyBorder="1" applyAlignment="1">
      <alignment horizontal="center" vertical="center"/>
    </xf>
    <xf numFmtId="0" fontId="6" fillId="53" borderId="207" xfId="44089" applyFont="1" applyFill="1" applyBorder="1" applyAlignment="1">
      <alignment horizontal="center" vertical="center"/>
    </xf>
    <xf numFmtId="0" fontId="6" fillId="53" borderId="209" xfId="44089" applyFont="1" applyFill="1" applyBorder="1" applyAlignment="1">
      <alignment horizontal="center" vertical="center"/>
    </xf>
    <xf numFmtId="0" fontId="108" fillId="0" borderId="195" xfId="44089" applyFont="1" applyBorder="1" applyAlignment="1">
      <alignment horizontal="center" vertical="center"/>
    </xf>
    <xf numFmtId="0" fontId="108" fillId="0" borderId="106" xfId="44089" applyFont="1" applyBorder="1" applyAlignment="1">
      <alignment horizontal="center" vertical="center"/>
    </xf>
    <xf numFmtId="0" fontId="109" fillId="0" borderId="196" xfId="44089" applyFont="1" applyBorder="1" applyAlignment="1">
      <alignment horizontal="center" vertical="center"/>
    </xf>
    <xf numFmtId="0" fontId="109" fillId="0" borderId="67" xfId="44089" applyFont="1" applyBorder="1" applyAlignment="1">
      <alignment horizontal="center" vertical="center"/>
    </xf>
    <xf numFmtId="0" fontId="108" fillId="0" borderId="199" xfId="44089" applyFont="1" applyBorder="1" applyAlignment="1">
      <alignment vertical="center"/>
    </xf>
    <xf numFmtId="0" fontId="108" fillId="0" borderId="110" xfId="44089" applyFont="1" applyBorder="1" applyAlignment="1">
      <alignment vertical="center"/>
    </xf>
    <xf numFmtId="166" fontId="108" fillId="0" borderId="46" xfId="44091" applyNumberFormat="1" applyFont="1" applyFill="1" applyBorder="1" applyAlignment="1">
      <alignment horizontal="center" vertical="center"/>
    </xf>
    <xf numFmtId="0" fontId="125" fillId="0" borderId="14" xfId="44089" applyBorder="1" applyAlignment="1">
      <alignment horizontal="center" vertical="center"/>
    </xf>
    <xf numFmtId="0" fontId="125" fillId="0" borderId="15" xfId="44089" applyBorder="1" applyAlignment="1">
      <alignment horizontal="center" vertical="center"/>
    </xf>
    <xf numFmtId="166" fontId="108" fillId="0" borderId="14" xfId="44091" applyNumberFormat="1" applyFont="1" applyFill="1" applyBorder="1" applyAlignment="1">
      <alignment horizontal="center" vertical="center"/>
    </xf>
    <xf numFmtId="166" fontId="108" fillId="0" borderId="15" xfId="44091" applyNumberFormat="1" applyFont="1" applyFill="1" applyBorder="1" applyAlignment="1">
      <alignment horizontal="center" vertical="center"/>
    </xf>
    <xf numFmtId="166" fontId="108" fillId="0" borderId="200" xfId="44091" applyNumberFormat="1" applyFont="1" applyFill="1" applyBorder="1" applyAlignment="1">
      <alignment horizontal="center" vertical="center"/>
    </xf>
    <xf numFmtId="166" fontId="108" fillId="0" borderId="201" xfId="44091" applyNumberFormat="1" applyFont="1" applyFill="1" applyBorder="1" applyAlignment="1">
      <alignment horizontal="center" vertical="center"/>
    </xf>
    <xf numFmtId="166" fontId="108" fillId="0" borderId="96" xfId="44091" applyNumberFormat="1" applyFont="1" applyFill="1" applyBorder="1" applyAlignment="1">
      <alignment horizontal="center" vertical="center"/>
    </xf>
    <xf numFmtId="0" fontId="108" fillId="0" borderId="203" xfId="44089" applyFont="1" applyBorder="1" applyAlignment="1">
      <alignment vertical="center"/>
    </xf>
    <xf numFmtId="0" fontId="108" fillId="0" borderId="100" xfId="44089" applyFont="1" applyBorder="1" applyAlignment="1">
      <alignment vertical="center"/>
    </xf>
    <xf numFmtId="0" fontId="108" fillId="0" borderId="202" xfId="44089" applyFont="1" applyBorder="1" applyAlignment="1">
      <alignment horizontal="center" vertical="center"/>
    </xf>
    <xf numFmtId="0" fontId="108" fillId="0" borderId="82" xfId="44089" applyFont="1" applyBorder="1" applyAlignment="1">
      <alignment horizontal="center" vertical="center"/>
    </xf>
    <xf numFmtId="0" fontId="108" fillId="0" borderId="90" xfId="44089" applyFont="1" applyBorder="1" applyAlignment="1">
      <alignment horizontal="center" vertical="center"/>
    </xf>
    <xf numFmtId="0" fontId="108" fillId="0" borderId="58" xfId="44089" applyFont="1" applyBorder="1" applyAlignment="1">
      <alignment horizontal="center" vertical="center"/>
    </xf>
    <xf numFmtId="0" fontId="108" fillId="0" borderId="49" xfId="44089" applyFont="1" applyBorder="1" applyAlignment="1">
      <alignment horizontal="center" vertical="center"/>
    </xf>
    <xf numFmtId="0" fontId="129" fillId="0" borderId="4" xfId="44089" applyFont="1" applyBorder="1" applyAlignment="1">
      <alignment horizontal="center" vertical="center"/>
    </xf>
    <xf numFmtId="0" fontId="129" fillId="0" borderId="0" xfId="44089" applyFont="1" applyAlignment="1">
      <alignment horizontal="center" vertical="center"/>
    </xf>
    <xf numFmtId="0" fontId="129" fillId="0" borderId="5" xfId="44089" applyFont="1" applyBorder="1" applyAlignment="1">
      <alignment horizontal="center" vertical="center"/>
    </xf>
    <xf numFmtId="0" fontId="109" fillId="0" borderId="5" xfId="44089" applyFont="1" applyBorder="1" applyAlignment="1">
      <alignment horizontal="center" vertical="center"/>
    </xf>
    <xf numFmtId="0" fontId="108" fillId="0" borderId="38" xfId="44089" applyFont="1" applyBorder="1" applyAlignment="1">
      <alignment horizontal="center" vertical="center"/>
    </xf>
    <xf numFmtId="0" fontId="108" fillId="0" borderId="40" xfId="44089" applyFont="1" applyBorder="1" applyAlignment="1">
      <alignment horizontal="center" vertical="center"/>
    </xf>
    <xf numFmtId="0" fontId="125" fillId="0" borderId="201" xfId="44089" applyBorder="1" applyAlignment="1">
      <alignment horizontal="center" vertical="center"/>
    </xf>
    <xf numFmtId="0" fontId="125" fillId="0" borderId="96" xfId="44089" applyBorder="1" applyAlignment="1">
      <alignment horizontal="center" vertical="center"/>
    </xf>
    <xf numFmtId="0" fontId="108" fillId="0" borderId="233" xfId="44089" applyFont="1" applyBorder="1" applyAlignment="1">
      <alignment horizontal="center" vertical="center" wrapText="1"/>
    </xf>
    <xf numFmtId="0" fontId="108" fillId="0" borderId="212" xfId="44089" applyFont="1" applyBorder="1" applyAlignment="1">
      <alignment horizontal="center" vertical="center" wrapText="1"/>
    </xf>
    <xf numFmtId="0" fontId="108" fillId="0" borderId="225" xfId="44089" applyFont="1" applyBorder="1" applyAlignment="1">
      <alignment horizontal="center" vertical="center" wrapText="1"/>
    </xf>
    <xf numFmtId="0" fontId="108" fillId="0" borderId="215" xfId="44089" applyFont="1" applyBorder="1" applyAlignment="1">
      <alignment horizontal="center" vertical="center" wrapText="1"/>
    </xf>
    <xf numFmtId="204" fontId="108" fillId="0" borderId="226" xfId="44089" applyNumberFormat="1" applyFont="1" applyBorder="1" applyAlignment="1">
      <alignment horizontal="center" vertical="center"/>
    </xf>
    <xf numFmtId="204" fontId="108" fillId="0" borderId="228" xfId="44089" applyNumberFormat="1" applyFont="1" applyBorder="1" applyAlignment="1">
      <alignment horizontal="center" vertical="center"/>
    </xf>
    <xf numFmtId="0" fontId="109" fillId="53" borderId="225" xfId="44089" applyFont="1" applyFill="1" applyBorder="1" applyAlignment="1">
      <alignment vertical="center" wrapText="1"/>
    </xf>
    <xf numFmtId="0" fontId="109" fillId="53" borderId="215" xfId="44089" applyFont="1" applyFill="1" applyBorder="1" applyAlignment="1">
      <alignment vertical="center" wrapText="1"/>
    </xf>
    <xf numFmtId="0" fontId="108" fillId="0" borderId="213" xfId="44089" applyFont="1" applyBorder="1" applyAlignment="1">
      <alignment horizontal="center" vertical="center" wrapText="1"/>
    </xf>
    <xf numFmtId="0" fontId="130" fillId="107" borderId="225" xfId="44089" applyFont="1" applyFill="1" applyBorder="1" applyAlignment="1">
      <alignment horizontal="center" vertical="center" wrapText="1"/>
    </xf>
    <xf numFmtId="0" fontId="130" fillId="107" borderId="213" xfId="44089" applyFont="1" applyFill="1" applyBorder="1" applyAlignment="1">
      <alignment horizontal="center" vertical="center" wrapText="1"/>
    </xf>
    <xf numFmtId="0" fontId="130" fillId="107" borderId="215" xfId="44089" applyFont="1" applyFill="1" applyBorder="1" applyAlignment="1">
      <alignment horizontal="center" vertical="center" wrapText="1"/>
    </xf>
    <xf numFmtId="0" fontId="108" fillId="0" borderId="227" xfId="44089" applyFont="1" applyBorder="1" applyAlignment="1">
      <alignment horizontal="center" vertical="center" wrapText="1"/>
    </xf>
    <xf numFmtId="0" fontId="108" fillId="0" borderId="226" xfId="44089" applyFont="1" applyBorder="1" applyAlignment="1">
      <alignment horizontal="center" vertical="center"/>
    </xf>
    <xf numFmtId="0" fontId="108" fillId="0" borderId="228" xfId="44089" applyFont="1" applyBorder="1" applyAlignment="1">
      <alignment horizontal="center" vertical="center"/>
    </xf>
    <xf numFmtId="0" fontId="5" fillId="0" borderId="14" xfId="44089" applyFont="1" applyBorder="1" applyAlignment="1">
      <alignment horizontal="center" vertical="center"/>
    </xf>
    <xf numFmtId="0" fontId="5" fillId="0" borderId="15" xfId="44089" applyFont="1" applyBorder="1" applyAlignment="1">
      <alignment horizontal="center" vertical="center"/>
    </xf>
    <xf numFmtId="0" fontId="5" fillId="0" borderId="201" xfId="44089" applyFont="1" applyBorder="1" applyAlignment="1">
      <alignment horizontal="center" vertical="center"/>
    </xf>
    <xf numFmtId="0" fontId="5" fillId="0" borderId="96" xfId="44089" applyFont="1" applyBorder="1" applyAlignment="1">
      <alignment horizontal="center" vertical="center"/>
    </xf>
    <xf numFmtId="0" fontId="108" fillId="0" borderId="225" xfId="44089" applyFont="1" applyBorder="1" applyAlignment="1">
      <alignment horizontal="center" vertical="center"/>
    </xf>
    <xf numFmtId="0" fontId="108" fillId="0" borderId="215" xfId="44089" applyFont="1" applyBorder="1" applyAlignment="1">
      <alignment horizontal="center" vertical="center"/>
    </xf>
    <xf numFmtId="0" fontId="136" fillId="108" borderId="148" xfId="4658" applyFont="1" applyFill="1" applyBorder="1" applyAlignment="1">
      <alignment horizontal="left" vertical="center" wrapText="1"/>
    </xf>
    <xf numFmtId="0" fontId="136" fillId="108" borderId="149" xfId="4658" applyFont="1" applyFill="1" applyBorder="1" applyAlignment="1">
      <alignment horizontal="left" vertical="center" wrapText="1"/>
    </xf>
    <xf numFmtId="0" fontId="136" fillId="108" borderId="0" xfId="4658" applyFont="1" applyFill="1" applyAlignment="1">
      <alignment horizontal="left" vertical="center" wrapText="1"/>
    </xf>
    <xf numFmtId="0" fontId="136" fillId="108" borderId="126" xfId="4658" applyFont="1" applyFill="1" applyBorder="1" applyAlignment="1">
      <alignment horizontal="left" vertical="center" wrapText="1"/>
    </xf>
  </cellXfs>
  <cellStyles count="44093">
    <cellStyle name="0,0_x000d__x000a_NA_x000d__x000a_" xfId="5" xr:uid="{00000000-0005-0000-0000-000000000000}"/>
    <cellStyle name="20% - Accent1" xfId="48" xr:uid="{00000000-0005-0000-0000-000001000000}"/>
    <cellStyle name="20% - Accent1 2" xfId="49" xr:uid="{00000000-0005-0000-0000-000002000000}"/>
    <cellStyle name="20% - Accent1 3" xfId="50" xr:uid="{00000000-0005-0000-0000-000003000000}"/>
    <cellStyle name="20% - Accent2" xfId="51" xr:uid="{00000000-0005-0000-0000-000004000000}"/>
    <cellStyle name="20% - Accent2 2" xfId="52" xr:uid="{00000000-0005-0000-0000-000005000000}"/>
    <cellStyle name="20% - Accent2 3" xfId="53" xr:uid="{00000000-0005-0000-0000-000006000000}"/>
    <cellStyle name="20% - Accent3" xfId="54" xr:uid="{00000000-0005-0000-0000-000007000000}"/>
    <cellStyle name="20% - Accent3 2" xfId="55" xr:uid="{00000000-0005-0000-0000-000008000000}"/>
    <cellStyle name="20% - Accent3 3" xfId="56" xr:uid="{00000000-0005-0000-0000-000009000000}"/>
    <cellStyle name="20% - Accent4" xfId="57" xr:uid="{00000000-0005-0000-0000-00000A000000}"/>
    <cellStyle name="20% - Accent4 2" xfId="58" xr:uid="{00000000-0005-0000-0000-00000B000000}"/>
    <cellStyle name="20% - Accent4 3" xfId="59" xr:uid="{00000000-0005-0000-0000-00000C000000}"/>
    <cellStyle name="20% - Accent5" xfId="60" xr:uid="{00000000-0005-0000-0000-00000D000000}"/>
    <cellStyle name="20% - Accent5 2" xfId="61" xr:uid="{00000000-0005-0000-0000-00000E000000}"/>
    <cellStyle name="20% - Accent5 3" xfId="62" xr:uid="{00000000-0005-0000-0000-00000F000000}"/>
    <cellStyle name="20% - Accent6" xfId="63" xr:uid="{00000000-0005-0000-0000-000010000000}"/>
    <cellStyle name="20% - Accent6 2" xfId="64" xr:uid="{00000000-0005-0000-0000-000011000000}"/>
    <cellStyle name="20% - Accent6 3" xfId="65" xr:uid="{00000000-0005-0000-0000-000012000000}"/>
    <cellStyle name="20% - Ênfase1" xfId="44051" builtinId="30" customBuiltin="1"/>
    <cellStyle name="20% - Ênfase1 2" xfId="66" xr:uid="{00000000-0005-0000-0000-000014000000}"/>
    <cellStyle name="20% - Ênfase1 2 2" xfId="67" xr:uid="{00000000-0005-0000-0000-000015000000}"/>
    <cellStyle name="20% - Ênfase1 2 3" xfId="68" xr:uid="{00000000-0005-0000-0000-000016000000}"/>
    <cellStyle name="20% - Ênfase1 2 4" xfId="69" xr:uid="{00000000-0005-0000-0000-000017000000}"/>
    <cellStyle name="20% - Ênfase1 2 5" xfId="70" xr:uid="{00000000-0005-0000-0000-000018000000}"/>
    <cellStyle name="20% - Ênfase1 2 6" xfId="71" xr:uid="{00000000-0005-0000-0000-000019000000}"/>
    <cellStyle name="20% - Ênfase1 2 7" xfId="72" xr:uid="{00000000-0005-0000-0000-00001A000000}"/>
    <cellStyle name="20% - Ênfase1 3" xfId="73" xr:uid="{00000000-0005-0000-0000-00001B000000}"/>
    <cellStyle name="20% - Ênfase1 3 2" xfId="74" xr:uid="{00000000-0005-0000-0000-00001C000000}"/>
    <cellStyle name="20% - Ênfase1 3 3" xfId="75" xr:uid="{00000000-0005-0000-0000-00001D000000}"/>
    <cellStyle name="20% - Ênfase1 4" xfId="76" xr:uid="{00000000-0005-0000-0000-00001E000000}"/>
    <cellStyle name="20% - Ênfase1 5" xfId="77" xr:uid="{00000000-0005-0000-0000-00001F000000}"/>
    <cellStyle name="20% - Ênfase2" xfId="44055" builtinId="34" customBuiltin="1"/>
    <cellStyle name="20% - Ênfase2 2" xfId="78" xr:uid="{00000000-0005-0000-0000-000021000000}"/>
    <cellStyle name="20% - Ênfase2 2 2" xfId="79" xr:uid="{00000000-0005-0000-0000-000022000000}"/>
    <cellStyle name="20% - Ênfase2 2 3" xfId="80" xr:uid="{00000000-0005-0000-0000-000023000000}"/>
    <cellStyle name="20% - Ênfase2 2 4" xfId="81" xr:uid="{00000000-0005-0000-0000-000024000000}"/>
    <cellStyle name="20% - Ênfase2 2 5" xfId="82" xr:uid="{00000000-0005-0000-0000-000025000000}"/>
    <cellStyle name="20% - Ênfase2 2 6" xfId="83" xr:uid="{00000000-0005-0000-0000-000026000000}"/>
    <cellStyle name="20% - Ênfase2 2 7" xfId="84" xr:uid="{00000000-0005-0000-0000-000027000000}"/>
    <cellStyle name="20% - Ênfase2 3" xfId="85" xr:uid="{00000000-0005-0000-0000-000028000000}"/>
    <cellStyle name="20% - Ênfase2 3 2" xfId="86" xr:uid="{00000000-0005-0000-0000-000029000000}"/>
    <cellStyle name="20% - Ênfase2 3 3" xfId="87" xr:uid="{00000000-0005-0000-0000-00002A000000}"/>
    <cellStyle name="20% - Ênfase2 4" xfId="88" xr:uid="{00000000-0005-0000-0000-00002B000000}"/>
    <cellStyle name="20% - Ênfase2 5" xfId="89" xr:uid="{00000000-0005-0000-0000-00002C000000}"/>
    <cellStyle name="20% - Ênfase3" xfId="44059" builtinId="38" customBuiltin="1"/>
    <cellStyle name="20% - Ênfase3 2" xfId="90" xr:uid="{00000000-0005-0000-0000-00002E000000}"/>
    <cellStyle name="20% - Ênfase3 2 2" xfId="91" xr:uid="{00000000-0005-0000-0000-00002F000000}"/>
    <cellStyle name="20% - Ênfase3 2 3" xfId="92" xr:uid="{00000000-0005-0000-0000-000030000000}"/>
    <cellStyle name="20% - Ênfase3 2 4" xfId="93" xr:uid="{00000000-0005-0000-0000-000031000000}"/>
    <cellStyle name="20% - Ênfase3 2 5" xfId="94" xr:uid="{00000000-0005-0000-0000-000032000000}"/>
    <cellStyle name="20% - Ênfase3 2 6" xfId="95" xr:uid="{00000000-0005-0000-0000-000033000000}"/>
    <cellStyle name="20% - Ênfase3 2 7" xfId="96" xr:uid="{00000000-0005-0000-0000-000034000000}"/>
    <cellStyle name="20% - Ênfase3 3" xfId="97" xr:uid="{00000000-0005-0000-0000-000035000000}"/>
    <cellStyle name="20% - Ênfase3 3 2" xfId="98" xr:uid="{00000000-0005-0000-0000-000036000000}"/>
    <cellStyle name="20% - Ênfase3 3 3" xfId="99" xr:uid="{00000000-0005-0000-0000-000037000000}"/>
    <cellStyle name="20% - Ênfase3 4" xfId="100" xr:uid="{00000000-0005-0000-0000-000038000000}"/>
    <cellStyle name="20% - Ênfase3 5" xfId="101" xr:uid="{00000000-0005-0000-0000-000039000000}"/>
    <cellStyle name="20% - Ênfase4" xfId="44063" builtinId="42" customBuiltin="1"/>
    <cellStyle name="20% - Ênfase4 2" xfId="102" xr:uid="{00000000-0005-0000-0000-00003B000000}"/>
    <cellStyle name="20% - Ênfase4 2 2" xfId="103" xr:uid="{00000000-0005-0000-0000-00003C000000}"/>
    <cellStyle name="20% - Ênfase4 2 3" xfId="104" xr:uid="{00000000-0005-0000-0000-00003D000000}"/>
    <cellStyle name="20% - Ênfase4 2 4" xfId="105" xr:uid="{00000000-0005-0000-0000-00003E000000}"/>
    <cellStyle name="20% - Ênfase4 2 5" xfId="106" xr:uid="{00000000-0005-0000-0000-00003F000000}"/>
    <cellStyle name="20% - Ênfase4 2 5 2" xfId="107" xr:uid="{00000000-0005-0000-0000-000040000000}"/>
    <cellStyle name="20% - Ênfase4 2 5 3" xfId="108" xr:uid="{00000000-0005-0000-0000-000041000000}"/>
    <cellStyle name="20% - Ênfase4 2 6" xfId="109" xr:uid="{00000000-0005-0000-0000-000042000000}"/>
    <cellStyle name="20% - Ênfase4 2 6 2" xfId="110" xr:uid="{00000000-0005-0000-0000-000043000000}"/>
    <cellStyle name="20% - Ênfase4 2 7" xfId="111" xr:uid="{00000000-0005-0000-0000-000044000000}"/>
    <cellStyle name="20% - Ênfase4 2 7 2" xfId="112" xr:uid="{00000000-0005-0000-0000-000045000000}"/>
    <cellStyle name="20% - Ênfase4 3" xfId="113" xr:uid="{00000000-0005-0000-0000-000046000000}"/>
    <cellStyle name="20% - Ênfase4 3 2" xfId="114" xr:uid="{00000000-0005-0000-0000-000047000000}"/>
    <cellStyle name="20% - Ênfase4 3 3" xfId="115" xr:uid="{00000000-0005-0000-0000-000048000000}"/>
    <cellStyle name="20% - Ênfase4 4" xfId="116" xr:uid="{00000000-0005-0000-0000-000049000000}"/>
    <cellStyle name="20% - Ênfase4 5" xfId="117" xr:uid="{00000000-0005-0000-0000-00004A000000}"/>
    <cellStyle name="20% - Ênfase5" xfId="44067" builtinId="46" customBuiltin="1"/>
    <cellStyle name="20% - Ênfase5 2" xfId="118" xr:uid="{00000000-0005-0000-0000-00004C000000}"/>
    <cellStyle name="20% - Ênfase5 2 2" xfId="119" xr:uid="{00000000-0005-0000-0000-00004D000000}"/>
    <cellStyle name="20% - Ênfase5 2 3" xfId="120" xr:uid="{00000000-0005-0000-0000-00004E000000}"/>
    <cellStyle name="20% - Ênfase5 2 4" xfId="121" xr:uid="{00000000-0005-0000-0000-00004F000000}"/>
    <cellStyle name="20% - Ênfase5 2 5" xfId="122" xr:uid="{00000000-0005-0000-0000-000050000000}"/>
    <cellStyle name="20% - Ênfase5 3" xfId="123" xr:uid="{00000000-0005-0000-0000-000051000000}"/>
    <cellStyle name="20% - Ênfase5 4" xfId="124" xr:uid="{00000000-0005-0000-0000-000052000000}"/>
    <cellStyle name="20% - Ênfase6" xfId="44071" builtinId="50" customBuiltin="1"/>
    <cellStyle name="20% - Ênfase6 2" xfId="125" xr:uid="{00000000-0005-0000-0000-000054000000}"/>
    <cellStyle name="20% - Ênfase6 2 2" xfId="126" xr:uid="{00000000-0005-0000-0000-000055000000}"/>
    <cellStyle name="20% - Ênfase6 2 3" xfId="127" xr:uid="{00000000-0005-0000-0000-000056000000}"/>
    <cellStyle name="20% - Ênfase6 2 4" xfId="128" xr:uid="{00000000-0005-0000-0000-000057000000}"/>
    <cellStyle name="20% - Ênfase6 2 5" xfId="129" xr:uid="{00000000-0005-0000-0000-000058000000}"/>
    <cellStyle name="20% - Ênfase6 3" xfId="130" xr:uid="{00000000-0005-0000-0000-000059000000}"/>
    <cellStyle name="20% - Ênfase6 4" xfId="131" xr:uid="{00000000-0005-0000-0000-00005A000000}"/>
    <cellStyle name="20% - Énfasis1" xfId="132" xr:uid="{00000000-0005-0000-0000-00005B000000}"/>
    <cellStyle name="20% - Énfasis2" xfId="133" xr:uid="{00000000-0005-0000-0000-00005C000000}"/>
    <cellStyle name="20% - Énfasis3" xfId="134" xr:uid="{00000000-0005-0000-0000-00005D000000}"/>
    <cellStyle name="20% - Énfasis4" xfId="135" xr:uid="{00000000-0005-0000-0000-00005E000000}"/>
    <cellStyle name="20% - Énfasis5" xfId="136" xr:uid="{00000000-0005-0000-0000-00005F000000}"/>
    <cellStyle name="20% - Énfasis6" xfId="137" xr:uid="{00000000-0005-0000-0000-000060000000}"/>
    <cellStyle name="40% - Accent1" xfId="138" xr:uid="{00000000-0005-0000-0000-000061000000}"/>
    <cellStyle name="40% - Accent1 2" xfId="139" xr:uid="{00000000-0005-0000-0000-000062000000}"/>
    <cellStyle name="40% - Accent1 3" xfId="140" xr:uid="{00000000-0005-0000-0000-000063000000}"/>
    <cellStyle name="40% - Accent2" xfId="141" xr:uid="{00000000-0005-0000-0000-000064000000}"/>
    <cellStyle name="40% - Accent2 2" xfId="142" xr:uid="{00000000-0005-0000-0000-000065000000}"/>
    <cellStyle name="40% - Accent2 3" xfId="143" xr:uid="{00000000-0005-0000-0000-000066000000}"/>
    <cellStyle name="40% - Accent3" xfId="144" xr:uid="{00000000-0005-0000-0000-000067000000}"/>
    <cellStyle name="40% - Accent3 2" xfId="145" xr:uid="{00000000-0005-0000-0000-000068000000}"/>
    <cellStyle name="40% - Accent3 3" xfId="146" xr:uid="{00000000-0005-0000-0000-000069000000}"/>
    <cellStyle name="40% - Accent4" xfId="147" xr:uid="{00000000-0005-0000-0000-00006A000000}"/>
    <cellStyle name="40% - Accent4 2" xfId="148" xr:uid="{00000000-0005-0000-0000-00006B000000}"/>
    <cellStyle name="40% - Accent4 3" xfId="149" xr:uid="{00000000-0005-0000-0000-00006C000000}"/>
    <cellStyle name="40% - Accent5" xfId="150" xr:uid="{00000000-0005-0000-0000-00006D000000}"/>
    <cellStyle name="40% - Accent5 2" xfId="151" xr:uid="{00000000-0005-0000-0000-00006E000000}"/>
    <cellStyle name="40% - Accent5 3" xfId="152" xr:uid="{00000000-0005-0000-0000-00006F000000}"/>
    <cellStyle name="40% - Accent6" xfId="153" xr:uid="{00000000-0005-0000-0000-000070000000}"/>
    <cellStyle name="40% - Accent6 2" xfId="154" xr:uid="{00000000-0005-0000-0000-000071000000}"/>
    <cellStyle name="40% - Accent6 3" xfId="155" xr:uid="{00000000-0005-0000-0000-000072000000}"/>
    <cellStyle name="40% - Ênfase1" xfId="44052" builtinId="31" customBuiltin="1"/>
    <cellStyle name="40% - Ênfase1 2" xfId="156" xr:uid="{00000000-0005-0000-0000-000074000000}"/>
    <cellStyle name="40% - Ênfase1 2 2" xfId="157" xr:uid="{00000000-0005-0000-0000-000075000000}"/>
    <cellStyle name="40% - Ênfase1 2 3" xfId="158" xr:uid="{00000000-0005-0000-0000-000076000000}"/>
    <cellStyle name="40% - Ênfase1 2 4" xfId="159" xr:uid="{00000000-0005-0000-0000-000077000000}"/>
    <cellStyle name="40% - Ênfase1 2 5" xfId="160" xr:uid="{00000000-0005-0000-0000-000078000000}"/>
    <cellStyle name="40% - Ênfase1 2 6" xfId="161" xr:uid="{00000000-0005-0000-0000-000079000000}"/>
    <cellStyle name="40% - Ênfase1 2 7" xfId="162" xr:uid="{00000000-0005-0000-0000-00007A000000}"/>
    <cellStyle name="40% - Ênfase1 3" xfId="163" xr:uid="{00000000-0005-0000-0000-00007B000000}"/>
    <cellStyle name="40% - Ênfase1 3 2" xfId="164" xr:uid="{00000000-0005-0000-0000-00007C000000}"/>
    <cellStyle name="40% - Ênfase1 3 3" xfId="165" xr:uid="{00000000-0005-0000-0000-00007D000000}"/>
    <cellStyle name="40% - Ênfase1 4" xfId="166" xr:uid="{00000000-0005-0000-0000-00007E000000}"/>
    <cellStyle name="40% - Ênfase1 5" xfId="167" xr:uid="{00000000-0005-0000-0000-00007F000000}"/>
    <cellStyle name="40% - Ênfase2" xfId="44056" builtinId="35" customBuiltin="1"/>
    <cellStyle name="40% - Ênfase2 2" xfId="168" xr:uid="{00000000-0005-0000-0000-000081000000}"/>
    <cellStyle name="40% - Ênfase2 2 2" xfId="169" xr:uid="{00000000-0005-0000-0000-000082000000}"/>
    <cellStyle name="40% - Ênfase2 2 3" xfId="170" xr:uid="{00000000-0005-0000-0000-000083000000}"/>
    <cellStyle name="40% - Ênfase2 2 4" xfId="171" xr:uid="{00000000-0005-0000-0000-000084000000}"/>
    <cellStyle name="40% - Ênfase2 2 5" xfId="172" xr:uid="{00000000-0005-0000-0000-000085000000}"/>
    <cellStyle name="40% - Ênfase2 3" xfId="173" xr:uid="{00000000-0005-0000-0000-000086000000}"/>
    <cellStyle name="40% - Ênfase2 4" xfId="174" xr:uid="{00000000-0005-0000-0000-000087000000}"/>
    <cellStyle name="40% - Ênfase3" xfId="44060" builtinId="39" customBuiltin="1"/>
    <cellStyle name="40% - Ênfase3 2" xfId="175" xr:uid="{00000000-0005-0000-0000-000089000000}"/>
    <cellStyle name="40% - Ênfase3 2 2" xfId="176" xr:uid="{00000000-0005-0000-0000-00008A000000}"/>
    <cellStyle name="40% - Ênfase3 2 3" xfId="177" xr:uid="{00000000-0005-0000-0000-00008B000000}"/>
    <cellStyle name="40% - Ênfase3 2 4" xfId="178" xr:uid="{00000000-0005-0000-0000-00008C000000}"/>
    <cellStyle name="40% - Ênfase3 2 5" xfId="179" xr:uid="{00000000-0005-0000-0000-00008D000000}"/>
    <cellStyle name="40% - Ênfase3 2 6" xfId="180" xr:uid="{00000000-0005-0000-0000-00008E000000}"/>
    <cellStyle name="40% - Ênfase3 2 7" xfId="181" xr:uid="{00000000-0005-0000-0000-00008F000000}"/>
    <cellStyle name="40% - Ênfase3 3" xfId="182" xr:uid="{00000000-0005-0000-0000-000090000000}"/>
    <cellStyle name="40% - Ênfase3 3 2" xfId="183" xr:uid="{00000000-0005-0000-0000-000091000000}"/>
    <cellStyle name="40% - Ênfase3 3 3" xfId="184" xr:uid="{00000000-0005-0000-0000-000092000000}"/>
    <cellStyle name="40% - Ênfase3 4" xfId="185" xr:uid="{00000000-0005-0000-0000-000093000000}"/>
    <cellStyle name="40% - Ênfase3 5" xfId="186" xr:uid="{00000000-0005-0000-0000-000094000000}"/>
    <cellStyle name="40% - Ênfase4" xfId="44064" builtinId="43" customBuiltin="1"/>
    <cellStyle name="40% - Ênfase4 2" xfId="187" xr:uid="{00000000-0005-0000-0000-000096000000}"/>
    <cellStyle name="40% - Ênfase4 2 2" xfId="188" xr:uid="{00000000-0005-0000-0000-000097000000}"/>
    <cellStyle name="40% - Ênfase4 2 3" xfId="189" xr:uid="{00000000-0005-0000-0000-000098000000}"/>
    <cellStyle name="40% - Ênfase4 2 4" xfId="190" xr:uid="{00000000-0005-0000-0000-000099000000}"/>
    <cellStyle name="40% - Ênfase4 2 5" xfId="191" xr:uid="{00000000-0005-0000-0000-00009A000000}"/>
    <cellStyle name="40% - Ênfase4 2 5 2" xfId="192" xr:uid="{00000000-0005-0000-0000-00009B000000}"/>
    <cellStyle name="40% - Ênfase4 2 5 3" xfId="193" xr:uid="{00000000-0005-0000-0000-00009C000000}"/>
    <cellStyle name="40% - Ênfase4 2 6" xfId="194" xr:uid="{00000000-0005-0000-0000-00009D000000}"/>
    <cellStyle name="40% - Ênfase4 2 6 2" xfId="195" xr:uid="{00000000-0005-0000-0000-00009E000000}"/>
    <cellStyle name="40% - Ênfase4 2 7" xfId="196" xr:uid="{00000000-0005-0000-0000-00009F000000}"/>
    <cellStyle name="40% - Ênfase4 2 7 2" xfId="197" xr:uid="{00000000-0005-0000-0000-0000A0000000}"/>
    <cellStyle name="40% - Ênfase4 3" xfId="198" xr:uid="{00000000-0005-0000-0000-0000A1000000}"/>
    <cellStyle name="40% - Ênfase4 3 2" xfId="199" xr:uid="{00000000-0005-0000-0000-0000A2000000}"/>
    <cellStyle name="40% - Ênfase4 3 3" xfId="200" xr:uid="{00000000-0005-0000-0000-0000A3000000}"/>
    <cellStyle name="40% - Ênfase4 4" xfId="201" xr:uid="{00000000-0005-0000-0000-0000A4000000}"/>
    <cellStyle name="40% - Ênfase4 5" xfId="202" xr:uid="{00000000-0005-0000-0000-0000A5000000}"/>
    <cellStyle name="40% - Ênfase5" xfId="44068" builtinId="47" customBuiltin="1"/>
    <cellStyle name="40% - Ênfase5 2" xfId="203" xr:uid="{00000000-0005-0000-0000-0000A7000000}"/>
    <cellStyle name="40% - Ênfase5 2 2" xfId="204" xr:uid="{00000000-0005-0000-0000-0000A8000000}"/>
    <cellStyle name="40% - Ênfase5 2 3" xfId="205" xr:uid="{00000000-0005-0000-0000-0000A9000000}"/>
    <cellStyle name="40% - Ênfase5 2 4" xfId="206" xr:uid="{00000000-0005-0000-0000-0000AA000000}"/>
    <cellStyle name="40% - Ênfase5 2 5" xfId="207" xr:uid="{00000000-0005-0000-0000-0000AB000000}"/>
    <cellStyle name="40% - Ênfase5 3" xfId="208" xr:uid="{00000000-0005-0000-0000-0000AC000000}"/>
    <cellStyle name="40% - Ênfase5 4" xfId="209" xr:uid="{00000000-0005-0000-0000-0000AD000000}"/>
    <cellStyle name="40% - Ênfase6" xfId="44072" builtinId="51" customBuiltin="1"/>
    <cellStyle name="40% - Ênfase6 2" xfId="210" xr:uid="{00000000-0005-0000-0000-0000AF000000}"/>
    <cellStyle name="40% - Ênfase6 2 2" xfId="211" xr:uid="{00000000-0005-0000-0000-0000B0000000}"/>
    <cellStyle name="40% - Ênfase6 2 3" xfId="212" xr:uid="{00000000-0005-0000-0000-0000B1000000}"/>
    <cellStyle name="40% - Ênfase6 2 4" xfId="213" xr:uid="{00000000-0005-0000-0000-0000B2000000}"/>
    <cellStyle name="40% - Ênfase6 2 5" xfId="214" xr:uid="{00000000-0005-0000-0000-0000B3000000}"/>
    <cellStyle name="40% - Ênfase6 2 6" xfId="215" xr:uid="{00000000-0005-0000-0000-0000B4000000}"/>
    <cellStyle name="40% - Ênfase6 2 7" xfId="216" xr:uid="{00000000-0005-0000-0000-0000B5000000}"/>
    <cellStyle name="40% - Ênfase6 3" xfId="217" xr:uid="{00000000-0005-0000-0000-0000B6000000}"/>
    <cellStyle name="40% - Ênfase6 3 2" xfId="218" xr:uid="{00000000-0005-0000-0000-0000B7000000}"/>
    <cellStyle name="40% - Ênfase6 3 3" xfId="219" xr:uid="{00000000-0005-0000-0000-0000B8000000}"/>
    <cellStyle name="40% - Ênfase6 4" xfId="220" xr:uid="{00000000-0005-0000-0000-0000B9000000}"/>
    <cellStyle name="40% - Ênfase6 5" xfId="221" xr:uid="{00000000-0005-0000-0000-0000BA000000}"/>
    <cellStyle name="40% - Énfasis1" xfId="222" xr:uid="{00000000-0005-0000-0000-0000BB000000}"/>
    <cellStyle name="40% - Énfasis2" xfId="223" xr:uid="{00000000-0005-0000-0000-0000BC000000}"/>
    <cellStyle name="40% - Énfasis3" xfId="224" xr:uid="{00000000-0005-0000-0000-0000BD000000}"/>
    <cellStyle name="40% - Énfasis4" xfId="225" xr:uid="{00000000-0005-0000-0000-0000BE000000}"/>
    <cellStyle name="40% - Énfasis5" xfId="226" xr:uid="{00000000-0005-0000-0000-0000BF000000}"/>
    <cellStyle name="40% - Énfasis6" xfId="227" xr:uid="{00000000-0005-0000-0000-0000C0000000}"/>
    <cellStyle name="60% - Accent1" xfId="228" xr:uid="{00000000-0005-0000-0000-0000C1000000}"/>
    <cellStyle name="60% - Accent1 2" xfId="229" xr:uid="{00000000-0005-0000-0000-0000C2000000}"/>
    <cellStyle name="60% - Accent1 3" xfId="230" xr:uid="{00000000-0005-0000-0000-0000C3000000}"/>
    <cellStyle name="60% - Accent2" xfId="231" xr:uid="{00000000-0005-0000-0000-0000C4000000}"/>
    <cellStyle name="60% - Accent2 2" xfId="232" xr:uid="{00000000-0005-0000-0000-0000C5000000}"/>
    <cellStyle name="60% - Accent2 3" xfId="233" xr:uid="{00000000-0005-0000-0000-0000C6000000}"/>
    <cellStyle name="60% - Accent3" xfId="234" xr:uid="{00000000-0005-0000-0000-0000C7000000}"/>
    <cellStyle name="60% - Accent3 2" xfId="235" xr:uid="{00000000-0005-0000-0000-0000C8000000}"/>
    <cellStyle name="60% - Accent3 3" xfId="236" xr:uid="{00000000-0005-0000-0000-0000C9000000}"/>
    <cellStyle name="60% - Accent4" xfId="237" xr:uid="{00000000-0005-0000-0000-0000CA000000}"/>
    <cellStyle name="60% - Accent4 2" xfId="238" xr:uid="{00000000-0005-0000-0000-0000CB000000}"/>
    <cellStyle name="60% - Accent4 3" xfId="239" xr:uid="{00000000-0005-0000-0000-0000CC000000}"/>
    <cellStyle name="60% - Accent5" xfId="240" xr:uid="{00000000-0005-0000-0000-0000CD000000}"/>
    <cellStyle name="60% - Accent5 2" xfId="241" xr:uid="{00000000-0005-0000-0000-0000CE000000}"/>
    <cellStyle name="60% - Accent5 3" xfId="242" xr:uid="{00000000-0005-0000-0000-0000CF000000}"/>
    <cellStyle name="60% - Accent6" xfId="243" xr:uid="{00000000-0005-0000-0000-0000D0000000}"/>
    <cellStyle name="60% - Accent6 2" xfId="244" xr:uid="{00000000-0005-0000-0000-0000D1000000}"/>
    <cellStyle name="60% - Accent6 3" xfId="245" xr:uid="{00000000-0005-0000-0000-0000D2000000}"/>
    <cellStyle name="60% - Ênfase1" xfId="44053" builtinId="32" customBuiltin="1"/>
    <cellStyle name="60% - Ênfase1 2" xfId="246" xr:uid="{00000000-0005-0000-0000-0000D4000000}"/>
    <cellStyle name="60% - Ênfase1 2 2" xfId="247" xr:uid="{00000000-0005-0000-0000-0000D5000000}"/>
    <cellStyle name="60% - Ênfase1 2 3" xfId="248" xr:uid="{00000000-0005-0000-0000-0000D6000000}"/>
    <cellStyle name="60% - Ênfase1 2 4" xfId="249" xr:uid="{00000000-0005-0000-0000-0000D7000000}"/>
    <cellStyle name="60% - Ênfase1 2 5" xfId="250" xr:uid="{00000000-0005-0000-0000-0000D8000000}"/>
    <cellStyle name="60% - Ênfase1 2 6" xfId="251" xr:uid="{00000000-0005-0000-0000-0000D9000000}"/>
    <cellStyle name="60% - Ênfase1 2 7" xfId="252" xr:uid="{00000000-0005-0000-0000-0000DA000000}"/>
    <cellStyle name="60% - Ênfase1 3" xfId="253" xr:uid="{00000000-0005-0000-0000-0000DB000000}"/>
    <cellStyle name="60% - Ênfase1 4" xfId="254" xr:uid="{00000000-0005-0000-0000-0000DC000000}"/>
    <cellStyle name="60% - Ênfase2" xfId="44057" builtinId="36" customBuiltin="1"/>
    <cellStyle name="60% - Ênfase2 2" xfId="255" xr:uid="{00000000-0005-0000-0000-0000DE000000}"/>
    <cellStyle name="60% - Ênfase2 2 2" xfId="256" xr:uid="{00000000-0005-0000-0000-0000DF000000}"/>
    <cellStyle name="60% - Ênfase2 2 3" xfId="257" xr:uid="{00000000-0005-0000-0000-0000E0000000}"/>
    <cellStyle name="60% - Ênfase2 3" xfId="258" xr:uid="{00000000-0005-0000-0000-0000E1000000}"/>
    <cellStyle name="60% - Ênfase3" xfId="44061" builtinId="40" customBuiltin="1"/>
    <cellStyle name="60% - Ênfase3 2" xfId="259" xr:uid="{00000000-0005-0000-0000-0000E3000000}"/>
    <cellStyle name="60% - Ênfase3 2 2" xfId="260" xr:uid="{00000000-0005-0000-0000-0000E4000000}"/>
    <cellStyle name="60% - Ênfase3 2 3" xfId="261" xr:uid="{00000000-0005-0000-0000-0000E5000000}"/>
    <cellStyle name="60% - Ênfase3 2 4" xfId="262" xr:uid="{00000000-0005-0000-0000-0000E6000000}"/>
    <cellStyle name="60% - Ênfase3 2 5" xfId="263" xr:uid="{00000000-0005-0000-0000-0000E7000000}"/>
    <cellStyle name="60% - Ênfase3 2 6" xfId="264" xr:uid="{00000000-0005-0000-0000-0000E8000000}"/>
    <cellStyle name="60% - Ênfase3 2 7" xfId="265" xr:uid="{00000000-0005-0000-0000-0000E9000000}"/>
    <cellStyle name="60% - Ênfase3 3" xfId="266" xr:uid="{00000000-0005-0000-0000-0000EA000000}"/>
    <cellStyle name="60% - Ênfase3 4" xfId="267" xr:uid="{00000000-0005-0000-0000-0000EB000000}"/>
    <cellStyle name="60% - Ênfase4" xfId="44065" builtinId="44" customBuiltin="1"/>
    <cellStyle name="60% - Ênfase4 2" xfId="268" xr:uid="{00000000-0005-0000-0000-0000ED000000}"/>
    <cellStyle name="60% - Ênfase4 2 2" xfId="269" xr:uid="{00000000-0005-0000-0000-0000EE000000}"/>
    <cellStyle name="60% - Ênfase4 2 3" xfId="270" xr:uid="{00000000-0005-0000-0000-0000EF000000}"/>
    <cellStyle name="60% - Ênfase4 2 4" xfId="271" xr:uid="{00000000-0005-0000-0000-0000F0000000}"/>
    <cellStyle name="60% - Ênfase4 2 5" xfId="272" xr:uid="{00000000-0005-0000-0000-0000F1000000}"/>
    <cellStyle name="60% - Ênfase4 2 6" xfId="273" xr:uid="{00000000-0005-0000-0000-0000F2000000}"/>
    <cellStyle name="60% - Ênfase4 2 7" xfId="274" xr:uid="{00000000-0005-0000-0000-0000F3000000}"/>
    <cellStyle name="60% - Ênfase4 3" xfId="275" xr:uid="{00000000-0005-0000-0000-0000F4000000}"/>
    <cellStyle name="60% - Ênfase4 4" xfId="276" xr:uid="{00000000-0005-0000-0000-0000F5000000}"/>
    <cellStyle name="60% - Ênfase5" xfId="44069" builtinId="48" customBuiltin="1"/>
    <cellStyle name="60% - Ênfase5 2" xfId="277" xr:uid="{00000000-0005-0000-0000-0000F7000000}"/>
    <cellStyle name="60% - Ênfase5 2 2" xfId="278" xr:uid="{00000000-0005-0000-0000-0000F8000000}"/>
    <cellStyle name="60% - Ênfase5 2 2 2" xfId="279" xr:uid="{00000000-0005-0000-0000-0000F9000000}"/>
    <cellStyle name="60% - Ênfase5 2 2 3" xfId="280" xr:uid="{00000000-0005-0000-0000-0000FA000000}"/>
    <cellStyle name="60% - Ênfase5 2 3" xfId="281" xr:uid="{00000000-0005-0000-0000-0000FB000000}"/>
    <cellStyle name="60% - Ênfase5 2 3 2" xfId="282" xr:uid="{00000000-0005-0000-0000-0000FC000000}"/>
    <cellStyle name="60% - Ênfase5 3" xfId="283" xr:uid="{00000000-0005-0000-0000-0000FD000000}"/>
    <cellStyle name="60% - Ênfase6" xfId="44073" builtinId="52" customBuiltin="1"/>
    <cellStyle name="60% - Ênfase6 2" xfId="284" xr:uid="{00000000-0005-0000-0000-0000FF000000}"/>
    <cellStyle name="60% - Ênfase6 2 2" xfId="285" xr:uid="{00000000-0005-0000-0000-000000010000}"/>
    <cellStyle name="60% - Ênfase6 2 3" xfId="286" xr:uid="{00000000-0005-0000-0000-000001010000}"/>
    <cellStyle name="60% - Ênfase6 2 4" xfId="287" xr:uid="{00000000-0005-0000-0000-000002010000}"/>
    <cellStyle name="60% - Ênfase6 2 5" xfId="288" xr:uid="{00000000-0005-0000-0000-000003010000}"/>
    <cellStyle name="60% - Ênfase6 2 6" xfId="289" xr:uid="{00000000-0005-0000-0000-000004010000}"/>
    <cellStyle name="60% - Ênfase6 2 7" xfId="290" xr:uid="{00000000-0005-0000-0000-000005010000}"/>
    <cellStyle name="60% - Ênfase6 3" xfId="291" xr:uid="{00000000-0005-0000-0000-000006010000}"/>
    <cellStyle name="60% - Ênfase6 4" xfId="292" xr:uid="{00000000-0005-0000-0000-000007010000}"/>
    <cellStyle name="60% - Énfasis1" xfId="293" xr:uid="{00000000-0005-0000-0000-000008010000}"/>
    <cellStyle name="60% - Énfasis2" xfId="294" xr:uid="{00000000-0005-0000-0000-000009010000}"/>
    <cellStyle name="60% - Énfasis3" xfId="295" xr:uid="{00000000-0005-0000-0000-00000A010000}"/>
    <cellStyle name="60% - Énfasis4" xfId="296" xr:uid="{00000000-0005-0000-0000-00000B010000}"/>
    <cellStyle name="60% - Énfasis5" xfId="297" xr:uid="{00000000-0005-0000-0000-00000C010000}"/>
    <cellStyle name="60% - Énfasis6" xfId="298" xr:uid="{00000000-0005-0000-0000-00000D010000}"/>
    <cellStyle name="Accent1" xfId="299" xr:uid="{00000000-0005-0000-0000-00000E010000}"/>
    <cellStyle name="Accent1 2" xfId="300" xr:uid="{00000000-0005-0000-0000-00000F010000}"/>
    <cellStyle name="Accent1 3" xfId="301" xr:uid="{00000000-0005-0000-0000-000010010000}"/>
    <cellStyle name="Accent2" xfId="302" xr:uid="{00000000-0005-0000-0000-000011010000}"/>
    <cellStyle name="Accent2 2" xfId="303" xr:uid="{00000000-0005-0000-0000-000012010000}"/>
    <cellStyle name="Accent2 3" xfId="304" xr:uid="{00000000-0005-0000-0000-000013010000}"/>
    <cellStyle name="Accent3" xfId="305" xr:uid="{00000000-0005-0000-0000-000014010000}"/>
    <cellStyle name="Accent3 2" xfId="306" xr:uid="{00000000-0005-0000-0000-000015010000}"/>
    <cellStyle name="Accent3 3" xfId="307" xr:uid="{00000000-0005-0000-0000-000016010000}"/>
    <cellStyle name="Accent4" xfId="308" xr:uid="{00000000-0005-0000-0000-000017010000}"/>
    <cellStyle name="Accent4 2" xfId="309" xr:uid="{00000000-0005-0000-0000-000018010000}"/>
    <cellStyle name="Accent4 3" xfId="310" xr:uid="{00000000-0005-0000-0000-000019010000}"/>
    <cellStyle name="Accent5" xfId="311" xr:uid="{00000000-0005-0000-0000-00001A010000}"/>
    <cellStyle name="Accent5 2" xfId="312" xr:uid="{00000000-0005-0000-0000-00001B010000}"/>
    <cellStyle name="Accent5 3" xfId="313" xr:uid="{00000000-0005-0000-0000-00001C010000}"/>
    <cellStyle name="Accent6" xfId="314" xr:uid="{00000000-0005-0000-0000-00001D010000}"/>
    <cellStyle name="Accent6 2" xfId="315" xr:uid="{00000000-0005-0000-0000-00001E010000}"/>
    <cellStyle name="Accent6 3" xfId="316" xr:uid="{00000000-0005-0000-0000-00001F010000}"/>
    <cellStyle name="Bad" xfId="317" xr:uid="{00000000-0005-0000-0000-000020010000}"/>
    <cellStyle name="Bad 2" xfId="318" xr:uid="{00000000-0005-0000-0000-000021010000}"/>
    <cellStyle name="Bad 3" xfId="319" xr:uid="{00000000-0005-0000-0000-000022010000}"/>
    <cellStyle name="Bom" xfId="44038" builtinId="26" customBuiltin="1"/>
    <cellStyle name="Bom 2" xfId="320" xr:uid="{00000000-0005-0000-0000-000024010000}"/>
    <cellStyle name="Bom 2 2" xfId="321" xr:uid="{00000000-0005-0000-0000-000025010000}"/>
    <cellStyle name="Bom 2 3" xfId="322" xr:uid="{00000000-0005-0000-0000-000026010000}"/>
    <cellStyle name="Bom 3" xfId="323" xr:uid="{00000000-0005-0000-0000-000027010000}"/>
    <cellStyle name="Buena" xfId="324" xr:uid="{00000000-0005-0000-0000-000028010000}"/>
    <cellStyle name="Calculation" xfId="325" xr:uid="{00000000-0005-0000-0000-000029010000}"/>
    <cellStyle name="Calculation 2" xfId="326" xr:uid="{00000000-0005-0000-0000-00002A010000}"/>
    <cellStyle name="Calculation 2 2" xfId="327" xr:uid="{00000000-0005-0000-0000-00002B010000}"/>
    <cellStyle name="Calculation 2 2 2" xfId="328" xr:uid="{00000000-0005-0000-0000-00002C010000}"/>
    <cellStyle name="Calculation 2 2 2 2" xfId="329" xr:uid="{00000000-0005-0000-0000-00002D010000}"/>
    <cellStyle name="Calculation 2 2 2 2 2" xfId="330" xr:uid="{00000000-0005-0000-0000-00002E010000}"/>
    <cellStyle name="Calculation 2 2 2 2 3" xfId="331" xr:uid="{00000000-0005-0000-0000-00002F010000}"/>
    <cellStyle name="Calculation 2 2 2 2 4" xfId="332" xr:uid="{00000000-0005-0000-0000-000030010000}"/>
    <cellStyle name="Calculation 2 2 2 2 5" xfId="333" xr:uid="{00000000-0005-0000-0000-000031010000}"/>
    <cellStyle name="Calculation 2 2 2 3" xfId="334" xr:uid="{00000000-0005-0000-0000-000032010000}"/>
    <cellStyle name="Calculation 2 2 2 3 2" xfId="335" xr:uid="{00000000-0005-0000-0000-000033010000}"/>
    <cellStyle name="Calculation 2 2 2 3 3" xfId="336" xr:uid="{00000000-0005-0000-0000-000034010000}"/>
    <cellStyle name="Calculation 2 2 2 3 4" xfId="337" xr:uid="{00000000-0005-0000-0000-000035010000}"/>
    <cellStyle name="Calculation 2 2 2 3 5" xfId="338" xr:uid="{00000000-0005-0000-0000-000036010000}"/>
    <cellStyle name="Calculation 2 2 2 3 6" xfId="339" xr:uid="{00000000-0005-0000-0000-000037010000}"/>
    <cellStyle name="Calculation 2 2 2 4" xfId="340" xr:uid="{00000000-0005-0000-0000-000038010000}"/>
    <cellStyle name="Calculation 2 2 3" xfId="341" xr:uid="{00000000-0005-0000-0000-000039010000}"/>
    <cellStyle name="Calculation 2 2 3 2" xfId="342" xr:uid="{00000000-0005-0000-0000-00003A010000}"/>
    <cellStyle name="Calculation 2 2 3 3" xfId="343" xr:uid="{00000000-0005-0000-0000-00003B010000}"/>
    <cellStyle name="Calculation 2 2 3 4" xfId="344" xr:uid="{00000000-0005-0000-0000-00003C010000}"/>
    <cellStyle name="Calculation 2 2 3 5" xfId="345" xr:uid="{00000000-0005-0000-0000-00003D010000}"/>
    <cellStyle name="Calculation 2 2 3 6" xfId="346" xr:uid="{00000000-0005-0000-0000-00003E010000}"/>
    <cellStyle name="Calculation 2 3" xfId="347" xr:uid="{00000000-0005-0000-0000-00003F010000}"/>
    <cellStyle name="Calculation 2 3 2" xfId="348" xr:uid="{00000000-0005-0000-0000-000040010000}"/>
    <cellStyle name="Calculation 2 3 2 2" xfId="349" xr:uid="{00000000-0005-0000-0000-000041010000}"/>
    <cellStyle name="Calculation 2 3 2 3" xfId="350" xr:uid="{00000000-0005-0000-0000-000042010000}"/>
    <cellStyle name="Calculation 2 3 2 4" xfId="351" xr:uid="{00000000-0005-0000-0000-000043010000}"/>
    <cellStyle name="Calculation 2 3 2 5" xfId="352" xr:uid="{00000000-0005-0000-0000-000044010000}"/>
    <cellStyle name="Calculation 2 3 3" xfId="353" xr:uid="{00000000-0005-0000-0000-000045010000}"/>
    <cellStyle name="Calculation 2 3 3 2" xfId="354" xr:uid="{00000000-0005-0000-0000-000046010000}"/>
    <cellStyle name="Calculation 2 3 3 3" xfId="355" xr:uid="{00000000-0005-0000-0000-000047010000}"/>
    <cellStyle name="Calculation 2 3 3 4" xfId="356" xr:uid="{00000000-0005-0000-0000-000048010000}"/>
    <cellStyle name="Calculation 2 3 3 5" xfId="357" xr:uid="{00000000-0005-0000-0000-000049010000}"/>
    <cellStyle name="Calculation 2 3 3 6" xfId="358" xr:uid="{00000000-0005-0000-0000-00004A010000}"/>
    <cellStyle name="Calculation 2 3 4" xfId="359" xr:uid="{00000000-0005-0000-0000-00004B010000}"/>
    <cellStyle name="Calculation 2 4" xfId="360" xr:uid="{00000000-0005-0000-0000-00004C010000}"/>
    <cellStyle name="Calculation 2 4 2" xfId="361" xr:uid="{00000000-0005-0000-0000-00004D010000}"/>
    <cellStyle name="Calculation 2 4 2 2" xfId="362" xr:uid="{00000000-0005-0000-0000-00004E010000}"/>
    <cellStyle name="Calculation 2 4 2 3" xfId="363" xr:uid="{00000000-0005-0000-0000-00004F010000}"/>
    <cellStyle name="Calculation 2 4 2 4" xfId="364" xr:uid="{00000000-0005-0000-0000-000050010000}"/>
    <cellStyle name="Calculation 2 4 2 5" xfId="365" xr:uid="{00000000-0005-0000-0000-000051010000}"/>
    <cellStyle name="Calculation 2 4 3" xfId="366" xr:uid="{00000000-0005-0000-0000-000052010000}"/>
    <cellStyle name="Calculation 2 4 4" xfId="367" xr:uid="{00000000-0005-0000-0000-000053010000}"/>
    <cellStyle name="Calculation 2 4 5" xfId="368" xr:uid="{00000000-0005-0000-0000-000054010000}"/>
    <cellStyle name="Calculation 2 4 6" xfId="369" xr:uid="{00000000-0005-0000-0000-000055010000}"/>
    <cellStyle name="Calculation 2 4 7" xfId="370" xr:uid="{00000000-0005-0000-0000-000056010000}"/>
    <cellStyle name="Calculation 2 4 8" xfId="371" xr:uid="{00000000-0005-0000-0000-000057010000}"/>
    <cellStyle name="Calculation 3" xfId="372" xr:uid="{00000000-0005-0000-0000-000058010000}"/>
    <cellStyle name="Calculation 3 2" xfId="373" xr:uid="{00000000-0005-0000-0000-000059010000}"/>
    <cellStyle name="Calculation 3 2 2" xfId="374" xr:uid="{00000000-0005-0000-0000-00005A010000}"/>
    <cellStyle name="Calculation 3 2 2 2" xfId="375" xr:uid="{00000000-0005-0000-0000-00005B010000}"/>
    <cellStyle name="Calculation 3 2 2 3" xfId="376" xr:uid="{00000000-0005-0000-0000-00005C010000}"/>
    <cellStyle name="Calculation 3 2 2 4" xfId="377" xr:uid="{00000000-0005-0000-0000-00005D010000}"/>
    <cellStyle name="Calculation 3 2 2 5" xfId="378" xr:uid="{00000000-0005-0000-0000-00005E010000}"/>
    <cellStyle name="Calculation 3 2 3" xfId="379" xr:uid="{00000000-0005-0000-0000-00005F010000}"/>
    <cellStyle name="Calculation 3 2 3 2" xfId="380" xr:uid="{00000000-0005-0000-0000-000060010000}"/>
    <cellStyle name="Calculation 3 2 3 3" xfId="381" xr:uid="{00000000-0005-0000-0000-000061010000}"/>
    <cellStyle name="Calculation 3 2 3 4" xfId="382" xr:uid="{00000000-0005-0000-0000-000062010000}"/>
    <cellStyle name="Calculation 3 2 3 5" xfId="383" xr:uid="{00000000-0005-0000-0000-000063010000}"/>
    <cellStyle name="Calculation 3 2 3 6" xfId="384" xr:uid="{00000000-0005-0000-0000-000064010000}"/>
    <cellStyle name="Calculation 3 2 4" xfId="385" xr:uid="{00000000-0005-0000-0000-000065010000}"/>
    <cellStyle name="Calculation 3 3" xfId="386" xr:uid="{00000000-0005-0000-0000-000066010000}"/>
    <cellStyle name="Calculation 3 3 2" xfId="387" xr:uid="{00000000-0005-0000-0000-000067010000}"/>
    <cellStyle name="Calculation 3 3 2 2" xfId="388" xr:uid="{00000000-0005-0000-0000-000068010000}"/>
    <cellStyle name="Calculation 3 3 2 3" xfId="389" xr:uid="{00000000-0005-0000-0000-000069010000}"/>
    <cellStyle name="Calculation 3 3 2 4" xfId="390" xr:uid="{00000000-0005-0000-0000-00006A010000}"/>
    <cellStyle name="Calculation 3 3 2 5" xfId="391" xr:uid="{00000000-0005-0000-0000-00006B010000}"/>
    <cellStyle name="Calculation 3 3 3" xfId="392" xr:uid="{00000000-0005-0000-0000-00006C010000}"/>
    <cellStyle name="Calculation 3 3 4" xfId="393" xr:uid="{00000000-0005-0000-0000-00006D010000}"/>
    <cellStyle name="Calculation 3 3 5" xfId="394" xr:uid="{00000000-0005-0000-0000-00006E010000}"/>
    <cellStyle name="Calculation 3 3 6" xfId="395" xr:uid="{00000000-0005-0000-0000-00006F010000}"/>
    <cellStyle name="Calculation 3 3 7" xfId="396" xr:uid="{00000000-0005-0000-0000-000070010000}"/>
    <cellStyle name="Calculation 3 3 8" xfId="397" xr:uid="{00000000-0005-0000-0000-000071010000}"/>
    <cellStyle name="Calculation 4" xfId="398" xr:uid="{00000000-0005-0000-0000-000072010000}"/>
    <cellStyle name="Calculation 4 2" xfId="399" xr:uid="{00000000-0005-0000-0000-000073010000}"/>
    <cellStyle name="Calculation 4 2 2" xfId="400" xr:uid="{00000000-0005-0000-0000-000074010000}"/>
    <cellStyle name="Calculation 4 2 2 2" xfId="401" xr:uid="{00000000-0005-0000-0000-000075010000}"/>
    <cellStyle name="Calculation 4 2 2 3" xfId="402" xr:uid="{00000000-0005-0000-0000-000076010000}"/>
    <cellStyle name="Calculation 4 2 2 4" xfId="403" xr:uid="{00000000-0005-0000-0000-000077010000}"/>
    <cellStyle name="Calculation 4 2 2 5" xfId="404" xr:uid="{00000000-0005-0000-0000-000078010000}"/>
    <cellStyle name="Calculation 4 2 3" xfId="405" xr:uid="{00000000-0005-0000-0000-000079010000}"/>
    <cellStyle name="Calculation 4 2 3 2" xfId="406" xr:uid="{00000000-0005-0000-0000-00007A010000}"/>
    <cellStyle name="Calculation 4 2 3 3" xfId="407" xr:uid="{00000000-0005-0000-0000-00007B010000}"/>
    <cellStyle name="Calculation 4 2 3 4" xfId="408" xr:uid="{00000000-0005-0000-0000-00007C010000}"/>
    <cellStyle name="Calculation 4 2 3 5" xfId="409" xr:uid="{00000000-0005-0000-0000-00007D010000}"/>
    <cellStyle name="Calculation 4 2 3 6" xfId="410" xr:uid="{00000000-0005-0000-0000-00007E010000}"/>
    <cellStyle name="Calculation 4 2 4" xfId="411" xr:uid="{00000000-0005-0000-0000-00007F010000}"/>
    <cellStyle name="Calculation 4 3" xfId="412" xr:uid="{00000000-0005-0000-0000-000080010000}"/>
    <cellStyle name="Calculation 4 3 2" xfId="413" xr:uid="{00000000-0005-0000-0000-000081010000}"/>
    <cellStyle name="Calculation 4 3 3" xfId="414" xr:uid="{00000000-0005-0000-0000-000082010000}"/>
    <cellStyle name="Calculation 4 3 4" xfId="415" xr:uid="{00000000-0005-0000-0000-000083010000}"/>
    <cellStyle name="Calculation 4 3 5" xfId="416" xr:uid="{00000000-0005-0000-0000-000084010000}"/>
    <cellStyle name="Calculation 4 3 6" xfId="417" xr:uid="{00000000-0005-0000-0000-000085010000}"/>
    <cellStyle name="Calculation 5" xfId="418" xr:uid="{00000000-0005-0000-0000-000086010000}"/>
    <cellStyle name="Calculation 5 2" xfId="419" xr:uid="{00000000-0005-0000-0000-000087010000}"/>
    <cellStyle name="Calculation 5 3" xfId="420" xr:uid="{00000000-0005-0000-0000-000088010000}"/>
    <cellStyle name="Calculation 5 4" xfId="421" xr:uid="{00000000-0005-0000-0000-000089010000}"/>
    <cellStyle name="Calculation 5 5" xfId="422" xr:uid="{00000000-0005-0000-0000-00008A010000}"/>
    <cellStyle name="Calculation 5 6" xfId="423" xr:uid="{00000000-0005-0000-0000-00008B010000}"/>
    <cellStyle name="Cálculo" xfId="44043" builtinId="22" customBuiltin="1"/>
    <cellStyle name="Cálculo 2" xfId="424" xr:uid="{00000000-0005-0000-0000-00008D010000}"/>
    <cellStyle name="Cálculo 2 10" xfId="425" xr:uid="{00000000-0005-0000-0000-00008E010000}"/>
    <cellStyle name="Cálculo 2 11" xfId="426" xr:uid="{00000000-0005-0000-0000-00008F010000}"/>
    <cellStyle name="Cálculo 2 12" xfId="427" xr:uid="{00000000-0005-0000-0000-000090010000}"/>
    <cellStyle name="Cálculo 2 13" xfId="428" xr:uid="{00000000-0005-0000-0000-000091010000}"/>
    <cellStyle name="Cálculo 2 14" xfId="429" xr:uid="{00000000-0005-0000-0000-000092010000}"/>
    <cellStyle name="Cálculo 2 15" xfId="430" xr:uid="{00000000-0005-0000-0000-000093010000}"/>
    <cellStyle name="Cálculo 2 16" xfId="431" xr:uid="{00000000-0005-0000-0000-000094010000}"/>
    <cellStyle name="Cálculo 2 17" xfId="432" xr:uid="{00000000-0005-0000-0000-000095010000}"/>
    <cellStyle name="Cálculo 2 18" xfId="433" xr:uid="{00000000-0005-0000-0000-000096010000}"/>
    <cellStyle name="Cálculo 2 19" xfId="434" xr:uid="{00000000-0005-0000-0000-000097010000}"/>
    <cellStyle name="Cálculo 2 2" xfId="435" xr:uid="{00000000-0005-0000-0000-000098010000}"/>
    <cellStyle name="Cálculo 2 2 2" xfId="436" xr:uid="{00000000-0005-0000-0000-000099010000}"/>
    <cellStyle name="Cálculo 2 2 2 2" xfId="437" xr:uid="{00000000-0005-0000-0000-00009A010000}"/>
    <cellStyle name="Cálculo 2 2 2 2 2" xfId="438" xr:uid="{00000000-0005-0000-0000-00009B010000}"/>
    <cellStyle name="Cálculo 2 2 2 2 2 2" xfId="439" xr:uid="{00000000-0005-0000-0000-00009C010000}"/>
    <cellStyle name="Cálculo 2 2 2 2 2 2 2" xfId="440" xr:uid="{00000000-0005-0000-0000-00009D010000}"/>
    <cellStyle name="Cálculo 2 2 2 2 2 2 3" xfId="441" xr:uid="{00000000-0005-0000-0000-00009E010000}"/>
    <cellStyle name="Cálculo 2 2 2 2 2 2 4" xfId="442" xr:uid="{00000000-0005-0000-0000-00009F010000}"/>
    <cellStyle name="Cálculo 2 2 2 2 2 2 5" xfId="443" xr:uid="{00000000-0005-0000-0000-0000A0010000}"/>
    <cellStyle name="Cálculo 2 2 2 2 2 3" xfId="444" xr:uid="{00000000-0005-0000-0000-0000A1010000}"/>
    <cellStyle name="Cálculo 2 2 2 2 2 3 2" xfId="445" xr:uid="{00000000-0005-0000-0000-0000A2010000}"/>
    <cellStyle name="Cálculo 2 2 2 2 2 3 3" xfId="446" xr:uid="{00000000-0005-0000-0000-0000A3010000}"/>
    <cellStyle name="Cálculo 2 2 2 2 2 3 4" xfId="447" xr:uid="{00000000-0005-0000-0000-0000A4010000}"/>
    <cellStyle name="Cálculo 2 2 2 2 2 3 5" xfId="448" xr:uid="{00000000-0005-0000-0000-0000A5010000}"/>
    <cellStyle name="Cálculo 2 2 2 2 2 3 6" xfId="449" xr:uid="{00000000-0005-0000-0000-0000A6010000}"/>
    <cellStyle name="Cálculo 2 2 2 2 2 4" xfId="450" xr:uid="{00000000-0005-0000-0000-0000A7010000}"/>
    <cellStyle name="Cálculo 2 2 2 2 3" xfId="451" xr:uid="{00000000-0005-0000-0000-0000A8010000}"/>
    <cellStyle name="Cálculo 2 2 2 2 3 2" xfId="452" xr:uid="{00000000-0005-0000-0000-0000A9010000}"/>
    <cellStyle name="Cálculo 2 2 2 2 3 2 2" xfId="453" xr:uid="{00000000-0005-0000-0000-0000AA010000}"/>
    <cellStyle name="Cálculo 2 2 2 2 3 2 3" xfId="454" xr:uid="{00000000-0005-0000-0000-0000AB010000}"/>
    <cellStyle name="Cálculo 2 2 2 2 3 2 4" xfId="455" xr:uid="{00000000-0005-0000-0000-0000AC010000}"/>
    <cellStyle name="Cálculo 2 2 2 2 3 2 5" xfId="456" xr:uid="{00000000-0005-0000-0000-0000AD010000}"/>
    <cellStyle name="Cálculo 2 2 2 2 3 3" xfId="457" xr:uid="{00000000-0005-0000-0000-0000AE010000}"/>
    <cellStyle name="Cálculo 2 2 2 2 3 4" xfId="458" xr:uid="{00000000-0005-0000-0000-0000AF010000}"/>
    <cellStyle name="Cálculo 2 2 2 2 3 5" xfId="459" xr:uid="{00000000-0005-0000-0000-0000B0010000}"/>
    <cellStyle name="Cálculo 2 2 2 2 3 6" xfId="460" xr:uid="{00000000-0005-0000-0000-0000B1010000}"/>
    <cellStyle name="Cálculo 2 2 2 2 3 7" xfId="461" xr:uid="{00000000-0005-0000-0000-0000B2010000}"/>
    <cellStyle name="Cálculo 2 2 2 2 3 8" xfId="462" xr:uid="{00000000-0005-0000-0000-0000B3010000}"/>
    <cellStyle name="Cálculo 2 2 2 3" xfId="463" xr:uid="{00000000-0005-0000-0000-0000B4010000}"/>
    <cellStyle name="Cálculo 2 2 2 3 2" xfId="464" xr:uid="{00000000-0005-0000-0000-0000B5010000}"/>
    <cellStyle name="Cálculo 2 2 2 3 2 2" xfId="465" xr:uid="{00000000-0005-0000-0000-0000B6010000}"/>
    <cellStyle name="Cálculo 2 2 2 3 2 3" xfId="466" xr:uid="{00000000-0005-0000-0000-0000B7010000}"/>
    <cellStyle name="Cálculo 2 2 2 3 2 4" xfId="467" xr:uid="{00000000-0005-0000-0000-0000B8010000}"/>
    <cellStyle name="Cálculo 2 2 2 3 2 5" xfId="468" xr:uid="{00000000-0005-0000-0000-0000B9010000}"/>
    <cellStyle name="Cálculo 2 2 2 3 3" xfId="469" xr:uid="{00000000-0005-0000-0000-0000BA010000}"/>
    <cellStyle name="Cálculo 2 2 2 3 3 2" xfId="470" xr:uid="{00000000-0005-0000-0000-0000BB010000}"/>
    <cellStyle name="Cálculo 2 2 2 3 3 3" xfId="471" xr:uid="{00000000-0005-0000-0000-0000BC010000}"/>
    <cellStyle name="Cálculo 2 2 2 3 3 4" xfId="472" xr:uid="{00000000-0005-0000-0000-0000BD010000}"/>
    <cellStyle name="Cálculo 2 2 2 3 3 5" xfId="473" xr:uid="{00000000-0005-0000-0000-0000BE010000}"/>
    <cellStyle name="Cálculo 2 2 2 3 3 6" xfId="474" xr:uid="{00000000-0005-0000-0000-0000BF010000}"/>
    <cellStyle name="Cálculo 2 2 2 3 4" xfId="475" xr:uid="{00000000-0005-0000-0000-0000C0010000}"/>
    <cellStyle name="Cálculo 2 2 2 4" xfId="476" xr:uid="{00000000-0005-0000-0000-0000C1010000}"/>
    <cellStyle name="Cálculo 2 2 2 4 2" xfId="477" xr:uid="{00000000-0005-0000-0000-0000C2010000}"/>
    <cellStyle name="Cálculo 2 2 2 4 2 2" xfId="478" xr:uid="{00000000-0005-0000-0000-0000C3010000}"/>
    <cellStyle name="Cálculo 2 2 2 4 2 3" xfId="479" xr:uid="{00000000-0005-0000-0000-0000C4010000}"/>
    <cellStyle name="Cálculo 2 2 2 4 2 4" xfId="480" xr:uid="{00000000-0005-0000-0000-0000C5010000}"/>
    <cellStyle name="Cálculo 2 2 2 4 2 5" xfId="481" xr:uid="{00000000-0005-0000-0000-0000C6010000}"/>
    <cellStyle name="Cálculo 2 2 2 4 3" xfId="482" xr:uid="{00000000-0005-0000-0000-0000C7010000}"/>
    <cellStyle name="Cálculo 2 2 2 4 4" xfId="483" xr:uid="{00000000-0005-0000-0000-0000C8010000}"/>
    <cellStyle name="Cálculo 2 2 2 4 5" xfId="484" xr:uid="{00000000-0005-0000-0000-0000C9010000}"/>
    <cellStyle name="Cálculo 2 2 2 4 6" xfId="485" xr:uid="{00000000-0005-0000-0000-0000CA010000}"/>
    <cellStyle name="Cálculo 2 2 2 4 7" xfId="486" xr:uid="{00000000-0005-0000-0000-0000CB010000}"/>
    <cellStyle name="Cálculo 2 2 2 4 8" xfId="487" xr:uid="{00000000-0005-0000-0000-0000CC010000}"/>
    <cellStyle name="Cálculo 2 2 3" xfId="488" xr:uid="{00000000-0005-0000-0000-0000CD010000}"/>
    <cellStyle name="Cálculo 2 2 3 2" xfId="489" xr:uid="{00000000-0005-0000-0000-0000CE010000}"/>
    <cellStyle name="Cálculo 2 2 3 2 2" xfId="490" xr:uid="{00000000-0005-0000-0000-0000CF010000}"/>
    <cellStyle name="Cálculo 2 2 3 2 2 2" xfId="491" xr:uid="{00000000-0005-0000-0000-0000D0010000}"/>
    <cellStyle name="Cálculo 2 2 3 2 2 3" xfId="492" xr:uid="{00000000-0005-0000-0000-0000D1010000}"/>
    <cellStyle name="Cálculo 2 2 3 2 2 4" xfId="493" xr:uid="{00000000-0005-0000-0000-0000D2010000}"/>
    <cellStyle name="Cálculo 2 2 3 2 2 5" xfId="494" xr:uid="{00000000-0005-0000-0000-0000D3010000}"/>
    <cellStyle name="Cálculo 2 2 3 2 3" xfId="495" xr:uid="{00000000-0005-0000-0000-0000D4010000}"/>
    <cellStyle name="Cálculo 2 2 3 2 3 2" xfId="496" xr:uid="{00000000-0005-0000-0000-0000D5010000}"/>
    <cellStyle name="Cálculo 2 2 3 2 3 3" xfId="497" xr:uid="{00000000-0005-0000-0000-0000D6010000}"/>
    <cellStyle name="Cálculo 2 2 3 2 3 4" xfId="498" xr:uid="{00000000-0005-0000-0000-0000D7010000}"/>
    <cellStyle name="Cálculo 2 2 3 2 3 5" xfId="499" xr:uid="{00000000-0005-0000-0000-0000D8010000}"/>
    <cellStyle name="Cálculo 2 2 3 2 3 6" xfId="500" xr:uid="{00000000-0005-0000-0000-0000D9010000}"/>
    <cellStyle name="Cálculo 2 2 3 2 4" xfId="501" xr:uid="{00000000-0005-0000-0000-0000DA010000}"/>
    <cellStyle name="Cálculo 2 2 3 3" xfId="502" xr:uid="{00000000-0005-0000-0000-0000DB010000}"/>
    <cellStyle name="Cálculo 2 2 3 3 2" xfId="503" xr:uid="{00000000-0005-0000-0000-0000DC010000}"/>
    <cellStyle name="Cálculo 2 2 3 3 2 2" xfId="504" xr:uid="{00000000-0005-0000-0000-0000DD010000}"/>
    <cellStyle name="Cálculo 2 2 3 3 2 3" xfId="505" xr:uid="{00000000-0005-0000-0000-0000DE010000}"/>
    <cellStyle name="Cálculo 2 2 3 3 2 4" xfId="506" xr:uid="{00000000-0005-0000-0000-0000DF010000}"/>
    <cellStyle name="Cálculo 2 2 3 3 2 5" xfId="507" xr:uid="{00000000-0005-0000-0000-0000E0010000}"/>
    <cellStyle name="Cálculo 2 2 3 3 3" xfId="508" xr:uid="{00000000-0005-0000-0000-0000E1010000}"/>
    <cellStyle name="Cálculo 2 2 3 3 4" xfId="509" xr:uid="{00000000-0005-0000-0000-0000E2010000}"/>
    <cellStyle name="Cálculo 2 2 3 3 5" xfId="510" xr:uid="{00000000-0005-0000-0000-0000E3010000}"/>
    <cellStyle name="Cálculo 2 2 3 3 6" xfId="511" xr:uid="{00000000-0005-0000-0000-0000E4010000}"/>
    <cellStyle name="Cálculo 2 2 3 3 7" xfId="512" xr:uid="{00000000-0005-0000-0000-0000E5010000}"/>
    <cellStyle name="Cálculo 2 2 3 3 8" xfId="513" xr:uid="{00000000-0005-0000-0000-0000E6010000}"/>
    <cellStyle name="Cálculo 2 2 4" xfId="514" xr:uid="{00000000-0005-0000-0000-0000E7010000}"/>
    <cellStyle name="Cálculo 2 2 4 2" xfId="515" xr:uid="{00000000-0005-0000-0000-0000E8010000}"/>
    <cellStyle name="Cálculo 2 2 4 2 2" xfId="516" xr:uid="{00000000-0005-0000-0000-0000E9010000}"/>
    <cellStyle name="Cálculo 2 2 4 2 2 2" xfId="517" xr:uid="{00000000-0005-0000-0000-0000EA010000}"/>
    <cellStyle name="Cálculo 2 2 4 2 2 3" xfId="518" xr:uid="{00000000-0005-0000-0000-0000EB010000}"/>
    <cellStyle name="Cálculo 2 2 4 2 2 4" xfId="519" xr:uid="{00000000-0005-0000-0000-0000EC010000}"/>
    <cellStyle name="Cálculo 2 2 4 2 2 5" xfId="520" xr:uid="{00000000-0005-0000-0000-0000ED010000}"/>
    <cellStyle name="Cálculo 2 2 4 2 3" xfId="521" xr:uid="{00000000-0005-0000-0000-0000EE010000}"/>
    <cellStyle name="Cálculo 2 2 4 2 3 2" xfId="522" xr:uid="{00000000-0005-0000-0000-0000EF010000}"/>
    <cellStyle name="Cálculo 2 2 4 2 3 3" xfId="523" xr:uid="{00000000-0005-0000-0000-0000F0010000}"/>
    <cellStyle name="Cálculo 2 2 4 2 3 4" xfId="524" xr:uid="{00000000-0005-0000-0000-0000F1010000}"/>
    <cellStyle name="Cálculo 2 2 4 2 3 5" xfId="525" xr:uid="{00000000-0005-0000-0000-0000F2010000}"/>
    <cellStyle name="Cálculo 2 2 4 2 3 6" xfId="526" xr:uid="{00000000-0005-0000-0000-0000F3010000}"/>
    <cellStyle name="Cálculo 2 2 4 2 4" xfId="527" xr:uid="{00000000-0005-0000-0000-0000F4010000}"/>
    <cellStyle name="Cálculo 2 2 4 3" xfId="528" xr:uid="{00000000-0005-0000-0000-0000F5010000}"/>
    <cellStyle name="Cálculo 2 2 4 3 2" xfId="529" xr:uid="{00000000-0005-0000-0000-0000F6010000}"/>
    <cellStyle name="Cálculo 2 2 4 3 3" xfId="530" xr:uid="{00000000-0005-0000-0000-0000F7010000}"/>
    <cellStyle name="Cálculo 2 2 4 3 4" xfId="531" xr:uid="{00000000-0005-0000-0000-0000F8010000}"/>
    <cellStyle name="Cálculo 2 2 4 3 5" xfId="532" xr:uid="{00000000-0005-0000-0000-0000F9010000}"/>
    <cellStyle name="Cálculo 2 2 4 3 6" xfId="533" xr:uid="{00000000-0005-0000-0000-0000FA010000}"/>
    <cellStyle name="Cálculo 2 2 5" xfId="534" xr:uid="{00000000-0005-0000-0000-0000FB010000}"/>
    <cellStyle name="Cálculo 2 2 5 2" xfId="535" xr:uid="{00000000-0005-0000-0000-0000FC010000}"/>
    <cellStyle name="Cálculo 2 2 5 3" xfId="536" xr:uid="{00000000-0005-0000-0000-0000FD010000}"/>
    <cellStyle name="Cálculo 2 2 5 4" xfId="537" xr:uid="{00000000-0005-0000-0000-0000FE010000}"/>
    <cellStyle name="Cálculo 2 2 5 5" xfId="538" xr:uid="{00000000-0005-0000-0000-0000FF010000}"/>
    <cellStyle name="Cálculo 2 2 5 6" xfId="539" xr:uid="{00000000-0005-0000-0000-000000020000}"/>
    <cellStyle name="Cálculo 2 2 6" xfId="540" xr:uid="{00000000-0005-0000-0000-000001020000}"/>
    <cellStyle name="Cálculo 2 20" xfId="541" xr:uid="{00000000-0005-0000-0000-000002020000}"/>
    <cellStyle name="Cálculo 2 21" xfId="542" xr:uid="{00000000-0005-0000-0000-000003020000}"/>
    <cellStyle name="Cálculo 2 22" xfId="543" xr:uid="{00000000-0005-0000-0000-000004020000}"/>
    <cellStyle name="Cálculo 2 23" xfId="544" xr:uid="{00000000-0005-0000-0000-000005020000}"/>
    <cellStyle name="Cálculo 2 24" xfId="545" xr:uid="{00000000-0005-0000-0000-000006020000}"/>
    <cellStyle name="Cálculo 2 25" xfId="546" xr:uid="{00000000-0005-0000-0000-000007020000}"/>
    <cellStyle name="Cálculo 2 26" xfId="547" xr:uid="{00000000-0005-0000-0000-000008020000}"/>
    <cellStyle name="Cálculo 2 27" xfId="548" xr:uid="{00000000-0005-0000-0000-000009020000}"/>
    <cellStyle name="Cálculo 2 28" xfId="549" xr:uid="{00000000-0005-0000-0000-00000A020000}"/>
    <cellStyle name="Cálculo 2 29" xfId="550" xr:uid="{00000000-0005-0000-0000-00000B020000}"/>
    <cellStyle name="Cálculo 2 3" xfId="551" xr:uid="{00000000-0005-0000-0000-00000C020000}"/>
    <cellStyle name="Cálculo 2 3 2" xfId="552" xr:uid="{00000000-0005-0000-0000-00000D020000}"/>
    <cellStyle name="Cálculo 2 3 2 2" xfId="553" xr:uid="{00000000-0005-0000-0000-00000E020000}"/>
    <cellStyle name="Cálculo 2 3 2 2 2" xfId="554" xr:uid="{00000000-0005-0000-0000-00000F020000}"/>
    <cellStyle name="Cálculo 2 3 2 2 2 2" xfId="555" xr:uid="{00000000-0005-0000-0000-000010020000}"/>
    <cellStyle name="Cálculo 2 3 2 2 2 3" xfId="556" xr:uid="{00000000-0005-0000-0000-000011020000}"/>
    <cellStyle name="Cálculo 2 3 2 2 2 4" xfId="557" xr:uid="{00000000-0005-0000-0000-000012020000}"/>
    <cellStyle name="Cálculo 2 3 2 2 2 5" xfId="558" xr:uid="{00000000-0005-0000-0000-000013020000}"/>
    <cellStyle name="Cálculo 2 3 2 2 3" xfId="559" xr:uid="{00000000-0005-0000-0000-000014020000}"/>
    <cellStyle name="Cálculo 2 3 2 2 3 2" xfId="560" xr:uid="{00000000-0005-0000-0000-000015020000}"/>
    <cellStyle name="Cálculo 2 3 2 2 3 3" xfId="561" xr:uid="{00000000-0005-0000-0000-000016020000}"/>
    <cellStyle name="Cálculo 2 3 2 2 3 4" xfId="562" xr:uid="{00000000-0005-0000-0000-000017020000}"/>
    <cellStyle name="Cálculo 2 3 2 2 3 5" xfId="563" xr:uid="{00000000-0005-0000-0000-000018020000}"/>
    <cellStyle name="Cálculo 2 3 2 2 3 6" xfId="564" xr:uid="{00000000-0005-0000-0000-000019020000}"/>
    <cellStyle name="Cálculo 2 3 2 2 4" xfId="565" xr:uid="{00000000-0005-0000-0000-00001A020000}"/>
    <cellStyle name="Cálculo 2 3 2 3" xfId="566" xr:uid="{00000000-0005-0000-0000-00001B020000}"/>
    <cellStyle name="Cálculo 2 3 2 3 2" xfId="567" xr:uid="{00000000-0005-0000-0000-00001C020000}"/>
    <cellStyle name="Cálculo 2 3 2 3 3" xfId="568" xr:uid="{00000000-0005-0000-0000-00001D020000}"/>
    <cellStyle name="Cálculo 2 3 2 3 4" xfId="569" xr:uid="{00000000-0005-0000-0000-00001E020000}"/>
    <cellStyle name="Cálculo 2 3 2 3 5" xfId="570" xr:uid="{00000000-0005-0000-0000-00001F020000}"/>
    <cellStyle name="Cálculo 2 3 2 3 6" xfId="571" xr:uid="{00000000-0005-0000-0000-000020020000}"/>
    <cellStyle name="Cálculo 2 3 3" xfId="572" xr:uid="{00000000-0005-0000-0000-000021020000}"/>
    <cellStyle name="Cálculo 2 3 3 2" xfId="573" xr:uid="{00000000-0005-0000-0000-000022020000}"/>
    <cellStyle name="Cálculo 2 3 3 2 2" xfId="574" xr:uid="{00000000-0005-0000-0000-000023020000}"/>
    <cellStyle name="Cálculo 2 3 3 2 3" xfId="575" xr:uid="{00000000-0005-0000-0000-000024020000}"/>
    <cellStyle name="Cálculo 2 3 3 2 4" xfId="576" xr:uid="{00000000-0005-0000-0000-000025020000}"/>
    <cellStyle name="Cálculo 2 3 3 2 5" xfId="577" xr:uid="{00000000-0005-0000-0000-000026020000}"/>
    <cellStyle name="Cálculo 2 3 3 3" xfId="578" xr:uid="{00000000-0005-0000-0000-000027020000}"/>
    <cellStyle name="Cálculo 2 3 3 3 2" xfId="579" xr:uid="{00000000-0005-0000-0000-000028020000}"/>
    <cellStyle name="Cálculo 2 3 3 3 3" xfId="580" xr:uid="{00000000-0005-0000-0000-000029020000}"/>
    <cellStyle name="Cálculo 2 3 3 3 4" xfId="581" xr:uid="{00000000-0005-0000-0000-00002A020000}"/>
    <cellStyle name="Cálculo 2 3 3 3 5" xfId="582" xr:uid="{00000000-0005-0000-0000-00002B020000}"/>
    <cellStyle name="Cálculo 2 3 3 3 6" xfId="583" xr:uid="{00000000-0005-0000-0000-00002C020000}"/>
    <cellStyle name="Cálculo 2 3 3 4" xfId="584" xr:uid="{00000000-0005-0000-0000-00002D020000}"/>
    <cellStyle name="Cálculo 2 3 4" xfId="585" xr:uid="{00000000-0005-0000-0000-00002E020000}"/>
    <cellStyle name="Cálculo 2 3 4 2" xfId="586" xr:uid="{00000000-0005-0000-0000-00002F020000}"/>
    <cellStyle name="Cálculo 2 3 4 2 2" xfId="587" xr:uid="{00000000-0005-0000-0000-000030020000}"/>
    <cellStyle name="Cálculo 2 3 4 2 3" xfId="588" xr:uid="{00000000-0005-0000-0000-000031020000}"/>
    <cellStyle name="Cálculo 2 3 4 2 4" xfId="589" xr:uid="{00000000-0005-0000-0000-000032020000}"/>
    <cellStyle name="Cálculo 2 3 4 2 5" xfId="590" xr:uid="{00000000-0005-0000-0000-000033020000}"/>
    <cellStyle name="Cálculo 2 3 4 3" xfId="591" xr:uid="{00000000-0005-0000-0000-000034020000}"/>
    <cellStyle name="Cálculo 2 3 4 4" xfId="592" xr:uid="{00000000-0005-0000-0000-000035020000}"/>
    <cellStyle name="Cálculo 2 3 4 5" xfId="593" xr:uid="{00000000-0005-0000-0000-000036020000}"/>
    <cellStyle name="Cálculo 2 3 4 6" xfId="594" xr:uid="{00000000-0005-0000-0000-000037020000}"/>
    <cellStyle name="Cálculo 2 3 4 7" xfId="595" xr:uid="{00000000-0005-0000-0000-000038020000}"/>
    <cellStyle name="Cálculo 2 3 4 8" xfId="596" xr:uid="{00000000-0005-0000-0000-000039020000}"/>
    <cellStyle name="Cálculo 2 30" xfId="597" xr:uid="{00000000-0005-0000-0000-00003A020000}"/>
    <cellStyle name="Cálculo 2 31" xfId="598" xr:uid="{00000000-0005-0000-0000-00003B020000}"/>
    <cellStyle name="Cálculo 2 32" xfId="599" xr:uid="{00000000-0005-0000-0000-00003C020000}"/>
    <cellStyle name="Cálculo 2 33" xfId="600" xr:uid="{00000000-0005-0000-0000-00003D020000}"/>
    <cellStyle name="Cálculo 2 34" xfId="601" xr:uid="{00000000-0005-0000-0000-00003E020000}"/>
    <cellStyle name="Cálculo 2 35" xfId="602" xr:uid="{00000000-0005-0000-0000-00003F020000}"/>
    <cellStyle name="Cálculo 2 36" xfId="603" xr:uid="{00000000-0005-0000-0000-000040020000}"/>
    <cellStyle name="Cálculo 2 37" xfId="604" xr:uid="{00000000-0005-0000-0000-000041020000}"/>
    <cellStyle name="Cálculo 2 38" xfId="605" xr:uid="{00000000-0005-0000-0000-000042020000}"/>
    <cellStyle name="Cálculo 2 39" xfId="606" xr:uid="{00000000-0005-0000-0000-000043020000}"/>
    <cellStyle name="Cálculo 2 4" xfId="607" xr:uid="{00000000-0005-0000-0000-000044020000}"/>
    <cellStyle name="Cálculo 2 4 2" xfId="608" xr:uid="{00000000-0005-0000-0000-000045020000}"/>
    <cellStyle name="Cálculo 2 4 2 2" xfId="609" xr:uid="{00000000-0005-0000-0000-000046020000}"/>
    <cellStyle name="Cálculo 2 4 2 2 2" xfId="610" xr:uid="{00000000-0005-0000-0000-000047020000}"/>
    <cellStyle name="Cálculo 2 4 2 2 2 2" xfId="611" xr:uid="{00000000-0005-0000-0000-000048020000}"/>
    <cellStyle name="Cálculo 2 4 2 2 2 3" xfId="612" xr:uid="{00000000-0005-0000-0000-000049020000}"/>
    <cellStyle name="Cálculo 2 4 2 2 2 4" xfId="613" xr:uid="{00000000-0005-0000-0000-00004A020000}"/>
    <cellStyle name="Cálculo 2 4 2 2 2 5" xfId="614" xr:uid="{00000000-0005-0000-0000-00004B020000}"/>
    <cellStyle name="Cálculo 2 4 2 2 3" xfId="615" xr:uid="{00000000-0005-0000-0000-00004C020000}"/>
    <cellStyle name="Cálculo 2 4 2 2 3 2" xfId="616" xr:uid="{00000000-0005-0000-0000-00004D020000}"/>
    <cellStyle name="Cálculo 2 4 2 2 3 3" xfId="617" xr:uid="{00000000-0005-0000-0000-00004E020000}"/>
    <cellStyle name="Cálculo 2 4 2 2 3 4" xfId="618" xr:uid="{00000000-0005-0000-0000-00004F020000}"/>
    <cellStyle name="Cálculo 2 4 2 2 3 5" xfId="619" xr:uid="{00000000-0005-0000-0000-000050020000}"/>
    <cellStyle name="Cálculo 2 4 2 2 3 6" xfId="620" xr:uid="{00000000-0005-0000-0000-000051020000}"/>
    <cellStyle name="Cálculo 2 4 2 2 4" xfId="621" xr:uid="{00000000-0005-0000-0000-000052020000}"/>
    <cellStyle name="Cálculo 2 4 2 3" xfId="622" xr:uid="{00000000-0005-0000-0000-000053020000}"/>
    <cellStyle name="Cálculo 2 4 2 3 2" xfId="623" xr:uid="{00000000-0005-0000-0000-000054020000}"/>
    <cellStyle name="Cálculo 2 4 2 3 3" xfId="624" xr:uid="{00000000-0005-0000-0000-000055020000}"/>
    <cellStyle name="Cálculo 2 4 2 3 4" xfId="625" xr:uid="{00000000-0005-0000-0000-000056020000}"/>
    <cellStyle name="Cálculo 2 4 2 3 5" xfId="626" xr:uid="{00000000-0005-0000-0000-000057020000}"/>
    <cellStyle name="Cálculo 2 4 2 3 6" xfId="627" xr:uid="{00000000-0005-0000-0000-000058020000}"/>
    <cellStyle name="Cálculo 2 4 3" xfId="628" xr:uid="{00000000-0005-0000-0000-000059020000}"/>
    <cellStyle name="Cálculo 2 4 3 2" xfId="629" xr:uid="{00000000-0005-0000-0000-00005A020000}"/>
    <cellStyle name="Cálculo 2 4 3 2 2" xfId="630" xr:uid="{00000000-0005-0000-0000-00005B020000}"/>
    <cellStyle name="Cálculo 2 4 3 2 3" xfId="631" xr:uid="{00000000-0005-0000-0000-00005C020000}"/>
    <cellStyle name="Cálculo 2 4 3 2 4" xfId="632" xr:uid="{00000000-0005-0000-0000-00005D020000}"/>
    <cellStyle name="Cálculo 2 4 3 2 5" xfId="633" xr:uid="{00000000-0005-0000-0000-00005E020000}"/>
    <cellStyle name="Cálculo 2 4 3 3" xfId="634" xr:uid="{00000000-0005-0000-0000-00005F020000}"/>
    <cellStyle name="Cálculo 2 4 3 3 2" xfId="635" xr:uid="{00000000-0005-0000-0000-000060020000}"/>
    <cellStyle name="Cálculo 2 4 3 3 3" xfId="636" xr:uid="{00000000-0005-0000-0000-000061020000}"/>
    <cellStyle name="Cálculo 2 4 3 3 4" xfId="637" xr:uid="{00000000-0005-0000-0000-000062020000}"/>
    <cellStyle name="Cálculo 2 4 3 3 5" xfId="638" xr:uid="{00000000-0005-0000-0000-000063020000}"/>
    <cellStyle name="Cálculo 2 4 3 3 6" xfId="639" xr:uid="{00000000-0005-0000-0000-000064020000}"/>
    <cellStyle name="Cálculo 2 4 3 4" xfId="640" xr:uid="{00000000-0005-0000-0000-000065020000}"/>
    <cellStyle name="Cálculo 2 4 4" xfId="641" xr:uid="{00000000-0005-0000-0000-000066020000}"/>
    <cellStyle name="Cálculo 2 4 4 2" xfId="642" xr:uid="{00000000-0005-0000-0000-000067020000}"/>
    <cellStyle name="Cálculo 2 4 4 2 2" xfId="643" xr:uid="{00000000-0005-0000-0000-000068020000}"/>
    <cellStyle name="Cálculo 2 4 4 2 3" xfId="644" xr:uid="{00000000-0005-0000-0000-000069020000}"/>
    <cellStyle name="Cálculo 2 4 4 2 4" xfId="645" xr:uid="{00000000-0005-0000-0000-00006A020000}"/>
    <cellStyle name="Cálculo 2 4 4 2 5" xfId="646" xr:uid="{00000000-0005-0000-0000-00006B020000}"/>
    <cellStyle name="Cálculo 2 4 4 3" xfId="647" xr:uid="{00000000-0005-0000-0000-00006C020000}"/>
    <cellStyle name="Cálculo 2 4 4 4" xfId="648" xr:uid="{00000000-0005-0000-0000-00006D020000}"/>
    <cellStyle name="Cálculo 2 4 4 5" xfId="649" xr:uid="{00000000-0005-0000-0000-00006E020000}"/>
    <cellStyle name="Cálculo 2 4 4 6" xfId="650" xr:uid="{00000000-0005-0000-0000-00006F020000}"/>
    <cellStyle name="Cálculo 2 4 4 7" xfId="651" xr:uid="{00000000-0005-0000-0000-000070020000}"/>
    <cellStyle name="Cálculo 2 4 4 8" xfId="652" xr:uid="{00000000-0005-0000-0000-000071020000}"/>
    <cellStyle name="Cálculo 2 40" xfId="653" xr:uid="{00000000-0005-0000-0000-000072020000}"/>
    <cellStyle name="Cálculo 2 41" xfId="654" xr:uid="{00000000-0005-0000-0000-000073020000}"/>
    <cellStyle name="Cálculo 2 42" xfId="655" xr:uid="{00000000-0005-0000-0000-000074020000}"/>
    <cellStyle name="Cálculo 2 43" xfId="656" xr:uid="{00000000-0005-0000-0000-000075020000}"/>
    <cellStyle name="Cálculo 2 44" xfId="657" xr:uid="{00000000-0005-0000-0000-000076020000}"/>
    <cellStyle name="Cálculo 2 45" xfId="658" xr:uid="{00000000-0005-0000-0000-000077020000}"/>
    <cellStyle name="Cálculo 2 5" xfId="659" xr:uid="{00000000-0005-0000-0000-000078020000}"/>
    <cellStyle name="Cálculo 2 5 2" xfId="660" xr:uid="{00000000-0005-0000-0000-000079020000}"/>
    <cellStyle name="Cálculo 2 5 2 2" xfId="661" xr:uid="{00000000-0005-0000-0000-00007A020000}"/>
    <cellStyle name="Cálculo 2 5 2 2 2" xfId="662" xr:uid="{00000000-0005-0000-0000-00007B020000}"/>
    <cellStyle name="Cálculo 2 5 2 2 2 2" xfId="663" xr:uid="{00000000-0005-0000-0000-00007C020000}"/>
    <cellStyle name="Cálculo 2 5 2 2 2 3" xfId="664" xr:uid="{00000000-0005-0000-0000-00007D020000}"/>
    <cellStyle name="Cálculo 2 5 2 2 2 4" xfId="665" xr:uid="{00000000-0005-0000-0000-00007E020000}"/>
    <cellStyle name="Cálculo 2 5 2 2 2 5" xfId="666" xr:uid="{00000000-0005-0000-0000-00007F020000}"/>
    <cellStyle name="Cálculo 2 5 2 2 3" xfId="667" xr:uid="{00000000-0005-0000-0000-000080020000}"/>
    <cellStyle name="Cálculo 2 5 2 2 3 2" xfId="668" xr:uid="{00000000-0005-0000-0000-000081020000}"/>
    <cellStyle name="Cálculo 2 5 2 2 3 3" xfId="669" xr:uid="{00000000-0005-0000-0000-000082020000}"/>
    <cellStyle name="Cálculo 2 5 2 2 3 4" xfId="670" xr:uid="{00000000-0005-0000-0000-000083020000}"/>
    <cellStyle name="Cálculo 2 5 2 2 3 5" xfId="671" xr:uid="{00000000-0005-0000-0000-000084020000}"/>
    <cellStyle name="Cálculo 2 5 2 2 3 6" xfId="672" xr:uid="{00000000-0005-0000-0000-000085020000}"/>
    <cellStyle name="Cálculo 2 5 2 2 4" xfId="673" xr:uid="{00000000-0005-0000-0000-000086020000}"/>
    <cellStyle name="Cálculo 2 5 2 3" xfId="674" xr:uid="{00000000-0005-0000-0000-000087020000}"/>
    <cellStyle name="Cálculo 2 5 2 3 2" xfId="675" xr:uid="{00000000-0005-0000-0000-000088020000}"/>
    <cellStyle name="Cálculo 2 5 2 3 2 2" xfId="676" xr:uid="{00000000-0005-0000-0000-000089020000}"/>
    <cellStyle name="Cálculo 2 5 2 3 2 3" xfId="677" xr:uid="{00000000-0005-0000-0000-00008A020000}"/>
    <cellStyle name="Cálculo 2 5 2 3 2 4" xfId="678" xr:uid="{00000000-0005-0000-0000-00008B020000}"/>
    <cellStyle name="Cálculo 2 5 2 3 2 5" xfId="679" xr:uid="{00000000-0005-0000-0000-00008C020000}"/>
    <cellStyle name="Cálculo 2 5 2 3 3" xfId="680" xr:uid="{00000000-0005-0000-0000-00008D020000}"/>
    <cellStyle name="Cálculo 2 5 2 3 4" xfId="681" xr:uid="{00000000-0005-0000-0000-00008E020000}"/>
    <cellStyle name="Cálculo 2 5 2 3 5" xfId="682" xr:uid="{00000000-0005-0000-0000-00008F020000}"/>
    <cellStyle name="Cálculo 2 5 2 3 6" xfId="683" xr:uid="{00000000-0005-0000-0000-000090020000}"/>
    <cellStyle name="Cálculo 2 5 2 3 7" xfId="684" xr:uid="{00000000-0005-0000-0000-000091020000}"/>
    <cellStyle name="Cálculo 2 5 2 3 8" xfId="685" xr:uid="{00000000-0005-0000-0000-000092020000}"/>
    <cellStyle name="Cálculo 2 5 3" xfId="686" xr:uid="{00000000-0005-0000-0000-000093020000}"/>
    <cellStyle name="Cálculo 2 5 3 2" xfId="687" xr:uid="{00000000-0005-0000-0000-000094020000}"/>
    <cellStyle name="Cálculo 2 5 3 2 2" xfId="688" xr:uid="{00000000-0005-0000-0000-000095020000}"/>
    <cellStyle name="Cálculo 2 5 3 2 3" xfId="689" xr:uid="{00000000-0005-0000-0000-000096020000}"/>
    <cellStyle name="Cálculo 2 5 3 2 4" xfId="690" xr:uid="{00000000-0005-0000-0000-000097020000}"/>
    <cellStyle name="Cálculo 2 5 3 2 5" xfId="691" xr:uid="{00000000-0005-0000-0000-000098020000}"/>
    <cellStyle name="Cálculo 2 5 3 3" xfId="692" xr:uid="{00000000-0005-0000-0000-000099020000}"/>
    <cellStyle name="Cálculo 2 5 3 3 2" xfId="693" xr:uid="{00000000-0005-0000-0000-00009A020000}"/>
    <cellStyle name="Cálculo 2 5 3 3 3" xfId="694" xr:uid="{00000000-0005-0000-0000-00009B020000}"/>
    <cellStyle name="Cálculo 2 5 3 3 4" xfId="695" xr:uid="{00000000-0005-0000-0000-00009C020000}"/>
    <cellStyle name="Cálculo 2 5 3 3 5" xfId="696" xr:uid="{00000000-0005-0000-0000-00009D020000}"/>
    <cellStyle name="Cálculo 2 5 3 3 6" xfId="697" xr:uid="{00000000-0005-0000-0000-00009E020000}"/>
    <cellStyle name="Cálculo 2 5 3 4" xfId="698" xr:uid="{00000000-0005-0000-0000-00009F020000}"/>
    <cellStyle name="Cálculo 2 5 4" xfId="699" xr:uid="{00000000-0005-0000-0000-0000A0020000}"/>
    <cellStyle name="Cálculo 2 5 4 2" xfId="700" xr:uid="{00000000-0005-0000-0000-0000A1020000}"/>
    <cellStyle name="Cálculo 2 5 4 2 2" xfId="701" xr:uid="{00000000-0005-0000-0000-0000A2020000}"/>
    <cellStyle name="Cálculo 2 5 4 2 3" xfId="702" xr:uid="{00000000-0005-0000-0000-0000A3020000}"/>
    <cellStyle name="Cálculo 2 5 4 2 4" xfId="703" xr:uid="{00000000-0005-0000-0000-0000A4020000}"/>
    <cellStyle name="Cálculo 2 5 4 2 5" xfId="704" xr:uid="{00000000-0005-0000-0000-0000A5020000}"/>
    <cellStyle name="Cálculo 2 5 4 3" xfId="705" xr:uid="{00000000-0005-0000-0000-0000A6020000}"/>
    <cellStyle name="Cálculo 2 5 4 4" xfId="706" xr:uid="{00000000-0005-0000-0000-0000A7020000}"/>
    <cellStyle name="Cálculo 2 5 4 5" xfId="707" xr:uid="{00000000-0005-0000-0000-0000A8020000}"/>
    <cellStyle name="Cálculo 2 5 4 6" xfId="708" xr:uid="{00000000-0005-0000-0000-0000A9020000}"/>
    <cellStyle name="Cálculo 2 5 4 7" xfId="709" xr:uid="{00000000-0005-0000-0000-0000AA020000}"/>
    <cellStyle name="Cálculo 2 5 4 8" xfId="710" xr:uid="{00000000-0005-0000-0000-0000AB020000}"/>
    <cellStyle name="Cálculo 2 6" xfId="711" xr:uid="{00000000-0005-0000-0000-0000AC020000}"/>
    <cellStyle name="Cálculo 2 6 2" xfId="712" xr:uid="{00000000-0005-0000-0000-0000AD020000}"/>
    <cellStyle name="Cálculo 2 6 2 2" xfId="713" xr:uid="{00000000-0005-0000-0000-0000AE020000}"/>
    <cellStyle name="Cálculo 2 6 2 2 2" xfId="714" xr:uid="{00000000-0005-0000-0000-0000AF020000}"/>
    <cellStyle name="Cálculo 2 6 2 2 3" xfId="715" xr:uid="{00000000-0005-0000-0000-0000B0020000}"/>
    <cellStyle name="Cálculo 2 6 2 2 4" xfId="716" xr:uid="{00000000-0005-0000-0000-0000B1020000}"/>
    <cellStyle name="Cálculo 2 6 2 2 5" xfId="717" xr:uid="{00000000-0005-0000-0000-0000B2020000}"/>
    <cellStyle name="Cálculo 2 6 2 3" xfId="718" xr:uid="{00000000-0005-0000-0000-0000B3020000}"/>
    <cellStyle name="Cálculo 2 6 2 3 2" xfId="719" xr:uid="{00000000-0005-0000-0000-0000B4020000}"/>
    <cellStyle name="Cálculo 2 6 2 3 3" xfId="720" xr:uid="{00000000-0005-0000-0000-0000B5020000}"/>
    <cellStyle name="Cálculo 2 6 2 3 4" xfId="721" xr:uid="{00000000-0005-0000-0000-0000B6020000}"/>
    <cellStyle name="Cálculo 2 6 2 3 5" xfId="722" xr:uid="{00000000-0005-0000-0000-0000B7020000}"/>
    <cellStyle name="Cálculo 2 6 2 3 6" xfId="723" xr:uid="{00000000-0005-0000-0000-0000B8020000}"/>
    <cellStyle name="Cálculo 2 6 2 4" xfId="724" xr:uid="{00000000-0005-0000-0000-0000B9020000}"/>
    <cellStyle name="Cálculo 2 6 3" xfId="725" xr:uid="{00000000-0005-0000-0000-0000BA020000}"/>
    <cellStyle name="Cálculo 2 6 3 2" xfId="726" xr:uid="{00000000-0005-0000-0000-0000BB020000}"/>
    <cellStyle name="Cálculo 2 6 3 2 2" xfId="727" xr:uid="{00000000-0005-0000-0000-0000BC020000}"/>
    <cellStyle name="Cálculo 2 6 3 2 3" xfId="728" xr:uid="{00000000-0005-0000-0000-0000BD020000}"/>
    <cellStyle name="Cálculo 2 6 3 2 4" xfId="729" xr:uid="{00000000-0005-0000-0000-0000BE020000}"/>
    <cellStyle name="Cálculo 2 6 3 2 5" xfId="730" xr:uid="{00000000-0005-0000-0000-0000BF020000}"/>
    <cellStyle name="Cálculo 2 6 3 3" xfId="731" xr:uid="{00000000-0005-0000-0000-0000C0020000}"/>
    <cellStyle name="Cálculo 2 6 3 4" xfId="732" xr:uid="{00000000-0005-0000-0000-0000C1020000}"/>
    <cellStyle name="Cálculo 2 6 3 5" xfId="733" xr:uid="{00000000-0005-0000-0000-0000C2020000}"/>
    <cellStyle name="Cálculo 2 6 3 6" xfId="734" xr:uid="{00000000-0005-0000-0000-0000C3020000}"/>
    <cellStyle name="Cálculo 2 6 3 7" xfId="735" xr:uid="{00000000-0005-0000-0000-0000C4020000}"/>
    <cellStyle name="Cálculo 2 6 3 8" xfId="736" xr:uid="{00000000-0005-0000-0000-0000C5020000}"/>
    <cellStyle name="Cálculo 2 6 4" xfId="737" xr:uid="{00000000-0005-0000-0000-0000C6020000}"/>
    <cellStyle name="Cálculo 2 7" xfId="738" xr:uid="{00000000-0005-0000-0000-0000C7020000}"/>
    <cellStyle name="Cálculo 2 7 2" xfId="739" xr:uid="{00000000-0005-0000-0000-0000C8020000}"/>
    <cellStyle name="Cálculo 2 7 2 2" xfId="740" xr:uid="{00000000-0005-0000-0000-0000C9020000}"/>
    <cellStyle name="Cálculo 2 7 2 2 2" xfId="741" xr:uid="{00000000-0005-0000-0000-0000CA020000}"/>
    <cellStyle name="Cálculo 2 7 2 2 3" xfId="742" xr:uid="{00000000-0005-0000-0000-0000CB020000}"/>
    <cellStyle name="Cálculo 2 7 2 2 4" xfId="743" xr:uid="{00000000-0005-0000-0000-0000CC020000}"/>
    <cellStyle name="Cálculo 2 7 2 2 5" xfId="744" xr:uid="{00000000-0005-0000-0000-0000CD020000}"/>
    <cellStyle name="Cálculo 2 7 2 3" xfId="745" xr:uid="{00000000-0005-0000-0000-0000CE020000}"/>
    <cellStyle name="Cálculo 2 7 2 3 2" xfId="746" xr:uid="{00000000-0005-0000-0000-0000CF020000}"/>
    <cellStyle name="Cálculo 2 7 2 3 3" xfId="747" xr:uid="{00000000-0005-0000-0000-0000D0020000}"/>
    <cellStyle name="Cálculo 2 7 2 3 4" xfId="748" xr:uid="{00000000-0005-0000-0000-0000D1020000}"/>
    <cellStyle name="Cálculo 2 7 2 3 5" xfId="749" xr:uid="{00000000-0005-0000-0000-0000D2020000}"/>
    <cellStyle name="Cálculo 2 7 2 3 6" xfId="750" xr:uid="{00000000-0005-0000-0000-0000D3020000}"/>
    <cellStyle name="Cálculo 2 7 2 4" xfId="751" xr:uid="{00000000-0005-0000-0000-0000D4020000}"/>
    <cellStyle name="Cálculo 2 7 3" xfId="752" xr:uid="{00000000-0005-0000-0000-0000D5020000}"/>
    <cellStyle name="Cálculo 2 7 3 2" xfId="753" xr:uid="{00000000-0005-0000-0000-0000D6020000}"/>
    <cellStyle name="Cálculo 2 7 3 3" xfId="754" xr:uid="{00000000-0005-0000-0000-0000D7020000}"/>
    <cellStyle name="Cálculo 2 7 3 4" xfId="755" xr:uid="{00000000-0005-0000-0000-0000D8020000}"/>
    <cellStyle name="Cálculo 2 7 3 5" xfId="756" xr:uid="{00000000-0005-0000-0000-0000D9020000}"/>
    <cellStyle name="Cálculo 2 7 3 6" xfId="757" xr:uid="{00000000-0005-0000-0000-0000DA020000}"/>
    <cellStyle name="Cálculo 2 7 3 7" xfId="758" xr:uid="{00000000-0005-0000-0000-0000DB020000}"/>
    <cellStyle name="Cálculo 2 7 4" xfId="759" xr:uid="{00000000-0005-0000-0000-0000DC020000}"/>
    <cellStyle name="Cálculo 2 8" xfId="760" xr:uid="{00000000-0005-0000-0000-0000DD020000}"/>
    <cellStyle name="Cálculo 2 8 2" xfId="761" xr:uid="{00000000-0005-0000-0000-0000DE020000}"/>
    <cellStyle name="Cálculo 2 8 3" xfId="762" xr:uid="{00000000-0005-0000-0000-0000DF020000}"/>
    <cellStyle name="Cálculo 2 8 4" xfId="763" xr:uid="{00000000-0005-0000-0000-0000E0020000}"/>
    <cellStyle name="Cálculo 2 8 5" xfId="764" xr:uid="{00000000-0005-0000-0000-0000E1020000}"/>
    <cellStyle name="Cálculo 2 8 6" xfId="765" xr:uid="{00000000-0005-0000-0000-0000E2020000}"/>
    <cellStyle name="Cálculo 2 9" xfId="766" xr:uid="{00000000-0005-0000-0000-0000E3020000}"/>
    <cellStyle name="Cálculo 2_Curva ABC" xfId="767" xr:uid="{00000000-0005-0000-0000-0000E4020000}"/>
    <cellStyle name="Cálculo 3" xfId="768" xr:uid="{00000000-0005-0000-0000-0000E5020000}"/>
    <cellStyle name="Cálculo 3 2" xfId="769" xr:uid="{00000000-0005-0000-0000-0000E6020000}"/>
    <cellStyle name="Cálculo 3 2 2" xfId="770" xr:uid="{00000000-0005-0000-0000-0000E7020000}"/>
    <cellStyle name="Cálculo 3 2 2 2" xfId="771" xr:uid="{00000000-0005-0000-0000-0000E8020000}"/>
    <cellStyle name="Cálculo 3 2 2 2 2" xfId="772" xr:uid="{00000000-0005-0000-0000-0000E9020000}"/>
    <cellStyle name="Cálculo 3 2 2 2 2 2" xfId="773" xr:uid="{00000000-0005-0000-0000-0000EA020000}"/>
    <cellStyle name="Cálculo 3 2 2 2 2 3" xfId="774" xr:uid="{00000000-0005-0000-0000-0000EB020000}"/>
    <cellStyle name="Cálculo 3 2 2 2 2 4" xfId="775" xr:uid="{00000000-0005-0000-0000-0000EC020000}"/>
    <cellStyle name="Cálculo 3 2 2 2 2 5" xfId="776" xr:uid="{00000000-0005-0000-0000-0000ED020000}"/>
    <cellStyle name="Cálculo 3 2 2 2 3" xfId="777" xr:uid="{00000000-0005-0000-0000-0000EE020000}"/>
    <cellStyle name="Cálculo 3 2 2 2 3 2" xfId="778" xr:uid="{00000000-0005-0000-0000-0000EF020000}"/>
    <cellStyle name="Cálculo 3 2 2 2 3 3" xfId="779" xr:uid="{00000000-0005-0000-0000-0000F0020000}"/>
    <cellStyle name="Cálculo 3 2 2 2 3 4" xfId="780" xr:uid="{00000000-0005-0000-0000-0000F1020000}"/>
    <cellStyle name="Cálculo 3 2 2 2 3 5" xfId="781" xr:uid="{00000000-0005-0000-0000-0000F2020000}"/>
    <cellStyle name="Cálculo 3 2 2 2 3 6" xfId="782" xr:uid="{00000000-0005-0000-0000-0000F3020000}"/>
    <cellStyle name="Cálculo 3 2 2 2 4" xfId="783" xr:uid="{00000000-0005-0000-0000-0000F4020000}"/>
    <cellStyle name="Cálculo 3 2 2 3" xfId="784" xr:uid="{00000000-0005-0000-0000-0000F5020000}"/>
    <cellStyle name="Cálculo 3 2 2 3 2" xfId="785" xr:uid="{00000000-0005-0000-0000-0000F6020000}"/>
    <cellStyle name="Cálculo 3 2 2 3 3" xfId="786" xr:uid="{00000000-0005-0000-0000-0000F7020000}"/>
    <cellStyle name="Cálculo 3 2 2 3 4" xfId="787" xr:uid="{00000000-0005-0000-0000-0000F8020000}"/>
    <cellStyle name="Cálculo 3 2 2 3 5" xfId="788" xr:uid="{00000000-0005-0000-0000-0000F9020000}"/>
    <cellStyle name="Cálculo 3 2 2 3 6" xfId="789" xr:uid="{00000000-0005-0000-0000-0000FA020000}"/>
    <cellStyle name="Cálculo 3 2 3" xfId="790" xr:uid="{00000000-0005-0000-0000-0000FB020000}"/>
    <cellStyle name="Cálculo 3 2 3 2" xfId="791" xr:uid="{00000000-0005-0000-0000-0000FC020000}"/>
    <cellStyle name="Cálculo 3 2 3 2 2" xfId="792" xr:uid="{00000000-0005-0000-0000-0000FD020000}"/>
    <cellStyle name="Cálculo 3 2 3 2 3" xfId="793" xr:uid="{00000000-0005-0000-0000-0000FE020000}"/>
    <cellStyle name="Cálculo 3 2 3 2 4" xfId="794" xr:uid="{00000000-0005-0000-0000-0000FF020000}"/>
    <cellStyle name="Cálculo 3 2 3 2 5" xfId="795" xr:uid="{00000000-0005-0000-0000-000000030000}"/>
    <cellStyle name="Cálculo 3 2 3 3" xfId="796" xr:uid="{00000000-0005-0000-0000-000001030000}"/>
    <cellStyle name="Cálculo 3 2 3 3 2" xfId="797" xr:uid="{00000000-0005-0000-0000-000002030000}"/>
    <cellStyle name="Cálculo 3 2 3 3 3" xfId="798" xr:uid="{00000000-0005-0000-0000-000003030000}"/>
    <cellStyle name="Cálculo 3 2 3 3 4" xfId="799" xr:uid="{00000000-0005-0000-0000-000004030000}"/>
    <cellStyle name="Cálculo 3 2 3 3 5" xfId="800" xr:uid="{00000000-0005-0000-0000-000005030000}"/>
    <cellStyle name="Cálculo 3 2 3 3 6" xfId="801" xr:uid="{00000000-0005-0000-0000-000006030000}"/>
    <cellStyle name="Cálculo 3 2 3 4" xfId="802" xr:uid="{00000000-0005-0000-0000-000007030000}"/>
    <cellStyle name="Cálculo 3 2 4" xfId="803" xr:uid="{00000000-0005-0000-0000-000008030000}"/>
    <cellStyle name="Cálculo 3 2 4 2" xfId="804" xr:uid="{00000000-0005-0000-0000-000009030000}"/>
    <cellStyle name="Cálculo 3 2 4 2 2" xfId="805" xr:uid="{00000000-0005-0000-0000-00000A030000}"/>
    <cellStyle name="Cálculo 3 2 4 2 3" xfId="806" xr:uid="{00000000-0005-0000-0000-00000B030000}"/>
    <cellStyle name="Cálculo 3 2 4 2 4" xfId="807" xr:uid="{00000000-0005-0000-0000-00000C030000}"/>
    <cellStyle name="Cálculo 3 2 4 2 5" xfId="808" xr:uid="{00000000-0005-0000-0000-00000D030000}"/>
    <cellStyle name="Cálculo 3 2 4 3" xfId="809" xr:uid="{00000000-0005-0000-0000-00000E030000}"/>
    <cellStyle name="Cálculo 3 2 4 4" xfId="810" xr:uid="{00000000-0005-0000-0000-00000F030000}"/>
    <cellStyle name="Cálculo 3 2 4 5" xfId="811" xr:uid="{00000000-0005-0000-0000-000010030000}"/>
    <cellStyle name="Cálculo 3 2 4 6" xfId="812" xr:uid="{00000000-0005-0000-0000-000011030000}"/>
    <cellStyle name="Cálculo 3 2 4 7" xfId="813" xr:uid="{00000000-0005-0000-0000-000012030000}"/>
    <cellStyle name="Cálculo 3 2 4 8" xfId="814" xr:uid="{00000000-0005-0000-0000-000013030000}"/>
    <cellStyle name="Cálculo 3 3" xfId="815" xr:uid="{00000000-0005-0000-0000-000014030000}"/>
    <cellStyle name="Cálculo 3 3 2" xfId="816" xr:uid="{00000000-0005-0000-0000-000015030000}"/>
    <cellStyle name="Cálculo 3 3 2 2" xfId="817" xr:uid="{00000000-0005-0000-0000-000016030000}"/>
    <cellStyle name="Cálculo 3 3 2 2 2" xfId="818" xr:uid="{00000000-0005-0000-0000-000017030000}"/>
    <cellStyle name="Cálculo 3 3 2 2 3" xfId="819" xr:uid="{00000000-0005-0000-0000-000018030000}"/>
    <cellStyle name="Cálculo 3 3 2 2 4" xfId="820" xr:uid="{00000000-0005-0000-0000-000019030000}"/>
    <cellStyle name="Cálculo 3 3 2 2 5" xfId="821" xr:uid="{00000000-0005-0000-0000-00001A030000}"/>
    <cellStyle name="Cálculo 3 3 2 3" xfId="822" xr:uid="{00000000-0005-0000-0000-00001B030000}"/>
    <cellStyle name="Cálculo 3 3 2 3 2" xfId="823" xr:uid="{00000000-0005-0000-0000-00001C030000}"/>
    <cellStyle name="Cálculo 3 3 2 3 3" xfId="824" xr:uid="{00000000-0005-0000-0000-00001D030000}"/>
    <cellStyle name="Cálculo 3 3 2 3 4" xfId="825" xr:uid="{00000000-0005-0000-0000-00001E030000}"/>
    <cellStyle name="Cálculo 3 3 2 3 5" xfId="826" xr:uid="{00000000-0005-0000-0000-00001F030000}"/>
    <cellStyle name="Cálculo 3 3 2 3 6" xfId="827" xr:uid="{00000000-0005-0000-0000-000020030000}"/>
    <cellStyle name="Cálculo 3 3 2 4" xfId="828" xr:uid="{00000000-0005-0000-0000-000021030000}"/>
    <cellStyle name="Cálculo 3 3 3" xfId="829" xr:uid="{00000000-0005-0000-0000-000022030000}"/>
    <cellStyle name="Cálculo 3 3 3 2" xfId="830" xr:uid="{00000000-0005-0000-0000-000023030000}"/>
    <cellStyle name="Cálculo 3 3 3 2 2" xfId="831" xr:uid="{00000000-0005-0000-0000-000024030000}"/>
    <cellStyle name="Cálculo 3 3 3 2 3" xfId="832" xr:uid="{00000000-0005-0000-0000-000025030000}"/>
    <cellStyle name="Cálculo 3 3 3 2 4" xfId="833" xr:uid="{00000000-0005-0000-0000-000026030000}"/>
    <cellStyle name="Cálculo 3 3 3 2 5" xfId="834" xr:uid="{00000000-0005-0000-0000-000027030000}"/>
    <cellStyle name="Cálculo 3 3 3 3" xfId="835" xr:uid="{00000000-0005-0000-0000-000028030000}"/>
    <cellStyle name="Cálculo 3 3 3 4" xfId="836" xr:uid="{00000000-0005-0000-0000-000029030000}"/>
    <cellStyle name="Cálculo 3 3 3 5" xfId="837" xr:uid="{00000000-0005-0000-0000-00002A030000}"/>
    <cellStyle name="Cálculo 3 3 3 6" xfId="838" xr:uid="{00000000-0005-0000-0000-00002B030000}"/>
    <cellStyle name="Cálculo 3 3 3 7" xfId="839" xr:uid="{00000000-0005-0000-0000-00002C030000}"/>
    <cellStyle name="Cálculo 3 3 3 8" xfId="840" xr:uid="{00000000-0005-0000-0000-00002D030000}"/>
    <cellStyle name="Cálculo 3 4" xfId="841" xr:uid="{00000000-0005-0000-0000-00002E030000}"/>
    <cellStyle name="Cálculo 3 4 2" xfId="842" xr:uid="{00000000-0005-0000-0000-00002F030000}"/>
    <cellStyle name="Cálculo 3 4 3" xfId="843" xr:uid="{00000000-0005-0000-0000-000030030000}"/>
    <cellStyle name="Cálculo 3 4 4" xfId="844" xr:uid="{00000000-0005-0000-0000-000031030000}"/>
    <cellStyle name="Cálculo 3 4 5" xfId="845" xr:uid="{00000000-0005-0000-0000-000032030000}"/>
    <cellStyle name="Cálculo 3 4 6" xfId="846" xr:uid="{00000000-0005-0000-0000-000033030000}"/>
    <cellStyle name="Cálculo 3 5" xfId="847" xr:uid="{00000000-0005-0000-0000-000034030000}"/>
    <cellStyle name="Cálculo 3 5 2" xfId="848" xr:uid="{00000000-0005-0000-0000-000035030000}"/>
    <cellStyle name="Cálculo 3 5 3" xfId="849" xr:uid="{00000000-0005-0000-0000-000036030000}"/>
    <cellStyle name="Cálculo 3 5 4" xfId="850" xr:uid="{00000000-0005-0000-0000-000037030000}"/>
    <cellStyle name="Cálculo 3 5 5" xfId="851" xr:uid="{00000000-0005-0000-0000-000038030000}"/>
    <cellStyle name="Cálculo 3 5 6" xfId="852" xr:uid="{00000000-0005-0000-0000-000039030000}"/>
    <cellStyle name="Cálculo 4" xfId="853" xr:uid="{00000000-0005-0000-0000-00003A030000}"/>
    <cellStyle name="Cálculo 4 2" xfId="854" xr:uid="{00000000-0005-0000-0000-00003B030000}"/>
    <cellStyle name="Cálculo 4 2 2" xfId="855" xr:uid="{00000000-0005-0000-0000-00003C030000}"/>
    <cellStyle name="Cálculo 4 2 3" xfId="856" xr:uid="{00000000-0005-0000-0000-00003D030000}"/>
    <cellStyle name="Cálculo 4 2 4" xfId="857" xr:uid="{00000000-0005-0000-0000-00003E030000}"/>
    <cellStyle name="Cálculo 4 2 5" xfId="858" xr:uid="{00000000-0005-0000-0000-00003F030000}"/>
    <cellStyle name="Cálculo 4 2 6" xfId="859" xr:uid="{00000000-0005-0000-0000-000040030000}"/>
    <cellStyle name="Cancel" xfId="860" xr:uid="{00000000-0005-0000-0000-000041030000}"/>
    <cellStyle name="Célula de Verificação" xfId="44045" builtinId="23" customBuiltin="1"/>
    <cellStyle name="Célula de Verificação 2" xfId="861" xr:uid="{00000000-0005-0000-0000-000043030000}"/>
    <cellStyle name="Célula de Verificação 2 2" xfId="862" xr:uid="{00000000-0005-0000-0000-000044030000}"/>
    <cellStyle name="Célula de Verificação 2 2 2" xfId="863" xr:uid="{00000000-0005-0000-0000-000045030000}"/>
    <cellStyle name="Célula de Verificação 2 2 3" xfId="864" xr:uid="{00000000-0005-0000-0000-000046030000}"/>
    <cellStyle name="Célula de Verificação 2 3" xfId="865" xr:uid="{00000000-0005-0000-0000-000047030000}"/>
    <cellStyle name="Célula de Verificação 2 3 2" xfId="866" xr:uid="{00000000-0005-0000-0000-000048030000}"/>
    <cellStyle name="Célula de Verificação 3" xfId="867" xr:uid="{00000000-0005-0000-0000-000049030000}"/>
    <cellStyle name="Célula Vinculada" xfId="44044" builtinId="24" customBuiltin="1"/>
    <cellStyle name="Célula Vinculada 2" xfId="868" xr:uid="{00000000-0005-0000-0000-00004B030000}"/>
    <cellStyle name="Célula Vinculada 3" xfId="869" xr:uid="{00000000-0005-0000-0000-00004C030000}"/>
    <cellStyle name="Check Cell" xfId="870" xr:uid="{00000000-0005-0000-0000-00004D030000}"/>
    <cellStyle name="Check Cell 2" xfId="871" xr:uid="{00000000-0005-0000-0000-00004E030000}"/>
    <cellStyle name="Check Cell 3" xfId="872" xr:uid="{00000000-0005-0000-0000-00004F030000}"/>
    <cellStyle name="Comma [0]" xfId="873" xr:uid="{00000000-0005-0000-0000-000050030000}"/>
    <cellStyle name="Comma [0] 2" xfId="874" xr:uid="{00000000-0005-0000-0000-000051030000}"/>
    <cellStyle name="Comma [0] 3" xfId="875" xr:uid="{00000000-0005-0000-0000-000052030000}"/>
    <cellStyle name="Currency [0]" xfId="876" xr:uid="{00000000-0005-0000-0000-000053030000}"/>
    <cellStyle name="Data" xfId="877" xr:uid="{00000000-0005-0000-0000-000054030000}"/>
    <cellStyle name="Data 2" xfId="43949" xr:uid="{00000000-0005-0000-0000-000055030000}"/>
    <cellStyle name="Ênfase1" xfId="44050" builtinId="29" customBuiltin="1"/>
    <cellStyle name="Ênfase1 2" xfId="878" xr:uid="{00000000-0005-0000-0000-000057030000}"/>
    <cellStyle name="Ênfase1 2 2" xfId="879" xr:uid="{00000000-0005-0000-0000-000058030000}"/>
    <cellStyle name="Ênfase1 2 3" xfId="880" xr:uid="{00000000-0005-0000-0000-000059030000}"/>
    <cellStyle name="Ênfase1 2 4" xfId="881" xr:uid="{00000000-0005-0000-0000-00005A030000}"/>
    <cellStyle name="Ênfase1 2 5" xfId="882" xr:uid="{00000000-0005-0000-0000-00005B030000}"/>
    <cellStyle name="Ênfase1 2 6" xfId="883" xr:uid="{00000000-0005-0000-0000-00005C030000}"/>
    <cellStyle name="Ênfase1 2 7" xfId="884" xr:uid="{00000000-0005-0000-0000-00005D030000}"/>
    <cellStyle name="Ênfase1 3" xfId="885" xr:uid="{00000000-0005-0000-0000-00005E030000}"/>
    <cellStyle name="Ênfase1 4" xfId="886" xr:uid="{00000000-0005-0000-0000-00005F030000}"/>
    <cellStyle name="Ênfase2" xfId="44054" builtinId="33" customBuiltin="1"/>
    <cellStyle name="Ênfase2 2" xfId="887" xr:uid="{00000000-0005-0000-0000-000061030000}"/>
    <cellStyle name="Ênfase2 2 2" xfId="888" xr:uid="{00000000-0005-0000-0000-000062030000}"/>
    <cellStyle name="Ênfase2 2 3" xfId="889" xr:uid="{00000000-0005-0000-0000-000063030000}"/>
    <cellStyle name="Ênfase2 3" xfId="890" xr:uid="{00000000-0005-0000-0000-000064030000}"/>
    <cellStyle name="Ênfase3" xfId="44058" builtinId="37" customBuiltin="1"/>
    <cellStyle name="Ênfase3 2" xfId="891" xr:uid="{00000000-0005-0000-0000-000066030000}"/>
    <cellStyle name="Ênfase3 2 2" xfId="892" xr:uid="{00000000-0005-0000-0000-000067030000}"/>
    <cellStyle name="Ênfase3 2 3" xfId="893" xr:uid="{00000000-0005-0000-0000-000068030000}"/>
    <cellStyle name="Ênfase3 3" xfId="894" xr:uid="{00000000-0005-0000-0000-000069030000}"/>
    <cellStyle name="Ênfase4" xfId="44062" builtinId="41" customBuiltin="1"/>
    <cellStyle name="Ênfase4 2" xfId="895" xr:uid="{00000000-0005-0000-0000-00006B030000}"/>
    <cellStyle name="Ênfase4 2 2" xfId="896" xr:uid="{00000000-0005-0000-0000-00006C030000}"/>
    <cellStyle name="Ênfase4 2 3" xfId="897" xr:uid="{00000000-0005-0000-0000-00006D030000}"/>
    <cellStyle name="Ênfase4 2 4" xfId="898" xr:uid="{00000000-0005-0000-0000-00006E030000}"/>
    <cellStyle name="Ênfase4 2 5" xfId="899" xr:uid="{00000000-0005-0000-0000-00006F030000}"/>
    <cellStyle name="Ênfase4 2 6" xfId="900" xr:uid="{00000000-0005-0000-0000-000070030000}"/>
    <cellStyle name="Ênfase4 2 7" xfId="901" xr:uid="{00000000-0005-0000-0000-000071030000}"/>
    <cellStyle name="Ênfase4 3" xfId="902" xr:uid="{00000000-0005-0000-0000-000072030000}"/>
    <cellStyle name="Ênfase4 4" xfId="903" xr:uid="{00000000-0005-0000-0000-000073030000}"/>
    <cellStyle name="Ênfase5" xfId="44066" builtinId="45" customBuiltin="1"/>
    <cellStyle name="Ênfase5 2" xfId="904" xr:uid="{00000000-0005-0000-0000-000075030000}"/>
    <cellStyle name="Ênfase5 2 2" xfId="905" xr:uid="{00000000-0005-0000-0000-000076030000}"/>
    <cellStyle name="Ênfase5 2 2 2" xfId="906" xr:uid="{00000000-0005-0000-0000-000077030000}"/>
    <cellStyle name="Ênfase5 2 2 3" xfId="907" xr:uid="{00000000-0005-0000-0000-000078030000}"/>
    <cellStyle name="Ênfase5 2 3" xfId="908" xr:uid="{00000000-0005-0000-0000-000079030000}"/>
    <cellStyle name="Ênfase5 2 3 2" xfId="909" xr:uid="{00000000-0005-0000-0000-00007A030000}"/>
    <cellStyle name="Ênfase5 3" xfId="910" xr:uid="{00000000-0005-0000-0000-00007B030000}"/>
    <cellStyle name="Ênfase6" xfId="44070" builtinId="49" customBuiltin="1"/>
    <cellStyle name="Ênfase6 2" xfId="911" xr:uid="{00000000-0005-0000-0000-00007D030000}"/>
    <cellStyle name="Ênfase6 2 2" xfId="912" xr:uid="{00000000-0005-0000-0000-00007E030000}"/>
    <cellStyle name="Ênfase6 2 3" xfId="913" xr:uid="{00000000-0005-0000-0000-00007F030000}"/>
    <cellStyle name="Ênfase6 3" xfId="914" xr:uid="{00000000-0005-0000-0000-000080030000}"/>
    <cellStyle name="Énfasis1" xfId="915" xr:uid="{00000000-0005-0000-0000-000081030000}"/>
    <cellStyle name="Énfasis2" xfId="916" xr:uid="{00000000-0005-0000-0000-000082030000}"/>
    <cellStyle name="Énfasis3" xfId="917" xr:uid="{00000000-0005-0000-0000-000083030000}"/>
    <cellStyle name="Énfasis4" xfId="918" xr:uid="{00000000-0005-0000-0000-000084030000}"/>
    <cellStyle name="Énfasis5" xfId="919" xr:uid="{00000000-0005-0000-0000-000085030000}"/>
    <cellStyle name="Énfasis6" xfId="920" xr:uid="{00000000-0005-0000-0000-000086030000}"/>
    <cellStyle name="Entrada" xfId="44041" builtinId="20" customBuiltin="1"/>
    <cellStyle name="Entrada 2" xfId="921" xr:uid="{00000000-0005-0000-0000-000088030000}"/>
    <cellStyle name="Entrada 2 10" xfId="922" xr:uid="{00000000-0005-0000-0000-000089030000}"/>
    <cellStyle name="Entrada 2 11" xfId="923" xr:uid="{00000000-0005-0000-0000-00008A030000}"/>
    <cellStyle name="Entrada 2 12" xfId="924" xr:uid="{00000000-0005-0000-0000-00008B030000}"/>
    <cellStyle name="Entrada 2 13" xfId="925" xr:uid="{00000000-0005-0000-0000-00008C030000}"/>
    <cellStyle name="Entrada 2 14" xfId="926" xr:uid="{00000000-0005-0000-0000-00008D030000}"/>
    <cellStyle name="Entrada 2 15" xfId="927" xr:uid="{00000000-0005-0000-0000-00008E030000}"/>
    <cellStyle name="Entrada 2 16" xfId="928" xr:uid="{00000000-0005-0000-0000-00008F030000}"/>
    <cellStyle name="Entrada 2 17" xfId="929" xr:uid="{00000000-0005-0000-0000-000090030000}"/>
    <cellStyle name="Entrada 2 18" xfId="930" xr:uid="{00000000-0005-0000-0000-000091030000}"/>
    <cellStyle name="Entrada 2 19" xfId="931" xr:uid="{00000000-0005-0000-0000-000092030000}"/>
    <cellStyle name="Entrada 2 2" xfId="932" xr:uid="{00000000-0005-0000-0000-000093030000}"/>
    <cellStyle name="Entrada 2 2 2" xfId="933" xr:uid="{00000000-0005-0000-0000-000094030000}"/>
    <cellStyle name="Entrada 2 2 2 2" xfId="934" xr:uid="{00000000-0005-0000-0000-000095030000}"/>
    <cellStyle name="Entrada 2 2 2 2 2" xfId="935" xr:uid="{00000000-0005-0000-0000-000096030000}"/>
    <cellStyle name="Entrada 2 2 2 2 2 2" xfId="936" xr:uid="{00000000-0005-0000-0000-000097030000}"/>
    <cellStyle name="Entrada 2 2 2 2 2 3" xfId="937" xr:uid="{00000000-0005-0000-0000-000098030000}"/>
    <cellStyle name="Entrada 2 2 2 2 2 4" xfId="938" xr:uid="{00000000-0005-0000-0000-000099030000}"/>
    <cellStyle name="Entrada 2 2 2 2 2 5" xfId="939" xr:uid="{00000000-0005-0000-0000-00009A030000}"/>
    <cellStyle name="Entrada 2 2 2 2 3" xfId="940" xr:uid="{00000000-0005-0000-0000-00009B030000}"/>
    <cellStyle name="Entrada 2 2 2 2 3 2" xfId="941" xr:uid="{00000000-0005-0000-0000-00009C030000}"/>
    <cellStyle name="Entrada 2 2 2 2 3 3" xfId="942" xr:uid="{00000000-0005-0000-0000-00009D030000}"/>
    <cellStyle name="Entrada 2 2 2 2 3 4" xfId="943" xr:uid="{00000000-0005-0000-0000-00009E030000}"/>
    <cellStyle name="Entrada 2 2 2 2 3 5" xfId="944" xr:uid="{00000000-0005-0000-0000-00009F030000}"/>
    <cellStyle name="Entrada 2 2 2 2 3 6" xfId="945" xr:uid="{00000000-0005-0000-0000-0000A0030000}"/>
    <cellStyle name="Entrada 2 2 2 2 4" xfId="946" xr:uid="{00000000-0005-0000-0000-0000A1030000}"/>
    <cellStyle name="Entrada 2 2 2 3" xfId="947" xr:uid="{00000000-0005-0000-0000-0000A2030000}"/>
    <cellStyle name="Entrada 2 2 2 3 2" xfId="948" xr:uid="{00000000-0005-0000-0000-0000A3030000}"/>
    <cellStyle name="Entrada 2 2 2 3 3" xfId="949" xr:uid="{00000000-0005-0000-0000-0000A4030000}"/>
    <cellStyle name="Entrada 2 2 2 3 4" xfId="950" xr:uid="{00000000-0005-0000-0000-0000A5030000}"/>
    <cellStyle name="Entrada 2 2 2 3 5" xfId="951" xr:uid="{00000000-0005-0000-0000-0000A6030000}"/>
    <cellStyle name="Entrada 2 2 2 3 6" xfId="952" xr:uid="{00000000-0005-0000-0000-0000A7030000}"/>
    <cellStyle name="Entrada 2 2 3" xfId="953" xr:uid="{00000000-0005-0000-0000-0000A8030000}"/>
    <cellStyle name="Entrada 2 2 3 2" xfId="954" xr:uid="{00000000-0005-0000-0000-0000A9030000}"/>
    <cellStyle name="Entrada 2 2 3 2 2" xfId="955" xr:uid="{00000000-0005-0000-0000-0000AA030000}"/>
    <cellStyle name="Entrada 2 2 3 2 3" xfId="956" xr:uid="{00000000-0005-0000-0000-0000AB030000}"/>
    <cellStyle name="Entrada 2 2 3 2 4" xfId="957" xr:uid="{00000000-0005-0000-0000-0000AC030000}"/>
    <cellStyle name="Entrada 2 2 3 2 5" xfId="958" xr:uid="{00000000-0005-0000-0000-0000AD030000}"/>
    <cellStyle name="Entrada 2 2 3 3" xfId="959" xr:uid="{00000000-0005-0000-0000-0000AE030000}"/>
    <cellStyle name="Entrada 2 2 3 3 2" xfId="960" xr:uid="{00000000-0005-0000-0000-0000AF030000}"/>
    <cellStyle name="Entrada 2 2 3 3 3" xfId="961" xr:uid="{00000000-0005-0000-0000-0000B0030000}"/>
    <cellStyle name="Entrada 2 2 3 3 4" xfId="962" xr:uid="{00000000-0005-0000-0000-0000B1030000}"/>
    <cellStyle name="Entrada 2 2 3 3 5" xfId="963" xr:uid="{00000000-0005-0000-0000-0000B2030000}"/>
    <cellStyle name="Entrada 2 2 3 3 6" xfId="964" xr:uid="{00000000-0005-0000-0000-0000B3030000}"/>
    <cellStyle name="Entrada 2 2 3 4" xfId="965" xr:uid="{00000000-0005-0000-0000-0000B4030000}"/>
    <cellStyle name="Entrada 2 2 4" xfId="966" xr:uid="{00000000-0005-0000-0000-0000B5030000}"/>
    <cellStyle name="Entrada 2 2 4 2" xfId="967" xr:uid="{00000000-0005-0000-0000-0000B6030000}"/>
    <cellStyle name="Entrada 2 2 4 2 2" xfId="968" xr:uid="{00000000-0005-0000-0000-0000B7030000}"/>
    <cellStyle name="Entrada 2 2 4 2 3" xfId="969" xr:uid="{00000000-0005-0000-0000-0000B8030000}"/>
    <cellStyle name="Entrada 2 2 4 2 4" xfId="970" xr:uid="{00000000-0005-0000-0000-0000B9030000}"/>
    <cellStyle name="Entrada 2 2 4 2 5" xfId="971" xr:uid="{00000000-0005-0000-0000-0000BA030000}"/>
    <cellStyle name="Entrada 2 2 4 3" xfId="972" xr:uid="{00000000-0005-0000-0000-0000BB030000}"/>
    <cellStyle name="Entrada 2 2 4 4" xfId="973" xr:uid="{00000000-0005-0000-0000-0000BC030000}"/>
    <cellStyle name="Entrada 2 2 4 5" xfId="974" xr:uid="{00000000-0005-0000-0000-0000BD030000}"/>
    <cellStyle name="Entrada 2 2 4 6" xfId="975" xr:uid="{00000000-0005-0000-0000-0000BE030000}"/>
    <cellStyle name="Entrada 2 2 4 7" xfId="976" xr:uid="{00000000-0005-0000-0000-0000BF030000}"/>
    <cellStyle name="Entrada 2 2 4 8" xfId="977" xr:uid="{00000000-0005-0000-0000-0000C0030000}"/>
    <cellStyle name="Entrada 2 20" xfId="978" xr:uid="{00000000-0005-0000-0000-0000C1030000}"/>
    <cellStyle name="Entrada 2 21" xfId="979" xr:uid="{00000000-0005-0000-0000-0000C2030000}"/>
    <cellStyle name="Entrada 2 22" xfId="980" xr:uid="{00000000-0005-0000-0000-0000C3030000}"/>
    <cellStyle name="Entrada 2 23" xfId="981" xr:uid="{00000000-0005-0000-0000-0000C4030000}"/>
    <cellStyle name="Entrada 2 24" xfId="982" xr:uid="{00000000-0005-0000-0000-0000C5030000}"/>
    <cellStyle name="Entrada 2 25" xfId="983" xr:uid="{00000000-0005-0000-0000-0000C6030000}"/>
    <cellStyle name="Entrada 2 26" xfId="984" xr:uid="{00000000-0005-0000-0000-0000C7030000}"/>
    <cellStyle name="Entrada 2 27" xfId="985" xr:uid="{00000000-0005-0000-0000-0000C8030000}"/>
    <cellStyle name="Entrada 2 28" xfId="986" xr:uid="{00000000-0005-0000-0000-0000C9030000}"/>
    <cellStyle name="Entrada 2 29" xfId="987" xr:uid="{00000000-0005-0000-0000-0000CA030000}"/>
    <cellStyle name="Entrada 2 3" xfId="988" xr:uid="{00000000-0005-0000-0000-0000CB030000}"/>
    <cellStyle name="Entrada 2 3 2" xfId="989" xr:uid="{00000000-0005-0000-0000-0000CC030000}"/>
    <cellStyle name="Entrada 2 3 2 2" xfId="990" xr:uid="{00000000-0005-0000-0000-0000CD030000}"/>
    <cellStyle name="Entrada 2 3 2 2 2" xfId="991" xr:uid="{00000000-0005-0000-0000-0000CE030000}"/>
    <cellStyle name="Entrada 2 3 2 2 2 2" xfId="992" xr:uid="{00000000-0005-0000-0000-0000CF030000}"/>
    <cellStyle name="Entrada 2 3 2 2 2 3" xfId="993" xr:uid="{00000000-0005-0000-0000-0000D0030000}"/>
    <cellStyle name="Entrada 2 3 2 2 2 4" xfId="994" xr:uid="{00000000-0005-0000-0000-0000D1030000}"/>
    <cellStyle name="Entrada 2 3 2 2 2 5" xfId="995" xr:uid="{00000000-0005-0000-0000-0000D2030000}"/>
    <cellStyle name="Entrada 2 3 2 2 3" xfId="996" xr:uid="{00000000-0005-0000-0000-0000D3030000}"/>
    <cellStyle name="Entrada 2 3 2 2 3 2" xfId="997" xr:uid="{00000000-0005-0000-0000-0000D4030000}"/>
    <cellStyle name="Entrada 2 3 2 2 3 3" xfId="998" xr:uid="{00000000-0005-0000-0000-0000D5030000}"/>
    <cellStyle name="Entrada 2 3 2 2 3 4" xfId="999" xr:uid="{00000000-0005-0000-0000-0000D6030000}"/>
    <cellStyle name="Entrada 2 3 2 2 3 5" xfId="1000" xr:uid="{00000000-0005-0000-0000-0000D7030000}"/>
    <cellStyle name="Entrada 2 3 2 2 3 6" xfId="1001" xr:uid="{00000000-0005-0000-0000-0000D8030000}"/>
    <cellStyle name="Entrada 2 3 2 2 4" xfId="1002" xr:uid="{00000000-0005-0000-0000-0000D9030000}"/>
    <cellStyle name="Entrada 2 3 2 3" xfId="1003" xr:uid="{00000000-0005-0000-0000-0000DA030000}"/>
    <cellStyle name="Entrada 2 3 2 3 2" xfId="1004" xr:uid="{00000000-0005-0000-0000-0000DB030000}"/>
    <cellStyle name="Entrada 2 3 2 3 3" xfId="1005" xr:uid="{00000000-0005-0000-0000-0000DC030000}"/>
    <cellStyle name="Entrada 2 3 2 3 4" xfId="1006" xr:uid="{00000000-0005-0000-0000-0000DD030000}"/>
    <cellStyle name="Entrada 2 3 2 3 5" xfId="1007" xr:uid="{00000000-0005-0000-0000-0000DE030000}"/>
    <cellStyle name="Entrada 2 3 2 3 6" xfId="1008" xr:uid="{00000000-0005-0000-0000-0000DF030000}"/>
    <cellStyle name="Entrada 2 3 3" xfId="1009" xr:uid="{00000000-0005-0000-0000-0000E0030000}"/>
    <cellStyle name="Entrada 2 3 3 2" xfId="1010" xr:uid="{00000000-0005-0000-0000-0000E1030000}"/>
    <cellStyle name="Entrada 2 3 3 2 2" xfId="1011" xr:uid="{00000000-0005-0000-0000-0000E2030000}"/>
    <cellStyle name="Entrada 2 3 3 2 3" xfId="1012" xr:uid="{00000000-0005-0000-0000-0000E3030000}"/>
    <cellStyle name="Entrada 2 3 3 2 4" xfId="1013" xr:uid="{00000000-0005-0000-0000-0000E4030000}"/>
    <cellStyle name="Entrada 2 3 3 2 5" xfId="1014" xr:uid="{00000000-0005-0000-0000-0000E5030000}"/>
    <cellStyle name="Entrada 2 3 3 3" xfId="1015" xr:uid="{00000000-0005-0000-0000-0000E6030000}"/>
    <cellStyle name="Entrada 2 3 3 3 2" xfId="1016" xr:uid="{00000000-0005-0000-0000-0000E7030000}"/>
    <cellStyle name="Entrada 2 3 3 3 3" xfId="1017" xr:uid="{00000000-0005-0000-0000-0000E8030000}"/>
    <cellStyle name="Entrada 2 3 3 3 4" xfId="1018" xr:uid="{00000000-0005-0000-0000-0000E9030000}"/>
    <cellStyle name="Entrada 2 3 3 3 5" xfId="1019" xr:uid="{00000000-0005-0000-0000-0000EA030000}"/>
    <cellStyle name="Entrada 2 3 3 3 6" xfId="1020" xr:uid="{00000000-0005-0000-0000-0000EB030000}"/>
    <cellStyle name="Entrada 2 3 3 4" xfId="1021" xr:uid="{00000000-0005-0000-0000-0000EC030000}"/>
    <cellStyle name="Entrada 2 3 4" xfId="1022" xr:uid="{00000000-0005-0000-0000-0000ED030000}"/>
    <cellStyle name="Entrada 2 3 4 2" xfId="1023" xr:uid="{00000000-0005-0000-0000-0000EE030000}"/>
    <cellStyle name="Entrada 2 3 4 2 2" xfId="1024" xr:uid="{00000000-0005-0000-0000-0000EF030000}"/>
    <cellStyle name="Entrada 2 3 4 2 3" xfId="1025" xr:uid="{00000000-0005-0000-0000-0000F0030000}"/>
    <cellStyle name="Entrada 2 3 4 2 4" xfId="1026" xr:uid="{00000000-0005-0000-0000-0000F1030000}"/>
    <cellStyle name="Entrada 2 3 4 2 5" xfId="1027" xr:uid="{00000000-0005-0000-0000-0000F2030000}"/>
    <cellStyle name="Entrada 2 3 4 3" xfId="1028" xr:uid="{00000000-0005-0000-0000-0000F3030000}"/>
    <cellStyle name="Entrada 2 3 4 4" xfId="1029" xr:uid="{00000000-0005-0000-0000-0000F4030000}"/>
    <cellStyle name="Entrada 2 3 4 5" xfId="1030" xr:uid="{00000000-0005-0000-0000-0000F5030000}"/>
    <cellStyle name="Entrada 2 3 4 6" xfId="1031" xr:uid="{00000000-0005-0000-0000-0000F6030000}"/>
    <cellStyle name="Entrada 2 3 4 7" xfId="1032" xr:uid="{00000000-0005-0000-0000-0000F7030000}"/>
    <cellStyle name="Entrada 2 3 4 8" xfId="1033" xr:uid="{00000000-0005-0000-0000-0000F8030000}"/>
    <cellStyle name="Entrada 2 30" xfId="1034" xr:uid="{00000000-0005-0000-0000-0000F9030000}"/>
    <cellStyle name="Entrada 2 31" xfId="1035" xr:uid="{00000000-0005-0000-0000-0000FA030000}"/>
    <cellStyle name="Entrada 2 32" xfId="1036" xr:uid="{00000000-0005-0000-0000-0000FB030000}"/>
    <cellStyle name="Entrada 2 33" xfId="1037" xr:uid="{00000000-0005-0000-0000-0000FC030000}"/>
    <cellStyle name="Entrada 2 34" xfId="1038" xr:uid="{00000000-0005-0000-0000-0000FD030000}"/>
    <cellStyle name="Entrada 2 35" xfId="1039" xr:uid="{00000000-0005-0000-0000-0000FE030000}"/>
    <cellStyle name="Entrada 2 36" xfId="1040" xr:uid="{00000000-0005-0000-0000-0000FF030000}"/>
    <cellStyle name="Entrada 2 37" xfId="1041" xr:uid="{00000000-0005-0000-0000-000000040000}"/>
    <cellStyle name="Entrada 2 38" xfId="1042" xr:uid="{00000000-0005-0000-0000-000001040000}"/>
    <cellStyle name="Entrada 2 39" xfId="1043" xr:uid="{00000000-0005-0000-0000-000002040000}"/>
    <cellStyle name="Entrada 2 4" xfId="1044" xr:uid="{00000000-0005-0000-0000-000003040000}"/>
    <cellStyle name="Entrada 2 4 2" xfId="1045" xr:uid="{00000000-0005-0000-0000-000004040000}"/>
    <cellStyle name="Entrada 2 4 2 2" xfId="1046" xr:uid="{00000000-0005-0000-0000-000005040000}"/>
    <cellStyle name="Entrada 2 4 2 2 2" xfId="1047" xr:uid="{00000000-0005-0000-0000-000006040000}"/>
    <cellStyle name="Entrada 2 4 2 2 2 2" xfId="1048" xr:uid="{00000000-0005-0000-0000-000007040000}"/>
    <cellStyle name="Entrada 2 4 2 2 2 3" xfId="1049" xr:uid="{00000000-0005-0000-0000-000008040000}"/>
    <cellStyle name="Entrada 2 4 2 2 2 4" xfId="1050" xr:uid="{00000000-0005-0000-0000-000009040000}"/>
    <cellStyle name="Entrada 2 4 2 2 2 5" xfId="1051" xr:uid="{00000000-0005-0000-0000-00000A040000}"/>
    <cellStyle name="Entrada 2 4 2 2 3" xfId="1052" xr:uid="{00000000-0005-0000-0000-00000B040000}"/>
    <cellStyle name="Entrada 2 4 2 2 3 2" xfId="1053" xr:uid="{00000000-0005-0000-0000-00000C040000}"/>
    <cellStyle name="Entrada 2 4 2 2 3 3" xfId="1054" xr:uid="{00000000-0005-0000-0000-00000D040000}"/>
    <cellStyle name="Entrada 2 4 2 2 3 4" xfId="1055" xr:uid="{00000000-0005-0000-0000-00000E040000}"/>
    <cellStyle name="Entrada 2 4 2 2 3 5" xfId="1056" xr:uid="{00000000-0005-0000-0000-00000F040000}"/>
    <cellStyle name="Entrada 2 4 2 2 3 6" xfId="1057" xr:uid="{00000000-0005-0000-0000-000010040000}"/>
    <cellStyle name="Entrada 2 4 2 2 4" xfId="1058" xr:uid="{00000000-0005-0000-0000-000011040000}"/>
    <cellStyle name="Entrada 2 4 2 3" xfId="1059" xr:uid="{00000000-0005-0000-0000-000012040000}"/>
    <cellStyle name="Entrada 2 4 2 3 2" xfId="1060" xr:uid="{00000000-0005-0000-0000-000013040000}"/>
    <cellStyle name="Entrada 2 4 2 3 3" xfId="1061" xr:uid="{00000000-0005-0000-0000-000014040000}"/>
    <cellStyle name="Entrada 2 4 2 3 4" xfId="1062" xr:uid="{00000000-0005-0000-0000-000015040000}"/>
    <cellStyle name="Entrada 2 4 2 3 5" xfId="1063" xr:uid="{00000000-0005-0000-0000-000016040000}"/>
    <cellStyle name="Entrada 2 4 2 3 6" xfId="1064" xr:uid="{00000000-0005-0000-0000-000017040000}"/>
    <cellStyle name="Entrada 2 4 3" xfId="1065" xr:uid="{00000000-0005-0000-0000-000018040000}"/>
    <cellStyle name="Entrada 2 4 3 2" xfId="1066" xr:uid="{00000000-0005-0000-0000-000019040000}"/>
    <cellStyle name="Entrada 2 4 3 2 2" xfId="1067" xr:uid="{00000000-0005-0000-0000-00001A040000}"/>
    <cellStyle name="Entrada 2 4 3 2 3" xfId="1068" xr:uid="{00000000-0005-0000-0000-00001B040000}"/>
    <cellStyle name="Entrada 2 4 3 2 4" xfId="1069" xr:uid="{00000000-0005-0000-0000-00001C040000}"/>
    <cellStyle name="Entrada 2 4 3 2 5" xfId="1070" xr:uid="{00000000-0005-0000-0000-00001D040000}"/>
    <cellStyle name="Entrada 2 4 3 3" xfId="1071" xr:uid="{00000000-0005-0000-0000-00001E040000}"/>
    <cellStyle name="Entrada 2 4 3 3 2" xfId="1072" xr:uid="{00000000-0005-0000-0000-00001F040000}"/>
    <cellStyle name="Entrada 2 4 3 3 3" xfId="1073" xr:uid="{00000000-0005-0000-0000-000020040000}"/>
    <cellStyle name="Entrada 2 4 3 3 4" xfId="1074" xr:uid="{00000000-0005-0000-0000-000021040000}"/>
    <cellStyle name="Entrada 2 4 3 3 5" xfId="1075" xr:uid="{00000000-0005-0000-0000-000022040000}"/>
    <cellStyle name="Entrada 2 4 3 3 6" xfId="1076" xr:uid="{00000000-0005-0000-0000-000023040000}"/>
    <cellStyle name="Entrada 2 4 3 4" xfId="1077" xr:uid="{00000000-0005-0000-0000-000024040000}"/>
    <cellStyle name="Entrada 2 4 4" xfId="1078" xr:uid="{00000000-0005-0000-0000-000025040000}"/>
    <cellStyle name="Entrada 2 4 4 2" xfId="1079" xr:uid="{00000000-0005-0000-0000-000026040000}"/>
    <cellStyle name="Entrada 2 4 4 2 2" xfId="1080" xr:uid="{00000000-0005-0000-0000-000027040000}"/>
    <cellStyle name="Entrada 2 4 4 2 3" xfId="1081" xr:uid="{00000000-0005-0000-0000-000028040000}"/>
    <cellStyle name="Entrada 2 4 4 2 4" xfId="1082" xr:uid="{00000000-0005-0000-0000-000029040000}"/>
    <cellStyle name="Entrada 2 4 4 2 5" xfId="1083" xr:uid="{00000000-0005-0000-0000-00002A040000}"/>
    <cellStyle name="Entrada 2 4 4 3" xfId="1084" xr:uid="{00000000-0005-0000-0000-00002B040000}"/>
    <cellStyle name="Entrada 2 4 4 4" xfId="1085" xr:uid="{00000000-0005-0000-0000-00002C040000}"/>
    <cellStyle name="Entrada 2 4 4 5" xfId="1086" xr:uid="{00000000-0005-0000-0000-00002D040000}"/>
    <cellStyle name="Entrada 2 4 4 6" xfId="1087" xr:uid="{00000000-0005-0000-0000-00002E040000}"/>
    <cellStyle name="Entrada 2 4 4 7" xfId="1088" xr:uid="{00000000-0005-0000-0000-00002F040000}"/>
    <cellStyle name="Entrada 2 4 4 8" xfId="1089" xr:uid="{00000000-0005-0000-0000-000030040000}"/>
    <cellStyle name="Entrada 2 40" xfId="1090" xr:uid="{00000000-0005-0000-0000-000031040000}"/>
    <cellStyle name="Entrada 2 41" xfId="1091" xr:uid="{00000000-0005-0000-0000-000032040000}"/>
    <cellStyle name="Entrada 2 42" xfId="1092" xr:uid="{00000000-0005-0000-0000-000033040000}"/>
    <cellStyle name="Entrada 2 43" xfId="1093" xr:uid="{00000000-0005-0000-0000-000034040000}"/>
    <cellStyle name="Entrada 2 44" xfId="1094" xr:uid="{00000000-0005-0000-0000-000035040000}"/>
    <cellStyle name="Entrada 2 45" xfId="1095" xr:uid="{00000000-0005-0000-0000-000036040000}"/>
    <cellStyle name="Entrada 2 5" xfId="1096" xr:uid="{00000000-0005-0000-0000-000037040000}"/>
    <cellStyle name="Entrada 2 5 2" xfId="1097" xr:uid="{00000000-0005-0000-0000-000038040000}"/>
    <cellStyle name="Entrada 2 5 2 2" xfId="1098" xr:uid="{00000000-0005-0000-0000-000039040000}"/>
    <cellStyle name="Entrada 2 5 2 2 2" xfId="1099" xr:uid="{00000000-0005-0000-0000-00003A040000}"/>
    <cellStyle name="Entrada 2 5 2 2 3" xfId="1100" xr:uid="{00000000-0005-0000-0000-00003B040000}"/>
    <cellStyle name="Entrada 2 5 2 2 4" xfId="1101" xr:uid="{00000000-0005-0000-0000-00003C040000}"/>
    <cellStyle name="Entrada 2 5 2 2 5" xfId="1102" xr:uid="{00000000-0005-0000-0000-00003D040000}"/>
    <cellStyle name="Entrada 2 5 2 3" xfId="1103" xr:uid="{00000000-0005-0000-0000-00003E040000}"/>
    <cellStyle name="Entrada 2 5 2 3 2" xfId="1104" xr:uid="{00000000-0005-0000-0000-00003F040000}"/>
    <cellStyle name="Entrada 2 5 2 3 3" xfId="1105" xr:uid="{00000000-0005-0000-0000-000040040000}"/>
    <cellStyle name="Entrada 2 5 2 3 4" xfId="1106" xr:uid="{00000000-0005-0000-0000-000041040000}"/>
    <cellStyle name="Entrada 2 5 2 3 5" xfId="1107" xr:uid="{00000000-0005-0000-0000-000042040000}"/>
    <cellStyle name="Entrada 2 5 2 3 6" xfId="1108" xr:uid="{00000000-0005-0000-0000-000043040000}"/>
    <cellStyle name="Entrada 2 5 2 4" xfId="1109" xr:uid="{00000000-0005-0000-0000-000044040000}"/>
    <cellStyle name="Entrada 2 5 3" xfId="1110" xr:uid="{00000000-0005-0000-0000-000045040000}"/>
    <cellStyle name="Entrada 2 5 3 2" xfId="1111" xr:uid="{00000000-0005-0000-0000-000046040000}"/>
    <cellStyle name="Entrada 2 5 3 3" xfId="1112" xr:uid="{00000000-0005-0000-0000-000047040000}"/>
    <cellStyle name="Entrada 2 5 3 4" xfId="1113" xr:uid="{00000000-0005-0000-0000-000048040000}"/>
    <cellStyle name="Entrada 2 5 3 5" xfId="1114" xr:uid="{00000000-0005-0000-0000-000049040000}"/>
    <cellStyle name="Entrada 2 5 3 6" xfId="1115" xr:uid="{00000000-0005-0000-0000-00004A040000}"/>
    <cellStyle name="Entrada 2 6" xfId="1116" xr:uid="{00000000-0005-0000-0000-00004B040000}"/>
    <cellStyle name="Entrada 2 6 2" xfId="1117" xr:uid="{00000000-0005-0000-0000-00004C040000}"/>
    <cellStyle name="Entrada 2 6 3" xfId="1118" xr:uid="{00000000-0005-0000-0000-00004D040000}"/>
    <cellStyle name="Entrada 2 6 4" xfId="1119" xr:uid="{00000000-0005-0000-0000-00004E040000}"/>
    <cellStyle name="Entrada 2 6 5" xfId="1120" xr:uid="{00000000-0005-0000-0000-00004F040000}"/>
    <cellStyle name="Entrada 2 6 6" xfId="1121" xr:uid="{00000000-0005-0000-0000-000050040000}"/>
    <cellStyle name="Entrada 2 7" xfId="1122" xr:uid="{00000000-0005-0000-0000-000051040000}"/>
    <cellStyle name="Entrada 2 8" xfId="1123" xr:uid="{00000000-0005-0000-0000-000052040000}"/>
    <cellStyle name="Entrada 2 9" xfId="1124" xr:uid="{00000000-0005-0000-0000-000053040000}"/>
    <cellStyle name="Entrada 2_Curva ABC" xfId="1125" xr:uid="{00000000-0005-0000-0000-000054040000}"/>
    <cellStyle name="Entrada 3" xfId="1126" xr:uid="{00000000-0005-0000-0000-000055040000}"/>
    <cellStyle name="Entrada 3 2" xfId="1127" xr:uid="{00000000-0005-0000-0000-000056040000}"/>
    <cellStyle name="Entrada 3 2 2" xfId="1128" xr:uid="{00000000-0005-0000-0000-000057040000}"/>
    <cellStyle name="Entrada 3 2 2 2" xfId="1129" xr:uid="{00000000-0005-0000-0000-000058040000}"/>
    <cellStyle name="Entrada 3 2 2 2 2" xfId="1130" xr:uid="{00000000-0005-0000-0000-000059040000}"/>
    <cellStyle name="Entrada 3 2 2 2 3" xfId="1131" xr:uid="{00000000-0005-0000-0000-00005A040000}"/>
    <cellStyle name="Entrada 3 2 2 2 4" xfId="1132" xr:uid="{00000000-0005-0000-0000-00005B040000}"/>
    <cellStyle name="Entrada 3 2 2 2 5" xfId="1133" xr:uid="{00000000-0005-0000-0000-00005C040000}"/>
    <cellStyle name="Entrada 3 2 2 3" xfId="1134" xr:uid="{00000000-0005-0000-0000-00005D040000}"/>
    <cellStyle name="Entrada 3 2 2 3 2" xfId="1135" xr:uid="{00000000-0005-0000-0000-00005E040000}"/>
    <cellStyle name="Entrada 3 2 2 3 3" xfId="1136" xr:uid="{00000000-0005-0000-0000-00005F040000}"/>
    <cellStyle name="Entrada 3 2 2 3 4" xfId="1137" xr:uid="{00000000-0005-0000-0000-000060040000}"/>
    <cellStyle name="Entrada 3 2 2 3 5" xfId="1138" xr:uid="{00000000-0005-0000-0000-000061040000}"/>
    <cellStyle name="Entrada 3 2 2 3 6" xfId="1139" xr:uid="{00000000-0005-0000-0000-000062040000}"/>
    <cellStyle name="Entrada 3 2 2 4" xfId="1140" xr:uid="{00000000-0005-0000-0000-000063040000}"/>
    <cellStyle name="Entrada 3 2 3" xfId="1141" xr:uid="{00000000-0005-0000-0000-000064040000}"/>
    <cellStyle name="Entrada 3 2 3 2" xfId="1142" xr:uid="{00000000-0005-0000-0000-000065040000}"/>
    <cellStyle name="Entrada 3 2 3 2 2" xfId="1143" xr:uid="{00000000-0005-0000-0000-000066040000}"/>
    <cellStyle name="Entrada 3 2 3 2 3" xfId="1144" xr:uid="{00000000-0005-0000-0000-000067040000}"/>
    <cellStyle name="Entrada 3 2 3 2 4" xfId="1145" xr:uid="{00000000-0005-0000-0000-000068040000}"/>
    <cellStyle name="Entrada 3 2 3 2 5" xfId="1146" xr:uid="{00000000-0005-0000-0000-000069040000}"/>
    <cellStyle name="Entrada 3 2 3 3" xfId="1147" xr:uid="{00000000-0005-0000-0000-00006A040000}"/>
    <cellStyle name="Entrada 3 2 3 4" xfId="1148" xr:uid="{00000000-0005-0000-0000-00006B040000}"/>
    <cellStyle name="Entrada 3 2 3 5" xfId="1149" xr:uid="{00000000-0005-0000-0000-00006C040000}"/>
    <cellStyle name="Entrada 3 2 3 6" xfId="1150" xr:uid="{00000000-0005-0000-0000-00006D040000}"/>
    <cellStyle name="Entrada 3 2 3 7" xfId="1151" xr:uid="{00000000-0005-0000-0000-00006E040000}"/>
    <cellStyle name="Entrada 3 2 3 8" xfId="1152" xr:uid="{00000000-0005-0000-0000-00006F040000}"/>
    <cellStyle name="Entrada 3 3" xfId="1153" xr:uid="{00000000-0005-0000-0000-000070040000}"/>
    <cellStyle name="Entrada 3 3 2" xfId="1154" xr:uid="{00000000-0005-0000-0000-000071040000}"/>
    <cellStyle name="Entrada 3 3 2 2" xfId="1155" xr:uid="{00000000-0005-0000-0000-000072040000}"/>
    <cellStyle name="Entrada 3 3 2 2 2" xfId="1156" xr:uid="{00000000-0005-0000-0000-000073040000}"/>
    <cellStyle name="Entrada 3 3 2 2 3" xfId="1157" xr:uid="{00000000-0005-0000-0000-000074040000}"/>
    <cellStyle name="Entrada 3 3 2 2 4" xfId="1158" xr:uid="{00000000-0005-0000-0000-000075040000}"/>
    <cellStyle name="Entrada 3 3 2 2 5" xfId="1159" xr:uid="{00000000-0005-0000-0000-000076040000}"/>
    <cellStyle name="Entrada 3 3 2 3" xfId="1160" xr:uid="{00000000-0005-0000-0000-000077040000}"/>
    <cellStyle name="Entrada 3 3 2 3 2" xfId="1161" xr:uid="{00000000-0005-0000-0000-000078040000}"/>
    <cellStyle name="Entrada 3 3 2 3 3" xfId="1162" xr:uid="{00000000-0005-0000-0000-000079040000}"/>
    <cellStyle name="Entrada 3 3 2 3 4" xfId="1163" xr:uid="{00000000-0005-0000-0000-00007A040000}"/>
    <cellStyle name="Entrada 3 3 2 3 5" xfId="1164" xr:uid="{00000000-0005-0000-0000-00007B040000}"/>
    <cellStyle name="Entrada 3 3 2 3 6" xfId="1165" xr:uid="{00000000-0005-0000-0000-00007C040000}"/>
    <cellStyle name="Entrada 3 3 2 4" xfId="1166" xr:uid="{00000000-0005-0000-0000-00007D040000}"/>
    <cellStyle name="Entrada 3 3 3" xfId="1167" xr:uid="{00000000-0005-0000-0000-00007E040000}"/>
    <cellStyle name="Entrada 3 3 3 2" xfId="1168" xr:uid="{00000000-0005-0000-0000-00007F040000}"/>
    <cellStyle name="Entrada 3 3 3 2 2" xfId="1169" xr:uid="{00000000-0005-0000-0000-000080040000}"/>
    <cellStyle name="Entrada 3 3 3 2 3" xfId="1170" xr:uid="{00000000-0005-0000-0000-000081040000}"/>
    <cellStyle name="Entrada 3 3 3 2 4" xfId="1171" xr:uid="{00000000-0005-0000-0000-000082040000}"/>
    <cellStyle name="Entrada 3 3 3 2 5" xfId="1172" xr:uid="{00000000-0005-0000-0000-000083040000}"/>
    <cellStyle name="Entrada 3 3 3 3" xfId="1173" xr:uid="{00000000-0005-0000-0000-000084040000}"/>
    <cellStyle name="Entrada 3 3 3 4" xfId="1174" xr:uid="{00000000-0005-0000-0000-000085040000}"/>
    <cellStyle name="Entrada 3 3 3 5" xfId="1175" xr:uid="{00000000-0005-0000-0000-000086040000}"/>
    <cellStyle name="Entrada 3 3 3 6" xfId="1176" xr:uid="{00000000-0005-0000-0000-000087040000}"/>
    <cellStyle name="Entrada 3 3 3 7" xfId="1177" xr:uid="{00000000-0005-0000-0000-000088040000}"/>
    <cellStyle name="Entrada 3 3 3 8" xfId="1178" xr:uid="{00000000-0005-0000-0000-000089040000}"/>
    <cellStyle name="Entrada 3 4" xfId="1179" xr:uid="{00000000-0005-0000-0000-00008A040000}"/>
    <cellStyle name="Entrada 3 4 2" xfId="1180" xr:uid="{00000000-0005-0000-0000-00008B040000}"/>
    <cellStyle name="Entrada 3 4 3" xfId="1181" xr:uid="{00000000-0005-0000-0000-00008C040000}"/>
    <cellStyle name="Entrada 3 4 4" xfId="1182" xr:uid="{00000000-0005-0000-0000-00008D040000}"/>
    <cellStyle name="Entrada 3 4 5" xfId="1183" xr:uid="{00000000-0005-0000-0000-00008E040000}"/>
    <cellStyle name="Entrada 3 4 6" xfId="1184" xr:uid="{00000000-0005-0000-0000-00008F040000}"/>
    <cellStyle name="Entrada 4" xfId="1185" xr:uid="{00000000-0005-0000-0000-000090040000}"/>
    <cellStyle name="Entrada 4 2" xfId="1186" xr:uid="{00000000-0005-0000-0000-000091040000}"/>
    <cellStyle name="Entrada 4 2 2" xfId="1187" xr:uid="{00000000-0005-0000-0000-000092040000}"/>
    <cellStyle name="Entrada 4 2 3" xfId="1188" xr:uid="{00000000-0005-0000-0000-000093040000}"/>
    <cellStyle name="Entrada 4 2 4" xfId="1189" xr:uid="{00000000-0005-0000-0000-000094040000}"/>
    <cellStyle name="Entrada 4 2 5" xfId="1190" xr:uid="{00000000-0005-0000-0000-000095040000}"/>
    <cellStyle name="Entrada 4 2 6" xfId="1191" xr:uid="{00000000-0005-0000-0000-000096040000}"/>
    <cellStyle name="Euro" xfId="1192" xr:uid="{00000000-0005-0000-0000-000097040000}"/>
    <cellStyle name="Euro 2" xfId="43916" xr:uid="{00000000-0005-0000-0000-000098040000}"/>
    <cellStyle name="Euro 3" xfId="43950" xr:uid="{00000000-0005-0000-0000-000099040000}"/>
    <cellStyle name="Excel Built-in Comma" xfId="1193" xr:uid="{00000000-0005-0000-0000-00009A040000}"/>
    <cellStyle name="Excel Built-in Comma 2" xfId="1194" xr:uid="{00000000-0005-0000-0000-00009B040000}"/>
    <cellStyle name="Excel Built-in Normal" xfId="1195" xr:uid="{00000000-0005-0000-0000-00009C040000}"/>
    <cellStyle name="Excel Built-in Normal 2" xfId="1196" xr:uid="{00000000-0005-0000-0000-00009D040000}"/>
    <cellStyle name="Excel Built-in Normal 2 2" xfId="1197" xr:uid="{00000000-0005-0000-0000-00009E040000}"/>
    <cellStyle name="Excel Built-in Percent" xfId="1198" xr:uid="{00000000-0005-0000-0000-00009F040000}"/>
    <cellStyle name="Excel_BuiltIn_Comma 1" xfId="1199" xr:uid="{00000000-0005-0000-0000-0000A0040000}"/>
    <cellStyle name="Explanatory Text" xfId="1200" xr:uid="{00000000-0005-0000-0000-0000A1040000}"/>
    <cellStyle name="Fixo" xfId="1201" xr:uid="{00000000-0005-0000-0000-0000A2040000}"/>
    <cellStyle name="Fixo 2" xfId="43951" xr:uid="{00000000-0005-0000-0000-0000A3040000}"/>
    <cellStyle name="Good" xfId="1202" xr:uid="{00000000-0005-0000-0000-0000A4040000}"/>
    <cellStyle name="Good 2" xfId="1203" xr:uid="{00000000-0005-0000-0000-0000A5040000}"/>
    <cellStyle name="Good 3" xfId="1204" xr:uid="{00000000-0005-0000-0000-0000A6040000}"/>
    <cellStyle name="Heading 1" xfId="1205" xr:uid="{00000000-0005-0000-0000-0000A7040000}"/>
    <cellStyle name="Heading 1 2" xfId="1206" xr:uid="{00000000-0005-0000-0000-0000A8040000}"/>
    <cellStyle name="Heading 2" xfId="1207" xr:uid="{00000000-0005-0000-0000-0000A9040000}"/>
    <cellStyle name="Heading 3" xfId="1208" xr:uid="{00000000-0005-0000-0000-0000AA040000}"/>
    <cellStyle name="Heading 4" xfId="1209" xr:uid="{00000000-0005-0000-0000-0000AB040000}"/>
    <cellStyle name="Hiperlink 2" xfId="1210" xr:uid="{00000000-0005-0000-0000-0000AC040000}"/>
    <cellStyle name="Hiperlink 3" xfId="1211" xr:uid="{00000000-0005-0000-0000-0000AD040000}"/>
    <cellStyle name="Hiperlink 4" xfId="44021" xr:uid="{00000000-0005-0000-0000-0000AE040000}"/>
    <cellStyle name="Hyperlink 2" xfId="1212" xr:uid="{00000000-0005-0000-0000-0000AF040000}"/>
    <cellStyle name="Incorreto 2" xfId="1213" xr:uid="{00000000-0005-0000-0000-0000B1040000}"/>
    <cellStyle name="Incorreto 2 2" xfId="1214" xr:uid="{00000000-0005-0000-0000-0000B2040000}"/>
    <cellStyle name="Incorreto 2 3" xfId="1215" xr:uid="{00000000-0005-0000-0000-0000B3040000}"/>
    <cellStyle name="Incorreto 3" xfId="1216" xr:uid="{00000000-0005-0000-0000-0000B4040000}"/>
    <cellStyle name="Indefinido" xfId="1217" xr:uid="{00000000-0005-0000-0000-0000B5040000}"/>
    <cellStyle name="Input" xfId="1218" xr:uid="{00000000-0005-0000-0000-0000B6040000}"/>
    <cellStyle name="Input 2" xfId="1219" xr:uid="{00000000-0005-0000-0000-0000B7040000}"/>
    <cellStyle name="Input 2 2" xfId="1220" xr:uid="{00000000-0005-0000-0000-0000B8040000}"/>
    <cellStyle name="Input 2 2 2" xfId="1221" xr:uid="{00000000-0005-0000-0000-0000B9040000}"/>
    <cellStyle name="Input 2 2 2 2" xfId="1222" xr:uid="{00000000-0005-0000-0000-0000BA040000}"/>
    <cellStyle name="Input 2 2 2 2 2" xfId="1223" xr:uid="{00000000-0005-0000-0000-0000BB040000}"/>
    <cellStyle name="Input 2 2 2 2 3" xfId="1224" xr:uid="{00000000-0005-0000-0000-0000BC040000}"/>
    <cellStyle name="Input 2 2 2 2 4" xfId="1225" xr:uid="{00000000-0005-0000-0000-0000BD040000}"/>
    <cellStyle name="Input 2 2 2 2 5" xfId="1226" xr:uid="{00000000-0005-0000-0000-0000BE040000}"/>
    <cellStyle name="Input 2 2 2 3" xfId="1227" xr:uid="{00000000-0005-0000-0000-0000BF040000}"/>
    <cellStyle name="Input 2 2 2 3 2" xfId="1228" xr:uid="{00000000-0005-0000-0000-0000C0040000}"/>
    <cellStyle name="Input 2 2 2 3 3" xfId="1229" xr:uid="{00000000-0005-0000-0000-0000C1040000}"/>
    <cellStyle name="Input 2 2 2 3 4" xfId="1230" xr:uid="{00000000-0005-0000-0000-0000C2040000}"/>
    <cellStyle name="Input 2 2 2 3 5" xfId="1231" xr:uid="{00000000-0005-0000-0000-0000C3040000}"/>
    <cellStyle name="Input 2 2 2 3 6" xfId="1232" xr:uid="{00000000-0005-0000-0000-0000C4040000}"/>
    <cellStyle name="Input 2 2 2 4" xfId="1233" xr:uid="{00000000-0005-0000-0000-0000C5040000}"/>
    <cellStyle name="Input 2 2 3" xfId="1234" xr:uid="{00000000-0005-0000-0000-0000C6040000}"/>
    <cellStyle name="Input 2 2 3 2" xfId="1235" xr:uid="{00000000-0005-0000-0000-0000C7040000}"/>
    <cellStyle name="Input 2 2 3 3" xfId="1236" xr:uid="{00000000-0005-0000-0000-0000C8040000}"/>
    <cellStyle name="Input 2 2 3 4" xfId="1237" xr:uid="{00000000-0005-0000-0000-0000C9040000}"/>
    <cellStyle name="Input 2 2 3 5" xfId="1238" xr:uid="{00000000-0005-0000-0000-0000CA040000}"/>
    <cellStyle name="Input 2 2 3 6" xfId="1239" xr:uid="{00000000-0005-0000-0000-0000CB040000}"/>
    <cellStyle name="Input 2 3" xfId="1240" xr:uid="{00000000-0005-0000-0000-0000CC040000}"/>
    <cellStyle name="Input 2 3 2" xfId="1241" xr:uid="{00000000-0005-0000-0000-0000CD040000}"/>
    <cellStyle name="Input 2 3 2 2" xfId="1242" xr:uid="{00000000-0005-0000-0000-0000CE040000}"/>
    <cellStyle name="Input 2 3 2 3" xfId="1243" xr:uid="{00000000-0005-0000-0000-0000CF040000}"/>
    <cellStyle name="Input 2 3 2 4" xfId="1244" xr:uid="{00000000-0005-0000-0000-0000D0040000}"/>
    <cellStyle name="Input 2 3 2 5" xfId="1245" xr:uid="{00000000-0005-0000-0000-0000D1040000}"/>
    <cellStyle name="Input 2 3 3" xfId="1246" xr:uid="{00000000-0005-0000-0000-0000D2040000}"/>
    <cellStyle name="Input 2 3 3 2" xfId="1247" xr:uid="{00000000-0005-0000-0000-0000D3040000}"/>
    <cellStyle name="Input 2 3 3 3" xfId="1248" xr:uid="{00000000-0005-0000-0000-0000D4040000}"/>
    <cellStyle name="Input 2 3 3 4" xfId="1249" xr:uid="{00000000-0005-0000-0000-0000D5040000}"/>
    <cellStyle name="Input 2 3 3 5" xfId="1250" xr:uid="{00000000-0005-0000-0000-0000D6040000}"/>
    <cellStyle name="Input 2 3 3 6" xfId="1251" xr:uid="{00000000-0005-0000-0000-0000D7040000}"/>
    <cellStyle name="Input 2 3 4" xfId="1252" xr:uid="{00000000-0005-0000-0000-0000D8040000}"/>
    <cellStyle name="Input 2 4" xfId="1253" xr:uid="{00000000-0005-0000-0000-0000D9040000}"/>
    <cellStyle name="Input 2 4 2" xfId="1254" xr:uid="{00000000-0005-0000-0000-0000DA040000}"/>
    <cellStyle name="Input 2 4 2 2" xfId="1255" xr:uid="{00000000-0005-0000-0000-0000DB040000}"/>
    <cellStyle name="Input 2 4 2 3" xfId="1256" xr:uid="{00000000-0005-0000-0000-0000DC040000}"/>
    <cellStyle name="Input 2 4 2 4" xfId="1257" xr:uid="{00000000-0005-0000-0000-0000DD040000}"/>
    <cellStyle name="Input 2 4 2 5" xfId="1258" xr:uid="{00000000-0005-0000-0000-0000DE040000}"/>
    <cellStyle name="Input 2 4 3" xfId="1259" xr:uid="{00000000-0005-0000-0000-0000DF040000}"/>
    <cellStyle name="Input 2 4 4" xfId="1260" xr:uid="{00000000-0005-0000-0000-0000E0040000}"/>
    <cellStyle name="Input 2 4 5" xfId="1261" xr:uid="{00000000-0005-0000-0000-0000E1040000}"/>
    <cellStyle name="Input 2 4 6" xfId="1262" xr:uid="{00000000-0005-0000-0000-0000E2040000}"/>
    <cellStyle name="Input 2 4 7" xfId="1263" xr:uid="{00000000-0005-0000-0000-0000E3040000}"/>
    <cellStyle name="Input 2 4 8" xfId="1264" xr:uid="{00000000-0005-0000-0000-0000E4040000}"/>
    <cellStyle name="Input 3" xfId="1265" xr:uid="{00000000-0005-0000-0000-0000E5040000}"/>
    <cellStyle name="Input 3 2" xfId="1266" xr:uid="{00000000-0005-0000-0000-0000E6040000}"/>
    <cellStyle name="Input 3 2 2" xfId="1267" xr:uid="{00000000-0005-0000-0000-0000E7040000}"/>
    <cellStyle name="Input 3 2 2 2" xfId="1268" xr:uid="{00000000-0005-0000-0000-0000E8040000}"/>
    <cellStyle name="Input 3 2 2 3" xfId="1269" xr:uid="{00000000-0005-0000-0000-0000E9040000}"/>
    <cellStyle name="Input 3 2 2 4" xfId="1270" xr:uid="{00000000-0005-0000-0000-0000EA040000}"/>
    <cellStyle name="Input 3 2 2 5" xfId="1271" xr:uid="{00000000-0005-0000-0000-0000EB040000}"/>
    <cellStyle name="Input 3 2 3" xfId="1272" xr:uid="{00000000-0005-0000-0000-0000EC040000}"/>
    <cellStyle name="Input 3 2 3 2" xfId="1273" xr:uid="{00000000-0005-0000-0000-0000ED040000}"/>
    <cellStyle name="Input 3 2 3 3" xfId="1274" xr:uid="{00000000-0005-0000-0000-0000EE040000}"/>
    <cellStyle name="Input 3 2 3 4" xfId="1275" xr:uid="{00000000-0005-0000-0000-0000EF040000}"/>
    <cellStyle name="Input 3 2 3 5" xfId="1276" xr:uid="{00000000-0005-0000-0000-0000F0040000}"/>
    <cellStyle name="Input 3 2 3 6" xfId="1277" xr:uid="{00000000-0005-0000-0000-0000F1040000}"/>
    <cellStyle name="Input 3 2 4" xfId="1278" xr:uid="{00000000-0005-0000-0000-0000F2040000}"/>
    <cellStyle name="Input 3 3" xfId="1279" xr:uid="{00000000-0005-0000-0000-0000F3040000}"/>
    <cellStyle name="Input 3 3 2" xfId="1280" xr:uid="{00000000-0005-0000-0000-0000F4040000}"/>
    <cellStyle name="Input 3 3 2 2" xfId="1281" xr:uid="{00000000-0005-0000-0000-0000F5040000}"/>
    <cellStyle name="Input 3 3 2 3" xfId="1282" xr:uid="{00000000-0005-0000-0000-0000F6040000}"/>
    <cellStyle name="Input 3 3 2 4" xfId="1283" xr:uid="{00000000-0005-0000-0000-0000F7040000}"/>
    <cellStyle name="Input 3 3 2 5" xfId="1284" xr:uid="{00000000-0005-0000-0000-0000F8040000}"/>
    <cellStyle name="Input 3 3 3" xfId="1285" xr:uid="{00000000-0005-0000-0000-0000F9040000}"/>
    <cellStyle name="Input 3 3 4" xfId="1286" xr:uid="{00000000-0005-0000-0000-0000FA040000}"/>
    <cellStyle name="Input 3 3 5" xfId="1287" xr:uid="{00000000-0005-0000-0000-0000FB040000}"/>
    <cellStyle name="Input 3 3 6" xfId="1288" xr:uid="{00000000-0005-0000-0000-0000FC040000}"/>
    <cellStyle name="Input 3 3 7" xfId="1289" xr:uid="{00000000-0005-0000-0000-0000FD040000}"/>
    <cellStyle name="Input 3 3 8" xfId="1290" xr:uid="{00000000-0005-0000-0000-0000FE040000}"/>
    <cellStyle name="Input 4" xfId="1291" xr:uid="{00000000-0005-0000-0000-0000FF040000}"/>
    <cellStyle name="Input 4 2" xfId="1292" xr:uid="{00000000-0005-0000-0000-000000050000}"/>
    <cellStyle name="Input 4 2 2" xfId="1293" xr:uid="{00000000-0005-0000-0000-000001050000}"/>
    <cellStyle name="Input 4 2 2 2" xfId="1294" xr:uid="{00000000-0005-0000-0000-000002050000}"/>
    <cellStyle name="Input 4 2 2 3" xfId="1295" xr:uid="{00000000-0005-0000-0000-000003050000}"/>
    <cellStyle name="Input 4 2 2 4" xfId="1296" xr:uid="{00000000-0005-0000-0000-000004050000}"/>
    <cellStyle name="Input 4 2 2 5" xfId="1297" xr:uid="{00000000-0005-0000-0000-000005050000}"/>
    <cellStyle name="Input 4 2 3" xfId="1298" xr:uid="{00000000-0005-0000-0000-000006050000}"/>
    <cellStyle name="Input 4 2 3 2" xfId="1299" xr:uid="{00000000-0005-0000-0000-000007050000}"/>
    <cellStyle name="Input 4 2 3 3" xfId="1300" xr:uid="{00000000-0005-0000-0000-000008050000}"/>
    <cellStyle name="Input 4 2 3 4" xfId="1301" xr:uid="{00000000-0005-0000-0000-000009050000}"/>
    <cellStyle name="Input 4 2 3 5" xfId="1302" xr:uid="{00000000-0005-0000-0000-00000A050000}"/>
    <cellStyle name="Input 4 2 3 6" xfId="1303" xr:uid="{00000000-0005-0000-0000-00000B050000}"/>
    <cellStyle name="Input 4 2 4" xfId="1304" xr:uid="{00000000-0005-0000-0000-00000C050000}"/>
    <cellStyle name="Input 4 3" xfId="1305" xr:uid="{00000000-0005-0000-0000-00000D050000}"/>
    <cellStyle name="Input 4 3 2" xfId="1306" xr:uid="{00000000-0005-0000-0000-00000E050000}"/>
    <cellStyle name="Input 4 3 3" xfId="1307" xr:uid="{00000000-0005-0000-0000-00000F050000}"/>
    <cellStyle name="Input 4 3 4" xfId="1308" xr:uid="{00000000-0005-0000-0000-000010050000}"/>
    <cellStyle name="Input 4 3 5" xfId="1309" xr:uid="{00000000-0005-0000-0000-000011050000}"/>
    <cellStyle name="Input 4 3 6" xfId="1310" xr:uid="{00000000-0005-0000-0000-000012050000}"/>
    <cellStyle name="Input 5" xfId="1311" xr:uid="{00000000-0005-0000-0000-000013050000}"/>
    <cellStyle name="Input 5 2" xfId="1312" xr:uid="{00000000-0005-0000-0000-000014050000}"/>
    <cellStyle name="Input 5 3" xfId="1313" xr:uid="{00000000-0005-0000-0000-000015050000}"/>
    <cellStyle name="Input 5 4" xfId="1314" xr:uid="{00000000-0005-0000-0000-000016050000}"/>
    <cellStyle name="Input 5 5" xfId="1315" xr:uid="{00000000-0005-0000-0000-000017050000}"/>
    <cellStyle name="Input 5 6" xfId="1316" xr:uid="{00000000-0005-0000-0000-000018050000}"/>
    <cellStyle name="Linked Cell" xfId="1317" xr:uid="{00000000-0005-0000-0000-000019050000}"/>
    <cellStyle name="Moeda" xfId="43937" builtinId="4"/>
    <cellStyle name="Moeda 10" xfId="1318" xr:uid="{00000000-0005-0000-0000-00001B050000}"/>
    <cellStyle name="Moeda 11" xfId="1319" xr:uid="{00000000-0005-0000-0000-00001C050000}"/>
    <cellStyle name="Moeda 12" xfId="1320" xr:uid="{00000000-0005-0000-0000-00001D050000}"/>
    <cellStyle name="Moeda 13" xfId="1321" xr:uid="{00000000-0005-0000-0000-00001E050000}"/>
    <cellStyle name="Moeda 13 2" xfId="1322" xr:uid="{00000000-0005-0000-0000-00001F050000}"/>
    <cellStyle name="Moeda 13 2 2" xfId="1323" xr:uid="{00000000-0005-0000-0000-000020050000}"/>
    <cellStyle name="Moeda 13 2 2 2" xfId="1324" xr:uid="{00000000-0005-0000-0000-000021050000}"/>
    <cellStyle name="Moeda 13 2 2 3" xfId="1325" xr:uid="{00000000-0005-0000-0000-000022050000}"/>
    <cellStyle name="Moeda 13 2 3" xfId="1326" xr:uid="{00000000-0005-0000-0000-000023050000}"/>
    <cellStyle name="Moeda 13 2 4" xfId="1327" xr:uid="{00000000-0005-0000-0000-000024050000}"/>
    <cellStyle name="Moeda 13 3" xfId="1328" xr:uid="{00000000-0005-0000-0000-000025050000}"/>
    <cellStyle name="Moeda 13 3 2" xfId="1329" xr:uid="{00000000-0005-0000-0000-000026050000}"/>
    <cellStyle name="Moeda 13 3 2 2" xfId="1330" xr:uid="{00000000-0005-0000-0000-000027050000}"/>
    <cellStyle name="Moeda 13 3 2 3" xfId="1331" xr:uid="{00000000-0005-0000-0000-000028050000}"/>
    <cellStyle name="Moeda 13 3 3" xfId="1332" xr:uid="{00000000-0005-0000-0000-000029050000}"/>
    <cellStyle name="Moeda 13 3 4" xfId="1333" xr:uid="{00000000-0005-0000-0000-00002A050000}"/>
    <cellStyle name="Moeda 13 4" xfId="1334" xr:uid="{00000000-0005-0000-0000-00002B050000}"/>
    <cellStyle name="Moeda 13 4 2" xfId="1335" xr:uid="{00000000-0005-0000-0000-00002C050000}"/>
    <cellStyle name="Moeda 13 4 2 2" xfId="1336" xr:uid="{00000000-0005-0000-0000-00002D050000}"/>
    <cellStyle name="Moeda 13 4 2 3" xfId="1337" xr:uid="{00000000-0005-0000-0000-00002E050000}"/>
    <cellStyle name="Moeda 13 4 3" xfId="1338" xr:uid="{00000000-0005-0000-0000-00002F050000}"/>
    <cellStyle name="Moeda 13 4 4" xfId="1339" xr:uid="{00000000-0005-0000-0000-000030050000}"/>
    <cellStyle name="Moeda 13 5" xfId="1340" xr:uid="{00000000-0005-0000-0000-000031050000}"/>
    <cellStyle name="Moeda 13 5 2" xfId="1341" xr:uid="{00000000-0005-0000-0000-000032050000}"/>
    <cellStyle name="Moeda 13 5 3" xfId="1342" xr:uid="{00000000-0005-0000-0000-000033050000}"/>
    <cellStyle name="Moeda 13 6" xfId="1343" xr:uid="{00000000-0005-0000-0000-000034050000}"/>
    <cellStyle name="Moeda 13 7" xfId="1344" xr:uid="{00000000-0005-0000-0000-000035050000}"/>
    <cellStyle name="Moeda 14" xfId="1345" xr:uid="{00000000-0005-0000-0000-000036050000}"/>
    <cellStyle name="Moeda 15" xfId="1346" xr:uid="{00000000-0005-0000-0000-000037050000}"/>
    <cellStyle name="Moeda 16" xfId="1347" xr:uid="{00000000-0005-0000-0000-000038050000}"/>
    <cellStyle name="Moeda 17" xfId="43876" xr:uid="{00000000-0005-0000-0000-000039050000}"/>
    <cellStyle name="Moeda 17 2" xfId="44077" xr:uid="{3F816FEE-23B8-4DA6-8D96-CB7AA12F2131}"/>
    <cellStyle name="Moeda 18" xfId="4" xr:uid="{00000000-0005-0000-0000-00003A050000}"/>
    <cellStyle name="Moeda 18 2" xfId="44020" xr:uid="{00000000-0005-0000-0000-00003B050000}"/>
    <cellStyle name="Moeda 18 3" xfId="43944" xr:uid="{00000000-0005-0000-0000-00003C050000}"/>
    <cellStyle name="Moeda 19" xfId="43946" xr:uid="{00000000-0005-0000-0000-00003D050000}"/>
    <cellStyle name="Moeda 2" xfId="8" xr:uid="{00000000-0005-0000-0000-00003E050000}"/>
    <cellStyle name="Moeda 2 10" xfId="43917" xr:uid="{00000000-0005-0000-0000-00003F050000}"/>
    <cellStyle name="Moeda 2 11" xfId="26" xr:uid="{00000000-0005-0000-0000-000040050000}"/>
    <cellStyle name="Moeda 2 12" xfId="44023" xr:uid="{00000000-0005-0000-0000-000041050000}"/>
    <cellStyle name="Moeda 2 2" xfId="28" xr:uid="{00000000-0005-0000-0000-000042050000}"/>
    <cellStyle name="Moeda 2 2 2" xfId="1348" xr:uid="{00000000-0005-0000-0000-000043050000}"/>
    <cellStyle name="Moeda 2 2 2 2" xfId="1349" xr:uid="{00000000-0005-0000-0000-000044050000}"/>
    <cellStyle name="Moeda 2 2 2 2 2" xfId="1350" xr:uid="{00000000-0005-0000-0000-000045050000}"/>
    <cellStyle name="Moeda 2 2 2 2 3" xfId="1351" xr:uid="{00000000-0005-0000-0000-000046050000}"/>
    <cellStyle name="Moeda 2 2 2 3" xfId="1352" xr:uid="{00000000-0005-0000-0000-000047050000}"/>
    <cellStyle name="Moeda 2 2 2 4" xfId="1353" xr:uid="{00000000-0005-0000-0000-000048050000}"/>
    <cellStyle name="Moeda 2 2 2 5" xfId="1354" xr:uid="{00000000-0005-0000-0000-000049050000}"/>
    <cellStyle name="Moeda 2 2 2 6" xfId="1355" xr:uid="{00000000-0005-0000-0000-00004A050000}"/>
    <cellStyle name="Moeda 2 2 3" xfId="1356" xr:uid="{00000000-0005-0000-0000-00004B050000}"/>
    <cellStyle name="Moeda 2 2 3 2" xfId="1357" xr:uid="{00000000-0005-0000-0000-00004C050000}"/>
    <cellStyle name="Moeda 2 2 3 2 2" xfId="1358" xr:uid="{00000000-0005-0000-0000-00004D050000}"/>
    <cellStyle name="Moeda 2 2 3 3" xfId="1359" xr:uid="{00000000-0005-0000-0000-00004E050000}"/>
    <cellStyle name="Moeda 2 2 3 4" xfId="1360" xr:uid="{00000000-0005-0000-0000-00004F050000}"/>
    <cellStyle name="Moeda 2 2 4" xfId="1361" xr:uid="{00000000-0005-0000-0000-000050050000}"/>
    <cellStyle name="Moeda 2 2 5" xfId="1362" xr:uid="{00000000-0005-0000-0000-000051050000}"/>
    <cellStyle name="Moeda 2 2 6" xfId="1363" xr:uid="{00000000-0005-0000-0000-000052050000}"/>
    <cellStyle name="Moeda 2 2 7" xfId="1364" xr:uid="{00000000-0005-0000-0000-000053050000}"/>
    <cellStyle name="Moeda 2 2 8" xfId="43881" xr:uid="{00000000-0005-0000-0000-000054050000}"/>
    <cellStyle name="Moeda 2 3" xfId="20" xr:uid="{00000000-0005-0000-0000-000055050000}"/>
    <cellStyle name="Moeda 2 3 2" xfId="1366" xr:uid="{00000000-0005-0000-0000-000056050000}"/>
    <cellStyle name="Moeda 2 3 2 2" xfId="1367" xr:uid="{00000000-0005-0000-0000-000057050000}"/>
    <cellStyle name="Moeda 2 3 2 2 2" xfId="1368" xr:uid="{00000000-0005-0000-0000-000058050000}"/>
    <cellStyle name="Moeda 2 3 2 3" xfId="1369" xr:uid="{00000000-0005-0000-0000-000059050000}"/>
    <cellStyle name="Moeda 2 3 3" xfId="1370" xr:uid="{00000000-0005-0000-0000-00005A050000}"/>
    <cellStyle name="Moeda 2 3 4" xfId="1371" xr:uid="{00000000-0005-0000-0000-00005B050000}"/>
    <cellStyle name="Moeda 2 3 5" xfId="1372" xr:uid="{00000000-0005-0000-0000-00005C050000}"/>
    <cellStyle name="Moeda 2 3 6" xfId="1373" xr:uid="{00000000-0005-0000-0000-00005D050000}"/>
    <cellStyle name="Moeda 2 3 7" xfId="1365" xr:uid="{00000000-0005-0000-0000-00005E050000}"/>
    <cellStyle name="Moeda 2 4" xfId="1374" xr:uid="{00000000-0005-0000-0000-00005F050000}"/>
    <cellStyle name="Moeda 2 4 2" xfId="1375" xr:uid="{00000000-0005-0000-0000-000060050000}"/>
    <cellStyle name="Moeda 2 4 2 2" xfId="1376" xr:uid="{00000000-0005-0000-0000-000061050000}"/>
    <cellStyle name="Moeda 2 4 3" xfId="1377" xr:uid="{00000000-0005-0000-0000-000062050000}"/>
    <cellStyle name="Moeda 2 4 4" xfId="1378" xr:uid="{00000000-0005-0000-0000-000063050000}"/>
    <cellStyle name="Moeda 2 5" xfId="1379" xr:uid="{00000000-0005-0000-0000-000064050000}"/>
    <cellStyle name="Moeda 2 6" xfId="1380" xr:uid="{00000000-0005-0000-0000-000065050000}"/>
    <cellStyle name="Moeda 2 7" xfId="1381" xr:uid="{00000000-0005-0000-0000-000066050000}"/>
    <cellStyle name="Moeda 2 8" xfId="1382" xr:uid="{00000000-0005-0000-0000-000067050000}"/>
    <cellStyle name="Moeda 2 9" xfId="43879" xr:uid="{00000000-0005-0000-0000-000068050000}"/>
    <cellStyle name="Moeda 2_Memória de Cálculo - BM 21 ANICUNS MARGEM ESQUERDA" xfId="1383" xr:uid="{00000000-0005-0000-0000-000069050000}"/>
    <cellStyle name="Moeda 20" xfId="44016" xr:uid="{00000000-0005-0000-0000-00006A050000}"/>
    <cellStyle name="Moeda 21" xfId="44084" xr:uid="{5E086D77-CF4B-426F-8F94-65B8DE908195}"/>
    <cellStyle name="Moeda 3" xfId="35" xr:uid="{00000000-0005-0000-0000-00006B050000}"/>
    <cellStyle name="Moeda 3 10" xfId="1384" xr:uid="{00000000-0005-0000-0000-00006C050000}"/>
    <cellStyle name="Moeda 3 10 10" xfId="1385" xr:uid="{00000000-0005-0000-0000-00006D050000}"/>
    <cellStyle name="Moeda 3 10 2" xfId="1386" xr:uid="{00000000-0005-0000-0000-00006E050000}"/>
    <cellStyle name="Moeda 3 10 2 2" xfId="1387" xr:uid="{00000000-0005-0000-0000-00006F050000}"/>
    <cellStyle name="Moeda 3 10 2 2 2" xfId="1388" xr:uid="{00000000-0005-0000-0000-000070050000}"/>
    <cellStyle name="Moeda 3 10 2 2 2 2" xfId="1389" xr:uid="{00000000-0005-0000-0000-000071050000}"/>
    <cellStyle name="Moeda 3 10 2 2 2 3" xfId="1390" xr:uid="{00000000-0005-0000-0000-000072050000}"/>
    <cellStyle name="Moeda 3 10 2 2 3" xfId="1391" xr:uid="{00000000-0005-0000-0000-000073050000}"/>
    <cellStyle name="Moeda 3 10 2 2 4" xfId="1392" xr:uid="{00000000-0005-0000-0000-000074050000}"/>
    <cellStyle name="Moeda 3 10 2 3" xfId="1393" xr:uid="{00000000-0005-0000-0000-000075050000}"/>
    <cellStyle name="Moeda 3 10 2 3 2" xfId="1394" xr:uid="{00000000-0005-0000-0000-000076050000}"/>
    <cellStyle name="Moeda 3 10 2 3 2 2" xfId="1395" xr:uid="{00000000-0005-0000-0000-000077050000}"/>
    <cellStyle name="Moeda 3 10 2 3 2 3" xfId="1396" xr:uid="{00000000-0005-0000-0000-000078050000}"/>
    <cellStyle name="Moeda 3 10 2 3 3" xfId="1397" xr:uid="{00000000-0005-0000-0000-000079050000}"/>
    <cellStyle name="Moeda 3 10 2 3 4" xfId="1398" xr:uid="{00000000-0005-0000-0000-00007A050000}"/>
    <cellStyle name="Moeda 3 10 2 4" xfId="1399" xr:uid="{00000000-0005-0000-0000-00007B050000}"/>
    <cellStyle name="Moeda 3 10 2 4 2" xfId="1400" xr:uid="{00000000-0005-0000-0000-00007C050000}"/>
    <cellStyle name="Moeda 3 10 2 4 2 2" xfId="1401" xr:uid="{00000000-0005-0000-0000-00007D050000}"/>
    <cellStyle name="Moeda 3 10 2 4 2 3" xfId="1402" xr:uid="{00000000-0005-0000-0000-00007E050000}"/>
    <cellStyle name="Moeda 3 10 2 4 3" xfId="1403" xr:uid="{00000000-0005-0000-0000-00007F050000}"/>
    <cellStyle name="Moeda 3 10 2 4 4" xfId="1404" xr:uid="{00000000-0005-0000-0000-000080050000}"/>
    <cellStyle name="Moeda 3 10 2 5" xfId="1405" xr:uid="{00000000-0005-0000-0000-000081050000}"/>
    <cellStyle name="Moeda 3 10 2 5 2" xfId="1406" xr:uid="{00000000-0005-0000-0000-000082050000}"/>
    <cellStyle name="Moeda 3 10 2 5 3" xfId="1407" xr:uid="{00000000-0005-0000-0000-000083050000}"/>
    <cellStyle name="Moeda 3 10 2 6" xfId="1408" xr:uid="{00000000-0005-0000-0000-000084050000}"/>
    <cellStyle name="Moeda 3 10 2 7" xfId="1409" xr:uid="{00000000-0005-0000-0000-000085050000}"/>
    <cellStyle name="Moeda 3 10 3" xfId="1410" xr:uid="{00000000-0005-0000-0000-000086050000}"/>
    <cellStyle name="Moeda 3 10 3 2" xfId="1411" xr:uid="{00000000-0005-0000-0000-000087050000}"/>
    <cellStyle name="Moeda 3 10 3 2 2" xfId="1412" xr:uid="{00000000-0005-0000-0000-000088050000}"/>
    <cellStyle name="Moeda 3 10 3 2 3" xfId="1413" xr:uid="{00000000-0005-0000-0000-000089050000}"/>
    <cellStyle name="Moeda 3 10 3 3" xfId="1414" xr:uid="{00000000-0005-0000-0000-00008A050000}"/>
    <cellStyle name="Moeda 3 10 3 4" xfId="1415" xr:uid="{00000000-0005-0000-0000-00008B050000}"/>
    <cellStyle name="Moeda 3 10 4" xfId="1416" xr:uid="{00000000-0005-0000-0000-00008C050000}"/>
    <cellStyle name="Moeda 3 10 4 2" xfId="1417" xr:uid="{00000000-0005-0000-0000-00008D050000}"/>
    <cellStyle name="Moeda 3 10 4 2 2" xfId="1418" xr:uid="{00000000-0005-0000-0000-00008E050000}"/>
    <cellStyle name="Moeda 3 10 4 2 3" xfId="1419" xr:uid="{00000000-0005-0000-0000-00008F050000}"/>
    <cellStyle name="Moeda 3 10 4 3" xfId="1420" xr:uid="{00000000-0005-0000-0000-000090050000}"/>
    <cellStyle name="Moeda 3 10 4 4" xfId="1421" xr:uid="{00000000-0005-0000-0000-000091050000}"/>
    <cellStyle name="Moeda 3 10 5" xfId="1422" xr:uid="{00000000-0005-0000-0000-000092050000}"/>
    <cellStyle name="Moeda 3 10 5 2" xfId="1423" xr:uid="{00000000-0005-0000-0000-000093050000}"/>
    <cellStyle name="Moeda 3 10 5 2 2" xfId="1424" xr:uid="{00000000-0005-0000-0000-000094050000}"/>
    <cellStyle name="Moeda 3 10 5 2 3" xfId="1425" xr:uid="{00000000-0005-0000-0000-000095050000}"/>
    <cellStyle name="Moeda 3 10 5 3" xfId="1426" xr:uid="{00000000-0005-0000-0000-000096050000}"/>
    <cellStyle name="Moeda 3 10 5 4" xfId="1427" xr:uid="{00000000-0005-0000-0000-000097050000}"/>
    <cellStyle name="Moeda 3 10 6" xfId="1428" xr:uid="{00000000-0005-0000-0000-000098050000}"/>
    <cellStyle name="Moeda 3 10 6 2" xfId="1429" xr:uid="{00000000-0005-0000-0000-000099050000}"/>
    <cellStyle name="Moeda 3 10 6 3" xfId="1430" xr:uid="{00000000-0005-0000-0000-00009A050000}"/>
    <cellStyle name="Moeda 3 10 7" xfId="1431" xr:uid="{00000000-0005-0000-0000-00009B050000}"/>
    <cellStyle name="Moeda 3 10 8" xfId="1432" xr:uid="{00000000-0005-0000-0000-00009C050000}"/>
    <cellStyle name="Moeda 3 10 9" xfId="1433" xr:uid="{00000000-0005-0000-0000-00009D050000}"/>
    <cellStyle name="Moeda 3 11" xfId="1434" xr:uid="{00000000-0005-0000-0000-00009E050000}"/>
    <cellStyle name="Moeda 3 11 10" xfId="1435" xr:uid="{00000000-0005-0000-0000-00009F050000}"/>
    <cellStyle name="Moeda 3 11 2" xfId="1436" xr:uid="{00000000-0005-0000-0000-0000A0050000}"/>
    <cellStyle name="Moeda 3 11 2 2" xfId="1437" xr:uid="{00000000-0005-0000-0000-0000A1050000}"/>
    <cellStyle name="Moeda 3 11 2 2 2" xfId="1438" xr:uid="{00000000-0005-0000-0000-0000A2050000}"/>
    <cellStyle name="Moeda 3 11 2 2 2 2" xfId="1439" xr:uid="{00000000-0005-0000-0000-0000A3050000}"/>
    <cellStyle name="Moeda 3 11 2 2 2 3" xfId="1440" xr:uid="{00000000-0005-0000-0000-0000A4050000}"/>
    <cellStyle name="Moeda 3 11 2 2 3" xfId="1441" xr:uid="{00000000-0005-0000-0000-0000A5050000}"/>
    <cellStyle name="Moeda 3 11 2 2 4" xfId="1442" xr:uid="{00000000-0005-0000-0000-0000A6050000}"/>
    <cellStyle name="Moeda 3 11 2 3" xfId="1443" xr:uid="{00000000-0005-0000-0000-0000A7050000}"/>
    <cellStyle name="Moeda 3 11 2 3 2" xfId="1444" xr:uid="{00000000-0005-0000-0000-0000A8050000}"/>
    <cellStyle name="Moeda 3 11 2 3 2 2" xfId="1445" xr:uid="{00000000-0005-0000-0000-0000A9050000}"/>
    <cellStyle name="Moeda 3 11 2 3 2 3" xfId="1446" xr:uid="{00000000-0005-0000-0000-0000AA050000}"/>
    <cellStyle name="Moeda 3 11 2 3 3" xfId="1447" xr:uid="{00000000-0005-0000-0000-0000AB050000}"/>
    <cellStyle name="Moeda 3 11 2 3 4" xfId="1448" xr:uid="{00000000-0005-0000-0000-0000AC050000}"/>
    <cellStyle name="Moeda 3 11 2 4" xfId="1449" xr:uid="{00000000-0005-0000-0000-0000AD050000}"/>
    <cellStyle name="Moeda 3 11 2 4 2" xfId="1450" xr:uid="{00000000-0005-0000-0000-0000AE050000}"/>
    <cellStyle name="Moeda 3 11 2 4 2 2" xfId="1451" xr:uid="{00000000-0005-0000-0000-0000AF050000}"/>
    <cellStyle name="Moeda 3 11 2 4 2 3" xfId="1452" xr:uid="{00000000-0005-0000-0000-0000B0050000}"/>
    <cellStyle name="Moeda 3 11 2 4 3" xfId="1453" xr:uid="{00000000-0005-0000-0000-0000B1050000}"/>
    <cellStyle name="Moeda 3 11 2 4 4" xfId="1454" xr:uid="{00000000-0005-0000-0000-0000B2050000}"/>
    <cellStyle name="Moeda 3 11 2 5" xfId="1455" xr:uid="{00000000-0005-0000-0000-0000B3050000}"/>
    <cellStyle name="Moeda 3 11 2 5 2" xfId="1456" xr:uid="{00000000-0005-0000-0000-0000B4050000}"/>
    <cellStyle name="Moeda 3 11 2 5 3" xfId="1457" xr:uid="{00000000-0005-0000-0000-0000B5050000}"/>
    <cellStyle name="Moeda 3 11 2 6" xfId="1458" xr:uid="{00000000-0005-0000-0000-0000B6050000}"/>
    <cellStyle name="Moeda 3 11 2 7" xfId="1459" xr:uid="{00000000-0005-0000-0000-0000B7050000}"/>
    <cellStyle name="Moeda 3 11 3" xfId="1460" xr:uid="{00000000-0005-0000-0000-0000B8050000}"/>
    <cellStyle name="Moeda 3 11 3 2" xfId="1461" xr:uid="{00000000-0005-0000-0000-0000B9050000}"/>
    <cellStyle name="Moeda 3 11 3 2 2" xfId="1462" xr:uid="{00000000-0005-0000-0000-0000BA050000}"/>
    <cellStyle name="Moeda 3 11 3 2 3" xfId="1463" xr:uid="{00000000-0005-0000-0000-0000BB050000}"/>
    <cellStyle name="Moeda 3 11 3 3" xfId="1464" xr:uid="{00000000-0005-0000-0000-0000BC050000}"/>
    <cellStyle name="Moeda 3 11 3 4" xfId="1465" xr:uid="{00000000-0005-0000-0000-0000BD050000}"/>
    <cellStyle name="Moeda 3 11 4" xfId="1466" xr:uid="{00000000-0005-0000-0000-0000BE050000}"/>
    <cellStyle name="Moeda 3 11 4 2" xfId="1467" xr:uid="{00000000-0005-0000-0000-0000BF050000}"/>
    <cellStyle name="Moeda 3 11 4 2 2" xfId="1468" xr:uid="{00000000-0005-0000-0000-0000C0050000}"/>
    <cellStyle name="Moeda 3 11 4 2 3" xfId="1469" xr:uid="{00000000-0005-0000-0000-0000C1050000}"/>
    <cellStyle name="Moeda 3 11 4 3" xfId="1470" xr:uid="{00000000-0005-0000-0000-0000C2050000}"/>
    <cellStyle name="Moeda 3 11 4 4" xfId="1471" xr:uid="{00000000-0005-0000-0000-0000C3050000}"/>
    <cellStyle name="Moeda 3 11 5" xfId="1472" xr:uid="{00000000-0005-0000-0000-0000C4050000}"/>
    <cellStyle name="Moeda 3 11 5 2" xfId="1473" xr:uid="{00000000-0005-0000-0000-0000C5050000}"/>
    <cellStyle name="Moeda 3 11 5 2 2" xfId="1474" xr:uid="{00000000-0005-0000-0000-0000C6050000}"/>
    <cellStyle name="Moeda 3 11 5 2 3" xfId="1475" xr:uid="{00000000-0005-0000-0000-0000C7050000}"/>
    <cellStyle name="Moeda 3 11 5 3" xfId="1476" xr:uid="{00000000-0005-0000-0000-0000C8050000}"/>
    <cellStyle name="Moeda 3 11 5 4" xfId="1477" xr:uid="{00000000-0005-0000-0000-0000C9050000}"/>
    <cellStyle name="Moeda 3 11 6" xfId="1478" xr:uid="{00000000-0005-0000-0000-0000CA050000}"/>
    <cellStyle name="Moeda 3 11 6 2" xfId="1479" xr:uid="{00000000-0005-0000-0000-0000CB050000}"/>
    <cellStyle name="Moeda 3 11 6 3" xfId="1480" xr:uid="{00000000-0005-0000-0000-0000CC050000}"/>
    <cellStyle name="Moeda 3 11 7" xfId="1481" xr:uid="{00000000-0005-0000-0000-0000CD050000}"/>
    <cellStyle name="Moeda 3 11 8" xfId="1482" xr:uid="{00000000-0005-0000-0000-0000CE050000}"/>
    <cellStyle name="Moeda 3 11 9" xfId="1483" xr:uid="{00000000-0005-0000-0000-0000CF050000}"/>
    <cellStyle name="Moeda 3 12" xfId="1484" xr:uid="{00000000-0005-0000-0000-0000D0050000}"/>
    <cellStyle name="Moeda 3 12 2" xfId="1485" xr:uid="{00000000-0005-0000-0000-0000D1050000}"/>
    <cellStyle name="Moeda 3 12 2 2" xfId="1486" xr:uid="{00000000-0005-0000-0000-0000D2050000}"/>
    <cellStyle name="Moeda 3 12 2 2 2" xfId="1487" xr:uid="{00000000-0005-0000-0000-0000D3050000}"/>
    <cellStyle name="Moeda 3 12 2 2 3" xfId="1488" xr:uid="{00000000-0005-0000-0000-0000D4050000}"/>
    <cellStyle name="Moeda 3 12 2 3" xfId="1489" xr:uid="{00000000-0005-0000-0000-0000D5050000}"/>
    <cellStyle name="Moeda 3 12 2 4" xfId="1490" xr:uid="{00000000-0005-0000-0000-0000D6050000}"/>
    <cellStyle name="Moeda 3 12 3" xfId="1491" xr:uid="{00000000-0005-0000-0000-0000D7050000}"/>
    <cellStyle name="Moeda 3 12 3 2" xfId="1492" xr:uid="{00000000-0005-0000-0000-0000D8050000}"/>
    <cellStyle name="Moeda 3 12 3 2 2" xfId="1493" xr:uid="{00000000-0005-0000-0000-0000D9050000}"/>
    <cellStyle name="Moeda 3 12 3 2 3" xfId="1494" xr:uid="{00000000-0005-0000-0000-0000DA050000}"/>
    <cellStyle name="Moeda 3 12 3 3" xfId="1495" xr:uid="{00000000-0005-0000-0000-0000DB050000}"/>
    <cellStyle name="Moeda 3 12 3 4" xfId="1496" xr:uid="{00000000-0005-0000-0000-0000DC050000}"/>
    <cellStyle name="Moeda 3 12 4" xfId="1497" xr:uid="{00000000-0005-0000-0000-0000DD050000}"/>
    <cellStyle name="Moeda 3 12 4 2" xfId="1498" xr:uid="{00000000-0005-0000-0000-0000DE050000}"/>
    <cellStyle name="Moeda 3 12 4 2 2" xfId="1499" xr:uid="{00000000-0005-0000-0000-0000DF050000}"/>
    <cellStyle name="Moeda 3 12 4 2 3" xfId="1500" xr:uid="{00000000-0005-0000-0000-0000E0050000}"/>
    <cellStyle name="Moeda 3 12 4 3" xfId="1501" xr:uid="{00000000-0005-0000-0000-0000E1050000}"/>
    <cellStyle name="Moeda 3 12 4 4" xfId="1502" xr:uid="{00000000-0005-0000-0000-0000E2050000}"/>
    <cellStyle name="Moeda 3 12 5" xfId="1503" xr:uid="{00000000-0005-0000-0000-0000E3050000}"/>
    <cellStyle name="Moeda 3 12 5 2" xfId="1504" xr:uid="{00000000-0005-0000-0000-0000E4050000}"/>
    <cellStyle name="Moeda 3 12 5 3" xfId="1505" xr:uid="{00000000-0005-0000-0000-0000E5050000}"/>
    <cellStyle name="Moeda 3 12 6" xfId="1506" xr:uid="{00000000-0005-0000-0000-0000E6050000}"/>
    <cellStyle name="Moeda 3 12 7" xfId="1507" xr:uid="{00000000-0005-0000-0000-0000E7050000}"/>
    <cellStyle name="Moeda 3 12 8" xfId="1508" xr:uid="{00000000-0005-0000-0000-0000E8050000}"/>
    <cellStyle name="Moeda 3 13" xfId="1509" xr:uid="{00000000-0005-0000-0000-0000E9050000}"/>
    <cellStyle name="Moeda 3 13 2" xfId="1510" xr:uid="{00000000-0005-0000-0000-0000EA050000}"/>
    <cellStyle name="Moeda 3 13 2 2" xfId="1511" xr:uid="{00000000-0005-0000-0000-0000EB050000}"/>
    <cellStyle name="Moeda 3 13 2 2 2" xfId="1512" xr:uid="{00000000-0005-0000-0000-0000EC050000}"/>
    <cellStyle name="Moeda 3 13 2 2 3" xfId="1513" xr:uid="{00000000-0005-0000-0000-0000ED050000}"/>
    <cellStyle name="Moeda 3 13 2 3" xfId="1514" xr:uid="{00000000-0005-0000-0000-0000EE050000}"/>
    <cellStyle name="Moeda 3 13 2 4" xfId="1515" xr:uid="{00000000-0005-0000-0000-0000EF050000}"/>
    <cellStyle name="Moeda 3 13 3" xfId="1516" xr:uid="{00000000-0005-0000-0000-0000F0050000}"/>
    <cellStyle name="Moeda 3 13 3 2" xfId="1517" xr:uid="{00000000-0005-0000-0000-0000F1050000}"/>
    <cellStyle name="Moeda 3 13 3 3" xfId="1518" xr:uid="{00000000-0005-0000-0000-0000F2050000}"/>
    <cellStyle name="Moeda 3 13 4" xfId="1519" xr:uid="{00000000-0005-0000-0000-0000F3050000}"/>
    <cellStyle name="Moeda 3 13 5" xfId="1520" xr:uid="{00000000-0005-0000-0000-0000F4050000}"/>
    <cellStyle name="Moeda 3 14" xfId="1521" xr:uid="{00000000-0005-0000-0000-0000F5050000}"/>
    <cellStyle name="Moeda 3 14 2" xfId="1522" xr:uid="{00000000-0005-0000-0000-0000F6050000}"/>
    <cellStyle name="Moeda 3 14 2 2" xfId="1523" xr:uid="{00000000-0005-0000-0000-0000F7050000}"/>
    <cellStyle name="Moeda 3 14 2 3" xfId="1524" xr:uid="{00000000-0005-0000-0000-0000F8050000}"/>
    <cellStyle name="Moeda 3 14 3" xfId="1525" xr:uid="{00000000-0005-0000-0000-0000F9050000}"/>
    <cellStyle name="Moeda 3 14 4" xfId="1526" xr:uid="{00000000-0005-0000-0000-0000FA050000}"/>
    <cellStyle name="Moeda 3 15" xfId="1527" xr:uid="{00000000-0005-0000-0000-0000FB050000}"/>
    <cellStyle name="Moeda 3 15 2" xfId="1528" xr:uid="{00000000-0005-0000-0000-0000FC050000}"/>
    <cellStyle name="Moeda 3 15 2 2" xfId="1529" xr:uid="{00000000-0005-0000-0000-0000FD050000}"/>
    <cellStyle name="Moeda 3 15 2 3" xfId="1530" xr:uid="{00000000-0005-0000-0000-0000FE050000}"/>
    <cellStyle name="Moeda 3 15 3" xfId="1531" xr:uid="{00000000-0005-0000-0000-0000FF050000}"/>
    <cellStyle name="Moeda 3 15 4" xfId="1532" xr:uid="{00000000-0005-0000-0000-000000060000}"/>
    <cellStyle name="Moeda 3 16" xfId="1533" xr:uid="{00000000-0005-0000-0000-000001060000}"/>
    <cellStyle name="Moeda 3 16 2" xfId="1534" xr:uid="{00000000-0005-0000-0000-000002060000}"/>
    <cellStyle name="Moeda 3 16 2 2" xfId="1535" xr:uid="{00000000-0005-0000-0000-000003060000}"/>
    <cellStyle name="Moeda 3 16 2 3" xfId="1536" xr:uid="{00000000-0005-0000-0000-000004060000}"/>
    <cellStyle name="Moeda 3 16 3" xfId="1537" xr:uid="{00000000-0005-0000-0000-000005060000}"/>
    <cellStyle name="Moeda 3 16 4" xfId="1538" xr:uid="{00000000-0005-0000-0000-000006060000}"/>
    <cellStyle name="Moeda 3 17" xfId="1539" xr:uid="{00000000-0005-0000-0000-000007060000}"/>
    <cellStyle name="Moeda 3 17 2" xfId="1540" xr:uid="{00000000-0005-0000-0000-000008060000}"/>
    <cellStyle name="Moeda 3 17 3" xfId="1541" xr:uid="{00000000-0005-0000-0000-000009060000}"/>
    <cellStyle name="Moeda 3 18" xfId="1542" xr:uid="{00000000-0005-0000-0000-00000A060000}"/>
    <cellStyle name="Moeda 3 18 2" xfId="1543" xr:uid="{00000000-0005-0000-0000-00000B060000}"/>
    <cellStyle name="Moeda 3 18 3" xfId="1544" xr:uid="{00000000-0005-0000-0000-00000C060000}"/>
    <cellStyle name="Moeda 3 19" xfId="1545" xr:uid="{00000000-0005-0000-0000-00000D060000}"/>
    <cellStyle name="Moeda 3 2" xfId="1546" xr:uid="{00000000-0005-0000-0000-00000E060000}"/>
    <cellStyle name="Moeda 3 2 10" xfId="1547" xr:uid="{00000000-0005-0000-0000-00000F060000}"/>
    <cellStyle name="Moeda 3 2 10 2" xfId="1548" xr:uid="{00000000-0005-0000-0000-000010060000}"/>
    <cellStyle name="Moeda 3 2 10 3" xfId="1549" xr:uid="{00000000-0005-0000-0000-000011060000}"/>
    <cellStyle name="Moeda 3 2 11" xfId="1550" xr:uid="{00000000-0005-0000-0000-000012060000}"/>
    <cellStyle name="Moeda 3 2 12" xfId="1551" xr:uid="{00000000-0005-0000-0000-000013060000}"/>
    <cellStyle name="Moeda 3 2 13" xfId="1552" xr:uid="{00000000-0005-0000-0000-000014060000}"/>
    <cellStyle name="Moeda 3 2 14" xfId="1553" xr:uid="{00000000-0005-0000-0000-000015060000}"/>
    <cellStyle name="Moeda 3 2 2" xfId="1554" xr:uid="{00000000-0005-0000-0000-000016060000}"/>
    <cellStyle name="Moeda 3 2 2 10" xfId="1555" xr:uid="{00000000-0005-0000-0000-000017060000}"/>
    <cellStyle name="Moeda 3 2 2 11" xfId="1556" xr:uid="{00000000-0005-0000-0000-000018060000}"/>
    <cellStyle name="Moeda 3 2 2 2" xfId="1557" xr:uid="{00000000-0005-0000-0000-000019060000}"/>
    <cellStyle name="Moeda 3 2 2 2 2" xfId="1558" xr:uid="{00000000-0005-0000-0000-00001A060000}"/>
    <cellStyle name="Moeda 3 2 2 2 2 2" xfId="1559" xr:uid="{00000000-0005-0000-0000-00001B060000}"/>
    <cellStyle name="Moeda 3 2 2 2 2 2 2" xfId="1560" xr:uid="{00000000-0005-0000-0000-00001C060000}"/>
    <cellStyle name="Moeda 3 2 2 2 2 2 2 2" xfId="1561" xr:uid="{00000000-0005-0000-0000-00001D060000}"/>
    <cellStyle name="Moeda 3 2 2 2 2 2 2 3" xfId="1562" xr:uid="{00000000-0005-0000-0000-00001E060000}"/>
    <cellStyle name="Moeda 3 2 2 2 2 2 3" xfId="1563" xr:uid="{00000000-0005-0000-0000-00001F060000}"/>
    <cellStyle name="Moeda 3 2 2 2 2 2 4" xfId="1564" xr:uid="{00000000-0005-0000-0000-000020060000}"/>
    <cellStyle name="Moeda 3 2 2 2 2 3" xfId="1565" xr:uid="{00000000-0005-0000-0000-000021060000}"/>
    <cellStyle name="Moeda 3 2 2 2 2 3 2" xfId="1566" xr:uid="{00000000-0005-0000-0000-000022060000}"/>
    <cellStyle name="Moeda 3 2 2 2 2 3 2 2" xfId="1567" xr:uid="{00000000-0005-0000-0000-000023060000}"/>
    <cellStyle name="Moeda 3 2 2 2 2 3 2 3" xfId="1568" xr:uid="{00000000-0005-0000-0000-000024060000}"/>
    <cellStyle name="Moeda 3 2 2 2 2 3 3" xfId="1569" xr:uid="{00000000-0005-0000-0000-000025060000}"/>
    <cellStyle name="Moeda 3 2 2 2 2 3 4" xfId="1570" xr:uid="{00000000-0005-0000-0000-000026060000}"/>
    <cellStyle name="Moeda 3 2 2 2 2 4" xfId="1571" xr:uid="{00000000-0005-0000-0000-000027060000}"/>
    <cellStyle name="Moeda 3 2 2 2 2 4 2" xfId="1572" xr:uid="{00000000-0005-0000-0000-000028060000}"/>
    <cellStyle name="Moeda 3 2 2 2 2 4 2 2" xfId="1573" xr:uid="{00000000-0005-0000-0000-000029060000}"/>
    <cellStyle name="Moeda 3 2 2 2 2 4 2 3" xfId="1574" xr:uid="{00000000-0005-0000-0000-00002A060000}"/>
    <cellStyle name="Moeda 3 2 2 2 2 4 3" xfId="1575" xr:uid="{00000000-0005-0000-0000-00002B060000}"/>
    <cellStyle name="Moeda 3 2 2 2 2 4 4" xfId="1576" xr:uid="{00000000-0005-0000-0000-00002C060000}"/>
    <cellStyle name="Moeda 3 2 2 2 2 5" xfId="1577" xr:uid="{00000000-0005-0000-0000-00002D060000}"/>
    <cellStyle name="Moeda 3 2 2 2 2 5 2" xfId="1578" xr:uid="{00000000-0005-0000-0000-00002E060000}"/>
    <cellStyle name="Moeda 3 2 2 2 2 5 3" xfId="1579" xr:uid="{00000000-0005-0000-0000-00002F060000}"/>
    <cellStyle name="Moeda 3 2 2 2 2 6" xfId="1580" xr:uid="{00000000-0005-0000-0000-000030060000}"/>
    <cellStyle name="Moeda 3 2 2 2 2 7" xfId="1581" xr:uid="{00000000-0005-0000-0000-000031060000}"/>
    <cellStyle name="Moeda 3 2 2 2 3" xfId="1582" xr:uid="{00000000-0005-0000-0000-000032060000}"/>
    <cellStyle name="Moeda 3 2 2 2 3 2" xfId="1583" xr:uid="{00000000-0005-0000-0000-000033060000}"/>
    <cellStyle name="Moeda 3 2 2 2 3 2 2" xfId="1584" xr:uid="{00000000-0005-0000-0000-000034060000}"/>
    <cellStyle name="Moeda 3 2 2 2 3 2 3" xfId="1585" xr:uid="{00000000-0005-0000-0000-000035060000}"/>
    <cellStyle name="Moeda 3 2 2 2 3 3" xfId="1586" xr:uid="{00000000-0005-0000-0000-000036060000}"/>
    <cellStyle name="Moeda 3 2 2 2 3 4" xfId="1587" xr:uid="{00000000-0005-0000-0000-000037060000}"/>
    <cellStyle name="Moeda 3 2 2 2 4" xfId="1588" xr:uid="{00000000-0005-0000-0000-000038060000}"/>
    <cellStyle name="Moeda 3 2 2 2 4 2" xfId="1589" xr:uid="{00000000-0005-0000-0000-000039060000}"/>
    <cellStyle name="Moeda 3 2 2 2 4 2 2" xfId="1590" xr:uid="{00000000-0005-0000-0000-00003A060000}"/>
    <cellStyle name="Moeda 3 2 2 2 4 2 3" xfId="1591" xr:uid="{00000000-0005-0000-0000-00003B060000}"/>
    <cellStyle name="Moeda 3 2 2 2 4 3" xfId="1592" xr:uid="{00000000-0005-0000-0000-00003C060000}"/>
    <cellStyle name="Moeda 3 2 2 2 4 4" xfId="1593" xr:uid="{00000000-0005-0000-0000-00003D060000}"/>
    <cellStyle name="Moeda 3 2 2 2 5" xfId="1594" xr:uid="{00000000-0005-0000-0000-00003E060000}"/>
    <cellStyle name="Moeda 3 2 2 2 5 2" xfId="1595" xr:uid="{00000000-0005-0000-0000-00003F060000}"/>
    <cellStyle name="Moeda 3 2 2 2 5 2 2" xfId="1596" xr:uid="{00000000-0005-0000-0000-000040060000}"/>
    <cellStyle name="Moeda 3 2 2 2 5 2 3" xfId="1597" xr:uid="{00000000-0005-0000-0000-000041060000}"/>
    <cellStyle name="Moeda 3 2 2 2 5 3" xfId="1598" xr:uid="{00000000-0005-0000-0000-000042060000}"/>
    <cellStyle name="Moeda 3 2 2 2 5 4" xfId="1599" xr:uid="{00000000-0005-0000-0000-000043060000}"/>
    <cellStyle name="Moeda 3 2 2 2 6" xfId="1600" xr:uid="{00000000-0005-0000-0000-000044060000}"/>
    <cellStyle name="Moeda 3 2 2 2 6 2" xfId="1601" xr:uid="{00000000-0005-0000-0000-000045060000}"/>
    <cellStyle name="Moeda 3 2 2 2 6 3" xfId="1602" xr:uid="{00000000-0005-0000-0000-000046060000}"/>
    <cellStyle name="Moeda 3 2 2 2 7" xfId="1603" xr:uid="{00000000-0005-0000-0000-000047060000}"/>
    <cellStyle name="Moeda 3 2 2 2 8" xfId="1604" xr:uid="{00000000-0005-0000-0000-000048060000}"/>
    <cellStyle name="Moeda 3 2 2 2 9" xfId="1605" xr:uid="{00000000-0005-0000-0000-000049060000}"/>
    <cellStyle name="Moeda 3 2 2 3" xfId="1606" xr:uid="{00000000-0005-0000-0000-00004A060000}"/>
    <cellStyle name="Moeda 3 2 2 3 2" xfId="1607" xr:uid="{00000000-0005-0000-0000-00004B060000}"/>
    <cellStyle name="Moeda 3 2 2 3 2 2" xfId="1608" xr:uid="{00000000-0005-0000-0000-00004C060000}"/>
    <cellStyle name="Moeda 3 2 2 3 2 2 2" xfId="1609" xr:uid="{00000000-0005-0000-0000-00004D060000}"/>
    <cellStyle name="Moeda 3 2 2 3 2 2 3" xfId="1610" xr:uid="{00000000-0005-0000-0000-00004E060000}"/>
    <cellStyle name="Moeda 3 2 2 3 2 3" xfId="1611" xr:uid="{00000000-0005-0000-0000-00004F060000}"/>
    <cellStyle name="Moeda 3 2 2 3 2 4" xfId="1612" xr:uid="{00000000-0005-0000-0000-000050060000}"/>
    <cellStyle name="Moeda 3 2 2 3 3" xfId="1613" xr:uid="{00000000-0005-0000-0000-000051060000}"/>
    <cellStyle name="Moeda 3 2 2 3 3 2" xfId="1614" xr:uid="{00000000-0005-0000-0000-000052060000}"/>
    <cellStyle name="Moeda 3 2 2 3 3 2 2" xfId="1615" xr:uid="{00000000-0005-0000-0000-000053060000}"/>
    <cellStyle name="Moeda 3 2 2 3 3 2 3" xfId="1616" xr:uid="{00000000-0005-0000-0000-000054060000}"/>
    <cellStyle name="Moeda 3 2 2 3 3 3" xfId="1617" xr:uid="{00000000-0005-0000-0000-000055060000}"/>
    <cellStyle name="Moeda 3 2 2 3 3 4" xfId="1618" xr:uid="{00000000-0005-0000-0000-000056060000}"/>
    <cellStyle name="Moeda 3 2 2 3 4" xfId="1619" xr:uid="{00000000-0005-0000-0000-000057060000}"/>
    <cellStyle name="Moeda 3 2 2 3 4 2" xfId="1620" xr:uid="{00000000-0005-0000-0000-000058060000}"/>
    <cellStyle name="Moeda 3 2 2 3 4 2 2" xfId="1621" xr:uid="{00000000-0005-0000-0000-000059060000}"/>
    <cellStyle name="Moeda 3 2 2 3 4 2 3" xfId="1622" xr:uid="{00000000-0005-0000-0000-00005A060000}"/>
    <cellStyle name="Moeda 3 2 2 3 4 3" xfId="1623" xr:uid="{00000000-0005-0000-0000-00005B060000}"/>
    <cellStyle name="Moeda 3 2 2 3 4 4" xfId="1624" xr:uid="{00000000-0005-0000-0000-00005C060000}"/>
    <cellStyle name="Moeda 3 2 2 3 5" xfId="1625" xr:uid="{00000000-0005-0000-0000-00005D060000}"/>
    <cellStyle name="Moeda 3 2 2 3 5 2" xfId="1626" xr:uid="{00000000-0005-0000-0000-00005E060000}"/>
    <cellStyle name="Moeda 3 2 2 3 5 3" xfId="1627" xr:uid="{00000000-0005-0000-0000-00005F060000}"/>
    <cellStyle name="Moeda 3 2 2 3 6" xfId="1628" xr:uid="{00000000-0005-0000-0000-000060060000}"/>
    <cellStyle name="Moeda 3 2 2 3 7" xfId="1629" xr:uid="{00000000-0005-0000-0000-000061060000}"/>
    <cellStyle name="Moeda 3 2 2 4" xfId="1630" xr:uid="{00000000-0005-0000-0000-000062060000}"/>
    <cellStyle name="Moeda 3 2 2 4 2" xfId="1631" xr:uid="{00000000-0005-0000-0000-000063060000}"/>
    <cellStyle name="Moeda 3 2 2 4 2 2" xfId="1632" xr:uid="{00000000-0005-0000-0000-000064060000}"/>
    <cellStyle name="Moeda 3 2 2 4 2 3" xfId="1633" xr:uid="{00000000-0005-0000-0000-000065060000}"/>
    <cellStyle name="Moeda 3 2 2 4 3" xfId="1634" xr:uid="{00000000-0005-0000-0000-000066060000}"/>
    <cellStyle name="Moeda 3 2 2 4 4" xfId="1635" xr:uid="{00000000-0005-0000-0000-000067060000}"/>
    <cellStyle name="Moeda 3 2 2 5" xfId="1636" xr:uid="{00000000-0005-0000-0000-000068060000}"/>
    <cellStyle name="Moeda 3 2 2 5 2" xfId="1637" xr:uid="{00000000-0005-0000-0000-000069060000}"/>
    <cellStyle name="Moeda 3 2 2 5 2 2" xfId="1638" xr:uid="{00000000-0005-0000-0000-00006A060000}"/>
    <cellStyle name="Moeda 3 2 2 5 2 3" xfId="1639" xr:uid="{00000000-0005-0000-0000-00006B060000}"/>
    <cellStyle name="Moeda 3 2 2 5 3" xfId="1640" xr:uid="{00000000-0005-0000-0000-00006C060000}"/>
    <cellStyle name="Moeda 3 2 2 5 4" xfId="1641" xr:uid="{00000000-0005-0000-0000-00006D060000}"/>
    <cellStyle name="Moeda 3 2 2 6" xfId="1642" xr:uid="{00000000-0005-0000-0000-00006E060000}"/>
    <cellStyle name="Moeda 3 2 2 6 2" xfId="1643" xr:uid="{00000000-0005-0000-0000-00006F060000}"/>
    <cellStyle name="Moeda 3 2 2 6 2 2" xfId="1644" xr:uid="{00000000-0005-0000-0000-000070060000}"/>
    <cellStyle name="Moeda 3 2 2 6 2 3" xfId="1645" xr:uid="{00000000-0005-0000-0000-000071060000}"/>
    <cellStyle name="Moeda 3 2 2 6 3" xfId="1646" xr:uid="{00000000-0005-0000-0000-000072060000}"/>
    <cellStyle name="Moeda 3 2 2 6 4" xfId="1647" xr:uid="{00000000-0005-0000-0000-000073060000}"/>
    <cellStyle name="Moeda 3 2 2 7" xfId="1648" xr:uid="{00000000-0005-0000-0000-000074060000}"/>
    <cellStyle name="Moeda 3 2 2 7 2" xfId="1649" xr:uid="{00000000-0005-0000-0000-000075060000}"/>
    <cellStyle name="Moeda 3 2 2 7 3" xfId="1650" xr:uid="{00000000-0005-0000-0000-000076060000}"/>
    <cellStyle name="Moeda 3 2 2 8" xfId="1651" xr:uid="{00000000-0005-0000-0000-000077060000}"/>
    <cellStyle name="Moeda 3 2 2 9" xfId="1652" xr:uid="{00000000-0005-0000-0000-000078060000}"/>
    <cellStyle name="Moeda 3 2 3" xfId="1653" xr:uid="{00000000-0005-0000-0000-000079060000}"/>
    <cellStyle name="Moeda 3 2 3 10" xfId="1654" xr:uid="{00000000-0005-0000-0000-00007A060000}"/>
    <cellStyle name="Moeda 3 2 3 2" xfId="1655" xr:uid="{00000000-0005-0000-0000-00007B060000}"/>
    <cellStyle name="Moeda 3 2 3 2 2" xfId="1656" xr:uid="{00000000-0005-0000-0000-00007C060000}"/>
    <cellStyle name="Moeda 3 2 3 2 2 2" xfId="1657" xr:uid="{00000000-0005-0000-0000-00007D060000}"/>
    <cellStyle name="Moeda 3 2 3 2 2 2 2" xfId="1658" xr:uid="{00000000-0005-0000-0000-00007E060000}"/>
    <cellStyle name="Moeda 3 2 3 2 2 2 3" xfId="1659" xr:uid="{00000000-0005-0000-0000-00007F060000}"/>
    <cellStyle name="Moeda 3 2 3 2 2 3" xfId="1660" xr:uid="{00000000-0005-0000-0000-000080060000}"/>
    <cellStyle name="Moeda 3 2 3 2 2 4" xfId="1661" xr:uid="{00000000-0005-0000-0000-000081060000}"/>
    <cellStyle name="Moeda 3 2 3 2 3" xfId="1662" xr:uid="{00000000-0005-0000-0000-000082060000}"/>
    <cellStyle name="Moeda 3 2 3 2 3 2" xfId="1663" xr:uid="{00000000-0005-0000-0000-000083060000}"/>
    <cellStyle name="Moeda 3 2 3 2 3 2 2" xfId="1664" xr:uid="{00000000-0005-0000-0000-000084060000}"/>
    <cellStyle name="Moeda 3 2 3 2 3 2 3" xfId="1665" xr:uid="{00000000-0005-0000-0000-000085060000}"/>
    <cellStyle name="Moeda 3 2 3 2 3 3" xfId="1666" xr:uid="{00000000-0005-0000-0000-000086060000}"/>
    <cellStyle name="Moeda 3 2 3 2 3 4" xfId="1667" xr:uid="{00000000-0005-0000-0000-000087060000}"/>
    <cellStyle name="Moeda 3 2 3 2 4" xfId="1668" xr:uid="{00000000-0005-0000-0000-000088060000}"/>
    <cellStyle name="Moeda 3 2 3 2 4 2" xfId="1669" xr:uid="{00000000-0005-0000-0000-000089060000}"/>
    <cellStyle name="Moeda 3 2 3 2 4 2 2" xfId="1670" xr:uid="{00000000-0005-0000-0000-00008A060000}"/>
    <cellStyle name="Moeda 3 2 3 2 4 2 3" xfId="1671" xr:uid="{00000000-0005-0000-0000-00008B060000}"/>
    <cellStyle name="Moeda 3 2 3 2 4 3" xfId="1672" xr:uid="{00000000-0005-0000-0000-00008C060000}"/>
    <cellStyle name="Moeda 3 2 3 2 4 4" xfId="1673" xr:uid="{00000000-0005-0000-0000-00008D060000}"/>
    <cellStyle name="Moeda 3 2 3 2 5" xfId="1674" xr:uid="{00000000-0005-0000-0000-00008E060000}"/>
    <cellStyle name="Moeda 3 2 3 2 5 2" xfId="1675" xr:uid="{00000000-0005-0000-0000-00008F060000}"/>
    <cellStyle name="Moeda 3 2 3 2 5 3" xfId="1676" xr:uid="{00000000-0005-0000-0000-000090060000}"/>
    <cellStyle name="Moeda 3 2 3 2 6" xfId="1677" xr:uid="{00000000-0005-0000-0000-000091060000}"/>
    <cellStyle name="Moeda 3 2 3 2 7" xfId="1678" xr:uid="{00000000-0005-0000-0000-000092060000}"/>
    <cellStyle name="Moeda 3 2 3 3" xfId="1679" xr:uid="{00000000-0005-0000-0000-000093060000}"/>
    <cellStyle name="Moeda 3 2 3 4" xfId="1680" xr:uid="{00000000-0005-0000-0000-000094060000}"/>
    <cellStyle name="Moeda 3 2 3 4 2" xfId="1681" xr:uid="{00000000-0005-0000-0000-000095060000}"/>
    <cellStyle name="Moeda 3 2 3 4 2 2" xfId="1682" xr:uid="{00000000-0005-0000-0000-000096060000}"/>
    <cellStyle name="Moeda 3 2 3 4 2 3" xfId="1683" xr:uid="{00000000-0005-0000-0000-000097060000}"/>
    <cellStyle name="Moeda 3 2 3 4 3" xfId="1684" xr:uid="{00000000-0005-0000-0000-000098060000}"/>
    <cellStyle name="Moeda 3 2 3 4 4" xfId="1685" xr:uid="{00000000-0005-0000-0000-000099060000}"/>
    <cellStyle name="Moeda 3 2 3 5" xfId="1686" xr:uid="{00000000-0005-0000-0000-00009A060000}"/>
    <cellStyle name="Moeda 3 2 3 5 2" xfId="1687" xr:uid="{00000000-0005-0000-0000-00009B060000}"/>
    <cellStyle name="Moeda 3 2 3 5 2 2" xfId="1688" xr:uid="{00000000-0005-0000-0000-00009C060000}"/>
    <cellStyle name="Moeda 3 2 3 5 2 3" xfId="1689" xr:uid="{00000000-0005-0000-0000-00009D060000}"/>
    <cellStyle name="Moeda 3 2 3 5 3" xfId="1690" xr:uid="{00000000-0005-0000-0000-00009E060000}"/>
    <cellStyle name="Moeda 3 2 3 5 4" xfId="1691" xr:uid="{00000000-0005-0000-0000-00009F060000}"/>
    <cellStyle name="Moeda 3 2 3 6" xfId="1692" xr:uid="{00000000-0005-0000-0000-0000A0060000}"/>
    <cellStyle name="Moeda 3 2 3 6 2" xfId="1693" xr:uid="{00000000-0005-0000-0000-0000A1060000}"/>
    <cellStyle name="Moeda 3 2 3 6 2 2" xfId="1694" xr:uid="{00000000-0005-0000-0000-0000A2060000}"/>
    <cellStyle name="Moeda 3 2 3 6 2 3" xfId="1695" xr:uid="{00000000-0005-0000-0000-0000A3060000}"/>
    <cellStyle name="Moeda 3 2 3 6 3" xfId="1696" xr:uid="{00000000-0005-0000-0000-0000A4060000}"/>
    <cellStyle name="Moeda 3 2 3 6 4" xfId="1697" xr:uid="{00000000-0005-0000-0000-0000A5060000}"/>
    <cellStyle name="Moeda 3 2 3 7" xfId="1698" xr:uid="{00000000-0005-0000-0000-0000A6060000}"/>
    <cellStyle name="Moeda 3 2 3 7 2" xfId="1699" xr:uid="{00000000-0005-0000-0000-0000A7060000}"/>
    <cellStyle name="Moeda 3 2 3 7 3" xfId="1700" xr:uid="{00000000-0005-0000-0000-0000A8060000}"/>
    <cellStyle name="Moeda 3 2 3 8" xfId="1701" xr:uid="{00000000-0005-0000-0000-0000A9060000}"/>
    <cellStyle name="Moeda 3 2 3 9" xfId="1702" xr:uid="{00000000-0005-0000-0000-0000AA060000}"/>
    <cellStyle name="Moeda 3 2 4" xfId="1703" xr:uid="{00000000-0005-0000-0000-0000AB060000}"/>
    <cellStyle name="Moeda 3 2 4 2" xfId="1704" xr:uid="{00000000-0005-0000-0000-0000AC060000}"/>
    <cellStyle name="Moeda 3 2 4 2 2" xfId="1705" xr:uid="{00000000-0005-0000-0000-0000AD060000}"/>
    <cellStyle name="Moeda 3 2 4 2 2 2" xfId="1706" xr:uid="{00000000-0005-0000-0000-0000AE060000}"/>
    <cellStyle name="Moeda 3 2 4 2 2 2 2" xfId="1707" xr:uid="{00000000-0005-0000-0000-0000AF060000}"/>
    <cellStyle name="Moeda 3 2 4 2 2 2 3" xfId="1708" xr:uid="{00000000-0005-0000-0000-0000B0060000}"/>
    <cellStyle name="Moeda 3 2 4 2 2 3" xfId="1709" xr:uid="{00000000-0005-0000-0000-0000B1060000}"/>
    <cellStyle name="Moeda 3 2 4 2 2 4" xfId="1710" xr:uid="{00000000-0005-0000-0000-0000B2060000}"/>
    <cellStyle name="Moeda 3 2 4 2 3" xfId="1711" xr:uid="{00000000-0005-0000-0000-0000B3060000}"/>
    <cellStyle name="Moeda 3 2 4 2 3 2" xfId="1712" xr:uid="{00000000-0005-0000-0000-0000B4060000}"/>
    <cellStyle name="Moeda 3 2 4 2 3 2 2" xfId="1713" xr:uid="{00000000-0005-0000-0000-0000B5060000}"/>
    <cellStyle name="Moeda 3 2 4 2 3 2 3" xfId="1714" xr:uid="{00000000-0005-0000-0000-0000B6060000}"/>
    <cellStyle name="Moeda 3 2 4 2 3 3" xfId="1715" xr:uid="{00000000-0005-0000-0000-0000B7060000}"/>
    <cellStyle name="Moeda 3 2 4 2 3 4" xfId="1716" xr:uid="{00000000-0005-0000-0000-0000B8060000}"/>
    <cellStyle name="Moeda 3 2 4 2 4" xfId="1717" xr:uid="{00000000-0005-0000-0000-0000B9060000}"/>
    <cellStyle name="Moeda 3 2 4 2 4 2" xfId="1718" xr:uid="{00000000-0005-0000-0000-0000BA060000}"/>
    <cellStyle name="Moeda 3 2 4 2 4 2 2" xfId="1719" xr:uid="{00000000-0005-0000-0000-0000BB060000}"/>
    <cellStyle name="Moeda 3 2 4 2 4 2 3" xfId="1720" xr:uid="{00000000-0005-0000-0000-0000BC060000}"/>
    <cellStyle name="Moeda 3 2 4 2 4 3" xfId="1721" xr:uid="{00000000-0005-0000-0000-0000BD060000}"/>
    <cellStyle name="Moeda 3 2 4 2 4 4" xfId="1722" xr:uid="{00000000-0005-0000-0000-0000BE060000}"/>
    <cellStyle name="Moeda 3 2 4 2 5" xfId="1723" xr:uid="{00000000-0005-0000-0000-0000BF060000}"/>
    <cellStyle name="Moeda 3 2 4 2 5 2" xfId="1724" xr:uid="{00000000-0005-0000-0000-0000C0060000}"/>
    <cellStyle name="Moeda 3 2 4 2 5 3" xfId="1725" xr:uid="{00000000-0005-0000-0000-0000C1060000}"/>
    <cellStyle name="Moeda 3 2 4 2 6" xfId="1726" xr:uid="{00000000-0005-0000-0000-0000C2060000}"/>
    <cellStyle name="Moeda 3 2 4 2 7" xfId="1727" xr:uid="{00000000-0005-0000-0000-0000C3060000}"/>
    <cellStyle name="Moeda 3 2 4 3" xfId="1728" xr:uid="{00000000-0005-0000-0000-0000C4060000}"/>
    <cellStyle name="Moeda 3 2 4 3 2" xfId="1729" xr:uid="{00000000-0005-0000-0000-0000C5060000}"/>
    <cellStyle name="Moeda 3 2 4 3 2 2" xfId="1730" xr:uid="{00000000-0005-0000-0000-0000C6060000}"/>
    <cellStyle name="Moeda 3 2 4 3 2 3" xfId="1731" xr:uid="{00000000-0005-0000-0000-0000C7060000}"/>
    <cellStyle name="Moeda 3 2 4 3 3" xfId="1732" xr:uid="{00000000-0005-0000-0000-0000C8060000}"/>
    <cellStyle name="Moeda 3 2 4 3 4" xfId="1733" xr:uid="{00000000-0005-0000-0000-0000C9060000}"/>
    <cellStyle name="Moeda 3 2 4 4" xfId="1734" xr:uid="{00000000-0005-0000-0000-0000CA060000}"/>
    <cellStyle name="Moeda 3 2 4 4 2" xfId="1735" xr:uid="{00000000-0005-0000-0000-0000CB060000}"/>
    <cellStyle name="Moeda 3 2 4 4 2 2" xfId="1736" xr:uid="{00000000-0005-0000-0000-0000CC060000}"/>
    <cellStyle name="Moeda 3 2 4 4 2 3" xfId="1737" xr:uid="{00000000-0005-0000-0000-0000CD060000}"/>
    <cellStyle name="Moeda 3 2 4 4 3" xfId="1738" xr:uid="{00000000-0005-0000-0000-0000CE060000}"/>
    <cellStyle name="Moeda 3 2 4 4 4" xfId="1739" xr:uid="{00000000-0005-0000-0000-0000CF060000}"/>
    <cellStyle name="Moeda 3 2 4 5" xfId="1740" xr:uid="{00000000-0005-0000-0000-0000D0060000}"/>
    <cellStyle name="Moeda 3 2 4 5 2" xfId="1741" xr:uid="{00000000-0005-0000-0000-0000D1060000}"/>
    <cellStyle name="Moeda 3 2 4 5 2 2" xfId="1742" xr:uid="{00000000-0005-0000-0000-0000D2060000}"/>
    <cellStyle name="Moeda 3 2 4 5 2 3" xfId="1743" xr:uid="{00000000-0005-0000-0000-0000D3060000}"/>
    <cellStyle name="Moeda 3 2 4 5 3" xfId="1744" xr:uid="{00000000-0005-0000-0000-0000D4060000}"/>
    <cellStyle name="Moeda 3 2 4 5 4" xfId="1745" xr:uid="{00000000-0005-0000-0000-0000D5060000}"/>
    <cellStyle name="Moeda 3 2 4 6" xfId="1746" xr:uid="{00000000-0005-0000-0000-0000D6060000}"/>
    <cellStyle name="Moeda 3 2 4 6 2" xfId="1747" xr:uid="{00000000-0005-0000-0000-0000D7060000}"/>
    <cellStyle name="Moeda 3 2 4 6 3" xfId="1748" xr:uid="{00000000-0005-0000-0000-0000D8060000}"/>
    <cellStyle name="Moeda 3 2 4 7" xfId="1749" xr:uid="{00000000-0005-0000-0000-0000D9060000}"/>
    <cellStyle name="Moeda 3 2 4 8" xfId="1750" xr:uid="{00000000-0005-0000-0000-0000DA060000}"/>
    <cellStyle name="Moeda 3 2 4 9" xfId="1751" xr:uid="{00000000-0005-0000-0000-0000DB060000}"/>
    <cellStyle name="Moeda 3 2 5" xfId="1752" xr:uid="{00000000-0005-0000-0000-0000DC060000}"/>
    <cellStyle name="Moeda 3 2 5 2" xfId="1753" xr:uid="{00000000-0005-0000-0000-0000DD060000}"/>
    <cellStyle name="Moeda 3 2 5 2 2" xfId="1754" xr:uid="{00000000-0005-0000-0000-0000DE060000}"/>
    <cellStyle name="Moeda 3 2 5 2 2 2" xfId="1755" xr:uid="{00000000-0005-0000-0000-0000DF060000}"/>
    <cellStyle name="Moeda 3 2 5 2 2 2 2" xfId="1756" xr:uid="{00000000-0005-0000-0000-0000E0060000}"/>
    <cellStyle name="Moeda 3 2 5 2 2 2 3" xfId="1757" xr:uid="{00000000-0005-0000-0000-0000E1060000}"/>
    <cellStyle name="Moeda 3 2 5 2 2 3" xfId="1758" xr:uid="{00000000-0005-0000-0000-0000E2060000}"/>
    <cellStyle name="Moeda 3 2 5 2 2 4" xfId="1759" xr:uid="{00000000-0005-0000-0000-0000E3060000}"/>
    <cellStyle name="Moeda 3 2 5 2 3" xfId="1760" xr:uid="{00000000-0005-0000-0000-0000E4060000}"/>
    <cellStyle name="Moeda 3 2 5 2 3 2" xfId="1761" xr:uid="{00000000-0005-0000-0000-0000E5060000}"/>
    <cellStyle name="Moeda 3 2 5 2 3 2 2" xfId="1762" xr:uid="{00000000-0005-0000-0000-0000E6060000}"/>
    <cellStyle name="Moeda 3 2 5 2 3 2 3" xfId="1763" xr:uid="{00000000-0005-0000-0000-0000E7060000}"/>
    <cellStyle name="Moeda 3 2 5 2 3 3" xfId="1764" xr:uid="{00000000-0005-0000-0000-0000E8060000}"/>
    <cellStyle name="Moeda 3 2 5 2 3 4" xfId="1765" xr:uid="{00000000-0005-0000-0000-0000E9060000}"/>
    <cellStyle name="Moeda 3 2 5 2 4" xfId="1766" xr:uid="{00000000-0005-0000-0000-0000EA060000}"/>
    <cellStyle name="Moeda 3 2 5 2 4 2" xfId="1767" xr:uid="{00000000-0005-0000-0000-0000EB060000}"/>
    <cellStyle name="Moeda 3 2 5 2 4 2 2" xfId="1768" xr:uid="{00000000-0005-0000-0000-0000EC060000}"/>
    <cellStyle name="Moeda 3 2 5 2 4 2 3" xfId="1769" xr:uid="{00000000-0005-0000-0000-0000ED060000}"/>
    <cellStyle name="Moeda 3 2 5 2 4 3" xfId="1770" xr:uid="{00000000-0005-0000-0000-0000EE060000}"/>
    <cellStyle name="Moeda 3 2 5 2 4 4" xfId="1771" xr:uid="{00000000-0005-0000-0000-0000EF060000}"/>
    <cellStyle name="Moeda 3 2 5 2 5" xfId="1772" xr:uid="{00000000-0005-0000-0000-0000F0060000}"/>
    <cellStyle name="Moeda 3 2 5 2 5 2" xfId="1773" xr:uid="{00000000-0005-0000-0000-0000F1060000}"/>
    <cellStyle name="Moeda 3 2 5 2 5 3" xfId="1774" xr:uid="{00000000-0005-0000-0000-0000F2060000}"/>
    <cellStyle name="Moeda 3 2 5 2 6" xfId="1775" xr:uid="{00000000-0005-0000-0000-0000F3060000}"/>
    <cellStyle name="Moeda 3 2 5 2 7" xfId="1776" xr:uid="{00000000-0005-0000-0000-0000F4060000}"/>
    <cellStyle name="Moeda 3 2 5 3" xfId="1777" xr:uid="{00000000-0005-0000-0000-0000F5060000}"/>
    <cellStyle name="Moeda 3 2 5 3 2" xfId="1778" xr:uid="{00000000-0005-0000-0000-0000F6060000}"/>
    <cellStyle name="Moeda 3 2 5 3 2 2" xfId="1779" xr:uid="{00000000-0005-0000-0000-0000F7060000}"/>
    <cellStyle name="Moeda 3 2 5 3 2 3" xfId="1780" xr:uid="{00000000-0005-0000-0000-0000F8060000}"/>
    <cellStyle name="Moeda 3 2 5 3 3" xfId="1781" xr:uid="{00000000-0005-0000-0000-0000F9060000}"/>
    <cellStyle name="Moeda 3 2 5 3 4" xfId="1782" xr:uid="{00000000-0005-0000-0000-0000FA060000}"/>
    <cellStyle name="Moeda 3 2 5 4" xfId="1783" xr:uid="{00000000-0005-0000-0000-0000FB060000}"/>
    <cellStyle name="Moeda 3 2 5 4 2" xfId="1784" xr:uid="{00000000-0005-0000-0000-0000FC060000}"/>
    <cellStyle name="Moeda 3 2 5 4 2 2" xfId="1785" xr:uid="{00000000-0005-0000-0000-0000FD060000}"/>
    <cellStyle name="Moeda 3 2 5 4 2 3" xfId="1786" xr:uid="{00000000-0005-0000-0000-0000FE060000}"/>
    <cellStyle name="Moeda 3 2 5 4 3" xfId="1787" xr:uid="{00000000-0005-0000-0000-0000FF060000}"/>
    <cellStyle name="Moeda 3 2 5 4 4" xfId="1788" xr:uid="{00000000-0005-0000-0000-000000070000}"/>
    <cellStyle name="Moeda 3 2 5 5" xfId="1789" xr:uid="{00000000-0005-0000-0000-000001070000}"/>
    <cellStyle name="Moeda 3 2 5 5 2" xfId="1790" xr:uid="{00000000-0005-0000-0000-000002070000}"/>
    <cellStyle name="Moeda 3 2 5 5 2 2" xfId="1791" xr:uid="{00000000-0005-0000-0000-000003070000}"/>
    <cellStyle name="Moeda 3 2 5 5 2 3" xfId="1792" xr:uid="{00000000-0005-0000-0000-000004070000}"/>
    <cellStyle name="Moeda 3 2 5 5 3" xfId="1793" xr:uid="{00000000-0005-0000-0000-000005070000}"/>
    <cellStyle name="Moeda 3 2 5 5 4" xfId="1794" xr:uid="{00000000-0005-0000-0000-000006070000}"/>
    <cellStyle name="Moeda 3 2 5 6" xfId="1795" xr:uid="{00000000-0005-0000-0000-000007070000}"/>
    <cellStyle name="Moeda 3 2 5 6 2" xfId="1796" xr:uid="{00000000-0005-0000-0000-000008070000}"/>
    <cellStyle name="Moeda 3 2 5 6 3" xfId="1797" xr:uid="{00000000-0005-0000-0000-000009070000}"/>
    <cellStyle name="Moeda 3 2 5 7" xfId="1798" xr:uid="{00000000-0005-0000-0000-00000A070000}"/>
    <cellStyle name="Moeda 3 2 5 8" xfId="1799" xr:uid="{00000000-0005-0000-0000-00000B070000}"/>
    <cellStyle name="Moeda 3 2 6" xfId="1800" xr:uid="{00000000-0005-0000-0000-00000C070000}"/>
    <cellStyle name="Moeda 3 2 6 2" xfId="1801" xr:uid="{00000000-0005-0000-0000-00000D070000}"/>
    <cellStyle name="Moeda 3 2 6 2 2" xfId="1802" xr:uid="{00000000-0005-0000-0000-00000E070000}"/>
    <cellStyle name="Moeda 3 2 6 2 2 2" xfId="1803" xr:uid="{00000000-0005-0000-0000-00000F070000}"/>
    <cellStyle name="Moeda 3 2 6 2 2 3" xfId="1804" xr:uid="{00000000-0005-0000-0000-000010070000}"/>
    <cellStyle name="Moeda 3 2 6 2 3" xfId="1805" xr:uid="{00000000-0005-0000-0000-000011070000}"/>
    <cellStyle name="Moeda 3 2 6 2 4" xfId="1806" xr:uid="{00000000-0005-0000-0000-000012070000}"/>
    <cellStyle name="Moeda 3 2 6 3" xfId="1807" xr:uid="{00000000-0005-0000-0000-000013070000}"/>
    <cellStyle name="Moeda 3 2 6 3 2" xfId="1808" xr:uid="{00000000-0005-0000-0000-000014070000}"/>
    <cellStyle name="Moeda 3 2 6 3 2 2" xfId="1809" xr:uid="{00000000-0005-0000-0000-000015070000}"/>
    <cellStyle name="Moeda 3 2 6 3 2 3" xfId="1810" xr:uid="{00000000-0005-0000-0000-000016070000}"/>
    <cellStyle name="Moeda 3 2 6 3 3" xfId="1811" xr:uid="{00000000-0005-0000-0000-000017070000}"/>
    <cellStyle name="Moeda 3 2 6 3 4" xfId="1812" xr:uid="{00000000-0005-0000-0000-000018070000}"/>
    <cellStyle name="Moeda 3 2 6 4" xfId="1813" xr:uid="{00000000-0005-0000-0000-000019070000}"/>
    <cellStyle name="Moeda 3 2 6 4 2" xfId="1814" xr:uid="{00000000-0005-0000-0000-00001A070000}"/>
    <cellStyle name="Moeda 3 2 6 4 2 2" xfId="1815" xr:uid="{00000000-0005-0000-0000-00001B070000}"/>
    <cellStyle name="Moeda 3 2 6 4 2 3" xfId="1816" xr:uid="{00000000-0005-0000-0000-00001C070000}"/>
    <cellStyle name="Moeda 3 2 6 4 3" xfId="1817" xr:uid="{00000000-0005-0000-0000-00001D070000}"/>
    <cellStyle name="Moeda 3 2 6 4 4" xfId="1818" xr:uid="{00000000-0005-0000-0000-00001E070000}"/>
    <cellStyle name="Moeda 3 2 6 5" xfId="1819" xr:uid="{00000000-0005-0000-0000-00001F070000}"/>
    <cellStyle name="Moeda 3 2 6 5 2" xfId="1820" xr:uid="{00000000-0005-0000-0000-000020070000}"/>
    <cellStyle name="Moeda 3 2 6 5 3" xfId="1821" xr:uid="{00000000-0005-0000-0000-000021070000}"/>
    <cellStyle name="Moeda 3 2 6 6" xfId="1822" xr:uid="{00000000-0005-0000-0000-000022070000}"/>
    <cellStyle name="Moeda 3 2 6 7" xfId="1823" xr:uid="{00000000-0005-0000-0000-000023070000}"/>
    <cellStyle name="Moeda 3 2 7" xfId="1824" xr:uid="{00000000-0005-0000-0000-000024070000}"/>
    <cellStyle name="Moeda 3 2 7 2" xfId="1825" xr:uid="{00000000-0005-0000-0000-000025070000}"/>
    <cellStyle name="Moeda 3 2 7 2 2" xfId="1826" xr:uid="{00000000-0005-0000-0000-000026070000}"/>
    <cellStyle name="Moeda 3 2 7 2 3" xfId="1827" xr:uid="{00000000-0005-0000-0000-000027070000}"/>
    <cellStyle name="Moeda 3 2 7 3" xfId="1828" xr:uid="{00000000-0005-0000-0000-000028070000}"/>
    <cellStyle name="Moeda 3 2 7 4" xfId="1829" xr:uid="{00000000-0005-0000-0000-000029070000}"/>
    <cellStyle name="Moeda 3 2 8" xfId="1830" xr:uid="{00000000-0005-0000-0000-00002A070000}"/>
    <cellStyle name="Moeda 3 2 8 2" xfId="1831" xr:uid="{00000000-0005-0000-0000-00002B070000}"/>
    <cellStyle name="Moeda 3 2 8 2 2" xfId="1832" xr:uid="{00000000-0005-0000-0000-00002C070000}"/>
    <cellStyle name="Moeda 3 2 8 2 3" xfId="1833" xr:uid="{00000000-0005-0000-0000-00002D070000}"/>
    <cellStyle name="Moeda 3 2 8 3" xfId="1834" xr:uid="{00000000-0005-0000-0000-00002E070000}"/>
    <cellStyle name="Moeda 3 2 8 4" xfId="1835" xr:uid="{00000000-0005-0000-0000-00002F070000}"/>
    <cellStyle name="Moeda 3 2 9" xfId="1836" xr:uid="{00000000-0005-0000-0000-000030070000}"/>
    <cellStyle name="Moeda 3 2 9 2" xfId="1837" xr:uid="{00000000-0005-0000-0000-000031070000}"/>
    <cellStyle name="Moeda 3 2 9 2 2" xfId="1838" xr:uid="{00000000-0005-0000-0000-000032070000}"/>
    <cellStyle name="Moeda 3 2 9 2 3" xfId="1839" xr:uid="{00000000-0005-0000-0000-000033070000}"/>
    <cellStyle name="Moeda 3 2 9 3" xfId="1840" xr:uid="{00000000-0005-0000-0000-000034070000}"/>
    <cellStyle name="Moeda 3 2 9 4" xfId="1841" xr:uid="{00000000-0005-0000-0000-000035070000}"/>
    <cellStyle name="Moeda 3 20" xfId="1842" xr:uid="{00000000-0005-0000-0000-000036070000}"/>
    <cellStyle name="Moeda 3 21" xfId="1843" xr:uid="{00000000-0005-0000-0000-000037070000}"/>
    <cellStyle name="Moeda 3 22" xfId="1844" xr:uid="{00000000-0005-0000-0000-000038070000}"/>
    <cellStyle name="Moeda 3 23" xfId="1845" xr:uid="{00000000-0005-0000-0000-000039070000}"/>
    <cellStyle name="Moeda 3 24" xfId="1846" xr:uid="{00000000-0005-0000-0000-00003A070000}"/>
    <cellStyle name="Moeda 3 25" xfId="1847" xr:uid="{00000000-0005-0000-0000-00003B070000}"/>
    <cellStyle name="Moeda 3 26" xfId="1848" xr:uid="{00000000-0005-0000-0000-00003C070000}"/>
    <cellStyle name="Moeda 3 27" xfId="43886" xr:uid="{00000000-0005-0000-0000-00003D070000}"/>
    <cellStyle name="Moeda 3 28" xfId="43904" xr:uid="{00000000-0005-0000-0000-00003E070000}"/>
    <cellStyle name="Moeda 3 3" xfId="1849" xr:uid="{00000000-0005-0000-0000-00003F070000}"/>
    <cellStyle name="Moeda 3 3 2" xfId="1850" xr:uid="{00000000-0005-0000-0000-000040070000}"/>
    <cellStyle name="Moeda 3 3 3" xfId="1851" xr:uid="{00000000-0005-0000-0000-000041070000}"/>
    <cellStyle name="Moeda 3 3 4" xfId="1852" xr:uid="{00000000-0005-0000-0000-000042070000}"/>
    <cellStyle name="Moeda 3 3 5" xfId="1853" xr:uid="{00000000-0005-0000-0000-000043070000}"/>
    <cellStyle name="Moeda 3 4" xfId="1854" xr:uid="{00000000-0005-0000-0000-000044070000}"/>
    <cellStyle name="Moeda 3 4 10" xfId="1855" xr:uid="{00000000-0005-0000-0000-000045070000}"/>
    <cellStyle name="Moeda 3 4 11" xfId="1856" xr:uid="{00000000-0005-0000-0000-000046070000}"/>
    <cellStyle name="Moeda 3 4 12" xfId="1857" xr:uid="{00000000-0005-0000-0000-000047070000}"/>
    <cellStyle name="Moeda 3 4 13" xfId="43925" xr:uid="{00000000-0005-0000-0000-000048070000}"/>
    <cellStyle name="Moeda 3 4 2" xfId="1858" xr:uid="{00000000-0005-0000-0000-000049070000}"/>
    <cellStyle name="Moeda 3 4 2 2" xfId="1859" xr:uid="{00000000-0005-0000-0000-00004A070000}"/>
    <cellStyle name="Moeda 3 4 2 2 2" xfId="1860" xr:uid="{00000000-0005-0000-0000-00004B070000}"/>
    <cellStyle name="Moeda 3 4 2 2 2 2" xfId="1861" xr:uid="{00000000-0005-0000-0000-00004C070000}"/>
    <cellStyle name="Moeda 3 4 2 2 2 2 2" xfId="1862" xr:uid="{00000000-0005-0000-0000-00004D070000}"/>
    <cellStyle name="Moeda 3 4 2 2 2 2 3" xfId="1863" xr:uid="{00000000-0005-0000-0000-00004E070000}"/>
    <cellStyle name="Moeda 3 4 2 2 2 3" xfId="1864" xr:uid="{00000000-0005-0000-0000-00004F070000}"/>
    <cellStyle name="Moeda 3 4 2 2 2 4" xfId="1865" xr:uid="{00000000-0005-0000-0000-000050070000}"/>
    <cellStyle name="Moeda 3 4 2 2 3" xfId="1866" xr:uid="{00000000-0005-0000-0000-000051070000}"/>
    <cellStyle name="Moeda 3 4 2 2 3 2" xfId="1867" xr:uid="{00000000-0005-0000-0000-000052070000}"/>
    <cellStyle name="Moeda 3 4 2 2 3 2 2" xfId="1868" xr:uid="{00000000-0005-0000-0000-000053070000}"/>
    <cellStyle name="Moeda 3 4 2 2 3 2 3" xfId="1869" xr:uid="{00000000-0005-0000-0000-000054070000}"/>
    <cellStyle name="Moeda 3 4 2 2 3 3" xfId="1870" xr:uid="{00000000-0005-0000-0000-000055070000}"/>
    <cellStyle name="Moeda 3 4 2 2 3 4" xfId="1871" xr:uid="{00000000-0005-0000-0000-000056070000}"/>
    <cellStyle name="Moeda 3 4 2 2 4" xfId="1872" xr:uid="{00000000-0005-0000-0000-000057070000}"/>
    <cellStyle name="Moeda 3 4 2 2 4 2" xfId="1873" xr:uid="{00000000-0005-0000-0000-000058070000}"/>
    <cellStyle name="Moeda 3 4 2 2 4 2 2" xfId="1874" xr:uid="{00000000-0005-0000-0000-000059070000}"/>
    <cellStyle name="Moeda 3 4 2 2 4 2 3" xfId="1875" xr:uid="{00000000-0005-0000-0000-00005A070000}"/>
    <cellStyle name="Moeda 3 4 2 2 4 3" xfId="1876" xr:uid="{00000000-0005-0000-0000-00005B070000}"/>
    <cellStyle name="Moeda 3 4 2 2 4 4" xfId="1877" xr:uid="{00000000-0005-0000-0000-00005C070000}"/>
    <cellStyle name="Moeda 3 4 2 2 5" xfId="1878" xr:uid="{00000000-0005-0000-0000-00005D070000}"/>
    <cellStyle name="Moeda 3 4 2 2 5 2" xfId="1879" xr:uid="{00000000-0005-0000-0000-00005E070000}"/>
    <cellStyle name="Moeda 3 4 2 2 5 3" xfId="1880" xr:uid="{00000000-0005-0000-0000-00005F070000}"/>
    <cellStyle name="Moeda 3 4 2 2 6" xfId="1881" xr:uid="{00000000-0005-0000-0000-000060070000}"/>
    <cellStyle name="Moeda 3 4 2 2 7" xfId="1882" xr:uid="{00000000-0005-0000-0000-000061070000}"/>
    <cellStyle name="Moeda 3 4 2 3" xfId="1883" xr:uid="{00000000-0005-0000-0000-000062070000}"/>
    <cellStyle name="Moeda 3 4 2 3 2" xfId="1884" xr:uid="{00000000-0005-0000-0000-000063070000}"/>
    <cellStyle name="Moeda 3 4 2 3 2 2" xfId="1885" xr:uid="{00000000-0005-0000-0000-000064070000}"/>
    <cellStyle name="Moeda 3 4 2 3 2 3" xfId="1886" xr:uid="{00000000-0005-0000-0000-000065070000}"/>
    <cellStyle name="Moeda 3 4 2 3 3" xfId="1887" xr:uid="{00000000-0005-0000-0000-000066070000}"/>
    <cellStyle name="Moeda 3 4 2 3 4" xfId="1888" xr:uid="{00000000-0005-0000-0000-000067070000}"/>
    <cellStyle name="Moeda 3 4 2 4" xfId="1889" xr:uid="{00000000-0005-0000-0000-000068070000}"/>
    <cellStyle name="Moeda 3 4 2 4 2" xfId="1890" xr:uid="{00000000-0005-0000-0000-000069070000}"/>
    <cellStyle name="Moeda 3 4 2 4 2 2" xfId="1891" xr:uid="{00000000-0005-0000-0000-00006A070000}"/>
    <cellStyle name="Moeda 3 4 2 4 2 3" xfId="1892" xr:uid="{00000000-0005-0000-0000-00006B070000}"/>
    <cellStyle name="Moeda 3 4 2 4 3" xfId="1893" xr:uid="{00000000-0005-0000-0000-00006C070000}"/>
    <cellStyle name="Moeda 3 4 2 4 4" xfId="1894" xr:uid="{00000000-0005-0000-0000-00006D070000}"/>
    <cellStyle name="Moeda 3 4 2 5" xfId="1895" xr:uid="{00000000-0005-0000-0000-00006E070000}"/>
    <cellStyle name="Moeda 3 4 2 5 2" xfId="1896" xr:uid="{00000000-0005-0000-0000-00006F070000}"/>
    <cellStyle name="Moeda 3 4 2 5 2 2" xfId="1897" xr:uid="{00000000-0005-0000-0000-000070070000}"/>
    <cellStyle name="Moeda 3 4 2 5 2 3" xfId="1898" xr:uid="{00000000-0005-0000-0000-000071070000}"/>
    <cellStyle name="Moeda 3 4 2 5 3" xfId="1899" xr:uid="{00000000-0005-0000-0000-000072070000}"/>
    <cellStyle name="Moeda 3 4 2 5 4" xfId="1900" xr:uid="{00000000-0005-0000-0000-000073070000}"/>
    <cellStyle name="Moeda 3 4 2 6" xfId="1901" xr:uid="{00000000-0005-0000-0000-000074070000}"/>
    <cellStyle name="Moeda 3 4 2 6 2" xfId="1902" xr:uid="{00000000-0005-0000-0000-000075070000}"/>
    <cellStyle name="Moeda 3 4 2 6 3" xfId="1903" xr:uid="{00000000-0005-0000-0000-000076070000}"/>
    <cellStyle name="Moeda 3 4 2 7" xfId="1904" xr:uid="{00000000-0005-0000-0000-000077070000}"/>
    <cellStyle name="Moeda 3 4 2 8" xfId="1905" xr:uid="{00000000-0005-0000-0000-000078070000}"/>
    <cellStyle name="Moeda 3 4 2 9" xfId="1906" xr:uid="{00000000-0005-0000-0000-000079070000}"/>
    <cellStyle name="Moeda 3 4 3" xfId="1907" xr:uid="{00000000-0005-0000-0000-00007A070000}"/>
    <cellStyle name="Moeda 3 4 3 2" xfId="1908" xr:uid="{00000000-0005-0000-0000-00007B070000}"/>
    <cellStyle name="Moeda 3 4 3 2 2" xfId="1909" xr:uid="{00000000-0005-0000-0000-00007C070000}"/>
    <cellStyle name="Moeda 3 4 3 2 2 2" xfId="1910" xr:uid="{00000000-0005-0000-0000-00007D070000}"/>
    <cellStyle name="Moeda 3 4 3 2 2 3" xfId="1911" xr:uid="{00000000-0005-0000-0000-00007E070000}"/>
    <cellStyle name="Moeda 3 4 3 2 3" xfId="1912" xr:uid="{00000000-0005-0000-0000-00007F070000}"/>
    <cellStyle name="Moeda 3 4 3 2 4" xfId="1913" xr:uid="{00000000-0005-0000-0000-000080070000}"/>
    <cellStyle name="Moeda 3 4 3 3" xfId="1914" xr:uid="{00000000-0005-0000-0000-000081070000}"/>
    <cellStyle name="Moeda 3 4 3 3 2" xfId="1915" xr:uid="{00000000-0005-0000-0000-000082070000}"/>
    <cellStyle name="Moeda 3 4 3 3 2 2" xfId="1916" xr:uid="{00000000-0005-0000-0000-000083070000}"/>
    <cellStyle name="Moeda 3 4 3 3 2 3" xfId="1917" xr:uid="{00000000-0005-0000-0000-000084070000}"/>
    <cellStyle name="Moeda 3 4 3 3 3" xfId="1918" xr:uid="{00000000-0005-0000-0000-000085070000}"/>
    <cellStyle name="Moeda 3 4 3 3 4" xfId="1919" xr:uid="{00000000-0005-0000-0000-000086070000}"/>
    <cellStyle name="Moeda 3 4 3 4" xfId="1920" xr:uid="{00000000-0005-0000-0000-000087070000}"/>
    <cellStyle name="Moeda 3 4 3 4 2" xfId="1921" xr:uid="{00000000-0005-0000-0000-000088070000}"/>
    <cellStyle name="Moeda 3 4 3 4 2 2" xfId="1922" xr:uid="{00000000-0005-0000-0000-000089070000}"/>
    <cellStyle name="Moeda 3 4 3 4 2 3" xfId="1923" xr:uid="{00000000-0005-0000-0000-00008A070000}"/>
    <cellStyle name="Moeda 3 4 3 4 3" xfId="1924" xr:uid="{00000000-0005-0000-0000-00008B070000}"/>
    <cellStyle name="Moeda 3 4 3 4 4" xfId="1925" xr:uid="{00000000-0005-0000-0000-00008C070000}"/>
    <cellStyle name="Moeda 3 4 3 5" xfId="1926" xr:uid="{00000000-0005-0000-0000-00008D070000}"/>
    <cellStyle name="Moeda 3 4 3 5 2" xfId="1927" xr:uid="{00000000-0005-0000-0000-00008E070000}"/>
    <cellStyle name="Moeda 3 4 3 5 3" xfId="1928" xr:uid="{00000000-0005-0000-0000-00008F070000}"/>
    <cellStyle name="Moeda 3 4 3 6" xfId="1929" xr:uid="{00000000-0005-0000-0000-000090070000}"/>
    <cellStyle name="Moeda 3 4 3 7" xfId="1930" xr:uid="{00000000-0005-0000-0000-000091070000}"/>
    <cellStyle name="Moeda 3 4 4" xfId="1931" xr:uid="{00000000-0005-0000-0000-000092070000}"/>
    <cellStyle name="Moeda 3 4 5" xfId="1932" xr:uid="{00000000-0005-0000-0000-000093070000}"/>
    <cellStyle name="Moeda 3 4 5 2" xfId="1933" xr:uid="{00000000-0005-0000-0000-000094070000}"/>
    <cellStyle name="Moeda 3 4 5 2 2" xfId="1934" xr:uid="{00000000-0005-0000-0000-000095070000}"/>
    <cellStyle name="Moeda 3 4 5 2 3" xfId="1935" xr:uid="{00000000-0005-0000-0000-000096070000}"/>
    <cellStyle name="Moeda 3 4 5 3" xfId="1936" xr:uid="{00000000-0005-0000-0000-000097070000}"/>
    <cellStyle name="Moeda 3 4 5 4" xfId="1937" xr:uid="{00000000-0005-0000-0000-000098070000}"/>
    <cellStyle name="Moeda 3 4 6" xfId="1938" xr:uid="{00000000-0005-0000-0000-000099070000}"/>
    <cellStyle name="Moeda 3 4 6 2" xfId="1939" xr:uid="{00000000-0005-0000-0000-00009A070000}"/>
    <cellStyle name="Moeda 3 4 6 2 2" xfId="1940" xr:uid="{00000000-0005-0000-0000-00009B070000}"/>
    <cellStyle name="Moeda 3 4 6 2 3" xfId="1941" xr:uid="{00000000-0005-0000-0000-00009C070000}"/>
    <cellStyle name="Moeda 3 4 6 3" xfId="1942" xr:uid="{00000000-0005-0000-0000-00009D070000}"/>
    <cellStyle name="Moeda 3 4 6 4" xfId="1943" xr:uid="{00000000-0005-0000-0000-00009E070000}"/>
    <cellStyle name="Moeda 3 4 7" xfId="1944" xr:uid="{00000000-0005-0000-0000-00009F070000}"/>
    <cellStyle name="Moeda 3 4 7 2" xfId="1945" xr:uid="{00000000-0005-0000-0000-0000A0070000}"/>
    <cellStyle name="Moeda 3 4 7 2 2" xfId="1946" xr:uid="{00000000-0005-0000-0000-0000A1070000}"/>
    <cellStyle name="Moeda 3 4 7 2 3" xfId="1947" xr:uid="{00000000-0005-0000-0000-0000A2070000}"/>
    <cellStyle name="Moeda 3 4 7 3" xfId="1948" xr:uid="{00000000-0005-0000-0000-0000A3070000}"/>
    <cellStyle name="Moeda 3 4 7 4" xfId="1949" xr:uid="{00000000-0005-0000-0000-0000A4070000}"/>
    <cellStyle name="Moeda 3 4 8" xfId="1950" xr:uid="{00000000-0005-0000-0000-0000A5070000}"/>
    <cellStyle name="Moeda 3 4 8 2" xfId="1951" xr:uid="{00000000-0005-0000-0000-0000A6070000}"/>
    <cellStyle name="Moeda 3 4 8 3" xfId="1952" xr:uid="{00000000-0005-0000-0000-0000A7070000}"/>
    <cellStyle name="Moeda 3 4 9" xfId="1953" xr:uid="{00000000-0005-0000-0000-0000A8070000}"/>
    <cellStyle name="Moeda 3 5" xfId="1954" xr:uid="{00000000-0005-0000-0000-0000A9070000}"/>
    <cellStyle name="Moeda 3 5 2" xfId="1955" xr:uid="{00000000-0005-0000-0000-0000AA070000}"/>
    <cellStyle name="Moeda 3 5 2 2" xfId="1956" xr:uid="{00000000-0005-0000-0000-0000AB070000}"/>
    <cellStyle name="Moeda 3 5 2 2 2" xfId="1957" xr:uid="{00000000-0005-0000-0000-0000AC070000}"/>
    <cellStyle name="Moeda 3 5 2 2 2 2" xfId="1958" xr:uid="{00000000-0005-0000-0000-0000AD070000}"/>
    <cellStyle name="Moeda 3 5 2 2 2 3" xfId="1959" xr:uid="{00000000-0005-0000-0000-0000AE070000}"/>
    <cellStyle name="Moeda 3 5 2 2 3" xfId="1960" xr:uid="{00000000-0005-0000-0000-0000AF070000}"/>
    <cellStyle name="Moeda 3 5 2 2 4" xfId="1961" xr:uid="{00000000-0005-0000-0000-0000B0070000}"/>
    <cellStyle name="Moeda 3 5 2 3" xfId="1962" xr:uid="{00000000-0005-0000-0000-0000B1070000}"/>
    <cellStyle name="Moeda 3 5 2 3 2" xfId="1963" xr:uid="{00000000-0005-0000-0000-0000B2070000}"/>
    <cellStyle name="Moeda 3 5 2 3 2 2" xfId="1964" xr:uid="{00000000-0005-0000-0000-0000B3070000}"/>
    <cellStyle name="Moeda 3 5 2 3 2 3" xfId="1965" xr:uid="{00000000-0005-0000-0000-0000B4070000}"/>
    <cellStyle name="Moeda 3 5 2 3 3" xfId="1966" xr:uid="{00000000-0005-0000-0000-0000B5070000}"/>
    <cellStyle name="Moeda 3 5 2 3 4" xfId="1967" xr:uid="{00000000-0005-0000-0000-0000B6070000}"/>
    <cellStyle name="Moeda 3 5 2 4" xfId="1968" xr:uid="{00000000-0005-0000-0000-0000B7070000}"/>
    <cellStyle name="Moeda 3 5 2 4 2" xfId="1969" xr:uid="{00000000-0005-0000-0000-0000B8070000}"/>
    <cellStyle name="Moeda 3 5 2 4 2 2" xfId="1970" xr:uid="{00000000-0005-0000-0000-0000B9070000}"/>
    <cellStyle name="Moeda 3 5 2 4 2 3" xfId="1971" xr:uid="{00000000-0005-0000-0000-0000BA070000}"/>
    <cellStyle name="Moeda 3 5 2 4 3" xfId="1972" xr:uid="{00000000-0005-0000-0000-0000BB070000}"/>
    <cellStyle name="Moeda 3 5 2 4 4" xfId="1973" xr:uid="{00000000-0005-0000-0000-0000BC070000}"/>
    <cellStyle name="Moeda 3 5 2 5" xfId="1974" xr:uid="{00000000-0005-0000-0000-0000BD070000}"/>
    <cellStyle name="Moeda 3 5 2 5 2" xfId="1975" xr:uid="{00000000-0005-0000-0000-0000BE070000}"/>
    <cellStyle name="Moeda 3 5 2 5 3" xfId="1976" xr:uid="{00000000-0005-0000-0000-0000BF070000}"/>
    <cellStyle name="Moeda 3 5 2 6" xfId="1977" xr:uid="{00000000-0005-0000-0000-0000C0070000}"/>
    <cellStyle name="Moeda 3 5 2 7" xfId="1978" xr:uid="{00000000-0005-0000-0000-0000C1070000}"/>
    <cellStyle name="Moeda 3 5 3" xfId="1979" xr:uid="{00000000-0005-0000-0000-0000C2070000}"/>
    <cellStyle name="Moeda 3 5 3 2" xfId="1980" xr:uid="{00000000-0005-0000-0000-0000C3070000}"/>
    <cellStyle name="Moeda 3 5 3 2 2" xfId="1981" xr:uid="{00000000-0005-0000-0000-0000C4070000}"/>
    <cellStyle name="Moeda 3 5 3 2 3" xfId="1982" xr:uid="{00000000-0005-0000-0000-0000C5070000}"/>
    <cellStyle name="Moeda 3 5 3 3" xfId="1983" xr:uid="{00000000-0005-0000-0000-0000C6070000}"/>
    <cellStyle name="Moeda 3 5 3 4" xfId="1984" xr:uid="{00000000-0005-0000-0000-0000C7070000}"/>
    <cellStyle name="Moeda 3 5 4" xfId="1985" xr:uid="{00000000-0005-0000-0000-0000C8070000}"/>
    <cellStyle name="Moeda 3 5 4 2" xfId="1986" xr:uid="{00000000-0005-0000-0000-0000C9070000}"/>
    <cellStyle name="Moeda 3 5 4 2 2" xfId="1987" xr:uid="{00000000-0005-0000-0000-0000CA070000}"/>
    <cellStyle name="Moeda 3 5 4 2 3" xfId="1988" xr:uid="{00000000-0005-0000-0000-0000CB070000}"/>
    <cellStyle name="Moeda 3 5 4 3" xfId="1989" xr:uid="{00000000-0005-0000-0000-0000CC070000}"/>
    <cellStyle name="Moeda 3 5 4 4" xfId="1990" xr:uid="{00000000-0005-0000-0000-0000CD070000}"/>
    <cellStyle name="Moeda 3 5 5" xfId="1991" xr:uid="{00000000-0005-0000-0000-0000CE070000}"/>
    <cellStyle name="Moeda 3 5 5 2" xfId="1992" xr:uid="{00000000-0005-0000-0000-0000CF070000}"/>
    <cellStyle name="Moeda 3 5 5 2 2" xfId="1993" xr:uid="{00000000-0005-0000-0000-0000D0070000}"/>
    <cellStyle name="Moeda 3 5 5 2 3" xfId="1994" xr:uid="{00000000-0005-0000-0000-0000D1070000}"/>
    <cellStyle name="Moeda 3 5 5 3" xfId="1995" xr:uid="{00000000-0005-0000-0000-0000D2070000}"/>
    <cellStyle name="Moeda 3 5 5 4" xfId="1996" xr:uid="{00000000-0005-0000-0000-0000D3070000}"/>
    <cellStyle name="Moeda 3 5 6" xfId="1997" xr:uid="{00000000-0005-0000-0000-0000D4070000}"/>
    <cellStyle name="Moeda 3 5 6 2" xfId="1998" xr:uid="{00000000-0005-0000-0000-0000D5070000}"/>
    <cellStyle name="Moeda 3 5 6 3" xfId="1999" xr:uid="{00000000-0005-0000-0000-0000D6070000}"/>
    <cellStyle name="Moeda 3 5 7" xfId="2000" xr:uid="{00000000-0005-0000-0000-0000D7070000}"/>
    <cellStyle name="Moeda 3 5 8" xfId="2001" xr:uid="{00000000-0005-0000-0000-0000D8070000}"/>
    <cellStyle name="Moeda 3 5 9" xfId="2002" xr:uid="{00000000-0005-0000-0000-0000D9070000}"/>
    <cellStyle name="Moeda 3 6" xfId="2003" xr:uid="{00000000-0005-0000-0000-0000DA070000}"/>
    <cellStyle name="Moeda 3 7" xfId="2004" xr:uid="{00000000-0005-0000-0000-0000DB070000}"/>
    <cellStyle name="Moeda 3 7 2" xfId="2005" xr:uid="{00000000-0005-0000-0000-0000DC070000}"/>
    <cellStyle name="Moeda 3 7 2 2" xfId="2006" xr:uid="{00000000-0005-0000-0000-0000DD070000}"/>
    <cellStyle name="Moeda 3 7 2 2 2" xfId="2007" xr:uid="{00000000-0005-0000-0000-0000DE070000}"/>
    <cellStyle name="Moeda 3 7 2 2 2 2" xfId="2008" xr:uid="{00000000-0005-0000-0000-0000DF070000}"/>
    <cellStyle name="Moeda 3 7 2 2 2 3" xfId="2009" xr:uid="{00000000-0005-0000-0000-0000E0070000}"/>
    <cellStyle name="Moeda 3 7 2 2 3" xfId="2010" xr:uid="{00000000-0005-0000-0000-0000E1070000}"/>
    <cellStyle name="Moeda 3 7 2 2 4" xfId="2011" xr:uid="{00000000-0005-0000-0000-0000E2070000}"/>
    <cellStyle name="Moeda 3 7 2 3" xfId="2012" xr:uid="{00000000-0005-0000-0000-0000E3070000}"/>
    <cellStyle name="Moeda 3 7 2 3 2" xfId="2013" xr:uid="{00000000-0005-0000-0000-0000E4070000}"/>
    <cellStyle name="Moeda 3 7 2 3 2 2" xfId="2014" xr:uid="{00000000-0005-0000-0000-0000E5070000}"/>
    <cellStyle name="Moeda 3 7 2 3 2 3" xfId="2015" xr:uid="{00000000-0005-0000-0000-0000E6070000}"/>
    <cellStyle name="Moeda 3 7 2 3 3" xfId="2016" xr:uid="{00000000-0005-0000-0000-0000E7070000}"/>
    <cellStyle name="Moeda 3 7 2 3 4" xfId="2017" xr:uid="{00000000-0005-0000-0000-0000E8070000}"/>
    <cellStyle name="Moeda 3 7 2 4" xfId="2018" xr:uid="{00000000-0005-0000-0000-0000E9070000}"/>
    <cellStyle name="Moeda 3 7 2 4 2" xfId="2019" xr:uid="{00000000-0005-0000-0000-0000EA070000}"/>
    <cellStyle name="Moeda 3 7 2 4 2 2" xfId="2020" xr:uid="{00000000-0005-0000-0000-0000EB070000}"/>
    <cellStyle name="Moeda 3 7 2 4 2 3" xfId="2021" xr:uid="{00000000-0005-0000-0000-0000EC070000}"/>
    <cellStyle name="Moeda 3 7 2 4 3" xfId="2022" xr:uid="{00000000-0005-0000-0000-0000ED070000}"/>
    <cellStyle name="Moeda 3 7 2 4 4" xfId="2023" xr:uid="{00000000-0005-0000-0000-0000EE070000}"/>
    <cellStyle name="Moeda 3 7 2 5" xfId="2024" xr:uid="{00000000-0005-0000-0000-0000EF070000}"/>
    <cellStyle name="Moeda 3 7 2 5 2" xfId="2025" xr:uid="{00000000-0005-0000-0000-0000F0070000}"/>
    <cellStyle name="Moeda 3 7 2 5 3" xfId="2026" xr:uid="{00000000-0005-0000-0000-0000F1070000}"/>
    <cellStyle name="Moeda 3 7 2 6" xfId="2027" xr:uid="{00000000-0005-0000-0000-0000F2070000}"/>
    <cellStyle name="Moeda 3 7 2 7" xfId="2028" xr:uid="{00000000-0005-0000-0000-0000F3070000}"/>
    <cellStyle name="Moeda 3 7 3" xfId="2029" xr:uid="{00000000-0005-0000-0000-0000F4070000}"/>
    <cellStyle name="Moeda 3 7 3 2" xfId="2030" xr:uid="{00000000-0005-0000-0000-0000F5070000}"/>
    <cellStyle name="Moeda 3 7 3 2 2" xfId="2031" xr:uid="{00000000-0005-0000-0000-0000F6070000}"/>
    <cellStyle name="Moeda 3 7 3 2 3" xfId="2032" xr:uid="{00000000-0005-0000-0000-0000F7070000}"/>
    <cellStyle name="Moeda 3 7 3 3" xfId="2033" xr:uid="{00000000-0005-0000-0000-0000F8070000}"/>
    <cellStyle name="Moeda 3 7 3 4" xfId="2034" xr:uid="{00000000-0005-0000-0000-0000F9070000}"/>
    <cellStyle name="Moeda 3 7 4" xfId="2035" xr:uid="{00000000-0005-0000-0000-0000FA070000}"/>
    <cellStyle name="Moeda 3 7 4 2" xfId="2036" xr:uid="{00000000-0005-0000-0000-0000FB070000}"/>
    <cellStyle name="Moeda 3 7 4 2 2" xfId="2037" xr:uid="{00000000-0005-0000-0000-0000FC070000}"/>
    <cellStyle name="Moeda 3 7 4 2 3" xfId="2038" xr:uid="{00000000-0005-0000-0000-0000FD070000}"/>
    <cellStyle name="Moeda 3 7 4 3" xfId="2039" xr:uid="{00000000-0005-0000-0000-0000FE070000}"/>
    <cellStyle name="Moeda 3 7 4 4" xfId="2040" xr:uid="{00000000-0005-0000-0000-0000FF070000}"/>
    <cellStyle name="Moeda 3 7 5" xfId="2041" xr:uid="{00000000-0005-0000-0000-000000080000}"/>
    <cellStyle name="Moeda 3 7 5 2" xfId="2042" xr:uid="{00000000-0005-0000-0000-000001080000}"/>
    <cellStyle name="Moeda 3 7 5 2 2" xfId="2043" xr:uid="{00000000-0005-0000-0000-000002080000}"/>
    <cellStyle name="Moeda 3 7 5 2 3" xfId="2044" xr:uid="{00000000-0005-0000-0000-000003080000}"/>
    <cellStyle name="Moeda 3 7 5 3" xfId="2045" xr:uid="{00000000-0005-0000-0000-000004080000}"/>
    <cellStyle name="Moeda 3 7 5 4" xfId="2046" xr:uid="{00000000-0005-0000-0000-000005080000}"/>
    <cellStyle name="Moeda 3 7 6" xfId="2047" xr:uid="{00000000-0005-0000-0000-000006080000}"/>
    <cellStyle name="Moeda 3 7 6 2" xfId="2048" xr:uid="{00000000-0005-0000-0000-000007080000}"/>
    <cellStyle name="Moeda 3 7 6 3" xfId="2049" xr:uid="{00000000-0005-0000-0000-000008080000}"/>
    <cellStyle name="Moeda 3 7 7" xfId="2050" xr:uid="{00000000-0005-0000-0000-000009080000}"/>
    <cellStyle name="Moeda 3 7 8" xfId="2051" xr:uid="{00000000-0005-0000-0000-00000A080000}"/>
    <cellStyle name="Moeda 3 7 9" xfId="2052" xr:uid="{00000000-0005-0000-0000-00000B080000}"/>
    <cellStyle name="Moeda 3 8" xfId="2053" xr:uid="{00000000-0005-0000-0000-00000C080000}"/>
    <cellStyle name="Moeda 3 8 2" xfId="2054" xr:uid="{00000000-0005-0000-0000-00000D080000}"/>
    <cellStyle name="Moeda 3 8 2 2" xfId="2055" xr:uid="{00000000-0005-0000-0000-00000E080000}"/>
    <cellStyle name="Moeda 3 8 2 2 2" xfId="2056" xr:uid="{00000000-0005-0000-0000-00000F080000}"/>
    <cellStyle name="Moeda 3 8 2 2 2 2" xfId="2057" xr:uid="{00000000-0005-0000-0000-000010080000}"/>
    <cellStyle name="Moeda 3 8 2 2 2 3" xfId="2058" xr:uid="{00000000-0005-0000-0000-000011080000}"/>
    <cellStyle name="Moeda 3 8 2 2 3" xfId="2059" xr:uid="{00000000-0005-0000-0000-000012080000}"/>
    <cellStyle name="Moeda 3 8 2 2 4" xfId="2060" xr:uid="{00000000-0005-0000-0000-000013080000}"/>
    <cellStyle name="Moeda 3 8 2 3" xfId="2061" xr:uid="{00000000-0005-0000-0000-000014080000}"/>
    <cellStyle name="Moeda 3 8 2 3 2" xfId="2062" xr:uid="{00000000-0005-0000-0000-000015080000}"/>
    <cellStyle name="Moeda 3 8 2 3 2 2" xfId="2063" xr:uid="{00000000-0005-0000-0000-000016080000}"/>
    <cellStyle name="Moeda 3 8 2 3 2 3" xfId="2064" xr:uid="{00000000-0005-0000-0000-000017080000}"/>
    <cellStyle name="Moeda 3 8 2 3 3" xfId="2065" xr:uid="{00000000-0005-0000-0000-000018080000}"/>
    <cellStyle name="Moeda 3 8 2 3 4" xfId="2066" xr:uid="{00000000-0005-0000-0000-000019080000}"/>
    <cellStyle name="Moeda 3 8 2 4" xfId="2067" xr:uid="{00000000-0005-0000-0000-00001A080000}"/>
    <cellStyle name="Moeda 3 8 2 4 2" xfId="2068" xr:uid="{00000000-0005-0000-0000-00001B080000}"/>
    <cellStyle name="Moeda 3 8 2 4 2 2" xfId="2069" xr:uid="{00000000-0005-0000-0000-00001C080000}"/>
    <cellStyle name="Moeda 3 8 2 4 2 3" xfId="2070" xr:uid="{00000000-0005-0000-0000-00001D080000}"/>
    <cellStyle name="Moeda 3 8 2 4 3" xfId="2071" xr:uid="{00000000-0005-0000-0000-00001E080000}"/>
    <cellStyle name="Moeda 3 8 2 4 4" xfId="2072" xr:uid="{00000000-0005-0000-0000-00001F080000}"/>
    <cellStyle name="Moeda 3 8 2 5" xfId="2073" xr:uid="{00000000-0005-0000-0000-000020080000}"/>
    <cellStyle name="Moeda 3 8 2 5 2" xfId="2074" xr:uid="{00000000-0005-0000-0000-000021080000}"/>
    <cellStyle name="Moeda 3 8 2 5 3" xfId="2075" xr:uid="{00000000-0005-0000-0000-000022080000}"/>
    <cellStyle name="Moeda 3 8 2 6" xfId="2076" xr:uid="{00000000-0005-0000-0000-000023080000}"/>
    <cellStyle name="Moeda 3 8 2 7" xfId="2077" xr:uid="{00000000-0005-0000-0000-000024080000}"/>
    <cellStyle name="Moeda 3 8 3" xfId="2078" xr:uid="{00000000-0005-0000-0000-000025080000}"/>
    <cellStyle name="Moeda 3 8 3 2" xfId="2079" xr:uid="{00000000-0005-0000-0000-000026080000}"/>
    <cellStyle name="Moeda 3 8 3 2 2" xfId="2080" xr:uid="{00000000-0005-0000-0000-000027080000}"/>
    <cellStyle name="Moeda 3 8 3 2 3" xfId="2081" xr:uid="{00000000-0005-0000-0000-000028080000}"/>
    <cellStyle name="Moeda 3 8 3 3" xfId="2082" xr:uid="{00000000-0005-0000-0000-000029080000}"/>
    <cellStyle name="Moeda 3 8 3 4" xfId="2083" xr:uid="{00000000-0005-0000-0000-00002A080000}"/>
    <cellStyle name="Moeda 3 8 4" xfId="2084" xr:uid="{00000000-0005-0000-0000-00002B080000}"/>
    <cellStyle name="Moeda 3 8 4 2" xfId="2085" xr:uid="{00000000-0005-0000-0000-00002C080000}"/>
    <cellStyle name="Moeda 3 8 4 2 2" xfId="2086" xr:uid="{00000000-0005-0000-0000-00002D080000}"/>
    <cellStyle name="Moeda 3 8 4 2 3" xfId="2087" xr:uid="{00000000-0005-0000-0000-00002E080000}"/>
    <cellStyle name="Moeda 3 8 4 3" xfId="2088" xr:uid="{00000000-0005-0000-0000-00002F080000}"/>
    <cellStyle name="Moeda 3 8 4 4" xfId="2089" xr:uid="{00000000-0005-0000-0000-000030080000}"/>
    <cellStyle name="Moeda 3 8 5" xfId="2090" xr:uid="{00000000-0005-0000-0000-000031080000}"/>
    <cellStyle name="Moeda 3 8 5 2" xfId="2091" xr:uid="{00000000-0005-0000-0000-000032080000}"/>
    <cellStyle name="Moeda 3 8 5 2 2" xfId="2092" xr:uid="{00000000-0005-0000-0000-000033080000}"/>
    <cellStyle name="Moeda 3 8 5 2 3" xfId="2093" xr:uid="{00000000-0005-0000-0000-000034080000}"/>
    <cellStyle name="Moeda 3 8 5 3" xfId="2094" xr:uid="{00000000-0005-0000-0000-000035080000}"/>
    <cellStyle name="Moeda 3 8 5 4" xfId="2095" xr:uid="{00000000-0005-0000-0000-000036080000}"/>
    <cellStyle name="Moeda 3 8 6" xfId="2096" xr:uid="{00000000-0005-0000-0000-000037080000}"/>
    <cellStyle name="Moeda 3 8 6 2" xfId="2097" xr:uid="{00000000-0005-0000-0000-000038080000}"/>
    <cellStyle name="Moeda 3 8 6 3" xfId="2098" xr:uid="{00000000-0005-0000-0000-000039080000}"/>
    <cellStyle name="Moeda 3 8 7" xfId="2099" xr:uid="{00000000-0005-0000-0000-00003A080000}"/>
    <cellStyle name="Moeda 3 8 8" xfId="2100" xr:uid="{00000000-0005-0000-0000-00003B080000}"/>
    <cellStyle name="Moeda 3 8 9" xfId="2101" xr:uid="{00000000-0005-0000-0000-00003C080000}"/>
    <cellStyle name="Moeda 3 9" xfId="2102" xr:uid="{00000000-0005-0000-0000-00003D080000}"/>
    <cellStyle name="Moeda 3 9 2" xfId="2103" xr:uid="{00000000-0005-0000-0000-00003E080000}"/>
    <cellStyle name="Moeda 3 9 2 2" xfId="2104" xr:uid="{00000000-0005-0000-0000-00003F080000}"/>
    <cellStyle name="Moeda 3 9 2 2 2" xfId="2105" xr:uid="{00000000-0005-0000-0000-000040080000}"/>
    <cellStyle name="Moeda 3 9 2 2 2 2" xfId="2106" xr:uid="{00000000-0005-0000-0000-000041080000}"/>
    <cellStyle name="Moeda 3 9 2 2 2 3" xfId="2107" xr:uid="{00000000-0005-0000-0000-000042080000}"/>
    <cellStyle name="Moeda 3 9 2 2 3" xfId="2108" xr:uid="{00000000-0005-0000-0000-000043080000}"/>
    <cellStyle name="Moeda 3 9 2 2 4" xfId="2109" xr:uid="{00000000-0005-0000-0000-000044080000}"/>
    <cellStyle name="Moeda 3 9 2 3" xfId="2110" xr:uid="{00000000-0005-0000-0000-000045080000}"/>
    <cellStyle name="Moeda 3 9 2 3 2" xfId="2111" xr:uid="{00000000-0005-0000-0000-000046080000}"/>
    <cellStyle name="Moeda 3 9 2 3 2 2" xfId="2112" xr:uid="{00000000-0005-0000-0000-000047080000}"/>
    <cellStyle name="Moeda 3 9 2 3 2 3" xfId="2113" xr:uid="{00000000-0005-0000-0000-000048080000}"/>
    <cellStyle name="Moeda 3 9 2 3 3" xfId="2114" xr:uid="{00000000-0005-0000-0000-000049080000}"/>
    <cellStyle name="Moeda 3 9 2 3 4" xfId="2115" xr:uid="{00000000-0005-0000-0000-00004A080000}"/>
    <cellStyle name="Moeda 3 9 2 4" xfId="2116" xr:uid="{00000000-0005-0000-0000-00004B080000}"/>
    <cellStyle name="Moeda 3 9 2 4 2" xfId="2117" xr:uid="{00000000-0005-0000-0000-00004C080000}"/>
    <cellStyle name="Moeda 3 9 2 4 2 2" xfId="2118" xr:uid="{00000000-0005-0000-0000-00004D080000}"/>
    <cellStyle name="Moeda 3 9 2 4 2 3" xfId="2119" xr:uid="{00000000-0005-0000-0000-00004E080000}"/>
    <cellStyle name="Moeda 3 9 2 4 3" xfId="2120" xr:uid="{00000000-0005-0000-0000-00004F080000}"/>
    <cellStyle name="Moeda 3 9 2 4 4" xfId="2121" xr:uid="{00000000-0005-0000-0000-000050080000}"/>
    <cellStyle name="Moeda 3 9 2 5" xfId="2122" xr:uid="{00000000-0005-0000-0000-000051080000}"/>
    <cellStyle name="Moeda 3 9 2 5 2" xfId="2123" xr:uid="{00000000-0005-0000-0000-000052080000}"/>
    <cellStyle name="Moeda 3 9 2 5 3" xfId="2124" xr:uid="{00000000-0005-0000-0000-000053080000}"/>
    <cellStyle name="Moeda 3 9 2 6" xfId="2125" xr:uid="{00000000-0005-0000-0000-000054080000}"/>
    <cellStyle name="Moeda 3 9 2 7" xfId="2126" xr:uid="{00000000-0005-0000-0000-000055080000}"/>
    <cellStyle name="Moeda 3 9 3" xfId="2127" xr:uid="{00000000-0005-0000-0000-000056080000}"/>
    <cellStyle name="Moeda 3 9 3 2" xfId="2128" xr:uid="{00000000-0005-0000-0000-000057080000}"/>
    <cellStyle name="Moeda 3 9 3 2 2" xfId="2129" xr:uid="{00000000-0005-0000-0000-000058080000}"/>
    <cellStyle name="Moeda 3 9 3 2 3" xfId="2130" xr:uid="{00000000-0005-0000-0000-000059080000}"/>
    <cellStyle name="Moeda 3 9 3 3" xfId="2131" xr:uid="{00000000-0005-0000-0000-00005A080000}"/>
    <cellStyle name="Moeda 3 9 3 4" xfId="2132" xr:uid="{00000000-0005-0000-0000-00005B080000}"/>
    <cellStyle name="Moeda 3 9 4" xfId="2133" xr:uid="{00000000-0005-0000-0000-00005C080000}"/>
    <cellStyle name="Moeda 3 9 4 2" xfId="2134" xr:uid="{00000000-0005-0000-0000-00005D080000}"/>
    <cellStyle name="Moeda 3 9 4 2 2" xfId="2135" xr:uid="{00000000-0005-0000-0000-00005E080000}"/>
    <cellStyle name="Moeda 3 9 4 2 3" xfId="2136" xr:uid="{00000000-0005-0000-0000-00005F080000}"/>
    <cellStyle name="Moeda 3 9 4 3" xfId="2137" xr:uid="{00000000-0005-0000-0000-000060080000}"/>
    <cellStyle name="Moeda 3 9 4 4" xfId="2138" xr:uid="{00000000-0005-0000-0000-000061080000}"/>
    <cellStyle name="Moeda 3 9 5" xfId="2139" xr:uid="{00000000-0005-0000-0000-000062080000}"/>
    <cellStyle name="Moeda 3 9 5 2" xfId="2140" xr:uid="{00000000-0005-0000-0000-000063080000}"/>
    <cellStyle name="Moeda 3 9 5 2 2" xfId="2141" xr:uid="{00000000-0005-0000-0000-000064080000}"/>
    <cellStyle name="Moeda 3 9 5 2 3" xfId="2142" xr:uid="{00000000-0005-0000-0000-000065080000}"/>
    <cellStyle name="Moeda 3 9 5 3" xfId="2143" xr:uid="{00000000-0005-0000-0000-000066080000}"/>
    <cellStyle name="Moeda 3 9 5 4" xfId="2144" xr:uid="{00000000-0005-0000-0000-000067080000}"/>
    <cellStyle name="Moeda 3 9 6" xfId="2145" xr:uid="{00000000-0005-0000-0000-000068080000}"/>
    <cellStyle name="Moeda 3 9 6 2" xfId="2146" xr:uid="{00000000-0005-0000-0000-000069080000}"/>
    <cellStyle name="Moeda 3 9 6 3" xfId="2147" xr:uid="{00000000-0005-0000-0000-00006A080000}"/>
    <cellStyle name="Moeda 3 9 7" xfId="2148" xr:uid="{00000000-0005-0000-0000-00006B080000}"/>
    <cellStyle name="Moeda 3 9 8" xfId="2149" xr:uid="{00000000-0005-0000-0000-00006C080000}"/>
    <cellStyle name="Moeda 3 9 9" xfId="2150" xr:uid="{00000000-0005-0000-0000-00006D080000}"/>
    <cellStyle name="Moeda 4" xfId="39" xr:uid="{00000000-0005-0000-0000-00006E080000}"/>
    <cellStyle name="Moeda 4 2" xfId="2151" xr:uid="{00000000-0005-0000-0000-00006F080000}"/>
    <cellStyle name="Moeda 4 3" xfId="2152" xr:uid="{00000000-0005-0000-0000-000070080000}"/>
    <cellStyle name="Moeda 4 4" xfId="43889" xr:uid="{00000000-0005-0000-0000-000071080000}"/>
    <cellStyle name="Moeda 4 5" xfId="43897" xr:uid="{00000000-0005-0000-0000-000072080000}"/>
    <cellStyle name="Moeda 4 6" xfId="44088" xr:uid="{121EF3D5-2115-4AA1-AA0E-1868E407F625}"/>
    <cellStyle name="Moeda 5" xfId="2153" xr:uid="{00000000-0005-0000-0000-000073080000}"/>
    <cellStyle name="Moeda 5 10" xfId="2154" xr:uid="{00000000-0005-0000-0000-000074080000}"/>
    <cellStyle name="Moeda 5 11" xfId="2155" xr:uid="{00000000-0005-0000-0000-000075080000}"/>
    <cellStyle name="Moeda 5 2" xfId="2156" xr:uid="{00000000-0005-0000-0000-000076080000}"/>
    <cellStyle name="Moeda 5 2 2" xfId="2157" xr:uid="{00000000-0005-0000-0000-000077080000}"/>
    <cellStyle name="Moeda 5 2 2 2" xfId="2158" xr:uid="{00000000-0005-0000-0000-000078080000}"/>
    <cellStyle name="Moeda 5 2 2 2 2" xfId="2159" xr:uid="{00000000-0005-0000-0000-000079080000}"/>
    <cellStyle name="Moeda 5 2 2 2 2 2" xfId="2160" xr:uid="{00000000-0005-0000-0000-00007A080000}"/>
    <cellStyle name="Moeda 5 2 2 2 2 3" xfId="2161" xr:uid="{00000000-0005-0000-0000-00007B080000}"/>
    <cellStyle name="Moeda 5 2 2 2 3" xfId="2162" xr:uid="{00000000-0005-0000-0000-00007C080000}"/>
    <cellStyle name="Moeda 5 2 2 2 4" xfId="2163" xr:uid="{00000000-0005-0000-0000-00007D080000}"/>
    <cellStyle name="Moeda 5 2 2 3" xfId="2164" xr:uid="{00000000-0005-0000-0000-00007E080000}"/>
    <cellStyle name="Moeda 5 2 2 3 2" xfId="2165" xr:uid="{00000000-0005-0000-0000-00007F080000}"/>
    <cellStyle name="Moeda 5 2 2 3 2 2" xfId="2166" xr:uid="{00000000-0005-0000-0000-000080080000}"/>
    <cellStyle name="Moeda 5 2 2 3 2 3" xfId="2167" xr:uid="{00000000-0005-0000-0000-000081080000}"/>
    <cellStyle name="Moeda 5 2 2 3 3" xfId="2168" xr:uid="{00000000-0005-0000-0000-000082080000}"/>
    <cellStyle name="Moeda 5 2 2 3 4" xfId="2169" xr:uid="{00000000-0005-0000-0000-000083080000}"/>
    <cellStyle name="Moeda 5 2 2 4" xfId="2170" xr:uid="{00000000-0005-0000-0000-000084080000}"/>
    <cellStyle name="Moeda 5 2 2 4 2" xfId="2171" xr:uid="{00000000-0005-0000-0000-000085080000}"/>
    <cellStyle name="Moeda 5 2 2 4 2 2" xfId="2172" xr:uid="{00000000-0005-0000-0000-000086080000}"/>
    <cellStyle name="Moeda 5 2 2 4 2 3" xfId="2173" xr:uid="{00000000-0005-0000-0000-000087080000}"/>
    <cellStyle name="Moeda 5 2 2 4 3" xfId="2174" xr:uid="{00000000-0005-0000-0000-000088080000}"/>
    <cellStyle name="Moeda 5 2 2 4 4" xfId="2175" xr:uid="{00000000-0005-0000-0000-000089080000}"/>
    <cellStyle name="Moeda 5 2 2 5" xfId="2176" xr:uid="{00000000-0005-0000-0000-00008A080000}"/>
    <cellStyle name="Moeda 5 2 2 5 2" xfId="2177" xr:uid="{00000000-0005-0000-0000-00008B080000}"/>
    <cellStyle name="Moeda 5 2 2 5 3" xfId="2178" xr:uid="{00000000-0005-0000-0000-00008C080000}"/>
    <cellStyle name="Moeda 5 2 2 6" xfId="2179" xr:uid="{00000000-0005-0000-0000-00008D080000}"/>
    <cellStyle name="Moeda 5 2 2 7" xfId="2180" xr:uid="{00000000-0005-0000-0000-00008E080000}"/>
    <cellStyle name="Moeda 5 2 3" xfId="2181" xr:uid="{00000000-0005-0000-0000-00008F080000}"/>
    <cellStyle name="Moeda 5 2 3 2" xfId="2182" xr:uid="{00000000-0005-0000-0000-000090080000}"/>
    <cellStyle name="Moeda 5 2 3 2 2" xfId="2183" xr:uid="{00000000-0005-0000-0000-000091080000}"/>
    <cellStyle name="Moeda 5 2 3 2 3" xfId="2184" xr:uid="{00000000-0005-0000-0000-000092080000}"/>
    <cellStyle name="Moeda 5 2 3 3" xfId="2185" xr:uid="{00000000-0005-0000-0000-000093080000}"/>
    <cellStyle name="Moeda 5 2 3 4" xfId="2186" xr:uid="{00000000-0005-0000-0000-000094080000}"/>
    <cellStyle name="Moeda 5 2 4" xfId="2187" xr:uid="{00000000-0005-0000-0000-000095080000}"/>
    <cellStyle name="Moeda 5 2 4 2" xfId="2188" xr:uid="{00000000-0005-0000-0000-000096080000}"/>
    <cellStyle name="Moeda 5 2 4 2 2" xfId="2189" xr:uid="{00000000-0005-0000-0000-000097080000}"/>
    <cellStyle name="Moeda 5 2 4 2 3" xfId="2190" xr:uid="{00000000-0005-0000-0000-000098080000}"/>
    <cellStyle name="Moeda 5 2 4 3" xfId="2191" xr:uid="{00000000-0005-0000-0000-000099080000}"/>
    <cellStyle name="Moeda 5 2 4 4" xfId="2192" xr:uid="{00000000-0005-0000-0000-00009A080000}"/>
    <cellStyle name="Moeda 5 2 5" xfId="2193" xr:uid="{00000000-0005-0000-0000-00009B080000}"/>
    <cellStyle name="Moeda 5 2 5 2" xfId="2194" xr:uid="{00000000-0005-0000-0000-00009C080000}"/>
    <cellStyle name="Moeda 5 2 5 2 2" xfId="2195" xr:uid="{00000000-0005-0000-0000-00009D080000}"/>
    <cellStyle name="Moeda 5 2 5 2 3" xfId="2196" xr:uid="{00000000-0005-0000-0000-00009E080000}"/>
    <cellStyle name="Moeda 5 2 5 3" xfId="2197" xr:uid="{00000000-0005-0000-0000-00009F080000}"/>
    <cellStyle name="Moeda 5 2 5 4" xfId="2198" xr:uid="{00000000-0005-0000-0000-0000A0080000}"/>
    <cellStyle name="Moeda 5 2 6" xfId="2199" xr:uid="{00000000-0005-0000-0000-0000A1080000}"/>
    <cellStyle name="Moeda 5 2 6 2" xfId="2200" xr:uid="{00000000-0005-0000-0000-0000A2080000}"/>
    <cellStyle name="Moeda 5 2 6 3" xfId="2201" xr:uid="{00000000-0005-0000-0000-0000A3080000}"/>
    <cellStyle name="Moeda 5 2 7" xfId="2202" xr:uid="{00000000-0005-0000-0000-0000A4080000}"/>
    <cellStyle name="Moeda 5 2 8" xfId="2203" xr:uid="{00000000-0005-0000-0000-0000A5080000}"/>
    <cellStyle name="Moeda 5 2 9" xfId="2204" xr:uid="{00000000-0005-0000-0000-0000A6080000}"/>
    <cellStyle name="Moeda 5 3" xfId="2205" xr:uid="{00000000-0005-0000-0000-0000A7080000}"/>
    <cellStyle name="Moeda 5 3 2" xfId="2206" xr:uid="{00000000-0005-0000-0000-0000A8080000}"/>
    <cellStyle name="Moeda 5 3 2 2" xfId="2207" xr:uid="{00000000-0005-0000-0000-0000A9080000}"/>
    <cellStyle name="Moeda 5 3 2 2 2" xfId="2208" xr:uid="{00000000-0005-0000-0000-0000AA080000}"/>
    <cellStyle name="Moeda 5 3 2 2 3" xfId="2209" xr:uid="{00000000-0005-0000-0000-0000AB080000}"/>
    <cellStyle name="Moeda 5 3 2 3" xfId="2210" xr:uid="{00000000-0005-0000-0000-0000AC080000}"/>
    <cellStyle name="Moeda 5 3 2 4" xfId="2211" xr:uid="{00000000-0005-0000-0000-0000AD080000}"/>
    <cellStyle name="Moeda 5 3 3" xfId="2212" xr:uid="{00000000-0005-0000-0000-0000AE080000}"/>
    <cellStyle name="Moeda 5 3 3 2" xfId="2213" xr:uid="{00000000-0005-0000-0000-0000AF080000}"/>
    <cellStyle name="Moeda 5 3 3 2 2" xfId="2214" xr:uid="{00000000-0005-0000-0000-0000B0080000}"/>
    <cellStyle name="Moeda 5 3 3 2 3" xfId="2215" xr:uid="{00000000-0005-0000-0000-0000B1080000}"/>
    <cellStyle name="Moeda 5 3 3 3" xfId="2216" xr:uid="{00000000-0005-0000-0000-0000B2080000}"/>
    <cellStyle name="Moeda 5 3 3 4" xfId="2217" xr:uid="{00000000-0005-0000-0000-0000B3080000}"/>
    <cellStyle name="Moeda 5 3 4" xfId="2218" xr:uid="{00000000-0005-0000-0000-0000B4080000}"/>
    <cellStyle name="Moeda 5 3 4 2" xfId="2219" xr:uid="{00000000-0005-0000-0000-0000B5080000}"/>
    <cellStyle name="Moeda 5 3 4 2 2" xfId="2220" xr:uid="{00000000-0005-0000-0000-0000B6080000}"/>
    <cellStyle name="Moeda 5 3 4 2 3" xfId="2221" xr:uid="{00000000-0005-0000-0000-0000B7080000}"/>
    <cellStyle name="Moeda 5 3 4 3" xfId="2222" xr:uid="{00000000-0005-0000-0000-0000B8080000}"/>
    <cellStyle name="Moeda 5 3 4 4" xfId="2223" xr:uid="{00000000-0005-0000-0000-0000B9080000}"/>
    <cellStyle name="Moeda 5 3 5" xfId="2224" xr:uid="{00000000-0005-0000-0000-0000BA080000}"/>
    <cellStyle name="Moeda 5 3 5 2" xfId="2225" xr:uid="{00000000-0005-0000-0000-0000BB080000}"/>
    <cellStyle name="Moeda 5 3 5 3" xfId="2226" xr:uid="{00000000-0005-0000-0000-0000BC080000}"/>
    <cellStyle name="Moeda 5 3 6" xfId="2227" xr:uid="{00000000-0005-0000-0000-0000BD080000}"/>
    <cellStyle name="Moeda 5 3 7" xfId="2228" xr:uid="{00000000-0005-0000-0000-0000BE080000}"/>
    <cellStyle name="Moeda 5 4" xfId="2229" xr:uid="{00000000-0005-0000-0000-0000BF080000}"/>
    <cellStyle name="Moeda 5 5" xfId="2230" xr:uid="{00000000-0005-0000-0000-0000C0080000}"/>
    <cellStyle name="Moeda 5 5 2" xfId="2231" xr:uid="{00000000-0005-0000-0000-0000C1080000}"/>
    <cellStyle name="Moeda 5 5 2 2" xfId="2232" xr:uid="{00000000-0005-0000-0000-0000C2080000}"/>
    <cellStyle name="Moeda 5 5 2 3" xfId="2233" xr:uid="{00000000-0005-0000-0000-0000C3080000}"/>
    <cellStyle name="Moeda 5 5 3" xfId="2234" xr:uid="{00000000-0005-0000-0000-0000C4080000}"/>
    <cellStyle name="Moeda 5 5 4" xfId="2235" xr:uid="{00000000-0005-0000-0000-0000C5080000}"/>
    <cellStyle name="Moeda 5 6" xfId="2236" xr:uid="{00000000-0005-0000-0000-0000C6080000}"/>
    <cellStyle name="Moeda 5 6 2" xfId="2237" xr:uid="{00000000-0005-0000-0000-0000C7080000}"/>
    <cellStyle name="Moeda 5 6 2 2" xfId="2238" xr:uid="{00000000-0005-0000-0000-0000C8080000}"/>
    <cellStyle name="Moeda 5 6 2 3" xfId="2239" xr:uid="{00000000-0005-0000-0000-0000C9080000}"/>
    <cellStyle name="Moeda 5 6 3" xfId="2240" xr:uid="{00000000-0005-0000-0000-0000CA080000}"/>
    <cellStyle name="Moeda 5 6 4" xfId="2241" xr:uid="{00000000-0005-0000-0000-0000CB080000}"/>
    <cellStyle name="Moeda 5 7" xfId="2242" xr:uid="{00000000-0005-0000-0000-0000CC080000}"/>
    <cellStyle name="Moeda 5 7 2" xfId="2243" xr:uid="{00000000-0005-0000-0000-0000CD080000}"/>
    <cellStyle name="Moeda 5 7 2 2" xfId="2244" xr:uid="{00000000-0005-0000-0000-0000CE080000}"/>
    <cellStyle name="Moeda 5 7 2 3" xfId="2245" xr:uid="{00000000-0005-0000-0000-0000CF080000}"/>
    <cellStyle name="Moeda 5 7 3" xfId="2246" xr:uid="{00000000-0005-0000-0000-0000D0080000}"/>
    <cellStyle name="Moeda 5 7 4" xfId="2247" xr:uid="{00000000-0005-0000-0000-0000D1080000}"/>
    <cellStyle name="Moeda 5 8" xfId="2248" xr:uid="{00000000-0005-0000-0000-0000D2080000}"/>
    <cellStyle name="Moeda 5 8 2" xfId="2249" xr:uid="{00000000-0005-0000-0000-0000D3080000}"/>
    <cellStyle name="Moeda 5 8 3" xfId="2250" xr:uid="{00000000-0005-0000-0000-0000D4080000}"/>
    <cellStyle name="Moeda 5 9" xfId="2251" xr:uid="{00000000-0005-0000-0000-0000D5080000}"/>
    <cellStyle name="Moeda 6" xfId="2252" xr:uid="{00000000-0005-0000-0000-0000D6080000}"/>
    <cellStyle name="Moeda 6 10" xfId="2253" xr:uid="{00000000-0005-0000-0000-0000D7080000}"/>
    <cellStyle name="Moeda 6 11" xfId="2254" xr:uid="{00000000-0005-0000-0000-0000D8080000}"/>
    <cellStyle name="Moeda 6 2" xfId="2255" xr:uid="{00000000-0005-0000-0000-0000D9080000}"/>
    <cellStyle name="Moeda 6 2 2" xfId="2256" xr:uid="{00000000-0005-0000-0000-0000DA080000}"/>
    <cellStyle name="Moeda 6 2 2 2" xfId="2257" xr:uid="{00000000-0005-0000-0000-0000DB080000}"/>
    <cellStyle name="Moeda 6 2 2 2 2" xfId="2258" xr:uid="{00000000-0005-0000-0000-0000DC080000}"/>
    <cellStyle name="Moeda 6 2 2 2 2 2" xfId="2259" xr:uid="{00000000-0005-0000-0000-0000DD080000}"/>
    <cellStyle name="Moeda 6 2 2 2 2 3" xfId="2260" xr:uid="{00000000-0005-0000-0000-0000DE080000}"/>
    <cellStyle name="Moeda 6 2 2 2 3" xfId="2261" xr:uid="{00000000-0005-0000-0000-0000DF080000}"/>
    <cellStyle name="Moeda 6 2 2 2 4" xfId="2262" xr:uid="{00000000-0005-0000-0000-0000E0080000}"/>
    <cellStyle name="Moeda 6 2 2 3" xfId="2263" xr:uid="{00000000-0005-0000-0000-0000E1080000}"/>
    <cellStyle name="Moeda 6 2 2 3 2" xfId="2264" xr:uid="{00000000-0005-0000-0000-0000E2080000}"/>
    <cellStyle name="Moeda 6 2 2 3 2 2" xfId="2265" xr:uid="{00000000-0005-0000-0000-0000E3080000}"/>
    <cellStyle name="Moeda 6 2 2 3 2 3" xfId="2266" xr:uid="{00000000-0005-0000-0000-0000E4080000}"/>
    <cellStyle name="Moeda 6 2 2 3 3" xfId="2267" xr:uid="{00000000-0005-0000-0000-0000E5080000}"/>
    <cellStyle name="Moeda 6 2 2 3 4" xfId="2268" xr:uid="{00000000-0005-0000-0000-0000E6080000}"/>
    <cellStyle name="Moeda 6 2 2 4" xfId="2269" xr:uid="{00000000-0005-0000-0000-0000E7080000}"/>
    <cellStyle name="Moeda 6 2 2 4 2" xfId="2270" xr:uid="{00000000-0005-0000-0000-0000E8080000}"/>
    <cellStyle name="Moeda 6 2 2 4 2 2" xfId="2271" xr:uid="{00000000-0005-0000-0000-0000E9080000}"/>
    <cellStyle name="Moeda 6 2 2 4 2 3" xfId="2272" xr:uid="{00000000-0005-0000-0000-0000EA080000}"/>
    <cellStyle name="Moeda 6 2 2 4 3" xfId="2273" xr:uid="{00000000-0005-0000-0000-0000EB080000}"/>
    <cellStyle name="Moeda 6 2 2 4 4" xfId="2274" xr:uid="{00000000-0005-0000-0000-0000EC080000}"/>
    <cellStyle name="Moeda 6 2 2 5" xfId="2275" xr:uid="{00000000-0005-0000-0000-0000ED080000}"/>
    <cellStyle name="Moeda 6 2 2 5 2" xfId="2276" xr:uid="{00000000-0005-0000-0000-0000EE080000}"/>
    <cellStyle name="Moeda 6 2 2 5 3" xfId="2277" xr:uid="{00000000-0005-0000-0000-0000EF080000}"/>
    <cellStyle name="Moeda 6 2 2 6" xfId="2278" xr:uid="{00000000-0005-0000-0000-0000F0080000}"/>
    <cellStyle name="Moeda 6 2 2 7" xfId="2279" xr:uid="{00000000-0005-0000-0000-0000F1080000}"/>
    <cellStyle name="Moeda 6 2 3" xfId="2280" xr:uid="{00000000-0005-0000-0000-0000F2080000}"/>
    <cellStyle name="Moeda 6 2 3 2" xfId="2281" xr:uid="{00000000-0005-0000-0000-0000F3080000}"/>
    <cellStyle name="Moeda 6 2 3 2 2" xfId="2282" xr:uid="{00000000-0005-0000-0000-0000F4080000}"/>
    <cellStyle name="Moeda 6 2 3 2 3" xfId="2283" xr:uid="{00000000-0005-0000-0000-0000F5080000}"/>
    <cellStyle name="Moeda 6 2 3 3" xfId="2284" xr:uid="{00000000-0005-0000-0000-0000F6080000}"/>
    <cellStyle name="Moeda 6 2 3 4" xfId="2285" xr:uid="{00000000-0005-0000-0000-0000F7080000}"/>
    <cellStyle name="Moeda 6 2 4" xfId="2286" xr:uid="{00000000-0005-0000-0000-0000F8080000}"/>
    <cellStyle name="Moeda 6 2 4 2" xfId="2287" xr:uid="{00000000-0005-0000-0000-0000F9080000}"/>
    <cellStyle name="Moeda 6 2 4 2 2" xfId="2288" xr:uid="{00000000-0005-0000-0000-0000FA080000}"/>
    <cellStyle name="Moeda 6 2 4 2 3" xfId="2289" xr:uid="{00000000-0005-0000-0000-0000FB080000}"/>
    <cellStyle name="Moeda 6 2 4 3" xfId="2290" xr:uid="{00000000-0005-0000-0000-0000FC080000}"/>
    <cellStyle name="Moeda 6 2 4 4" xfId="2291" xr:uid="{00000000-0005-0000-0000-0000FD080000}"/>
    <cellStyle name="Moeda 6 2 5" xfId="2292" xr:uid="{00000000-0005-0000-0000-0000FE080000}"/>
    <cellStyle name="Moeda 6 2 5 2" xfId="2293" xr:uid="{00000000-0005-0000-0000-0000FF080000}"/>
    <cellStyle name="Moeda 6 2 5 2 2" xfId="2294" xr:uid="{00000000-0005-0000-0000-000000090000}"/>
    <cellStyle name="Moeda 6 2 5 2 3" xfId="2295" xr:uid="{00000000-0005-0000-0000-000001090000}"/>
    <cellStyle name="Moeda 6 2 5 3" xfId="2296" xr:uid="{00000000-0005-0000-0000-000002090000}"/>
    <cellStyle name="Moeda 6 2 5 4" xfId="2297" xr:uid="{00000000-0005-0000-0000-000003090000}"/>
    <cellStyle name="Moeda 6 2 6" xfId="2298" xr:uid="{00000000-0005-0000-0000-000004090000}"/>
    <cellStyle name="Moeda 6 2 6 2" xfId="2299" xr:uid="{00000000-0005-0000-0000-000005090000}"/>
    <cellStyle name="Moeda 6 2 6 3" xfId="2300" xr:uid="{00000000-0005-0000-0000-000006090000}"/>
    <cellStyle name="Moeda 6 2 7" xfId="2301" xr:uid="{00000000-0005-0000-0000-000007090000}"/>
    <cellStyle name="Moeda 6 2 8" xfId="2302" xr:uid="{00000000-0005-0000-0000-000008090000}"/>
    <cellStyle name="Moeda 6 2 9" xfId="2303" xr:uid="{00000000-0005-0000-0000-000009090000}"/>
    <cellStyle name="Moeda 6 3" xfId="2304" xr:uid="{00000000-0005-0000-0000-00000A090000}"/>
    <cellStyle name="Moeda 6 3 2" xfId="2305" xr:uid="{00000000-0005-0000-0000-00000B090000}"/>
    <cellStyle name="Moeda 6 3 2 2" xfId="2306" xr:uid="{00000000-0005-0000-0000-00000C090000}"/>
    <cellStyle name="Moeda 6 3 2 2 2" xfId="2307" xr:uid="{00000000-0005-0000-0000-00000D090000}"/>
    <cellStyle name="Moeda 6 3 2 2 3" xfId="2308" xr:uid="{00000000-0005-0000-0000-00000E090000}"/>
    <cellStyle name="Moeda 6 3 2 3" xfId="2309" xr:uid="{00000000-0005-0000-0000-00000F090000}"/>
    <cellStyle name="Moeda 6 3 2 4" xfId="2310" xr:uid="{00000000-0005-0000-0000-000010090000}"/>
    <cellStyle name="Moeda 6 3 3" xfId="2311" xr:uid="{00000000-0005-0000-0000-000011090000}"/>
    <cellStyle name="Moeda 6 3 3 2" xfId="2312" xr:uid="{00000000-0005-0000-0000-000012090000}"/>
    <cellStyle name="Moeda 6 3 3 2 2" xfId="2313" xr:uid="{00000000-0005-0000-0000-000013090000}"/>
    <cellStyle name="Moeda 6 3 3 2 3" xfId="2314" xr:uid="{00000000-0005-0000-0000-000014090000}"/>
    <cellStyle name="Moeda 6 3 3 3" xfId="2315" xr:uid="{00000000-0005-0000-0000-000015090000}"/>
    <cellStyle name="Moeda 6 3 3 4" xfId="2316" xr:uid="{00000000-0005-0000-0000-000016090000}"/>
    <cellStyle name="Moeda 6 3 4" xfId="2317" xr:uid="{00000000-0005-0000-0000-000017090000}"/>
    <cellStyle name="Moeda 6 3 4 2" xfId="2318" xr:uid="{00000000-0005-0000-0000-000018090000}"/>
    <cellStyle name="Moeda 6 3 4 2 2" xfId="2319" xr:uid="{00000000-0005-0000-0000-000019090000}"/>
    <cellStyle name="Moeda 6 3 4 2 3" xfId="2320" xr:uid="{00000000-0005-0000-0000-00001A090000}"/>
    <cellStyle name="Moeda 6 3 4 3" xfId="2321" xr:uid="{00000000-0005-0000-0000-00001B090000}"/>
    <cellStyle name="Moeda 6 3 4 4" xfId="2322" xr:uid="{00000000-0005-0000-0000-00001C090000}"/>
    <cellStyle name="Moeda 6 3 5" xfId="2323" xr:uid="{00000000-0005-0000-0000-00001D090000}"/>
    <cellStyle name="Moeda 6 3 5 2" xfId="2324" xr:uid="{00000000-0005-0000-0000-00001E090000}"/>
    <cellStyle name="Moeda 6 3 5 3" xfId="2325" xr:uid="{00000000-0005-0000-0000-00001F090000}"/>
    <cellStyle name="Moeda 6 3 6" xfId="2326" xr:uid="{00000000-0005-0000-0000-000020090000}"/>
    <cellStyle name="Moeda 6 3 7" xfId="2327" xr:uid="{00000000-0005-0000-0000-000021090000}"/>
    <cellStyle name="Moeda 6 4" xfId="2328" xr:uid="{00000000-0005-0000-0000-000022090000}"/>
    <cellStyle name="Moeda 6 5" xfId="2329" xr:uid="{00000000-0005-0000-0000-000023090000}"/>
    <cellStyle name="Moeda 6 5 2" xfId="2330" xr:uid="{00000000-0005-0000-0000-000024090000}"/>
    <cellStyle name="Moeda 6 5 2 2" xfId="2331" xr:uid="{00000000-0005-0000-0000-000025090000}"/>
    <cellStyle name="Moeda 6 5 2 3" xfId="2332" xr:uid="{00000000-0005-0000-0000-000026090000}"/>
    <cellStyle name="Moeda 6 5 3" xfId="2333" xr:uid="{00000000-0005-0000-0000-000027090000}"/>
    <cellStyle name="Moeda 6 5 4" xfId="2334" xr:uid="{00000000-0005-0000-0000-000028090000}"/>
    <cellStyle name="Moeda 6 6" xfId="2335" xr:uid="{00000000-0005-0000-0000-000029090000}"/>
    <cellStyle name="Moeda 6 6 2" xfId="2336" xr:uid="{00000000-0005-0000-0000-00002A090000}"/>
    <cellStyle name="Moeda 6 6 2 2" xfId="2337" xr:uid="{00000000-0005-0000-0000-00002B090000}"/>
    <cellStyle name="Moeda 6 6 2 3" xfId="2338" xr:uid="{00000000-0005-0000-0000-00002C090000}"/>
    <cellStyle name="Moeda 6 6 3" xfId="2339" xr:uid="{00000000-0005-0000-0000-00002D090000}"/>
    <cellStyle name="Moeda 6 6 4" xfId="2340" xr:uid="{00000000-0005-0000-0000-00002E090000}"/>
    <cellStyle name="Moeda 6 7" xfId="2341" xr:uid="{00000000-0005-0000-0000-00002F090000}"/>
    <cellStyle name="Moeda 6 7 2" xfId="2342" xr:uid="{00000000-0005-0000-0000-000030090000}"/>
    <cellStyle name="Moeda 6 7 2 2" xfId="2343" xr:uid="{00000000-0005-0000-0000-000031090000}"/>
    <cellStyle name="Moeda 6 7 2 3" xfId="2344" xr:uid="{00000000-0005-0000-0000-000032090000}"/>
    <cellStyle name="Moeda 6 7 3" xfId="2345" xr:uid="{00000000-0005-0000-0000-000033090000}"/>
    <cellStyle name="Moeda 6 7 4" xfId="2346" xr:uid="{00000000-0005-0000-0000-000034090000}"/>
    <cellStyle name="Moeda 6 8" xfId="2347" xr:uid="{00000000-0005-0000-0000-000035090000}"/>
    <cellStyle name="Moeda 6 8 2" xfId="2348" xr:uid="{00000000-0005-0000-0000-000036090000}"/>
    <cellStyle name="Moeda 6 8 3" xfId="2349" xr:uid="{00000000-0005-0000-0000-000037090000}"/>
    <cellStyle name="Moeda 6 9" xfId="2350" xr:uid="{00000000-0005-0000-0000-000038090000}"/>
    <cellStyle name="Moeda 7" xfId="2351" xr:uid="{00000000-0005-0000-0000-000039090000}"/>
    <cellStyle name="Moeda 7 10" xfId="2352" xr:uid="{00000000-0005-0000-0000-00003A090000}"/>
    <cellStyle name="Moeda 7 11" xfId="2353" xr:uid="{00000000-0005-0000-0000-00003B090000}"/>
    <cellStyle name="Moeda 7 2" xfId="2354" xr:uid="{00000000-0005-0000-0000-00003C090000}"/>
    <cellStyle name="Moeda 7 2 2" xfId="2355" xr:uid="{00000000-0005-0000-0000-00003D090000}"/>
    <cellStyle name="Moeda 7 2 2 2" xfId="2356" xr:uid="{00000000-0005-0000-0000-00003E090000}"/>
    <cellStyle name="Moeda 7 2 2 2 2" xfId="2357" xr:uid="{00000000-0005-0000-0000-00003F090000}"/>
    <cellStyle name="Moeda 7 2 2 2 2 2" xfId="2358" xr:uid="{00000000-0005-0000-0000-000040090000}"/>
    <cellStyle name="Moeda 7 2 2 2 2 3" xfId="2359" xr:uid="{00000000-0005-0000-0000-000041090000}"/>
    <cellStyle name="Moeda 7 2 2 2 3" xfId="2360" xr:uid="{00000000-0005-0000-0000-000042090000}"/>
    <cellStyle name="Moeda 7 2 2 2 4" xfId="2361" xr:uid="{00000000-0005-0000-0000-000043090000}"/>
    <cellStyle name="Moeda 7 2 2 3" xfId="2362" xr:uid="{00000000-0005-0000-0000-000044090000}"/>
    <cellStyle name="Moeda 7 2 2 3 2" xfId="2363" xr:uid="{00000000-0005-0000-0000-000045090000}"/>
    <cellStyle name="Moeda 7 2 2 3 2 2" xfId="2364" xr:uid="{00000000-0005-0000-0000-000046090000}"/>
    <cellStyle name="Moeda 7 2 2 3 2 3" xfId="2365" xr:uid="{00000000-0005-0000-0000-000047090000}"/>
    <cellStyle name="Moeda 7 2 2 3 3" xfId="2366" xr:uid="{00000000-0005-0000-0000-000048090000}"/>
    <cellStyle name="Moeda 7 2 2 3 4" xfId="2367" xr:uid="{00000000-0005-0000-0000-000049090000}"/>
    <cellStyle name="Moeda 7 2 2 4" xfId="2368" xr:uid="{00000000-0005-0000-0000-00004A090000}"/>
    <cellStyle name="Moeda 7 2 2 4 2" xfId="2369" xr:uid="{00000000-0005-0000-0000-00004B090000}"/>
    <cellStyle name="Moeda 7 2 2 4 2 2" xfId="2370" xr:uid="{00000000-0005-0000-0000-00004C090000}"/>
    <cellStyle name="Moeda 7 2 2 4 2 3" xfId="2371" xr:uid="{00000000-0005-0000-0000-00004D090000}"/>
    <cellStyle name="Moeda 7 2 2 4 3" xfId="2372" xr:uid="{00000000-0005-0000-0000-00004E090000}"/>
    <cellStyle name="Moeda 7 2 2 4 4" xfId="2373" xr:uid="{00000000-0005-0000-0000-00004F090000}"/>
    <cellStyle name="Moeda 7 2 2 5" xfId="2374" xr:uid="{00000000-0005-0000-0000-000050090000}"/>
    <cellStyle name="Moeda 7 2 2 5 2" xfId="2375" xr:uid="{00000000-0005-0000-0000-000051090000}"/>
    <cellStyle name="Moeda 7 2 2 5 3" xfId="2376" xr:uid="{00000000-0005-0000-0000-000052090000}"/>
    <cellStyle name="Moeda 7 2 2 6" xfId="2377" xr:uid="{00000000-0005-0000-0000-000053090000}"/>
    <cellStyle name="Moeda 7 2 2 7" xfId="2378" xr:uid="{00000000-0005-0000-0000-000054090000}"/>
    <cellStyle name="Moeda 7 2 3" xfId="2379" xr:uid="{00000000-0005-0000-0000-000055090000}"/>
    <cellStyle name="Moeda 7 2 3 2" xfId="2380" xr:uid="{00000000-0005-0000-0000-000056090000}"/>
    <cellStyle name="Moeda 7 2 3 2 2" xfId="2381" xr:uid="{00000000-0005-0000-0000-000057090000}"/>
    <cellStyle name="Moeda 7 2 3 2 3" xfId="2382" xr:uid="{00000000-0005-0000-0000-000058090000}"/>
    <cellStyle name="Moeda 7 2 3 3" xfId="2383" xr:uid="{00000000-0005-0000-0000-000059090000}"/>
    <cellStyle name="Moeda 7 2 3 4" xfId="2384" xr:uid="{00000000-0005-0000-0000-00005A090000}"/>
    <cellStyle name="Moeda 7 2 4" xfId="2385" xr:uid="{00000000-0005-0000-0000-00005B090000}"/>
    <cellStyle name="Moeda 7 2 4 2" xfId="2386" xr:uid="{00000000-0005-0000-0000-00005C090000}"/>
    <cellStyle name="Moeda 7 2 4 2 2" xfId="2387" xr:uid="{00000000-0005-0000-0000-00005D090000}"/>
    <cellStyle name="Moeda 7 2 4 2 3" xfId="2388" xr:uid="{00000000-0005-0000-0000-00005E090000}"/>
    <cellStyle name="Moeda 7 2 4 3" xfId="2389" xr:uid="{00000000-0005-0000-0000-00005F090000}"/>
    <cellStyle name="Moeda 7 2 4 4" xfId="2390" xr:uid="{00000000-0005-0000-0000-000060090000}"/>
    <cellStyle name="Moeda 7 2 5" xfId="2391" xr:uid="{00000000-0005-0000-0000-000061090000}"/>
    <cellStyle name="Moeda 7 2 5 2" xfId="2392" xr:uid="{00000000-0005-0000-0000-000062090000}"/>
    <cellStyle name="Moeda 7 2 5 2 2" xfId="2393" xr:uid="{00000000-0005-0000-0000-000063090000}"/>
    <cellStyle name="Moeda 7 2 5 2 3" xfId="2394" xr:uid="{00000000-0005-0000-0000-000064090000}"/>
    <cellStyle name="Moeda 7 2 5 3" xfId="2395" xr:uid="{00000000-0005-0000-0000-000065090000}"/>
    <cellStyle name="Moeda 7 2 5 4" xfId="2396" xr:uid="{00000000-0005-0000-0000-000066090000}"/>
    <cellStyle name="Moeda 7 2 6" xfId="2397" xr:uid="{00000000-0005-0000-0000-000067090000}"/>
    <cellStyle name="Moeda 7 2 6 2" xfId="2398" xr:uid="{00000000-0005-0000-0000-000068090000}"/>
    <cellStyle name="Moeda 7 2 6 3" xfId="2399" xr:uid="{00000000-0005-0000-0000-000069090000}"/>
    <cellStyle name="Moeda 7 2 7" xfId="2400" xr:uid="{00000000-0005-0000-0000-00006A090000}"/>
    <cellStyle name="Moeda 7 2 8" xfId="2401" xr:uid="{00000000-0005-0000-0000-00006B090000}"/>
    <cellStyle name="Moeda 7 2 9" xfId="2402" xr:uid="{00000000-0005-0000-0000-00006C090000}"/>
    <cellStyle name="Moeda 7 3" xfId="2403" xr:uid="{00000000-0005-0000-0000-00006D090000}"/>
    <cellStyle name="Moeda 7 3 2" xfId="2404" xr:uid="{00000000-0005-0000-0000-00006E090000}"/>
    <cellStyle name="Moeda 7 3 2 2" xfId="2405" xr:uid="{00000000-0005-0000-0000-00006F090000}"/>
    <cellStyle name="Moeda 7 3 2 2 2" xfId="2406" xr:uid="{00000000-0005-0000-0000-000070090000}"/>
    <cellStyle name="Moeda 7 3 2 2 3" xfId="2407" xr:uid="{00000000-0005-0000-0000-000071090000}"/>
    <cellStyle name="Moeda 7 3 2 3" xfId="2408" xr:uid="{00000000-0005-0000-0000-000072090000}"/>
    <cellStyle name="Moeda 7 3 2 4" xfId="2409" xr:uid="{00000000-0005-0000-0000-000073090000}"/>
    <cellStyle name="Moeda 7 3 3" xfId="2410" xr:uid="{00000000-0005-0000-0000-000074090000}"/>
    <cellStyle name="Moeda 7 3 3 2" xfId="2411" xr:uid="{00000000-0005-0000-0000-000075090000}"/>
    <cellStyle name="Moeda 7 3 3 2 2" xfId="2412" xr:uid="{00000000-0005-0000-0000-000076090000}"/>
    <cellStyle name="Moeda 7 3 3 2 3" xfId="2413" xr:uid="{00000000-0005-0000-0000-000077090000}"/>
    <cellStyle name="Moeda 7 3 3 3" xfId="2414" xr:uid="{00000000-0005-0000-0000-000078090000}"/>
    <cellStyle name="Moeda 7 3 3 4" xfId="2415" xr:uid="{00000000-0005-0000-0000-000079090000}"/>
    <cellStyle name="Moeda 7 3 4" xfId="2416" xr:uid="{00000000-0005-0000-0000-00007A090000}"/>
    <cellStyle name="Moeda 7 3 4 2" xfId="2417" xr:uid="{00000000-0005-0000-0000-00007B090000}"/>
    <cellStyle name="Moeda 7 3 4 2 2" xfId="2418" xr:uid="{00000000-0005-0000-0000-00007C090000}"/>
    <cellStyle name="Moeda 7 3 4 2 3" xfId="2419" xr:uid="{00000000-0005-0000-0000-00007D090000}"/>
    <cellStyle name="Moeda 7 3 4 3" xfId="2420" xr:uid="{00000000-0005-0000-0000-00007E090000}"/>
    <cellStyle name="Moeda 7 3 4 4" xfId="2421" xr:uid="{00000000-0005-0000-0000-00007F090000}"/>
    <cellStyle name="Moeda 7 3 5" xfId="2422" xr:uid="{00000000-0005-0000-0000-000080090000}"/>
    <cellStyle name="Moeda 7 3 5 2" xfId="2423" xr:uid="{00000000-0005-0000-0000-000081090000}"/>
    <cellStyle name="Moeda 7 3 5 3" xfId="2424" xr:uid="{00000000-0005-0000-0000-000082090000}"/>
    <cellStyle name="Moeda 7 3 6" xfId="2425" xr:uid="{00000000-0005-0000-0000-000083090000}"/>
    <cellStyle name="Moeda 7 3 7" xfId="2426" xr:uid="{00000000-0005-0000-0000-000084090000}"/>
    <cellStyle name="Moeda 7 4" xfId="2427" xr:uid="{00000000-0005-0000-0000-000085090000}"/>
    <cellStyle name="Moeda 7 5" xfId="2428" xr:uid="{00000000-0005-0000-0000-000086090000}"/>
    <cellStyle name="Moeda 7 5 2" xfId="2429" xr:uid="{00000000-0005-0000-0000-000087090000}"/>
    <cellStyle name="Moeda 7 5 2 2" xfId="2430" xr:uid="{00000000-0005-0000-0000-000088090000}"/>
    <cellStyle name="Moeda 7 5 2 3" xfId="2431" xr:uid="{00000000-0005-0000-0000-000089090000}"/>
    <cellStyle name="Moeda 7 5 3" xfId="2432" xr:uid="{00000000-0005-0000-0000-00008A090000}"/>
    <cellStyle name="Moeda 7 5 4" xfId="2433" xr:uid="{00000000-0005-0000-0000-00008B090000}"/>
    <cellStyle name="Moeda 7 6" xfId="2434" xr:uid="{00000000-0005-0000-0000-00008C090000}"/>
    <cellStyle name="Moeda 7 6 2" xfId="2435" xr:uid="{00000000-0005-0000-0000-00008D090000}"/>
    <cellStyle name="Moeda 7 6 2 2" xfId="2436" xr:uid="{00000000-0005-0000-0000-00008E090000}"/>
    <cellStyle name="Moeda 7 6 2 3" xfId="2437" xr:uid="{00000000-0005-0000-0000-00008F090000}"/>
    <cellStyle name="Moeda 7 6 3" xfId="2438" xr:uid="{00000000-0005-0000-0000-000090090000}"/>
    <cellStyle name="Moeda 7 6 4" xfId="2439" xr:uid="{00000000-0005-0000-0000-000091090000}"/>
    <cellStyle name="Moeda 7 7" xfId="2440" xr:uid="{00000000-0005-0000-0000-000092090000}"/>
    <cellStyle name="Moeda 7 7 2" xfId="2441" xr:uid="{00000000-0005-0000-0000-000093090000}"/>
    <cellStyle name="Moeda 7 7 2 2" xfId="2442" xr:uid="{00000000-0005-0000-0000-000094090000}"/>
    <cellStyle name="Moeda 7 7 2 3" xfId="2443" xr:uid="{00000000-0005-0000-0000-000095090000}"/>
    <cellStyle name="Moeda 7 7 3" xfId="2444" xr:uid="{00000000-0005-0000-0000-000096090000}"/>
    <cellStyle name="Moeda 7 7 4" xfId="2445" xr:uid="{00000000-0005-0000-0000-000097090000}"/>
    <cellStyle name="Moeda 7 8" xfId="2446" xr:uid="{00000000-0005-0000-0000-000098090000}"/>
    <cellStyle name="Moeda 7 8 2" xfId="2447" xr:uid="{00000000-0005-0000-0000-000099090000}"/>
    <cellStyle name="Moeda 7 8 3" xfId="2448" xr:uid="{00000000-0005-0000-0000-00009A090000}"/>
    <cellStyle name="Moeda 7 9" xfId="2449" xr:uid="{00000000-0005-0000-0000-00009B090000}"/>
    <cellStyle name="Moeda 8" xfId="2450" xr:uid="{00000000-0005-0000-0000-00009C090000}"/>
    <cellStyle name="Moeda 9" xfId="2451" xr:uid="{00000000-0005-0000-0000-00009D090000}"/>
    <cellStyle name="Neutra 2" xfId="2452" xr:uid="{00000000-0005-0000-0000-00009F090000}"/>
    <cellStyle name="Neutra 2 2" xfId="2453" xr:uid="{00000000-0005-0000-0000-0000A0090000}"/>
    <cellStyle name="Neutra 2 3" xfId="2454" xr:uid="{00000000-0005-0000-0000-0000A1090000}"/>
    <cellStyle name="Neutra 2 4" xfId="2455" xr:uid="{00000000-0005-0000-0000-0000A2090000}"/>
    <cellStyle name="Neutra 2 5" xfId="2456" xr:uid="{00000000-0005-0000-0000-0000A3090000}"/>
    <cellStyle name="Neutra 2 6" xfId="2457" xr:uid="{00000000-0005-0000-0000-0000A4090000}"/>
    <cellStyle name="Neutra 2 7" xfId="2458" xr:uid="{00000000-0005-0000-0000-0000A5090000}"/>
    <cellStyle name="Neutra 3" xfId="2459" xr:uid="{00000000-0005-0000-0000-0000A6090000}"/>
    <cellStyle name="Neutra 4" xfId="2460" xr:uid="{00000000-0005-0000-0000-0000A7090000}"/>
    <cellStyle name="Neutral" xfId="2461" xr:uid="{00000000-0005-0000-0000-0000A8090000}"/>
    <cellStyle name="Neutral 2" xfId="2462" xr:uid="{00000000-0005-0000-0000-0000A9090000}"/>
    <cellStyle name="Neutral 3" xfId="2463" xr:uid="{00000000-0005-0000-0000-0000AA090000}"/>
    <cellStyle name="Neutro" xfId="44040" builtinId="28" customBuiltin="1"/>
    <cellStyle name="Normal" xfId="0" builtinId="0"/>
    <cellStyle name="Normal 10" xfId="2464" xr:uid="{00000000-0005-0000-0000-0000AC090000}"/>
    <cellStyle name="Normal 10 10" xfId="2465" xr:uid="{00000000-0005-0000-0000-0000AD090000}"/>
    <cellStyle name="Normal 10 2" xfId="18" xr:uid="{00000000-0005-0000-0000-0000AE090000}"/>
    <cellStyle name="Normal 10 2 2" xfId="2467" xr:uid="{00000000-0005-0000-0000-0000AF090000}"/>
    <cellStyle name="Normal 10 2 2 2" xfId="2468" xr:uid="{00000000-0005-0000-0000-0000B0090000}"/>
    <cellStyle name="Normal 10 2 2 3" xfId="44080" xr:uid="{D76005F5-90CF-4887-A318-BEDE82E528F9}"/>
    <cellStyle name="Normal 10 2 3" xfId="2469" xr:uid="{00000000-0005-0000-0000-0000B1090000}"/>
    <cellStyle name="Normal 10 2 4" xfId="2470" xr:uid="{00000000-0005-0000-0000-0000B2090000}"/>
    <cellStyle name="Normal 10 2 5" xfId="2466" xr:uid="{00000000-0005-0000-0000-0000B3090000}"/>
    <cellStyle name="Normal 10 2 6" xfId="44029" xr:uid="{00000000-0005-0000-0000-0000B4090000}"/>
    <cellStyle name="Normal 10 20" xfId="12" xr:uid="{00000000-0005-0000-0000-0000B5090000}"/>
    <cellStyle name="Normal 10 3" xfId="2471" xr:uid="{00000000-0005-0000-0000-0000B6090000}"/>
    <cellStyle name="Normal 10 3 10" xfId="2472" xr:uid="{00000000-0005-0000-0000-0000B7090000}"/>
    <cellStyle name="Normal 10 3 11" xfId="2473" xr:uid="{00000000-0005-0000-0000-0000B8090000}"/>
    <cellStyle name="Normal 10 3 12" xfId="2474" xr:uid="{00000000-0005-0000-0000-0000B9090000}"/>
    <cellStyle name="Normal 10 3 2" xfId="2475" xr:uid="{00000000-0005-0000-0000-0000BA090000}"/>
    <cellStyle name="Normal 10 3 2 2" xfId="2476" xr:uid="{00000000-0005-0000-0000-0000BB090000}"/>
    <cellStyle name="Normal 10 3 2 2 2" xfId="2477" xr:uid="{00000000-0005-0000-0000-0000BC090000}"/>
    <cellStyle name="Normal 10 3 2 2 2 2" xfId="2478" xr:uid="{00000000-0005-0000-0000-0000BD090000}"/>
    <cellStyle name="Normal 10 3 2 2 2 2 2" xfId="2479" xr:uid="{00000000-0005-0000-0000-0000BE090000}"/>
    <cellStyle name="Normal 10 3 2 2 2 2 2 2" xfId="2480" xr:uid="{00000000-0005-0000-0000-0000BF090000}"/>
    <cellStyle name="Normal 10 3 2 2 2 2 2 3" xfId="2481" xr:uid="{00000000-0005-0000-0000-0000C0090000}"/>
    <cellStyle name="Normal 10 3 2 2 2 2 3" xfId="2482" xr:uid="{00000000-0005-0000-0000-0000C1090000}"/>
    <cellStyle name="Normal 10 3 2 2 2 2 4" xfId="2483" xr:uid="{00000000-0005-0000-0000-0000C2090000}"/>
    <cellStyle name="Normal 10 3 2 2 2 3" xfId="2484" xr:uid="{00000000-0005-0000-0000-0000C3090000}"/>
    <cellStyle name="Normal 10 3 2 2 2 3 2" xfId="2485" xr:uid="{00000000-0005-0000-0000-0000C4090000}"/>
    <cellStyle name="Normal 10 3 2 2 2 3 3" xfId="2486" xr:uid="{00000000-0005-0000-0000-0000C5090000}"/>
    <cellStyle name="Normal 10 3 2 2 2 4" xfId="2487" xr:uid="{00000000-0005-0000-0000-0000C6090000}"/>
    <cellStyle name="Normal 10 3 2 2 2 5" xfId="2488" xr:uid="{00000000-0005-0000-0000-0000C7090000}"/>
    <cellStyle name="Normal 10 3 2 2 3" xfId="2489" xr:uid="{00000000-0005-0000-0000-0000C8090000}"/>
    <cellStyle name="Normal 10 3 2 2 3 2" xfId="2490" xr:uid="{00000000-0005-0000-0000-0000C9090000}"/>
    <cellStyle name="Normal 10 3 2 2 3 2 2" xfId="2491" xr:uid="{00000000-0005-0000-0000-0000CA090000}"/>
    <cellStyle name="Normal 10 3 2 2 3 2 3" xfId="2492" xr:uid="{00000000-0005-0000-0000-0000CB090000}"/>
    <cellStyle name="Normal 10 3 2 2 3 3" xfId="2493" xr:uid="{00000000-0005-0000-0000-0000CC090000}"/>
    <cellStyle name="Normal 10 3 2 2 3 4" xfId="2494" xr:uid="{00000000-0005-0000-0000-0000CD090000}"/>
    <cellStyle name="Normal 10 3 2 2 4" xfId="2495" xr:uid="{00000000-0005-0000-0000-0000CE090000}"/>
    <cellStyle name="Normal 10 3 2 2 4 2" xfId="2496" xr:uid="{00000000-0005-0000-0000-0000CF090000}"/>
    <cellStyle name="Normal 10 3 2 2 4 2 2" xfId="2497" xr:uid="{00000000-0005-0000-0000-0000D0090000}"/>
    <cellStyle name="Normal 10 3 2 2 4 2 3" xfId="2498" xr:uid="{00000000-0005-0000-0000-0000D1090000}"/>
    <cellStyle name="Normal 10 3 2 2 4 3" xfId="2499" xr:uid="{00000000-0005-0000-0000-0000D2090000}"/>
    <cellStyle name="Normal 10 3 2 2 4 4" xfId="2500" xr:uid="{00000000-0005-0000-0000-0000D3090000}"/>
    <cellStyle name="Normal 10 3 2 2 5" xfId="2501" xr:uid="{00000000-0005-0000-0000-0000D4090000}"/>
    <cellStyle name="Normal 10 3 2 2 5 2" xfId="2502" xr:uid="{00000000-0005-0000-0000-0000D5090000}"/>
    <cellStyle name="Normal 10 3 2 2 5 3" xfId="2503" xr:uid="{00000000-0005-0000-0000-0000D6090000}"/>
    <cellStyle name="Normal 10 3 2 2 6" xfId="2504" xr:uid="{00000000-0005-0000-0000-0000D7090000}"/>
    <cellStyle name="Normal 10 3 2 2 7" xfId="2505" xr:uid="{00000000-0005-0000-0000-0000D8090000}"/>
    <cellStyle name="Normal 10 3 2 2 8" xfId="2506" xr:uid="{00000000-0005-0000-0000-0000D9090000}"/>
    <cellStyle name="Normal 10 3 2 3" xfId="2507" xr:uid="{00000000-0005-0000-0000-0000DA090000}"/>
    <cellStyle name="Normal 10 3 2 3 2" xfId="2508" xr:uid="{00000000-0005-0000-0000-0000DB090000}"/>
    <cellStyle name="Normal 10 3 2 3 2 2" xfId="2509" xr:uid="{00000000-0005-0000-0000-0000DC090000}"/>
    <cellStyle name="Normal 10 3 2 3 2 3" xfId="2510" xr:uid="{00000000-0005-0000-0000-0000DD090000}"/>
    <cellStyle name="Normal 10 3 2 3 3" xfId="2511" xr:uid="{00000000-0005-0000-0000-0000DE090000}"/>
    <cellStyle name="Normal 10 3 2 3 4" xfId="2512" xr:uid="{00000000-0005-0000-0000-0000DF090000}"/>
    <cellStyle name="Normal 10 3 2 4" xfId="2513" xr:uid="{00000000-0005-0000-0000-0000E0090000}"/>
    <cellStyle name="Normal 10 3 2 4 2" xfId="2514" xr:uid="{00000000-0005-0000-0000-0000E1090000}"/>
    <cellStyle name="Normal 10 3 2 4 2 2" xfId="2515" xr:uid="{00000000-0005-0000-0000-0000E2090000}"/>
    <cellStyle name="Normal 10 3 2 4 2 3" xfId="2516" xr:uid="{00000000-0005-0000-0000-0000E3090000}"/>
    <cellStyle name="Normal 10 3 2 4 3" xfId="2517" xr:uid="{00000000-0005-0000-0000-0000E4090000}"/>
    <cellStyle name="Normal 10 3 2 4 4" xfId="2518" xr:uid="{00000000-0005-0000-0000-0000E5090000}"/>
    <cellStyle name="Normal 10 3 2 5" xfId="2519" xr:uid="{00000000-0005-0000-0000-0000E6090000}"/>
    <cellStyle name="Normal 10 3 2 5 2" xfId="2520" xr:uid="{00000000-0005-0000-0000-0000E7090000}"/>
    <cellStyle name="Normal 10 3 2 5 2 2" xfId="2521" xr:uid="{00000000-0005-0000-0000-0000E8090000}"/>
    <cellStyle name="Normal 10 3 2 5 2 3" xfId="2522" xr:uid="{00000000-0005-0000-0000-0000E9090000}"/>
    <cellStyle name="Normal 10 3 2 5 3" xfId="2523" xr:uid="{00000000-0005-0000-0000-0000EA090000}"/>
    <cellStyle name="Normal 10 3 2 5 4" xfId="2524" xr:uid="{00000000-0005-0000-0000-0000EB090000}"/>
    <cellStyle name="Normal 10 3 2 6" xfId="2525" xr:uid="{00000000-0005-0000-0000-0000EC090000}"/>
    <cellStyle name="Normal 10 3 2 6 2" xfId="2526" xr:uid="{00000000-0005-0000-0000-0000ED090000}"/>
    <cellStyle name="Normal 10 3 2 6 3" xfId="2527" xr:uid="{00000000-0005-0000-0000-0000EE090000}"/>
    <cellStyle name="Normal 10 3 2 7" xfId="2528" xr:uid="{00000000-0005-0000-0000-0000EF090000}"/>
    <cellStyle name="Normal 10 3 2 8" xfId="2529" xr:uid="{00000000-0005-0000-0000-0000F0090000}"/>
    <cellStyle name="Normal 10 3 2 9" xfId="2530" xr:uid="{00000000-0005-0000-0000-0000F1090000}"/>
    <cellStyle name="Normal 10 3 3" xfId="2531" xr:uid="{00000000-0005-0000-0000-0000F2090000}"/>
    <cellStyle name="Normal 10 3 3 2" xfId="2532" xr:uid="{00000000-0005-0000-0000-0000F3090000}"/>
    <cellStyle name="Normal 10 3 3 2 2" xfId="2533" xr:uid="{00000000-0005-0000-0000-0000F4090000}"/>
    <cellStyle name="Normal 10 3 3 2 2 2" xfId="2534" xr:uid="{00000000-0005-0000-0000-0000F5090000}"/>
    <cellStyle name="Normal 10 3 3 2 2 3" xfId="2535" xr:uid="{00000000-0005-0000-0000-0000F6090000}"/>
    <cellStyle name="Normal 10 3 3 2 3" xfId="2536" xr:uid="{00000000-0005-0000-0000-0000F7090000}"/>
    <cellStyle name="Normal 10 3 3 2 4" xfId="2537" xr:uid="{00000000-0005-0000-0000-0000F8090000}"/>
    <cellStyle name="Normal 10 3 3 2 5" xfId="2538" xr:uid="{00000000-0005-0000-0000-0000F9090000}"/>
    <cellStyle name="Normal 10 3 3 3" xfId="2539" xr:uid="{00000000-0005-0000-0000-0000FA090000}"/>
    <cellStyle name="Normal 10 3 3 3 2" xfId="2540" xr:uid="{00000000-0005-0000-0000-0000FB090000}"/>
    <cellStyle name="Normal 10 3 3 3 2 2" xfId="2541" xr:uid="{00000000-0005-0000-0000-0000FC090000}"/>
    <cellStyle name="Normal 10 3 3 3 2 3" xfId="2542" xr:uid="{00000000-0005-0000-0000-0000FD090000}"/>
    <cellStyle name="Normal 10 3 3 3 3" xfId="2543" xr:uid="{00000000-0005-0000-0000-0000FE090000}"/>
    <cellStyle name="Normal 10 3 3 3 4" xfId="2544" xr:uid="{00000000-0005-0000-0000-0000FF090000}"/>
    <cellStyle name="Normal 10 3 3 4" xfId="2545" xr:uid="{00000000-0005-0000-0000-0000000A0000}"/>
    <cellStyle name="Normal 10 3 3 4 2" xfId="2546" xr:uid="{00000000-0005-0000-0000-0000010A0000}"/>
    <cellStyle name="Normal 10 3 3 4 2 2" xfId="2547" xr:uid="{00000000-0005-0000-0000-0000020A0000}"/>
    <cellStyle name="Normal 10 3 3 4 2 3" xfId="2548" xr:uid="{00000000-0005-0000-0000-0000030A0000}"/>
    <cellStyle name="Normal 10 3 3 4 3" xfId="2549" xr:uid="{00000000-0005-0000-0000-0000040A0000}"/>
    <cellStyle name="Normal 10 3 3 4 4" xfId="2550" xr:uid="{00000000-0005-0000-0000-0000050A0000}"/>
    <cellStyle name="Normal 10 3 3 5" xfId="2551" xr:uid="{00000000-0005-0000-0000-0000060A0000}"/>
    <cellStyle name="Normal 10 3 3 5 2" xfId="2552" xr:uid="{00000000-0005-0000-0000-0000070A0000}"/>
    <cellStyle name="Normal 10 3 3 5 3" xfId="2553" xr:uid="{00000000-0005-0000-0000-0000080A0000}"/>
    <cellStyle name="Normal 10 3 3 6" xfId="2554" xr:uid="{00000000-0005-0000-0000-0000090A0000}"/>
    <cellStyle name="Normal 10 3 3 7" xfId="2555" xr:uid="{00000000-0005-0000-0000-00000A0A0000}"/>
    <cellStyle name="Normal 10 3 3 8" xfId="2556" xr:uid="{00000000-0005-0000-0000-00000B0A0000}"/>
    <cellStyle name="Normal 10 3 4" xfId="2557" xr:uid="{00000000-0005-0000-0000-00000C0A0000}"/>
    <cellStyle name="Normal 10 3 5" xfId="2558" xr:uid="{00000000-0005-0000-0000-00000D0A0000}"/>
    <cellStyle name="Normal 10 3 5 2" xfId="2559" xr:uid="{00000000-0005-0000-0000-00000E0A0000}"/>
    <cellStyle name="Normal 10 3 5 2 2" xfId="2560" xr:uid="{00000000-0005-0000-0000-00000F0A0000}"/>
    <cellStyle name="Normal 10 3 5 2 3" xfId="2561" xr:uid="{00000000-0005-0000-0000-0000100A0000}"/>
    <cellStyle name="Normal 10 3 5 3" xfId="2562" xr:uid="{00000000-0005-0000-0000-0000110A0000}"/>
    <cellStyle name="Normal 10 3 5 4" xfId="2563" xr:uid="{00000000-0005-0000-0000-0000120A0000}"/>
    <cellStyle name="Normal 10 3 6" xfId="2564" xr:uid="{00000000-0005-0000-0000-0000130A0000}"/>
    <cellStyle name="Normal 10 3 6 2" xfId="2565" xr:uid="{00000000-0005-0000-0000-0000140A0000}"/>
    <cellStyle name="Normal 10 3 6 2 2" xfId="2566" xr:uid="{00000000-0005-0000-0000-0000150A0000}"/>
    <cellStyle name="Normal 10 3 6 2 3" xfId="2567" xr:uid="{00000000-0005-0000-0000-0000160A0000}"/>
    <cellStyle name="Normal 10 3 6 3" xfId="2568" xr:uid="{00000000-0005-0000-0000-0000170A0000}"/>
    <cellStyle name="Normal 10 3 6 4" xfId="2569" xr:uid="{00000000-0005-0000-0000-0000180A0000}"/>
    <cellStyle name="Normal 10 3 7" xfId="2570" xr:uid="{00000000-0005-0000-0000-0000190A0000}"/>
    <cellStyle name="Normal 10 3 7 2" xfId="2571" xr:uid="{00000000-0005-0000-0000-00001A0A0000}"/>
    <cellStyle name="Normal 10 3 7 2 2" xfId="2572" xr:uid="{00000000-0005-0000-0000-00001B0A0000}"/>
    <cellStyle name="Normal 10 3 7 2 3" xfId="2573" xr:uid="{00000000-0005-0000-0000-00001C0A0000}"/>
    <cellStyle name="Normal 10 3 7 3" xfId="2574" xr:uid="{00000000-0005-0000-0000-00001D0A0000}"/>
    <cellStyle name="Normal 10 3 7 4" xfId="2575" xr:uid="{00000000-0005-0000-0000-00001E0A0000}"/>
    <cellStyle name="Normal 10 3 8" xfId="2576" xr:uid="{00000000-0005-0000-0000-00001F0A0000}"/>
    <cellStyle name="Normal 10 3 8 2" xfId="2577" xr:uid="{00000000-0005-0000-0000-0000200A0000}"/>
    <cellStyle name="Normal 10 3 8 3" xfId="2578" xr:uid="{00000000-0005-0000-0000-0000210A0000}"/>
    <cellStyle name="Normal 10 3 9" xfId="2579" xr:uid="{00000000-0005-0000-0000-0000220A0000}"/>
    <cellStyle name="Normal 10 4" xfId="2580" xr:uid="{00000000-0005-0000-0000-0000230A0000}"/>
    <cellStyle name="Normal 10 4 10" xfId="2581" xr:uid="{00000000-0005-0000-0000-0000240A0000}"/>
    <cellStyle name="Normal 10 4 11" xfId="2582" xr:uid="{00000000-0005-0000-0000-0000250A0000}"/>
    <cellStyle name="Normal 10 4 12" xfId="2583" xr:uid="{00000000-0005-0000-0000-0000260A0000}"/>
    <cellStyle name="Normal 10 4 13" xfId="2584" xr:uid="{00000000-0005-0000-0000-0000270A0000}"/>
    <cellStyle name="Normal 10 4 2" xfId="2585" xr:uid="{00000000-0005-0000-0000-0000280A0000}"/>
    <cellStyle name="Normal 10 4 2 10" xfId="2586" xr:uid="{00000000-0005-0000-0000-0000290A0000}"/>
    <cellStyle name="Normal 10 4 2 11" xfId="2587" xr:uid="{00000000-0005-0000-0000-00002A0A0000}"/>
    <cellStyle name="Normal 10 4 2 12" xfId="2588" xr:uid="{00000000-0005-0000-0000-00002B0A0000}"/>
    <cellStyle name="Normal 10 4 2 13" xfId="2589" xr:uid="{00000000-0005-0000-0000-00002C0A0000}"/>
    <cellStyle name="Normal 10 4 2 2" xfId="2590" xr:uid="{00000000-0005-0000-0000-00002D0A0000}"/>
    <cellStyle name="Normal 10 4 2 2 2" xfId="2591" xr:uid="{00000000-0005-0000-0000-00002E0A0000}"/>
    <cellStyle name="Normal 10 4 2 2 2 2" xfId="2592" xr:uid="{00000000-0005-0000-0000-00002F0A0000}"/>
    <cellStyle name="Normal 10 4 2 2 2 2 2" xfId="2593" xr:uid="{00000000-0005-0000-0000-0000300A0000}"/>
    <cellStyle name="Normal 10 4 2 2 2 2 2 2" xfId="2594" xr:uid="{00000000-0005-0000-0000-0000310A0000}"/>
    <cellStyle name="Normal 10 4 2 2 2 2 2 3" xfId="2595" xr:uid="{00000000-0005-0000-0000-0000320A0000}"/>
    <cellStyle name="Normal 10 4 2 2 2 2 3" xfId="2596" xr:uid="{00000000-0005-0000-0000-0000330A0000}"/>
    <cellStyle name="Normal 10 4 2 2 2 2 4" xfId="2597" xr:uid="{00000000-0005-0000-0000-0000340A0000}"/>
    <cellStyle name="Normal 10 4 2 2 2 3" xfId="2598" xr:uid="{00000000-0005-0000-0000-0000350A0000}"/>
    <cellStyle name="Normal 10 4 2 2 2 3 2" xfId="2599" xr:uid="{00000000-0005-0000-0000-0000360A0000}"/>
    <cellStyle name="Normal 10 4 2 2 2 3 2 2" xfId="2600" xr:uid="{00000000-0005-0000-0000-0000370A0000}"/>
    <cellStyle name="Normal 10 4 2 2 2 3 2 3" xfId="2601" xr:uid="{00000000-0005-0000-0000-0000380A0000}"/>
    <cellStyle name="Normal 10 4 2 2 2 3 3" xfId="2602" xr:uid="{00000000-0005-0000-0000-0000390A0000}"/>
    <cellStyle name="Normal 10 4 2 2 2 3 4" xfId="2603" xr:uid="{00000000-0005-0000-0000-00003A0A0000}"/>
    <cellStyle name="Normal 10 4 2 2 2 4" xfId="2604" xr:uid="{00000000-0005-0000-0000-00003B0A0000}"/>
    <cellStyle name="Normal 10 4 2 2 2 4 2" xfId="2605" xr:uid="{00000000-0005-0000-0000-00003C0A0000}"/>
    <cellStyle name="Normal 10 4 2 2 2 4 2 2" xfId="2606" xr:uid="{00000000-0005-0000-0000-00003D0A0000}"/>
    <cellStyle name="Normal 10 4 2 2 2 4 2 3" xfId="2607" xr:uid="{00000000-0005-0000-0000-00003E0A0000}"/>
    <cellStyle name="Normal 10 4 2 2 2 4 3" xfId="2608" xr:uid="{00000000-0005-0000-0000-00003F0A0000}"/>
    <cellStyle name="Normal 10 4 2 2 2 4 4" xfId="2609" xr:uid="{00000000-0005-0000-0000-0000400A0000}"/>
    <cellStyle name="Normal 10 4 2 2 2 5" xfId="2610" xr:uid="{00000000-0005-0000-0000-0000410A0000}"/>
    <cellStyle name="Normal 10 4 2 2 2 5 2" xfId="2611" xr:uid="{00000000-0005-0000-0000-0000420A0000}"/>
    <cellStyle name="Normal 10 4 2 2 2 5 3" xfId="2612" xr:uid="{00000000-0005-0000-0000-0000430A0000}"/>
    <cellStyle name="Normal 10 4 2 2 2 6" xfId="2613" xr:uid="{00000000-0005-0000-0000-0000440A0000}"/>
    <cellStyle name="Normal 10 4 2 2 2 7" xfId="2614" xr:uid="{00000000-0005-0000-0000-0000450A0000}"/>
    <cellStyle name="Normal 10 4 2 2 3" xfId="2615" xr:uid="{00000000-0005-0000-0000-0000460A0000}"/>
    <cellStyle name="Normal 10 4 2 2 3 2" xfId="2616" xr:uid="{00000000-0005-0000-0000-0000470A0000}"/>
    <cellStyle name="Normal 10 4 2 2 3 2 2" xfId="2617" xr:uid="{00000000-0005-0000-0000-0000480A0000}"/>
    <cellStyle name="Normal 10 4 2 2 3 2 3" xfId="2618" xr:uid="{00000000-0005-0000-0000-0000490A0000}"/>
    <cellStyle name="Normal 10 4 2 2 3 3" xfId="2619" xr:uid="{00000000-0005-0000-0000-00004A0A0000}"/>
    <cellStyle name="Normal 10 4 2 2 3 4" xfId="2620" xr:uid="{00000000-0005-0000-0000-00004B0A0000}"/>
    <cellStyle name="Normal 10 4 2 2 4" xfId="2621" xr:uid="{00000000-0005-0000-0000-00004C0A0000}"/>
    <cellStyle name="Normal 10 4 2 2 4 2" xfId="2622" xr:uid="{00000000-0005-0000-0000-00004D0A0000}"/>
    <cellStyle name="Normal 10 4 2 2 4 2 2" xfId="2623" xr:uid="{00000000-0005-0000-0000-00004E0A0000}"/>
    <cellStyle name="Normal 10 4 2 2 4 2 3" xfId="2624" xr:uid="{00000000-0005-0000-0000-00004F0A0000}"/>
    <cellStyle name="Normal 10 4 2 2 4 3" xfId="2625" xr:uid="{00000000-0005-0000-0000-0000500A0000}"/>
    <cellStyle name="Normal 10 4 2 2 4 4" xfId="2626" xr:uid="{00000000-0005-0000-0000-0000510A0000}"/>
    <cellStyle name="Normal 10 4 2 2 5" xfId="2627" xr:uid="{00000000-0005-0000-0000-0000520A0000}"/>
    <cellStyle name="Normal 10 4 2 2 5 2" xfId="2628" xr:uid="{00000000-0005-0000-0000-0000530A0000}"/>
    <cellStyle name="Normal 10 4 2 2 5 2 2" xfId="2629" xr:uid="{00000000-0005-0000-0000-0000540A0000}"/>
    <cellStyle name="Normal 10 4 2 2 5 2 3" xfId="2630" xr:uid="{00000000-0005-0000-0000-0000550A0000}"/>
    <cellStyle name="Normal 10 4 2 2 5 3" xfId="2631" xr:uid="{00000000-0005-0000-0000-0000560A0000}"/>
    <cellStyle name="Normal 10 4 2 2 5 4" xfId="2632" xr:uid="{00000000-0005-0000-0000-0000570A0000}"/>
    <cellStyle name="Normal 10 4 2 2 6" xfId="2633" xr:uid="{00000000-0005-0000-0000-0000580A0000}"/>
    <cellStyle name="Normal 10 4 2 2 6 2" xfId="2634" xr:uid="{00000000-0005-0000-0000-0000590A0000}"/>
    <cellStyle name="Normal 10 4 2 2 6 3" xfId="2635" xr:uid="{00000000-0005-0000-0000-00005A0A0000}"/>
    <cellStyle name="Normal 10 4 2 2 7" xfId="2636" xr:uid="{00000000-0005-0000-0000-00005B0A0000}"/>
    <cellStyle name="Normal 10 4 2 2 8" xfId="2637" xr:uid="{00000000-0005-0000-0000-00005C0A0000}"/>
    <cellStyle name="Normal 10 4 2 2 9" xfId="2638" xr:uid="{00000000-0005-0000-0000-00005D0A0000}"/>
    <cellStyle name="Normal 10 4 2 3" xfId="2639" xr:uid="{00000000-0005-0000-0000-00005E0A0000}"/>
    <cellStyle name="Normal 10 4 2 3 2" xfId="2640" xr:uid="{00000000-0005-0000-0000-00005F0A0000}"/>
    <cellStyle name="Normal 10 4 2 3 2 2" xfId="2641" xr:uid="{00000000-0005-0000-0000-0000600A0000}"/>
    <cellStyle name="Normal 10 4 2 3 2 2 2" xfId="2642" xr:uid="{00000000-0005-0000-0000-0000610A0000}"/>
    <cellStyle name="Normal 10 4 2 3 2 2 2 2" xfId="2643" xr:uid="{00000000-0005-0000-0000-0000620A0000}"/>
    <cellStyle name="Normal 10 4 2 3 2 2 2 3" xfId="2644" xr:uid="{00000000-0005-0000-0000-0000630A0000}"/>
    <cellStyle name="Normal 10 4 2 3 2 2 3" xfId="2645" xr:uid="{00000000-0005-0000-0000-0000640A0000}"/>
    <cellStyle name="Normal 10 4 2 3 2 2 4" xfId="2646" xr:uid="{00000000-0005-0000-0000-0000650A0000}"/>
    <cellStyle name="Normal 10 4 2 3 2 3" xfId="2647" xr:uid="{00000000-0005-0000-0000-0000660A0000}"/>
    <cellStyle name="Normal 10 4 2 3 2 3 2" xfId="2648" xr:uid="{00000000-0005-0000-0000-0000670A0000}"/>
    <cellStyle name="Normal 10 4 2 3 2 3 2 2" xfId="2649" xr:uid="{00000000-0005-0000-0000-0000680A0000}"/>
    <cellStyle name="Normal 10 4 2 3 2 3 2 3" xfId="2650" xr:uid="{00000000-0005-0000-0000-0000690A0000}"/>
    <cellStyle name="Normal 10 4 2 3 2 3 3" xfId="2651" xr:uid="{00000000-0005-0000-0000-00006A0A0000}"/>
    <cellStyle name="Normal 10 4 2 3 2 3 4" xfId="2652" xr:uid="{00000000-0005-0000-0000-00006B0A0000}"/>
    <cellStyle name="Normal 10 4 2 3 2 4" xfId="2653" xr:uid="{00000000-0005-0000-0000-00006C0A0000}"/>
    <cellStyle name="Normal 10 4 2 3 2 4 2" xfId="2654" xr:uid="{00000000-0005-0000-0000-00006D0A0000}"/>
    <cellStyle name="Normal 10 4 2 3 2 4 2 2" xfId="2655" xr:uid="{00000000-0005-0000-0000-00006E0A0000}"/>
    <cellStyle name="Normal 10 4 2 3 2 4 2 3" xfId="2656" xr:uid="{00000000-0005-0000-0000-00006F0A0000}"/>
    <cellStyle name="Normal 10 4 2 3 2 4 3" xfId="2657" xr:uid="{00000000-0005-0000-0000-0000700A0000}"/>
    <cellStyle name="Normal 10 4 2 3 2 4 4" xfId="2658" xr:uid="{00000000-0005-0000-0000-0000710A0000}"/>
    <cellStyle name="Normal 10 4 2 3 2 5" xfId="2659" xr:uid="{00000000-0005-0000-0000-0000720A0000}"/>
    <cellStyle name="Normal 10 4 2 3 2 5 2" xfId="2660" xr:uid="{00000000-0005-0000-0000-0000730A0000}"/>
    <cellStyle name="Normal 10 4 2 3 2 5 3" xfId="2661" xr:uid="{00000000-0005-0000-0000-0000740A0000}"/>
    <cellStyle name="Normal 10 4 2 3 2 6" xfId="2662" xr:uid="{00000000-0005-0000-0000-0000750A0000}"/>
    <cellStyle name="Normal 10 4 2 3 2 7" xfId="2663" xr:uid="{00000000-0005-0000-0000-0000760A0000}"/>
    <cellStyle name="Normal 10 4 2 3 3" xfId="2664" xr:uid="{00000000-0005-0000-0000-0000770A0000}"/>
    <cellStyle name="Normal 10 4 2 3 3 2" xfId="2665" xr:uid="{00000000-0005-0000-0000-0000780A0000}"/>
    <cellStyle name="Normal 10 4 2 3 3 2 2" xfId="2666" xr:uid="{00000000-0005-0000-0000-0000790A0000}"/>
    <cellStyle name="Normal 10 4 2 3 3 2 3" xfId="2667" xr:uid="{00000000-0005-0000-0000-00007A0A0000}"/>
    <cellStyle name="Normal 10 4 2 3 3 3" xfId="2668" xr:uid="{00000000-0005-0000-0000-00007B0A0000}"/>
    <cellStyle name="Normal 10 4 2 3 3 4" xfId="2669" xr:uid="{00000000-0005-0000-0000-00007C0A0000}"/>
    <cellStyle name="Normal 10 4 2 3 4" xfId="2670" xr:uid="{00000000-0005-0000-0000-00007D0A0000}"/>
    <cellStyle name="Normal 10 4 2 3 4 2" xfId="2671" xr:uid="{00000000-0005-0000-0000-00007E0A0000}"/>
    <cellStyle name="Normal 10 4 2 3 4 2 2" xfId="2672" xr:uid="{00000000-0005-0000-0000-00007F0A0000}"/>
    <cellStyle name="Normal 10 4 2 3 4 2 3" xfId="2673" xr:uid="{00000000-0005-0000-0000-0000800A0000}"/>
    <cellStyle name="Normal 10 4 2 3 4 3" xfId="2674" xr:uid="{00000000-0005-0000-0000-0000810A0000}"/>
    <cellStyle name="Normal 10 4 2 3 4 4" xfId="2675" xr:uid="{00000000-0005-0000-0000-0000820A0000}"/>
    <cellStyle name="Normal 10 4 2 3 5" xfId="2676" xr:uid="{00000000-0005-0000-0000-0000830A0000}"/>
    <cellStyle name="Normal 10 4 2 3 5 2" xfId="2677" xr:uid="{00000000-0005-0000-0000-0000840A0000}"/>
    <cellStyle name="Normal 10 4 2 3 5 2 2" xfId="2678" xr:uid="{00000000-0005-0000-0000-0000850A0000}"/>
    <cellStyle name="Normal 10 4 2 3 5 2 3" xfId="2679" xr:uid="{00000000-0005-0000-0000-0000860A0000}"/>
    <cellStyle name="Normal 10 4 2 3 5 3" xfId="2680" xr:uid="{00000000-0005-0000-0000-0000870A0000}"/>
    <cellStyle name="Normal 10 4 2 3 5 4" xfId="2681" xr:uid="{00000000-0005-0000-0000-0000880A0000}"/>
    <cellStyle name="Normal 10 4 2 3 6" xfId="2682" xr:uid="{00000000-0005-0000-0000-0000890A0000}"/>
    <cellStyle name="Normal 10 4 2 3 6 2" xfId="2683" xr:uid="{00000000-0005-0000-0000-00008A0A0000}"/>
    <cellStyle name="Normal 10 4 2 3 6 3" xfId="2684" xr:uid="{00000000-0005-0000-0000-00008B0A0000}"/>
    <cellStyle name="Normal 10 4 2 3 7" xfId="2685" xr:uid="{00000000-0005-0000-0000-00008C0A0000}"/>
    <cellStyle name="Normal 10 4 2 3 8" xfId="2686" xr:uid="{00000000-0005-0000-0000-00008D0A0000}"/>
    <cellStyle name="Normal 10 4 2 3 9" xfId="2687" xr:uid="{00000000-0005-0000-0000-00008E0A0000}"/>
    <cellStyle name="Normal 10 4 2 4" xfId="2688" xr:uid="{00000000-0005-0000-0000-00008F0A0000}"/>
    <cellStyle name="Normal 10 4 2 4 2" xfId="2689" xr:uid="{00000000-0005-0000-0000-0000900A0000}"/>
    <cellStyle name="Normal 10 4 2 4 2 2" xfId="2690" xr:uid="{00000000-0005-0000-0000-0000910A0000}"/>
    <cellStyle name="Normal 10 4 2 4 2 2 2" xfId="2691" xr:uid="{00000000-0005-0000-0000-0000920A0000}"/>
    <cellStyle name="Normal 10 4 2 4 2 2 3" xfId="2692" xr:uid="{00000000-0005-0000-0000-0000930A0000}"/>
    <cellStyle name="Normal 10 4 2 4 2 3" xfId="2693" xr:uid="{00000000-0005-0000-0000-0000940A0000}"/>
    <cellStyle name="Normal 10 4 2 4 2 4" xfId="2694" xr:uid="{00000000-0005-0000-0000-0000950A0000}"/>
    <cellStyle name="Normal 10 4 2 4 3" xfId="2695" xr:uid="{00000000-0005-0000-0000-0000960A0000}"/>
    <cellStyle name="Normal 10 4 2 4 3 2" xfId="2696" xr:uid="{00000000-0005-0000-0000-0000970A0000}"/>
    <cellStyle name="Normal 10 4 2 4 3 2 2" xfId="2697" xr:uid="{00000000-0005-0000-0000-0000980A0000}"/>
    <cellStyle name="Normal 10 4 2 4 3 2 3" xfId="2698" xr:uid="{00000000-0005-0000-0000-0000990A0000}"/>
    <cellStyle name="Normal 10 4 2 4 3 3" xfId="2699" xr:uid="{00000000-0005-0000-0000-00009A0A0000}"/>
    <cellStyle name="Normal 10 4 2 4 3 4" xfId="2700" xr:uid="{00000000-0005-0000-0000-00009B0A0000}"/>
    <cellStyle name="Normal 10 4 2 4 4" xfId="2701" xr:uid="{00000000-0005-0000-0000-00009C0A0000}"/>
    <cellStyle name="Normal 10 4 2 4 4 2" xfId="2702" xr:uid="{00000000-0005-0000-0000-00009D0A0000}"/>
    <cellStyle name="Normal 10 4 2 4 4 2 2" xfId="2703" xr:uid="{00000000-0005-0000-0000-00009E0A0000}"/>
    <cellStyle name="Normal 10 4 2 4 4 2 3" xfId="2704" xr:uid="{00000000-0005-0000-0000-00009F0A0000}"/>
    <cellStyle name="Normal 10 4 2 4 4 3" xfId="2705" xr:uid="{00000000-0005-0000-0000-0000A00A0000}"/>
    <cellStyle name="Normal 10 4 2 4 4 4" xfId="2706" xr:uid="{00000000-0005-0000-0000-0000A10A0000}"/>
    <cellStyle name="Normal 10 4 2 4 5" xfId="2707" xr:uid="{00000000-0005-0000-0000-0000A20A0000}"/>
    <cellStyle name="Normal 10 4 2 4 5 2" xfId="2708" xr:uid="{00000000-0005-0000-0000-0000A30A0000}"/>
    <cellStyle name="Normal 10 4 2 4 5 3" xfId="2709" xr:uid="{00000000-0005-0000-0000-0000A40A0000}"/>
    <cellStyle name="Normal 10 4 2 4 6" xfId="2710" xr:uid="{00000000-0005-0000-0000-0000A50A0000}"/>
    <cellStyle name="Normal 10 4 2 4 7" xfId="2711" xr:uid="{00000000-0005-0000-0000-0000A60A0000}"/>
    <cellStyle name="Normal 10 4 2 5" xfId="2712" xr:uid="{00000000-0005-0000-0000-0000A70A0000}"/>
    <cellStyle name="Normal 10 4 2 5 2" xfId="2713" xr:uid="{00000000-0005-0000-0000-0000A80A0000}"/>
    <cellStyle name="Normal 10 4 2 5 2 2" xfId="2714" xr:uid="{00000000-0005-0000-0000-0000A90A0000}"/>
    <cellStyle name="Normal 10 4 2 5 2 3" xfId="2715" xr:uid="{00000000-0005-0000-0000-0000AA0A0000}"/>
    <cellStyle name="Normal 10 4 2 5 3" xfId="2716" xr:uid="{00000000-0005-0000-0000-0000AB0A0000}"/>
    <cellStyle name="Normal 10 4 2 5 4" xfId="2717" xr:uid="{00000000-0005-0000-0000-0000AC0A0000}"/>
    <cellStyle name="Normal 10 4 2 6" xfId="2718" xr:uid="{00000000-0005-0000-0000-0000AD0A0000}"/>
    <cellStyle name="Normal 10 4 2 6 2" xfId="2719" xr:uid="{00000000-0005-0000-0000-0000AE0A0000}"/>
    <cellStyle name="Normal 10 4 2 6 2 2" xfId="2720" xr:uid="{00000000-0005-0000-0000-0000AF0A0000}"/>
    <cellStyle name="Normal 10 4 2 6 2 3" xfId="2721" xr:uid="{00000000-0005-0000-0000-0000B00A0000}"/>
    <cellStyle name="Normal 10 4 2 6 3" xfId="2722" xr:uid="{00000000-0005-0000-0000-0000B10A0000}"/>
    <cellStyle name="Normal 10 4 2 6 4" xfId="2723" xr:uid="{00000000-0005-0000-0000-0000B20A0000}"/>
    <cellStyle name="Normal 10 4 2 7" xfId="2724" xr:uid="{00000000-0005-0000-0000-0000B30A0000}"/>
    <cellStyle name="Normal 10 4 2 7 2" xfId="2725" xr:uid="{00000000-0005-0000-0000-0000B40A0000}"/>
    <cellStyle name="Normal 10 4 2 7 2 2" xfId="2726" xr:uid="{00000000-0005-0000-0000-0000B50A0000}"/>
    <cellStyle name="Normal 10 4 2 7 2 3" xfId="2727" xr:uid="{00000000-0005-0000-0000-0000B60A0000}"/>
    <cellStyle name="Normal 10 4 2 7 3" xfId="2728" xr:uid="{00000000-0005-0000-0000-0000B70A0000}"/>
    <cellStyle name="Normal 10 4 2 7 4" xfId="2729" xr:uid="{00000000-0005-0000-0000-0000B80A0000}"/>
    <cellStyle name="Normal 10 4 2 8" xfId="2730" xr:uid="{00000000-0005-0000-0000-0000B90A0000}"/>
    <cellStyle name="Normal 10 4 2 8 2" xfId="2731" xr:uid="{00000000-0005-0000-0000-0000BA0A0000}"/>
    <cellStyle name="Normal 10 4 2 8 3" xfId="2732" xr:uid="{00000000-0005-0000-0000-0000BB0A0000}"/>
    <cellStyle name="Normal 10 4 2 9" xfId="2733" xr:uid="{00000000-0005-0000-0000-0000BC0A0000}"/>
    <cellStyle name="Normal 10 4 3" xfId="2734" xr:uid="{00000000-0005-0000-0000-0000BD0A0000}"/>
    <cellStyle name="Normal 10 4 3 10" xfId="2735" xr:uid="{00000000-0005-0000-0000-0000BE0A0000}"/>
    <cellStyle name="Normal 10 4 3 2" xfId="2736" xr:uid="{00000000-0005-0000-0000-0000BF0A0000}"/>
    <cellStyle name="Normal 10 4 3 2 2" xfId="2737" xr:uid="{00000000-0005-0000-0000-0000C00A0000}"/>
    <cellStyle name="Normal 10 4 3 2 2 2" xfId="2738" xr:uid="{00000000-0005-0000-0000-0000C10A0000}"/>
    <cellStyle name="Normal 10 4 3 2 2 2 2" xfId="2739" xr:uid="{00000000-0005-0000-0000-0000C20A0000}"/>
    <cellStyle name="Normal 10 4 3 2 2 2 2 2" xfId="2740" xr:uid="{00000000-0005-0000-0000-0000C30A0000}"/>
    <cellStyle name="Normal 10 4 3 2 2 2 2 3" xfId="2741" xr:uid="{00000000-0005-0000-0000-0000C40A0000}"/>
    <cellStyle name="Normal 10 4 3 2 2 2 3" xfId="2742" xr:uid="{00000000-0005-0000-0000-0000C50A0000}"/>
    <cellStyle name="Normal 10 4 3 2 2 2 4" xfId="2743" xr:uid="{00000000-0005-0000-0000-0000C60A0000}"/>
    <cellStyle name="Normal 10 4 3 2 2 3" xfId="2744" xr:uid="{00000000-0005-0000-0000-0000C70A0000}"/>
    <cellStyle name="Normal 10 4 3 2 2 3 2" xfId="2745" xr:uid="{00000000-0005-0000-0000-0000C80A0000}"/>
    <cellStyle name="Normal 10 4 3 2 2 3 2 2" xfId="2746" xr:uid="{00000000-0005-0000-0000-0000C90A0000}"/>
    <cellStyle name="Normal 10 4 3 2 2 3 2 3" xfId="2747" xr:uid="{00000000-0005-0000-0000-0000CA0A0000}"/>
    <cellStyle name="Normal 10 4 3 2 2 3 3" xfId="2748" xr:uid="{00000000-0005-0000-0000-0000CB0A0000}"/>
    <cellStyle name="Normal 10 4 3 2 2 3 4" xfId="2749" xr:uid="{00000000-0005-0000-0000-0000CC0A0000}"/>
    <cellStyle name="Normal 10 4 3 2 2 4" xfId="2750" xr:uid="{00000000-0005-0000-0000-0000CD0A0000}"/>
    <cellStyle name="Normal 10 4 3 2 2 4 2" xfId="2751" xr:uid="{00000000-0005-0000-0000-0000CE0A0000}"/>
    <cellStyle name="Normal 10 4 3 2 2 4 2 2" xfId="2752" xr:uid="{00000000-0005-0000-0000-0000CF0A0000}"/>
    <cellStyle name="Normal 10 4 3 2 2 4 2 3" xfId="2753" xr:uid="{00000000-0005-0000-0000-0000D00A0000}"/>
    <cellStyle name="Normal 10 4 3 2 2 4 3" xfId="2754" xr:uid="{00000000-0005-0000-0000-0000D10A0000}"/>
    <cellStyle name="Normal 10 4 3 2 2 4 4" xfId="2755" xr:uid="{00000000-0005-0000-0000-0000D20A0000}"/>
    <cellStyle name="Normal 10 4 3 2 2 5" xfId="2756" xr:uid="{00000000-0005-0000-0000-0000D30A0000}"/>
    <cellStyle name="Normal 10 4 3 2 2 5 2" xfId="2757" xr:uid="{00000000-0005-0000-0000-0000D40A0000}"/>
    <cellStyle name="Normal 10 4 3 2 2 5 3" xfId="2758" xr:uid="{00000000-0005-0000-0000-0000D50A0000}"/>
    <cellStyle name="Normal 10 4 3 2 2 6" xfId="2759" xr:uid="{00000000-0005-0000-0000-0000D60A0000}"/>
    <cellStyle name="Normal 10 4 3 2 2 7" xfId="2760" xr:uid="{00000000-0005-0000-0000-0000D70A0000}"/>
    <cellStyle name="Normal 10 4 3 2 3" xfId="2761" xr:uid="{00000000-0005-0000-0000-0000D80A0000}"/>
    <cellStyle name="Normal 10 4 3 2 3 2" xfId="2762" xr:uid="{00000000-0005-0000-0000-0000D90A0000}"/>
    <cellStyle name="Normal 10 4 3 2 3 2 2" xfId="2763" xr:uid="{00000000-0005-0000-0000-0000DA0A0000}"/>
    <cellStyle name="Normal 10 4 3 2 3 2 3" xfId="2764" xr:uid="{00000000-0005-0000-0000-0000DB0A0000}"/>
    <cellStyle name="Normal 10 4 3 2 3 3" xfId="2765" xr:uid="{00000000-0005-0000-0000-0000DC0A0000}"/>
    <cellStyle name="Normal 10 4 3 2 3 4" xfId="2766" xr:uid="{00000000-0005-0000-0000-0000DD0A0000}"/>
    <cellStyle name="Normal 10 4 3 2 4" xfId="2767" xr:uid="{00000000-0005-0000-0000-0000DE0A0000}"/>
    <cellStyle name="Normal 10 4 3 2 4 2" xfId="2768" xr:uid="{00000000-0005-0000-0000-0000DF0A0000}"/>
    <cellStyle name="Normal 10 4 3 2 4 2 2" xfId="2769" xr:uid="{00000000-0005-0000-0000-0000E00A0000}"/>
    <cellStyle name="Normal 10 4 3 2 4 2 3" xfId="2770" xr:uid="{00000000-0005-0000-0000-0000E10A0000}"/>
    <cellStyle name="Normal 10 4 3 2 4 3" xfId="2771" xr:uid="{00000000-0005-0000-0000-0000E20A0000}"/>
    <cellStyle name="Normal 10 4 3 2 4 4" xfId="2772" xr:uid="{00000000-0005-0000-0000-0000E30A0000}"/>
    <cellStyle name="Normal 10 4 3 2 5" xfId="2773" xr:uid="{00000000-0005-0000-0000-0000E40A0000}"/>
    <cellStyle name="Normal 10 4 3 2 5 2" xfId="2774" xr:uid="{00000000-0005-0000-0000-0000E50A0000}"/>
    <cellStyle name="Normal 10 4 3 2 5 2 2" xfId="2775" xr:uid="{00000000-0005-0000-0000-0000E60A0000}"/>
    <cellStyle name="Normal 10 4 3 2 5 2 3" xfId="2776" xr:uid="{00000000-0005-0000-0000-0000E70A0000}"/>
    <cellStyle name="Normal 10 4 3 2 5 3" xfId="2777" xr:uid="{00000000-0005-0000-0000-0000E80A0000}"/>
    <cellStyle name="Normal 10 4 3 2 5 4" xfId="2778" xr:uid="{00000000-0005-0000-0000-0000E90A0000}"/>
    <cellStyle name="Normal 10 4 3 2 6" xfId="2779" xr:uid="{00000000-0005-0000-0000-0000EA0A0000}"/>
    <cellStyle name="Normal 10 4 3 2 6 2" xfId="2780" xr:uid="{00000000-0005-0000-0000-0000EB0A0000}"/>
    <cellStyle name="Normal 10 4 3 2 6 3" xfId="2781" xr:uid="{00000000-0005-0000-0000-0000EC0A0000}"/>
    <cellStyle name="Normal 10 4 3 2 7" xfId="2782" xr:uid="{00000000-0005-0000-0000-0000ED0A0000}"/>
    <cellStyle name="Normal 10 4 3 2 8" xfId="2783" xr:uid="{00000000-0005-0000-0000-0000EE0A0000}"/>
    <cellStyle name="Normal 10 4 3 2 9" xfId="2784" xr:uid="{00000000-0005-0000-0000-0000EF0A0000}"/>
    <cellStyle name="Normal 10 4 3 3" xfId="2785" xr:uid="{00000000-0005-0000-0000-0000F00A0000}"/>
    <cellStyle name="Normal 10 4 3 3 2" xfId="2786" xr:uid="{00000000-0005-0000-0000-0000F10A0000}"/>
    <cellStyle name="Normal 10 4 3 3 2 2" xfId="2787" xr:uid="{00000000-0005-0000-0000-0000F20A0000}"/>
    <cellStyle name="Normal 10 4 3 3 2 2 2" xfId="2788" xr:uid="{00000000-0005-0000-0000-0000F30A0000}"/>
    <cellStyle name="Normal 10 4 3 3 2 2 3" xfId="2789" xr:uid="{00000000-0005-0000-0000-0000F40A0000}"/>
    <cellStyle name="Normal 10 4 3 3 2 3" xfId="2790" xr:uid="{00000000-0005-0000-0000-0000F50A0000}"/>
    <cellStyle name="Normal 10 4 3 3 2 4" xfId="2791" xr:uid="{00000000-0005-0000-0000-0000F60A0000}"/>
    <cellStyle name="Normal 10 4 3 3 3" xfId="2792" xr:uid="{00000000-0005-0000-0000-0000F70A0000}"/>
    <cellStyle name="Normal 10 4 3 3 3 2" xfId="2793" xr:uid="{00000000-0005-0000-0000-0000F80A0000}"/>
    <cellStyle name="Normal 10 4 3 3 3 2 2" xfId="2794" xr:uid="{00000000-0005-0000-0000-0000F90A0000}"/>
    <cellStyle name="Normal 10 4 3 3 3 2 3" xfId="2795" xr:uid="{00000000-0005-0000-0000-0000FA0A0000}"/>
    <cellStyle name="Normal 10 4 3 3 3 3" xfId="2796" xr:uid="{00000000-0005-0000-0000-0000FB0A0000}"/>
    <cellStyle name="Normal 10 4 3 3 3 4" xfId="2797" xr:uid="{00000000-0005-0000-0000-0000FC0A0000}"/>
    <cellStyle name="Normal 10 4 3 3 4" xfId="2798" xr:uid="{00000000-0005-0000-0000-0000FD0A0000}"/>
    <cellStyle name="Normal 10 4 3 3 4 2" xfId="2799" xr:uid="{00000000-0005-0000-0000-0000FE0A0000}"/>
    <cellStyle name="Normal 10 4 3 3 4 2 2" xfId="2800" xr:uid="{00000000-0005-0000-0000-0000FF0A0000}"/>
    <cellStyle name="Normal 10 4 3 3 4 2 3" xfId="2801" xr:uid="{00000000-0005-0000-0000-0000000B0000}"/>
    <cellStyle name="Normal 10 4 3 3 4 3" xfId="2802" xr:uid="{00000000-0005-0000-0000-0000010B0000}"/>
    <cellStyle name="Normal 10 4 3 3 4 4" xfId="2803" xr:uid="{00000000-0005-0000-0000-0000020B0000}"/>
    <cellStyle name="Normal 10 4 3 3 5" xfId="2804" xr:uid="{00000000-0005-0000-0000-0000030B0000}"/>
    <cellStyle name="Normal 10 4 3 3 5 2" xfId="2805" xr:uid="{00000000-0005-0000-0000-0000040B0000}"/>
    <cellStyle name="Normal 10 4 3 3 5 3" xfId="2806" xr:uid="{00000000-0005-0000-0000-0000050B0000}"/>
    <cellStyle name="Normal 10 4 3 3 6" xfId="2807" xr:uid="{00000000-0005-0000-0000-0000060B0000}"/>
    <cellStyle name="Normal 10 4 3 3 7" xfId="2808" xr:uid="{00000000-0005-0000-0000-0000070B0000}"/>
    <cellStyle name="Normal 10 4 3 4" xfId="2809" xr:uid="{00000000-0005-0000-0000-0000080B0000}"/>
    <cellStyle name="Normal 10 4 3 4 2" xfId="2810" xr:uid="{00000000-0005-0000-0000-0000090B0000}"/>
    <cellStyle name="Normal 10 4 3 4 2 2" xfId="2811" xr:uid="{00000000-0005-0000-0000-00000A0B0000}"/>
    <cellStyle name="Normal 10 4 3 4 2 3" xfId="2812" xr:uid="{00000000-0005-0000-0000-00000B0B0000}"/>
    <cellStyle name="Normal 10 4 3 4 3" xfId="2813" xr:uid="{00000000-0005-0000-0000-00000C0B0000}"/>
    <cellStyle name="Normal 10 4 3 4 4" xfId="2814" xr:uid="{00000000-0005-0000-0000-00000D0B0000}"/>
    <cellStyle name="Normal 10 4 3 5" xfId="2815" xr:uid="{00000000-0005-0000-0000-00000E0B0000}"/>
    <cellStyle name="Normal 10 4 3 5 2" xfId="2816" xr:uid="{00000000-0005-0000-0000-00000F0B0000}"/>
    <cellStyle name="Normal 10 4 3 5 2 2" xfId="2817" xr:uid="{00000000-0005-0000-0000-0000100B0000}"/>
    <cellStyle name="Normal 10 4 3 5 2 3" xfId="2818" xr:uid="{00000000-0005-0000-0000-0000110B0000}"/>
    <cellStyle name="Normal 10 4 3 5 3" xfId="2819" xr:uid="{00000000-0005-0000-0000-0000120B0000}"/>
    <cellStyle name="Normal 10 4 3 5 4" xfId="2820" xr:uid="{00000000-0005-0000-0000-0000130B0000}"/>
    <cellStyle name="Normal 10 4 3 6" xfId="2821" xr:uid="{00000000-0005-0000-0000-0000140B0000}"/>
    <cellStyle name="Normal 10 4 3 6 2" xfId="2822" xr:uid="{00000000-0005-0000-0000-0000150B0000}"/>
    <cellStyle name="Normal 10 4 3 6 2 2" xfId="2823" xr:uid="{00000000-0005-0000-0000-0000160B0000}"/>
    <cellStyle name="Normal 10 4 3 6 2 3" xfId="2824" xr:uid="{00000000-0005-0000-0000-0000170B0000}"/>
    <cellStyle name="Normal 10 4 3 6 3" xfId="2825" xr:uid="{00000000-0005-0000-0000-0000180B0000}"/>
    <cellStyle name="Normal 10 4 3 6 4" xfId="2826" xr:uid="{00000000-0005-0000-0000-0000190B0000}"/>
    <cellStyle name="Normal 10 4 3 7" xfId="2827" xr:uid="{00000000-0005-0000-0000-00001A0B0000}"/>
    <cellStyle name="Normal 10 4 3 7 2" xfId="2828" xr:uid="{00000000-0005-0000-0000-00001B0B0000}"/>
    <cellStyle name="Normal 10 4 3 7 3" xfId="2829" xr:uid="{00000000-0005-0000-0000-00001C0B0000}"/>
    <cellStyle name="Normal 10 4 3 8" xfId="2830" xr:uid="{00000000-0005-0000-0000-00001D0B0000}"/>
    <cellStyle name="Normal 10 4 3 9" xfId="2831" xr:uid="{00000000-0005-0000-0000-00001E0B0000}"/>
    <cellStyle name="Normal 10 4 4" xfId="2832" xr:uid="{00000000-0005-0000-0000-00001F0B0000}"/>
    <cellStyle name="Normal 10 4 4 2" xfId="2833" xr:uid="{00000000-0005-0000-0000-0000200B0000}"/>
    <cellStyle name="Normal 10 4 4 2 2" xfId="2834" xr:uid="{00000000-0005-0000-0000-0000210B0000}"/>
    <cellStyle name="Normal 10 4 4 2 2 2" xfId="2835" xr:uid="{00000000-0005-0000-0000-0000220B0000}"/>
    <cellStyle name="Normal 10 4 4 2 2 2 2" xfId="2836" xr:uid="{00000000-0005-0000-0000-0000230B0000}"/>
    <cellStyle name="Normal 10 4 4 2 2 2 3" xfId="2837" xr:uid="{00000000-0005-0000-0000-0000240B0000}"/>
    <cellStyle name="Normal 10 4 4 2 2 3" xfId="2838" xr:uid="{00000000-0005-0000-0000-0000250B0000}"/>
    <cellStyle name="Normal 10 4 4 2 2 4" xfId="2839" xr:uid="{00000000-0005-0000-0000-0000260B0000}"/>
    <cellStyle name="Normal 10 4 4 2 3" xfId="2840" xr:uid="{00000000-0005-0000-0000-0000270B0000}"/>
    <cellStyle name="Normal 10 4 4 2 3 2" xfId="2841" xr:uid="{00000000-0005-0000-0000-0000280B0000}"/>
    <cellStyle name="Normal 10 4 4 2 3 2 2" xfId="2842" xr:uid="{00000000-0005-0000-0000-0000290B0000}"/>
    <cellStyle name="Normal 10 4 4 2 3 2 3" xfId="2843" xr:uid="{00000000-0005-0000-0000-00002A0B0000}"/>
    <cellStyle name="Normal 10 4 4 2 3 3" xfId="2844" xr:uid="{00000000-0005-0000-0000-00002B0B0000}"/>
    <cellStyle name="Normal 10 4 4 2 3 4" xfId="2845" xr:uid="{00000000-0005-0000-0000-00002C0B0000}"/>
    <cellStyle name="Normal 10 4 4 2 4" xfId="2846" xr:uid="{00000000-0005-0000-0000-00002D0B0000}"/>
    <cellStyle name="Normal 10 4 4 2 4 2" xfId="2847" xr:uid="{00000000-0005-0000-0000-00002E0B0000}"/>
    <cellStyle name="Normal 10 4 4 2 4 2 2" xfId="2848" xr:uid="{00000000-0005-0000-0000-00002F0B0000}"/>
    <cellStyle name="Normal 10 4 4 2 4 2 3" xfId="2849" xr:uid="{00000000-0005-0000-0000-0000300B0000}"/>
    <cellStyle name="Normal 10 4 4 2 4 3" xfId="2850" xr:uid="{00000000-0005-0000-0000-0000310B0000}"/>
    <cellStyle name="Normal 10 4 4 2 4 4" xfId="2851" xr:uid="{00000000-0005-0000-0000-0000320B0000}"/>
    <cellStyle name="Normal 10 4 4 2 5" xfId="2852" xr:uid="{00000000-0005-0000-0000-0000330B0000}"/>
    <cellStyle name="Normal 10 4 4 2 5 2" xfId="2853" xr:uid="{00000000-0005-0000-0000-0000340B0000}"/>
    <cellStyle name="Normal 10 4 4 2 5 3" xfId="2854" xr:uid="{00000000-0005-0000-0000-0000350B0000}"/>
    <cellStyle name="Normal 10 4 4 2 6" xfId="2855" xr:uid="{00000000-0005-0000-0000-0000360B0000}"/>
    <cellStyle name="Normal 10 4 4 2 7" xfId="2856" xr:uid="{00000000-0005-0000-0000-0000370B0000}"/>
    <cellStyle name="Normal 10 4 4 3" xfId="2857" xr:uid="{00000000-0005-0000-0000-0000380B0000}"/>
    <cellStyle name="Normal 10 4 4 3 2" xfId="2858" xr:uid="{00000000-0005-0000-0000-0000390B0000}"/>
    <cellStyle name="Normal 10 4 4 3 2 2" xfId="2859" xr:uid="{00000000-0005-0000-0000-00003A0B0000}"/>
    <cellStyle name="Normal 10 4 4 3 2 3" xfId="2860" xr:uid="{00000000-0005-0000-0000-00003B0B0000}"/>
    <cellStyle name="Normal 10 4 4 3 3" xfId="2861" xr:uid="{00000000-0005-0000-0000-00003C0B0000}"/>
    <cellStyle name="Normal 10 4 4 3 4" xfId="2862" xr:uid="{00000000-0005-0000-0000-00003D0B0000}"/>
    <cellStyle name="Normal 10 4 4 4" xfId="2863" xr:uid="{00000000-0005-0000-0000-00003E0B0000}"/>
    <cellStyle name="Normal 10 4 4 4 2" xfId="2864" xr:uid="{00000000-0005-0000-0000-00003F0B0000}"/>
    <cellStyle name="Normal 10 4 4 4 2 2" xfId="2865" xr:uid="{00000000-0005-0000-0000-0000400B0000}"/>
    <cellStyle name="Normal 10 4 4 4 2 3" xfId="2866" xr:uid="{00000000-0005-0000-0000-0000410B0000}"/>
    <cellStyle name="Normal 10 4 4 4 3" xfId="2867" xr:uid="{00000000-0005-0000-0000-0000420B0000}"/>
    <cellStyle name="Normal 10 4 4 4 4" xfId="2868" xr:uid="{00000000-0005-0000-0000-0000430B0000}"/>
    <cellStyle name="Normal 10 4 4 5" xfId="2869" xr:uid="{00000000-0005-0000-0000-0000440B0000}"/>
    <cellStyle name="Normal 10 4 4 5 2" xfId="2870" xr:uid="{00000000-0005-0000-0000-0000450B0000}"/>
    <cellStyle name="Normal 10 4 4 5 2 2" xfId="2871" xr:uid="{00000000-0005-0000-0000-0000460B0000}"/>
    <cellStyle name="Normal 10 4 4 5 2 3" xfId="2872" xr:uid="{00000000-0005-0000-0000-0000470B0000}"/>
    <cellStyle name="Normal 10 4 4 5 3" xfId="2873" xr:uid="{00000000-0005-0000-0000-0000480B0000}"/>
    <cellStyle name="Normal 10 4 4 5 4" xfId="2874" xr:uid="{00000000-0005-0000-0000-0000490B0000}"/>
    <cellStyle name="Normal 10 4 4 6" xfId="2875" xr:uid="{00000000-0005-0000-0000-00004A0B0000}"/>
    <cellStyle name="Normal 10 4 4 6 2" xfId="2876" xr:uid="{00000000-0005-0000-0000-00004B0B0000}"/>
    <cellStyle name="Normal 10 4 4 6 3" xfId="2877" xr:uid="{00000000-0005-0000-0000-00004C0B0000}"/>
    <cellStyle name="Normal 10 4 4 7" xfId="2878" xr:uid="{00000000-0005-0000-0000-00004D0B0000}"/>
    <cellStyle name="Normal 10 4 4 8" xfId="2879" xr:uid="{00000000-0005-0000-0000-00004E0B0000}"/>
    <cellStyle name="Normal 10 4 4 9" xfId="2880" xr:uid="{00000000-0005-0000-0000-00004F0B0000}"/>
    <cellStyle name="Normal 10 4 5" xfId="2881" xr:uid="{00000000-0005-0000-0000-0000500B0000}"/>
    <cellStyle name="Normal 10 4 5 2" xfId="2882" xr:uid="{00000000-0005-0000-0000-0000510B0000}"/>
    <cellStyle name="Normal 10 4 5 2 2" xfId="2883" xr:uid="{00000000-0005-0000-0000-0000520B0000}"/>
    <cellStyle name="Normal 10 4 5 2 2 2" xfId="2884" xr:uid="{00000000-0005-0000-0000-0000530B0000}"/>
    <cellStyle name="Normal 10 4 5 2 2 2 2" xfId="2885" xr:uid="{00000000-0005-0000-0000-0000540B0000}"/>
    <cellStyle name="Normal 10 4 5 2 2 2 3" xfId="2886" xr:uid="{00000000-0005-0000-0000-0000550B0000}"/>
    <cellStyle name="Normal 10 4 5 2 2 3" xfId="2887" xr:uid="{00000000-0005-0000-0000-0000560B0000}"/>
    <cellStyle name="Normal 10 4 5 2 2 4" xfId="2888" xr:uid="{00000000-0005-0000-0000-0000570B0000}"/>
    <cellStyle name="Normal 10 4 5 2 3" xfId="2889" xr:uid="{00000000-0005-0000-0000-0000580B0000}"/>
    <cellStyle name="Normal 10 4 5 2 3 2" xfId="2890" xr:uid="{00000000-0005-0000-0000-0000590B0000}"/>
    <cellStyle name="Normal 10 4 5 2 3 2 2" xfId="2891" xr:uid="{00000000-0005-0000-0000-00005A0B0000}"/>
    <cellStyle name="Normal 10 4 5 2 3 2 3" xfId="2892" xr:uid="{00000000-0005-0000-0000-00005B0B0000}"/>
    <cellStyle name="Normal 10 4 5 2 3 3" xfId="2893" xr:uid="{00000000-0005-0000-0000-00005C0B0000}"/>
    <cellStyle name="Normal 10 4 5 2 3 4" xfId="2894" xr:uid="{00000000-0005-0000-0000-00005D0B0000}"/>
    <cellStyle name="Normal 10 4 5 2 4" xfId="2895" xr:uid="{00000000-0005-0000-0000-00005E0B0000}"/>
    <cellStyle name="Normal 10 4 5 2 4 2" xfId="2896" xr:uid="{00000000-0005-0000-0000-00005F0B0000}"/>
    <cellStyle name="Normal 10 4 5 2 4 2 2" xfId="2897" xr:uid="{00000000-0005-0000-0000-0000600B0000}"/>
    <cellStyle name="Normal 10 4 5 2 4 2 3" xfId="2898" xr:uid="{00000000-0005-0000-0000-0000610B0000}"/>
    <cellStyle name="Normal 10 4 5 2 4 3" xfId="2899" xr:uid="{00000000-0005-0000-0000-0000620B0000}"/>
    <cellStyle name="Normal 10 4 5 2 4 4" xfId="2900" xr:uid="{00000000-0005-0000-0000-0000630B0000}"/>
    <cellStyle name="Normal 10 4 5 2 5" xfId="2901" xr:uid="{00000000-0005-0000-0000-0000640B0000}"/>
    <cellStyle name="Normal 10 4 5 2 5 2" xfId="2902" xr:uid="{00000000-0005-0000-0000-0000650B0000}"/>
    <cellStyle name="Normal 10 4 5 2 5 3" xfId="2903" xr:uid="{00000000-0005-0000-0000-0000660B0000}"/>
    <cellStyle name="Normal 10 4 5 2 6" xfId="2904" xr:uid="{00000000-0005-0000-0000-0000670B0000}"/>
    <cellStyle name="Normal 10 4 5 2 7" xfId="2905" xr:uid="{00000000-0005-0000-0000-0000680B0000}"/>
    <cellStyle name="Normal 10 4 5 3" xfId="2906" xr:uid="{00000000-0005-0000-0000-0000690B0000}"/>
    <cellStyle name="Normal 10 4 5 3 2" xfId="2907" xr:uid="{00000000-0005-0000-0000-00006A0B0000}"/>
    <cellStyle name="Normal 10 4 5 3 2 2" xfId="2908" xr:uid="{00000000-0005-0000-0000-00006B0B0000}"/>
    <cellStyle name="Normal 10 4 5 3 2 3" xfId="2909" xr:uid="{00000000-0005-0000-0000-00006C0B0000}"/>
    <cellStyle name="Normal 10 4 5 3 3" xfId="2910" xr:uid="{00000000-0005-0000-0000-00006D0B0000}"/>
    <cellStyle name="Normal 10 4 5 3 4" xfId="2911" xr:uid="{00000000-0005-0000-0000-00006E0B0000}"/>
    <cellStyle name="Normal 10 4 5 4" xfId="2912" xr:uid="{00000000-0005-0000-0000-00006F0B0000}"/>
    <cellStyle name="Normal 10 4 5 4 2" xfId="2913" xr:uid="{00000000-0005-0000-0000-0000700B0000}"/>
    <cellStyle name="Normal 10 4 5 4 2 2" xfId="2914" xr:uid="{00000000-0005-0000-0000-0000710B0000}"/>
    <cellStyle name="Normal 10 4 5 4 2 3" xfId="2915" xr:uid="{00000000-0005-0000-0000-0000720B0000}"/>
    <cellStyle name="Normal 10 4 5 4 3" xfId="2916" xr:uid="{00000000-0005-0000-0000-0000730B0000}"/>
    <cellStyle name="Normal 10 4 5 4 4" xfId="2917" xr:uid="{00000000-0005-0000-0000-0000740B0000}"/>
    <cellStyle name="Normal 10 4 5 5" xfId="2918" xr:uid="{00000000-0005-0000-0000-0000750B0000}"/>
    <cellStyle name="Normal 10 4 5 5 2" xfId="2919" xr:uid="{00000000-0005-0000-0000-0000760B0000}"/>
    <cellStyle name="Normal 10 4 5 5 2 2" xfId="2920" xr:uid="{00000000-0005-0000-0000-0000770B0000}"/>
    <cellStyle name="Normal 10 4 5 5 2 3" xfId="2921" xr:uid="{00000000-0005-0000-0000-0000780B0000}"/>
    <cellStyle name="Normal 10 4 5 5 3" xfId="2922" xr:uid="{00000000-0005-0000-0000-0000790B0000}"/>
    <cellStyle name="Normal 10 4 5 5 4" xfId="2923" xr:uid="{00000000-0005-0000-0000-00007A0B0000}"/>
    <cellStyle name="Normal 10 4 5 6" xfId="2924" xr:uid="{00000000-0005-0000-0000-00007B0B0000}"/>
    <cellStyle name="Normal 10 4 5 6 2" xfId="2925" xr:uid="{00000000-0005-0000-0000-00007C0B0000}"/>
    <cellStyle name="Normal 10 4 5 6 3" xfId="2926" xr:uid="{00000000-0005-0000-0000-00007D0B0000}"/>
    <cellStyle name="Normal 10 4 5 7" xfId="2927" xr:uid="{00000000-0005-0000-0000-00007E0B0000}"/>
    <cellStyle name="Normal 10 4 5 8" xfId="2928" xr:uid="{00000000-0005-0000-0000-00007F0B0000}"/>
    <cellStyle name="Normal 10 4 5 9" xfId="2929" xr:uid="{00000000-0005-0000-0000-0000800B0000}"/>
    <cellStyle name="Normal 10 4 6" xfId="2930" xr:uid="{00000000-0005-0000-0000-0000810B0000}"/>
    <cellStyle name="Normal 10 4 6 2" xfId="2931" xr:uid="{00000000-0005-0000-0000-0000820B0000}"/>
    <cellStyle name="Normal 10 4 6 3" xfId="2932" xr:uid="{00000000-0005-0000-0000-0000830B0000}"/>
    <cellStyle name="Normal 10 4 7" xfId="2933" xr:uid="{00000000-0005-0000-0000-0000840B0000}"/>
    <cellStyle name="Normal 10 4 7 2" xfId="2934" xr:uid="{00000000-0005-0000-0000-0000850B0000}"/>
    <cellStyle name="Normal 10 4 8" xfId="2935" xr:uid="{00000000-0005-0000-0000-0000860B0000}"/>
    <cellStyle name="Normal 10 4 8 2" xfId="2936" xr:uid="{00000000-0005-0000-0000-0000870B0000}"/>
    <cellStyle name="Normal 10 4 8 2 2" xfId="2937" xr:uid="{00000000-0005-0000-0000-0000880B0000}"/>
    <cellStyle name="Normal 10 4 8 2 2 2" xfId="2938" xr:uid="{00000000-0005-0000-0000-0000890B0000}"/>
    <cellStyle name="Normal 10 4 8 2 2 3" xfId="2939" xr:uid="{00000000-0005-0000-0000-00008A0B0000}"/>
    <cellStyle name="Normal 10 4 8 2 3" xfId="2940" xr:uid="{00000000-0005-0000-0000-00008B0B0000}"/>
    <cellStyle name="Normal 10 4 8 2 4" xfId="2941" xr:uid="{00000000-0005-0000-0000-00008C0B0000}"/>
    <cellStyle name="Normal 10 4 8 3" xfId="2942" xr:uid="{00000000-0005-0000-0000-00008D0B0000}"/>
    <cellStyle name="Normal 10 4 8 3 2" xfId="2943" xr:uid="{00000000-0005-0000-0000-00008E0B0000}"/>
    <cellStyle name="Normal 10 4 8 3 3" xfId="2944" xr:uid="{00000000-0005-0000-0000-00008F0B0000}"/>
    <cellStyle name="Normal 10 4 8 4" xfId="2945" xr:uid="{00000000-0005-0000-0000-0000900B0000}"/>
    <cellStyle name="Normal 10 4 8 5" xfId="2946" xr:uid="{00000000-0005-0000-0000-0000910B0000}"/>
    <cellStyle name="Normal 10 4 9" xfId="2947" xr:uid="{00000000-0005-0000-0000-0000920B0000}"/>
    <cellStyle name="Normal 10 4 9 2" xfId="2948" xr:uid="{00000000-0005-0000-0000-0000930B0000}"/>
    <cellStyle name="Normal 10 4 9 2 2" xfId="2949" xr:uid="{00000000-0005-0000-0000-0000940B0000}"/>
    <cellStyle name="Normal 10 4 9 2 3" xfId="2950" xr:uid="{00000000-0005-0000-0000-0000950B0000}"/>
    <cellStyle name="Normal 10 4 9 3" xfId="2951" xr:uid="{00000000-0005-0000-0000-0000960B0000}"/>
    <cellStyle name="Normal 10 4 9 4" xfId="2952" xr:uid="{00000000-0005-0000-0000-0000970B0000}"/>
    <cellStyle name="Normal 10 5" xfId="2953" xr:uid="{00000000-0005-0000-0000-0000980B0000}"/>
    <cellStyle name="Normal 10 5 2" xfId="2954" xr:uid="{00000000-0005-0000-0000-0000990B0000}"/>
    <cellStyle name="Normal 10 6" xfId="43914" xr:uid="{00000000-0005-0000-0000-00009A0B0000}"/>
    <cellStyle name="Normal 100" xfId="2955" xr:uid="{00000000-0005-0000-0000-00009B0B0000}"/>
    <cellStyle name="Normal 100 2" xfId="43922" xr:uid="{00000000-0005-0000-0000-00009C0B0000}"/>
    <cellStyle name="Normal 101" xfId="2956" xr:uid="{00000000-0005-0000-0000-00009D0B0000}"/>
    <cellStyle name="Normal 102" xfId="2957" xr:uid="{00000000-0005-0000-0000-00009E0B0000}"/>
    <cellStyle name="Normal 103" xfId="2958" xr:uid="{00000000-0005-0000-0000-00009F0B0000}"/>
    <cellStyle name="Normal 104" xfId="44" xr:uid="{00000000-0005-0000-0000-0000A00B0000}"/>
    <cellStyle name="Normal 104 2" xfId="43902" xr:uid="{00000000-0005-0000-0000-0000A10B0000}"/>
    <cellStyle name="Normal 104 3" xfId="43927" xr:uid="{00000000-0005-0000-0000-0000A20B0000}"/>
    <cellStyle name="Normal 105" xfId="2959" xr:uid="{00000000-0005-0000-0000-0000A30B0000}"/>
    <cellStyle name="Normal 106" xfId="47" xr:uid="{00000000-0005-0000-0000-0000A40B0000}"/>
    <cellStyle name="Normal 107" xfId="2960" xr:uid="{00000000-0005-0000-0000-0000A50B0000}"/>
    <cellStyle name="Normal 107 2" xfId="2961" xr:uid="{00000000-0005-0000-0000-0000A60B0000}"/>
    <cellStyle name="Normal 108" xfId="2962" xr:uid="{00000000-0005-0000-0000-0000A70B0000}"/>
    <cellStyle name="Normal 109" xfId="2963" xr:uid="{00000000-0005-0000-0000-0000A80B0000}"/>
    <cellStyle name="Normal 11" xfId="2964" xr:uid="{00000000-0005-0000-0000-0000A90B0000}"/>
    <cellStyle name="Normal 11 2" xfId="2965" xr:uid="{00000000-0005-0000-0000-0000AA0B0000}"/>
    <cellStyle name="Normal 11 2 2" xfId="2966" xr:uid="{00000000-0005-0000-0000-0000AB0B0000}"/>
    <cellStyle name="Normal 11 2 2 2" xfId="2967" xr:uid="{00000000-0005-0000-0000-0000AC0B0000}"/>
    <cellStyle name="Normal 11 2 2 2 2" xfId="2968" xr:uid="{00000000-0005-0000-0000-0000AD0B0000}"/>
    <cellStyle name="Normal 11 2 2 2 2 2" xfId="2969" xr:uid="{00000000-0005-0000-0000-0000AE0B0000}"/>
    <cellStyle name="Normal 11 2 2 2 2 3" xfId="2970" xr:uid="{00000000-0005-0000-0000-0000AF0B0000}"/>
    <cellStyle name="Normal 11 2 2 2 3" xfId="2971" xr:uid="{00000000-0005-0000-0000-0000B00B0000}"/>
    <cellStyle name="Normal 11 2 2 2 4" xfId="2972" xr:uid="{00000000-0005-0000-0000-0000B10B0000}"/>
    <cellStyle name="Normal 11 2 2 3" xfId="2973" xr:uid="{00000000-0005-0000-0000-0000B20B0000}"/>
    <cellStyle name="Normal 11 2 2 3 2" xfId="2974" xr:uid="{00000000-0005-0000-0000-0000B30B0000}"/>
    <cellStyle name="Normal 11 2 2 3 2 2" xfId="2975" xr:uid="{00000000-0005-0000-0000-0000B40B0000}"/>
    <cellStyle name="Normal 11 2 2 3 2 3" xfId="2976" xr:uid="{00000000-0005-0000-0000-0000B50B0000}"/>
    <cellStyle name="Normal 11 2 2 3 3" xfId="2977" xr:uid="{00000000-0005-0000-0000-0000B60B0000}"/>
    <cellStyle name="Normal 11 2 2 3 4" xfId="2978" xr:uid="{00000000-0005-0000-0000-0000B70B0000}"/>
    <cellStyle name="Normal 11 2 2 4" xfId="2979" xr:uid="{00000000-0005-0000-0000-0000B80B0000}"/>
    <cellStyle name="Normal 11 2 2 4 2" xfId="2980" xr:uid="{00000000-0005-0000-0000-0000B90B0000}"/>
    <cellStyle name="Normal 11 2 2 4 2 2" xfId="2981" xr:uid="{00000000-0005-0000-0000-0000BA0B0000}"/>
    <cellStyle name="Normal 11 2 2 4 2 3" xfId="2982" xr:uid="{00000000-0005-0000-0000-0000BB0B0000}"/>
    <cellStyle name="Normal 11 2 2 4 3" xfId="2983" xr:uid="{00000000-0005-0000-0000-0000BC0B0000}"/>
    <cellStyle name="Normal 11 2 2 4 4" xfId="2984" xr:uid="{00000000-0005-0000-0000-0000BD0B0000}"/>
    <cellStyle name="Normal 11 2 2 5" xfId="2985" xr:uid="{00000000-0005-0000-0000-0000BE0B0000}"/>
    <cellStyle name="Normal 11 2 2 5 2" xfId="2986" xr:uid="{00000000-0005-0000-0000-0000BF0B0000}"/>
    <cellStyle name="Normal 11 2 2 5 3" xfId="2987" xr:uid="{00000000-0005-0000-0000-0000C00B0000}"/>
    <cellStyle name="Normal 11 2 2 6" xfId="2988" xr:uid="{00000000-0005-0000-0000-0000C10B0000}"/>
    <cellStyle name="Normal 11 2 2 7" xfId="2989" xr:uid="{00000000-0005-0000-0000-0000C20B0000}"/>
    <cellStyle name="Normal 11 2 2 8" xfId="2990" xr:uid="{00000000-0005-0000-0000-0000C30B0000}"/>
    <cellStyle name="Normal 11 2 3" xfId="2991" xr:uid="{00000000-0005-0000-0000-0000C40B0000}"/>
    <cellStyle name="Normal 11 2 4" xfId="2992" xr:uid="{00000000-0005-0000-0000-0000C50B0000}"/>
    <cellStyle name="Normal 11 2 4 2" xfId="2993" xr:uid="{00000000-0005-0000-0000-0000C60B0000}"/>
    <cellStyle name="Normal 11 2 4 2 2" xfId="2994" xr:uid="{00000000-0005-0000-0000-0000C70B0000}"/>
    <cellStyle name="Normal 11 2 4 2 2 2" xfId="2995" xr:uid="{00000000-0005-0000-0000-0000C80B0000}"/>
    <cellStyle name="Normal 11 2 4 2 2 3" xfId="2996" xr:uid="{00000000-0005-0000-0000-0000C90B0000}"/>
    <cellStyle name="Normal 11 2 4 2 3" xfId="2997" xr:uid="{00000000-0005-0000-0000-0000CA0B0000}"/>
    <cellStyle name="Normal 11 2 4 2 4" xfId="2998" xr:uid="{00000000-0005-0000-0000-0000CB0B0000}"/>
    <cellStyle name="Normal 11 2 4 3" xfId="2999" xr:uid="{00000000-0005-0000-0000-0000CC0B0000}"/>
    <cellStyle name="Normal 11 2 4 3 2" xfId="3000" xr:uid="{00000000-0005-0000-0000-0000CD0B0000}"/>
    <cellStyle name="Normal 11 2 4 3 2 2" xfId="3001" xr:uid="{00000000-0005-0000-0000-0000CE0B0000}"/>
    <cellStyle name="Normal 11 2 4 3 2 3" xfId="3002" xr:uid="{00000000-0005-0000-0000-0000CF0B0000}"/>
    <cellStyle name="Normal 11 2 4 3 3" xfId="3003" xr:uid="{00000000-0005-0000-0000-0000D00B0000}"/>
    <cellStyle name="Normal 11 2 4 3 4" xfId="3004" xr:uid="{00000000-0005-0000-0000-0000D10B0000}"/>
    <cellStyle name="Normal 11 2 4 4" xfId="3005" xr:uid="{00000000-0005-0000-0000-0000D20B0000}"/>
    <cellStyle name="Normal 11 2 4 4 2" xfId="3006" xr:uid="{00000000-0005-0000-0000-0000D30B0000}"/>
    <cellStyle name="Normal 11 2 4 4 2 2" xfId="3007" xr:uid="{00000000-0005-0000-0000-0000D40B0000}"/>
    <cellStyle name="Normal 11 2 4 4 2 3" xfId="3008" xr:uid="{00000000-0005-0000-0000-0000D50B0000}"/>
    <cellStyle name="Normal 11 2 4 4 3" xfId="3009" xr:uid="{00000000-0005-0000-0000-0000D60B0000}"/>
    <cellStyle name="Normal 11 2 4 4 4" xfId="3010" xr:uid="{00000000-0005-0000-0000-0000D70B0000}"/>
    <cellStyle name="Normal 11 2 4 5" xfId="3011" xr:uid="{00000000-0005-0000-0000-0000D80B0000}"/>
    <cellStyle name="Normal 11 2 4 5 2" xfId="3012" xr:uid="{00000000-0005-0000-0000-0000D90B0000}"/>
    <cellStyle name="Normal 11 2 4 5 3" xfId="3013" xr:uid="{00000000-0005-0000-0000-0000DA0B0000}"/>
    <cellStyle name="Normal 11 2 4 6" xfId="3014" xr:uid="{00000000-0005-0000-0000-0000DB0B0000}"/>
    <cellStyle name="Normal 11 2 4 7" xfId="3015" xr:uid="{00000000-0005-0000-0000-0000DC0B0000}"/>
    <cellStyle name="Normal 11 2 5" xfId="3016" xr:uid="{00000000-0005-0000-0000-0000DD0B0000}"/>
    <cellStyle name="Normal 11 3" xfId="3017" xr:uid="{00000000-0005-0000-0000-0000DE0B0000}"/>
    <cellStyle name="Normal 11 3 10" xfId="3018" xr:uid="{00000000-0005-0000-0000-0000DF0B0000}"/>
    <cellStyle name="Normal 11 3 2" xfId="3019" xr:uid="{00000000-0005-0000-0000-0000E00B0000}"/>
    <cellStyle name="Normal 11 3 2 2" xfId="3020" xr:uid="{00000000-0005-0000-0000-0000E10B0000}"/>
    <cellStyle name="Normal 11 3 2 2 2" xfId="3021" xr:uid="{00000000-0005-0000-0000-0000E20B0000}"/>
    <cellStyle name="Normal 11 3 2 2 2 2" xfId="3022" xr:uid="{00000000-0005-0000-0000-0000E30B0000}"/>
    <cellStyle name="Normal 11 3 2 2 2 2 2" xfId="3023" xr:uid="{00000000-0005-0000-0000-0000E40B0000}"/>
    <cellStyle name="Normal 11 3 2 2 2 2 3" xfId="3024" xr:uid="{00000000-0005-0000-0000-0000E50B0000}"/>
    <cellStyle name="Normal 11 3 2 2 2 3" xfId="3025" xr:uid="{00000000-0005-0000-0000-0000E60B0000}"/>
    <cellStyle name="Normal 11 3 2 2 2 4" xfId="3026" xr:uid="{00000000-0005-0000-0000-0000E70B0000}"/>
    <cellStyle name="Normal 11 3 2 2 3" xfId="3027" xr:uid="{00000000-0005-0000-0000-0000E80B0000}"/>
    <cellStyle name="Normal 11 3 2 2 3 2" xfId="3028" xr:uid="{00000000-0005-0000-0000-0000E90B0000}"/>
    <cellStyle name="Normal 11 3 2 2 3 2 2" xfId="3029" xr:uid="{00000000-0005-0000-0000-0000EA0B0000}"/>
    <cellStyle name="Normal 11 3 2 2 3 2 3" xfId="3030" xr:uid="{00000000-0005-0000-0000-0000EB0B0000}"/>
    <cellStyle name="Normal 11 3 2 2 3 3" xfId="3031" xr:uid="{00000000-0005-0000-0000-0000EC0B0000}"/>
    <cellStyle name="Normal 11 3 2 2 3 4" xfId="3032" xr:uid="{00000000-0005-0000-0000-0000ED0B0000}"/>
    <cellStyle name="Normal 11 3 2 2 4" xfId="3033" xr:uid="{00000000-0005-0000-0000-0000EE0B0000}"/>
    <cellStyle name="Normal 11 3 2 2 4 2" xfId="3034" xr:uid="{00000000-0005-0000-0000-0000EF0B0000}"/>
    <cellStyle name="Normal 11 3 2 2 4 2 2" xfId="3035" xr:uid="{00000000-0005-0000-0000-0000F00B0000}"/>
    <cellStyle name="Normal 11 3 2 2 4 2 3" xfId="3036" xr:uid="{00000000-0005-0000-0000-0000F10B0000}"/>
    <cellStyle name="Normal 11 3 2 2 4 3" xfId="3037" xr:uid="{00000000-0005-0000-0000-0000F20B0000}"/>
    <cellStyle name="Normal 11 3 2 2 4 4" xfId="3038" xr:uid="{00000000-0005-0000-0000-0000F30B0000}"/>
    <cellStyle name="Normal 11 3 2 2 5" xfId="3039" xr:uid="{00000000-0005-0000-0000-0000F40B0000}"/>
    <cellStyle name="Normal 11 3 2 2 5 2" xfId="3040" xr:uid="{00000000-0005-0000-0000-0000F50B0000}"/>
    <cellStyle name="Normal 11 3 2 2 5 3" xfId="3041" xr:uid="{00000000-0005-0000-0000-0000F60B0000}"/>
    <cellStyle name="Normal 11 3 2 2 6" xfId="3042" xr:uid="{00000000-0005-0000-0000-0000F70B0000}"/>
    <cellStyle name="Normal 11 3 2 2 7" xfId="3043" xr:uid="{00000000-0005-0000-0000-0000F80B0000}"/>
    <cellStyle name="Normal 11 3 2 3" xfId="3044" xr:uid="{00000000-0005-0000-0000-0000F90B0000}"/>
    <cellStyle name="Normal 11 3 2 3 2" xfId="3045" xr:uid="{00000000-0005-0000-0000-0000FA0B0000}"/>
    <cellStyle name="Normal 11 3 2 3 2 2" xfId="3046" xr:uid="{00000000-0005-0000-0000-0000FB0B0000}"/>
    <cellStyle name="Normal 11 3 2 3 2 3" xfId="3047" xr:uid="{00000000-0005-0000-0000-0000FC0B0000}"/>
    <cellStyle name="Normal 11 3 2 3 3" xfId="3048" xr:uid="{00000000-0005-0000-0000-0000FD0B0000}"/>
    <cellStyle name="Normal 11 3 2 3 4" xfId="3049" xr:uid="{00000000-0005-0000-0000-0000FE0B0000}"/>
    <cellStyle name="Normal 11 3 2 4" xfId="3050" xr:uid="{00000000-0005-0000-0000-0000FF0B0000}"/>
    <cellStyle name="Normal 11 3 2 4 2" xfId="3051" xr:uid="{00000000-0005-0000-0000-0000000C0000}"/>
    <cellStyle name="Normal 11 3 2 4 2 2" xfId="3052" xr:uid="{00000000-0005-0000-0000-0000010C0000}"/>
    <cellStyle name="Normal 11 3 2 4 2 3" xfId="3053" xr:uid="{00000000-0005-0000-0000-0000020C0000}"/>
    <cellStyle name="Normal 11 3 2 4 3" xfId="3054" xr:uid="{00000000-0005-0000-0000-0000030C0000}"/>
    <cellStyle name="Normal 11 3 2 4 4" xfId="3055" xr:uid="{00000000-0005-0000-0000-0000040C0000}"/>
    <cellStyle name="Normal 11 3 2 5" xfId="3056" xr:uid="{00000000-0005-0000-0000-0000050C0000}"/>
    <cellStyle name="Normal 11 3 2 5 2" xfId="3057" xr:uid="{00000000-0005-0000-0000-0000060C0000}"/>
    <cellStyle name="Normal 11 3 2 5 2 2" xfId="3058" xr:uid="{00000000-0005-0000-0000-0000070C0000}"/>
    <cellStyle name="Normal 11 3 2 5 2 3" xfId="3059" xr:uid="{00000000-0005-0000-0000-0000080C0000}"/>
    <cellStyle name="Normal 11 3 2 5 3" xfId="3060" xr:uid="{00000000-0005-0000-0000-0000090C0000}"/>
    <cellStyle name="Normal 11 3 2 5 4" xfId="3061" xr:uid="{00000000-0005-0000-0000-00000A0C0000}"/>
    <cellStyle name="Normal 11 3 2 6" xfId="3062" xr:uid="{00000000-0005-0000-0000-00000B0C0000}"/>
    <cellStyle name="Normal 11 3 2 6 2" xfId="3063" xr:uid="{00000000-0005-0000-0000-00000C0C0000}"/>
    <cellStyle name="Normal 11 3 2 6 3" xfId="3064" xr:uid="{00000000-0005-0000-0000-00000D0C0000}"/>
    <cellStyle name="Normal 11 3 2 7" xfId="3065" xr:uid="{00000000-0005-0000-0000-00000E0C0000}"/>
    <cellStyle name="Normal 11 3 2 8" xfId="3066" xr:uid="{00000000-0005-0000-0000-00000F0C0000}"/>
    <cellStyle name="Normal 11 3 2 9" xfId="3067" xr:uid="{00000000-0005-0000-0000-0000100C0000}"/>
    <cellStyle name="Normal 11 3 3" xfId="3068" xr:uid="{00000000-0005-0000-0000-0000110C0000}"/>
    <cellStyle name="Normal 11 3 3 2" xfId="3069" xr:uid="{00000000-0005-0000-0000-0000120C0000}"/>
    <cellStyle name="Normal 11 3 3 2 2" xfId="3070" xr:uid="{00000000-0005-0000-0000-0000130C0000}"/>
    <cellStyle name="Normal 11 3 3 2 2 2" xfId="3071" xr:uid="{00000000-0005-0000-0000-0000140C0000}"/>
    <cellStyle name="Normal 11 3 3 2 2 3" xfId="3072" xr:uid="{00000000-0005-0000-0000-0000150C0000}"/>
    <cellStyle name="Normal 11 3 3 2 3" xfId="3073" xr:uid="{00000000-0005-0000-0000-0000160C0000}"/>
    <cellStyle name="Normal 11 3 3 2 4" xfId="3074" xr:uid="{00000000-0005-0000-0000-0000170C0000}"/>
    <cellStyle name="Normal 11 3 3 3" xfId="3075" xr:uid="{00000000-0005-0000-0000-0000180C0000}"/>
    <cellStyle name="Normal 11 3 3 3 2" xfId="3076" xr:uid="{00000000-0005-0000-0000-0000190C0000}"/>
    <cellStyle name="Normal 11 3 3 3 2 2" xfId="3077" xr:uid="{00000000-0005-0000-0000-00001A0C0000}"/>
    <cellStyle name="Normal 11 3 3 3 2 3" xfId="3078" xr:uid="{00000000-0005-0000-0000-00001B0C0000}"/>
    <cellStyle name="Normal 11 3 3 3 3" xfId="3079" xr:uid="{00000000-0005-0000-0000-00001C0C0000}"/>
    <cellStyle name="Normal 11 3 3 3 4" xfId="3080" xr:uid="{00000000-0005-0000-0000-00001D0C0000}"/>
    <cellStyle name="Normal 11 3 3 4" xfId="3081" xr:uid="{00000000-0005-0000-0000-00001E0C0000}"/>
    <cellStyle name="Normal 11 3 3 4 2" xfId="3082" xr:uid="{00000000-0005-0000-0000-00001F0C0000}"/>
    <cellStyle name="Normal 11 3 3 4 2 2" xfId="3083" xr:uid="{00000000-0005-0000-0000-0000200C0000}"/>
    <cellStyle name="Normal 11 3 3 4 2 3" xfId="3084" xr:uid="{00000000-0005-0000-0000-0000210C0000}"/>
    <cellStyle name="Normal 11 3 3 4 3" xfId="3085" xr:uid="{00000000-0005-0000-0000-0000220C0000}"/>
    <cellStyle name="Normal 11 3 3 4 4" xfId="3086" xr:uid="{00000000-0005-0000-0000-0000230C0000}"/>
    <cellStyle name="Normal 11 3 3 5" xfId="3087" xr:uid="{00000000-0005-0000-0000-0000240C0000}"/>
    <cellStyle name="Normal 11 3 3 5 2" xfId="3088" xr:uid="{00000000-0005-0000-0000-0000250C0000}"/>
    <cellStyle name="Normal 11 3 3 5 3" xfId="3089" xr:uid="{00000000-0005-0000-0000-0000260C0000}"/>
    <cellStyle name="Normal 11 3 3 6" xfId="3090" xr:uid="{00000000-0005-0000-0000-0000270C0000}"/>
    <cellStyle name="Normal 11 3 3 7" xfId="3091" xr:uid="{00000000-0005-0000-0000-0000280C0000}"/>
    <cellStyle name="Normal 11 3 4" xfId="3092" xr:uid="{00000000-0005-0000-0000-0000290C0000}"/>
    <cellStyle name="Normal 11 3 4 2" xfId="3093" xr:uid="{00000000-0005-0000-0000-00002A0C0000}"/>
    <cellStyle name="Normal 11 3 4 2 2" xfId="3094" xr:uid="{00000000-0005-0000-0000-00002B0C0000}"/>
    <cellStyle name="Normal 11 3 4 2 3" xfId="3095" xr:uid="{00000000-0005-0000-0000-00002C0C0000}"/>
    <cellStyle name="Normal 11 3 4 3" xfId="3096" xr:uid="{00000000-0005-0000-0000-00002D0C0000}"/>
    <cellStyle name="Normal 11 3 4 4" xfId="3097" xr:uid="{00000000-0005-0000-0000-00002E0C0000}"/>
    <cellStyle name="Normal 11 3 5" xfId="3098" xr:uid="{00000000-0005-0000-0000-00002F0C0000}"/>
    <cellStyle name="Normal 11 3 5 2" xfId="3099" xr:uid="{00000000-0005-0000-0000-0000300C0000}"/>
    <cellStyle name="Normal 11 3 5 2 2" xfId="3100" xr:uid="{00000000-0005-0000-0000-0000310C0000}"/>
    <cellStyle name="Normal 11 3 5 2 3" xfId="3101" xr:uid="{00000000-0005-0000-0000-0000320C0000}"/>
    <cellStyle name="Normal 11 3 5 3" xfId="3102" xr:uid="{00000000-0005-0000-0000-0000330C0000}"/>
    <cellStyle name="Normal 11 3 5 4" xfId="3103" xr:uid="{00000000-0005-0000-0000-0000340C0000}"/>
    <cellStyle name="Normal 11 3 6" xfId="3104" xr:uid="{00000000-0005-0000-0000-0000350C0000}"/>
    <cellStyle name="Normal 11 3 6 2" xfId="3105" xr:uid="{00000000-0005-0000-0000-0000360C0000}"/>
    <cellStyle name="Normal 11 3 6 2 2" xfId="3106" xr:uid="{00000000-0005-0000-0000-0000370C0000}"/>
    <cellStyle name="Normal 11 3 6 2 3" xfId="3107" xr:uid="{00000000-0005-0000-0000-0000380C0000}"/>
    <cellStyle name="Normal 11 3 6 3" xfId="3108" xr:uid="{00000000-0005-0000-0000-0000390C0000}"/>
    <cellStyle name="Normal 11 3 6 4" xfId="3109" xr:uid="{00000000-0005-0000-0000-00003A0C0000}"/>
    <cellStyle name="Normal 11 3 7" xfId="3110" xr:uid="{00000000-0005-0000-0000-00003B0C0000}"/>
    <cellStyle name="Normal 11 3 7 2" xfId="3111" xr:uid="{00000000-0005-0000-0000-00003C0C0000}"/>
    <cellStyle name="Normal 11 3 7 3" xfId="3112" xr:uid="{00000000-0005-0000-0000-00003D0C0000}"/>
    <cellStyle name="Normal 11 3 8" xfId="3113" xr:uid="{00000000-0005-0000-0000-00003E0C0000}"/>
    <cellStyle name="Normal 11 3 9" xfId="3114" xr:uid="{00000000-0005-0000-0000-00003F0C0000}"/>
    <cellStyle name="Normal 11 4" xfId="3115" xr:uid="{00000000-0005-0000-0000-0000400C0000}"/>
    <cellStyle name="Normal 11 4 10" xfId="3116" xr:uid="{00000000-0005-0000-0000-0000410C0000}"/>
    <cellStyle name="Normal 11 4 2" xfId="3117" xr:uid="{00000000-0005-0000-0000-0000420C0000}"/>
    <cellStyle name="Normal 11 4 2 2" xfId="3118" xr:uid="{00000000-0005-0000-0000-0000430C0000}"/>
    <cellStyle name="Normal 11 4 2 2 2" xfId="3119" xr:uid="{00000000-0005-0000-0000-0000440C0000}"/>
    <cellStyle name="Normal 11 4 2 2 2 2" xfId="3120" xr:uid="{00000000-0005-0000-0000-0000450C0000}"/>
    <cellStyle name="Normal 11 4 2 2 2 2 2" xfId="3121" xr:uid="{00000000-0005-0000-0000-0000460C0000}"/>
    <cellStyle name="Normal 11 4 2 2 2 2 3" xfId="3122" xr:uid="{00000000-0005-0000-0000-0000470C0000}"/>
    <cellStyle name="Normal 11 4 2 2 2 3" xfId="3123" xr:uid="{00000000-0005-0000-0000-0000480C0000}"/>
    <cellStyle name="Normal 11 4 2 2 2 4" xfId="3124" xr:uid="{00000000-0005-0000-0000-0000490C0000}"/>
    <cellStyle name="Normal 11 4 2 2 3" xfId="3125" xr:uid="{00000000-0005-0000-0000-00004A0C0000}"/>
    <cellStyle name="Normal 11 4 2 2 3 2" xfId="3126" xr:uid="{00000000-0005-0000-0000-00004B0C0000}"/>
    <cellStyle name="Normal 11 4 2 2 3 2 2" xfId="3127" xr:uid="{00000000-0005-0000-0000-00004C0C0000}"/>
    <cellStyle name="Normal 11 4 2 2 3 2 3" xfId="3128" xr:uid="{00000000-0005-0000-0000-00004D0C0000}"/>
    <cellStyle name="Normal 11 4 2 2 3 3" xfId="3129" xr:uid="{00000000-0005-0000-0000-00004E0C0000}"/>
    <cellStyle name="Normal 11 4 2 2 3 4" xfId="3130" xr:uid="{00000000-0005-0000-0000-00004F0C0000}"/>
    <cellStyle name="Normal 11 4 2 2 4" xfId="3131" xr:uid="{00000000-0005-0000-0000-0000500C0000}"/>
    <cellStyle name="Normal 11 4 2 2 4 2" xfId="3132" xr:uid="{00000000-0005-0000-0000-0000510C0000}"/>
    <cellStyle name="Normal 11 4 2 2 4 2 2" xfId="3133" xr:uid="{00000000-0005-0000-0000-0000520C0000}"/>
    <cellStyle name="Normal 11 4 2 2 4 2 3" xfId="3134" xr:uid="{00000000-0005-0000-0000-0000530C0000}"/>
    <cellStyle name="Normal 11 4 2 2 4 3" xfId="3135" xr:uid="{00000000-0005-0000-0000-0000540C0000}"/>
    <cellStyle name="Normal 11 4 2 2 4 4" xfId="3136" xr:uid="{00000000-0005-0000-0000-0000550C0000}"/>
    <cellStyle name="Normal 11 4 2 2 5" xfId="3137" xr:uid="{00000000-0005-0000-0000-0000560C0000}"/>
    <cellStyle name="Normal 11 4 2 2 5 2" xfId="3138" xr:uid="{00000000-0005-0000-0000-0000570C0000}"/>
    <cellStyle name="Normal 11 4 2 2 5 3" xfId="3139" xr:uid="{00000000-0005-0000-0000-0000580C0000}"/>
    <cellStyle name="Normal 11 4 2 2 6" xfId="3140" xr:uid="{00000000-0005-0000-0000-0000590C0000}"/>
    <cellStyle name="Normal 11 4 2 2 7" xfId="3141" xr:uid="{00000000-0005-0000-0000-00005A0C0000}"/>
    <cellStyle name="Normal 11 4 2 3" xfId="3142" xr:uid="{00000000-0005-0000-0000-00005B0C0000}"/>
    <cellStyle name="Normal 11 4 2 3 2" xfId="3143" xr:uid="{00000000-0005-0000-0000-00005C0C0000}"/>
    <cellStyle name="Normal 11 4 2 3 2 2" xfId="3144" xr:uid="{00000000-0005-0000-0000-00005D0C0000}"/>
    <cellStyle name="Normal 11 4 2 3 2 3" xfId="3145" xr:uid="{00000000-0005-0000-0000-00005E0C0000}"/>
    <cellStyle name="Normal 11 4 2 3 3" xfId="3146" xr:uid="{00000000-0005-0000-0000-00005F0C0000}"/>
    <cellStyle name="Normal 11 4 2 3 4" xfId="3147" xr:uid="{00000000-0005-0000-0000-0000600C0000}"/>
    <cellStyle name="Normal 11 4 2 4" xfId="3148" xr:uid="{00000000-0005-0000-0000-0000610C0000}"/>
    <cellStyle name="Normal 11 4 2 4 2" xfId="3149" xr:uid="{00000000-0005-0000-0000-0000620C0000}"/>
    <cellStyle name="Normal 11 4 2 4 2 2" xfId="3150" xr:uid="{00000000-0005-0000-0000-0000630C0000}"/>
    <cellStyle name="Normal 11 4 2 4 2 3" xfId="3151" xr:uid="{00000000-0005-0000-0000-0000640C0000}"/>
    <cellStyle name="Normal 11 4 2 4 3" xfId="3152" xr:uid="{00000000-0005-0000-0000-0000650C0000}"/>
    <cellStyle name="Normal 11 4 2 4 4" xfId="3153" xr:uid="{00000000-0005-0000-0000-0000660C0000}"/>
    <cellStyle name="Normal 11 4 2 5" xfId="3154" xr:uid="{00000000-0005-0000-0000-0000670C0000}"/>
    <cellStyle name="Normal 11 4 2 5 2" xfId="3155" xr:uid="{00000000-0005-0000-0000-0000680C0000}"/>
    <cellStyle name="Normal 11 4 2 5 2 2" xfId="3156" xr:uid="{00000000-0005-0000-0000-0000690C0000}"/>
    <cellStyle name="Normal 11 4 2 5 2 3" xfId="3157" xr:uid="{00000000-0005-0000-0000-00006A0C0000}"/>
    <cellStyle name="Normal 11 4 2 5 3" xfId="3158" xr:uid="{00000000-0005-0000-0000-00006B0C0000}"/>
    <cellStyle name="Normal 11 4 2 5 4" xfId="3159" xr:uid="{00000000-0005-0000-0000-00006C0C0000}"/>
    <cellStyle name="Normal 11 4 2 6" xfId="3160" xr:uid="{00000000-0005-0000-0000-00006D0C0000}"/>
    <cellStyle name="Normal 11 4 2 6 2" xfId="3161" xr:uid="{00000000-0005-0000-0000-00006E0C0000}"/>
    <cellStyle name="Normal 11 4 2 6 3" xfId="3162" xr:uid="{00000000-0005-0000-0000-00006F0C0000}"/>
    <cellStyle name="Normal 11 4 2 7" xfId="3163" xr:uid="{00000000-0005-0000-0000-0000700C0000}"/>
    <cellStyle name="Normal 11 4 2 8" xfId="3164" xr:uid="{00000000-0005-0000-0000-0000710C0000}"/>
    <cellStyle name="Normal 11 4 2 9" xfId="3165" xr:uid="{00000000-0005-0000-0000-0000720C0000}"/>
    <cellStyle name="Normal 11 4 3" xfId="3166" xr:uid="{00000000-0005-0000-0000-0000730C0000}"/>
    <cellStyle name="Normal 11 4 3 2" xfId="3167" xr:uid="{00000000-0005-0000-0000-0000740C0000}"/>
    <cellStyle name="Normal 11 4 3 2 2" xfId="3168" xr:uid="{00000000-0005-0000-0000-0000750C0000}"/>
    <cellStyle name="Normal 11 4 3 2 2 2" xfId="3169" xr:uid="{00000000-0005-0000-0000-0000760C0000}"/>
    <cellStyle name="Normal 11 4 3 2 2 3" xfId="3170" xr:uid="{00000000-0005-0000-0000-0000770C0000}"/>
    <cellStyle name="Normal 11 4 3 2 3" xfId="3171" xr:uid="{00000000-0005-0000-0000-0000780C0000}"/>
    <cellStyle name="Normal 11 4 3 2 4" xfId="3172" xr:uid="{00000000-0005-0000-0000-0000790C0000}"/>
    <cellStyle name="Normal 11 4 3 3" xfId="3173" xr:uid="{00000000-0005-0000-0000-00007A0C0000}"/>
    <cellStyle name="Normal 11 4 3 3 2" xfId="3174" xr:uid="{00000000-0005-0000-0000-00007B0C0000}"/>
    <cellStyle name="Normal 11 4 3 3 2 2" xfId="3175" xr:uid="{00000000-0005-0000-0000-00007C0C0000}"/>
    <cellStyle name="Normal 11 4 3 3 2 3" xfId="3176" xr:uid="{00000000-0005-0000-0000-00007D0C0000}"/>
    <cellStyle name="Normal 11 4 3 3 3" xfId="3177" xr:uid="{00000000-0005-0000-0000-00007E0C0000}"/>
    <cellStyle name="Normal 11 4 3 3 4" xfId="3178" xr:uid="{00000000-0005-0000-0000-00007F0C0000}"/>
    <cellStyle name="Normal 11 4 3 4" xfId="3179" xr:uid="{00000000-0005-0000-0000-0000800C0000}"/>
    <cellStyle name="Normal 11 4 3 4 2" xfId="3180" xr:uid="{00000000-0005-0000-0000-0000810C0000}"/>
    <cellStyle name="Normal 11 4 3 4 2 2" xfId="3181" xr:uid="{00000000-0005-0000-0000-0000820C0000}"/>
    <cellStyle name="Normal 11 4 3 4 2 3" xfId="3182" xr:uid="{00000000-0005-0000-0000-0000830C0000}"/>
    <cellStyle name="Normal 11 4 3 4 3" xfId="3183" xr:uid="{00000000-0005-0000-0000-0000840C0000}"/>
    <cellStyle name="Normal 11 4 3 4 4" xfId="3184" xr:uid="{00000000-0005-0000-0000-0000850C0000}"/>
    <cellStyle name="Normal 11 4 3 5" xfId="3185" xr:uid="{00000000-0005-0000-0000-0000860C0000}"/>
    <cellStyle name="Normal 11 4 3 5 2" xfId="3186" xr:uid="{00000000-0005-0000-0000-0000870C0000}"/>
    <cellStyle name="Normal 11 4 3 5 3" xfId="3187" xr:uid="{00000000-0005-0000-0000-0000880C0000}"/>
    <cellStyle name="Normal 11 4 3 6" xfId="3188" xr:uid="{00000000-0005-0000-0000-0000890C0000}"/>
    <cellStyle name="Normal 11 4 3 7" xfId="3189" xr:uid="{00000000-0005-0000-0000-00008A0C0000}"/>
    <cellStyle name="Normal 11 4 4" xfId="3190" xr:uid="{00000000-0005-0000-0000-00008B0C0000}"/>
    <cellStyle name="Normal 11 4 4 2" xfId="3191" xr:uid="{00000000-0005-0000-0000-00008C0C0000}"/>
    <cellStyle name="Normal 11 4 4 2 2" xfId="3192" xr:uid="{00000000-0005-0000-0000-00008D0C0000}"/>
    <cellStyle name="Normal 11 4 4 2 3" xfId="3193" xr:uid="{00000000-0005-0000-0000-00008E0C0000}"/>
    <cellStyle name="Normal 11 4 4 3" xfId="3194" xr:uid="{00000000-0005-0000-0000-00008F0C0000}"/>
    <cellStyle name="Normal 11 4 4 4" xfId="3195" xr:uid="{00000000-0005-0000-0000-0000900C0000}"/>
    <cellStyle name="Normal 11 4 5" xfId="3196" xr:uid="{00000000-0005-0000-0000-0000910C0000}"/>
    <cellStyle name="Normal 11 4 5 2" xfId="3197" xr:uid="{00000000-0005-0000-0000-0000920C0000}"/>
    <cellStyle name="Normal 11 4 5 2 2" xfId="3198" xr:uid="{00000000-0005-0000-0000-0000930C0000}"/>
    <cellStyle name="Normal 11 4 5 2 3" xfId="3199" xr:uid="{00000000-0005-0000-0000-0000940C0000}"/>
    <cellStyle name="Normal 11 4 5 3" xfId="3200" xr:uid="{00000000-0005-0000-0000-0000950C0000}"/>
    <cellStyle name="Normal 11 4 5 4" xfId="3201" xr:uid="{00000000-0005-0000-0000-0000960C0000}"/>
    <cellStyle name="Normal 11 4 6" xfId="3202" xr:uid="{00000000-0005-0000-0000-0000970C0000}"/>
    <cellStyle name="Normal 11 4 6 2" xfId="3203" xr:uid="{00000000-0005-0000-0000-0000980C0000}"/>
    <cellStyle name="Normal 11 4 6 2 2" xfId="3204" xr:uid="{00000000-0005-0000-0000-0000990C0000}"/>
    <cellStyle name="Normal 11 4 6 2 3" xfId="3205" xr:uid="{00000000-0005-0000-0000-00009A0C0000}"/>
    <cellStyle name="Normal 11 4 6 3" xfId="3206" xr:uid="{00000000-0005-0000-0000-00009B0C0000}"/>
    <cellStyle name="Normal 11 4 6 4" xfId="3207" xr:uid="{00000000-0005-0000-0000-00009C0C0000}"/>
    <cellStyle name="Normal 11 4 7" xfId="3208" xr:uid="{00000000-0005-0000-0000-00009D0C0000}"/>
    <cellStyle name="Normal 11 4 7 2" xfId="3209" xr:uid="{00000000-0005-0000-0000-00009E0C0000}"/>
    <cellStyle name="Normal 11 4 7 3" xfId="3210" xr:uid="{00000000-0005-0000-0000-00009F0C0000}"/>
    <cellStyle name="Normal 11 4 8" xfId="3211" xr:uid="{00000000-0005-0000-0000-0000A00C0000}"/>
    <cellStyle name="Normal 11 4 9" xfId="3212" xr:uid="{00000000-0005-0000-0000-0000A10C0000}"/>
    <cellStyle name="Normal 11 5" xfId="3213" xr:uid="{00000000-0005-0000-0000-0000A20C0000}"/>
    <cellStyle name="Normal 110" xfId="3214" xr:uid="{00000000-0005-0000-0000-0000A30C0000}"/>
    <cellStyle name="Normal 111" xfId="3215" xr:uid="{00000000-0005-0000-0000-0000A40C0000}"/>
    <cellStyle name="Normal 112" xfId="3216" xr:uid="{00000000-0005-0000-0000-0000A50C0000}"/>
    <cellStyle name="Normal 113" xfId="3217" xr:uid="{00000000-0005-0000-0000-0000A60C0000}"/>
    <cellStyle name="Normal 114" xfId="3218" xr:uid="{00000000-0005-0000-0000-0000A70C0000}"/>
    <cellStyle name="Normal 115" xfId="3219" xr:uid="{00000000-0005-0000-0000-0000A80C0000}"/>
    <cellStyle name="Normal 116" xfId="43891" xr:uid="{00000000-0005-0000-0000-0000A90C0000}"/>
    <cellStyle name="Normal 116 2" xfId="43931" xr:uid="{00000000-0005-0000-0000-0000AA0C0000}"/>
    <cellStyle name="Normal 117" xfId="43894" xr:uid="{00000000-0005-0000-0000-0000AB0C0000}"/>
    <cellStyle name="Normal 117 2" xfId="43905" xr:uid="{00000000-0005-0000-0000-0000AC0C0000}"/>
    <cellStyle name="Normal 118" xfId="3220" xr:uid="{00000000-0005-0000-0000-0000AD0C0000}"/>
    <cellStyle name="Normal 119" xfId="43907" xr:uid="{00000000-0005-0000-0000-0000AE0C0000}"/>
    <cellStyle name="Normal 12" xfId="3221" xr:uid="{00000000-0005-0000-0000-0000AF0C0000}"/>
    <cellStyle name="Normal 12 10" xfId="3222" xr:uid="{00000000-0005-0000-0000-0000B00C0000}"/>
    <cellStyle name="Normal 12 10 2" xfId="3223" xr:uid="{00000000-0005-0000-0000-0000B10C0000}"/>
    <cellStyle name="Normal 12 10 2 2" xfId="3224" xr:uid="{00000000-0005-0000-0000-0000B20C0000}"/>
    <cellStyle name="Normal 12 10 2 2 2" xfId="3225" xr:uid="{00000000-0005-0000-0000-0000B30C0000}"/>
    <cellStyle name="Normal 12 10 2 2 2 2" xfId="3226" xr:uid="{00000000-0005-0000-0000-0000B40C0000}"/>
    <cellStyle name="Normal 12 10 2 2 2 3" xfId="3227" xr:uid="{00000000-0005-0000-0000-0000B50C0000}"/>
    <cellStyle name="Normal 12 10 2 2 3" xfId="3228" xr:uid="{00000000-0005-0000-0000-0000B60C0000}"/>
    <cellStyle name="Normal 12 10 2 2 4" xfId="3229" xr:uid="{00000000-0005-0000-0000-0000B70C0000}"/>
    <cellStyle name="Normal 12 10 2 3" xfId="3230" xr:uid="{00000000-0005-0000-0000-0000B80C0000}"/>
    <cellStyle name="Normal 12 10 2 3 2" xfId="3231" xr:uid="{00000000-0005-0000-0000-0000B90C0000}"/>
    <cellStyle name="Normal 12 10 2 3 2 2" xfId="3232" xr:uid="{00000000-0005-0000-0000-0000BA0C0000}"/>
    <cellStyle name="Normal 12 10 2 3 2 3" xfId="3233" xr:uid="{00000000-0005-0000-0000-0000BB0C0000}"/>
    <cellStyle name="Normal 12 10 2 3 3" xfId="3234" xr:uid="{00000000-0005-0000-0000-0000BC0C0000}"/>
    <cellStyle name="Normal 12 10 2 3 4" xfId="3235" xr:uid="{00000000-0005-0000-0000-0000BD0C0000}"/>
    <cellStyle name="Normal 12 10 2 4" xfId="3236" xr:uid="{00000000-0005-0000-0000-0000BE0C0000}"/>
    <cellStyle name="Normal 12 10 2 4 2" xfId="3237" xr:uid="{00000000-0005-0000-0000-0000BF0C0000}"/>
    <cellStyle name="Normal 12 10 2 4 2 2" xfId="3238" xr:uid="{00000000-0005-0000-0000-0000C00C0000}"/>
    <cellStyle name="Normal 12 10 2 4 2 3" xfId="3239" xr:uid="{00000000-0005-0000-0000-0000C10C0000}"/>
    <cellStyle name="Normal 12 10 2 4 3" xfId="3240" xr:uid="{00000000-0005-0000-0000-0000C20C0000}"/>
    <cellStyle name="Normal 12 10 2 4 4" xfId="3241" xr:uid="{00000000-0005-0000-0000-0000C30C0000}"/>
    <cellStyle name="Normal 12 10 2 5" xfId="3242" xr:uid="{00000000-0005-0000-0000-0000C40C0000}"/>
    <cellStyle name="Normal 12 10 2 5 2" xfId="3243" xr:uid="{00000000-0005-0000-0000-0000C50C0000}"/>
    <cellStyle name="Normal 12 10 2 5 3" xfId="3244" xr:uid="{00000000-0005-0000-0000-0000C60C0000}"/>
    <cellStyle name="Normal 12 10 2 6" xfId="3245" xr:uid="{00000000-0005-0000-0000-0000C70C0000}"/>
    <cellStyle name="Normal 12 10 2 7" xfId="3246" xr:uid="{00000000-0005-0000-0000-0000C80C0000}"/>
    <cellStyle name="Normal 12 10 2 8" xfId="3247" xr:uid="{00000000-0005-0000-0000-0000C90C0000}"/>
    <cellStyle name="Normal 12 10 3" xfId="3248" xr:uid="{00000000-0005-0000-0000-0000CA0C0000}"/>
    <cellStyle name="Normal 12 10 3 2" xfId="3249" xr:uid="{00000000-0005-0000-0000-0000CB0C0000}"/>
    <cellStyle name="Normal 12 10 3 2 2" xfId="3250" xr:uid="{00000000-0005-0000-0000-0000CC0C0000}"/>
    <cellStyle name="Normal 12 10 3 2 3" xfId="3251" xr:uid="{00000000-0005-0000-0000-0000CD0C0000}"/>
    <cellStyle name="Normal 12 10 3 3" xfId="3252" xr:uid="{00000000-0005-0000-0000-0000CE0C0000}"/>
    <cellStyle name="Normal 12 10 3 4" xfId="3253" xr:uid="{00000000-0005-0000-0000-0000CF0C0000}"/>
    <cellStyle name="Normal 12 10 4" xfId="3254" xr:uid="{00000000-0005-0000-0000-0000D00C0000}"/>
    <cellStyle name="Normal 12 10 4 2" xfId="3255" xr:uid="{00000000-0005-0000-0000-0000D10C0000}"/>
    <cellStyle name="Normal 12 10 4 2 2" xfId="3256" xr:uid="{00000000-0005-0000-0000-0000D20C0000}"/>
    <cellStyle name="Normal 12 10 4 2 3" xfId="3257" xr:uid="{00000000-0005-0000-0000-0000D30C0000}"/>
    <cellStyle name="Normal 12 10 4 3" xfId="3258" xr:uid="{00000000-0005-0000-0000-0000D40C0000}"/>
    <cellStyle name="Normal 12 10 4 4" xfId="3259" xr:uid="{00000000-0005-0000-0000-0000D50C0000}"/>
    <cellStyle name="Normal 12 10 5" xfId="3260" xr:uid="{00000000-0005-0000-0000-0000D60C0000}"/>
    <cellStyle name="Normal 12 10 5 2" xfId="3261" xr:uid="{00000000-0005-0000-0000-0000D70C0000}"/>
    <cellStyle name="Normal 12 10 5 2 2" xfId="3262" xr:uid="{00000000-0005-0000-0000-0000D80C0000}"/>
    <cellStyle name="Normal 12 10 5 2 3" xfId="3263" xr:uid="{00000000-0005-0000-0000-0000D90C0000}"/>
    <cellStyle name="Normal 12 10 5 3" xfId="3264" xr:uid="{00000000-0005-0000-0000-0000DA0C0000}"/>
    <cellStyle name="Normal 12 10 5 4" xfId="3265" xr:uid="{00000000-0005-0000-0000-0000DB0C0000}"/>
    <cellStyle name="Normal 12 10 6" xfId="3266" xr:uid="{00000000-0005-0000-0000-0000DC0C0000}"/>
    <cellStyle name="Normal 12 10 6 2" xfId="3267" xr:uid="{00000000-0005-0000-0000-0000DD0C0000}"/>
    <cellStyle name="Normal 12 10 6 3" xfId="3268" xr:uid="{00000000-0005-0000-0000-0000DE0C0000}"/>
    <cellStyle name="Normal 12 10 7" xfId="3269" xr:uid="{00000000-0005-0000-0000-0000DF0C0000}"/>
    <cellStyle name="Normal 12 10 8" xfId="3270" xr:uid="{00000000-0005-0000-0000-0000E00C0000}"/>
    <cellStyle name="Normal 12 10 9" xfId="3271" xr:uid="{00000000-0005-0000-0000-0000E10C0000}"/>
    <cellStyle name="Normal 12 11" xfId="3272" xr:uid="{00000000-0005-0000-0000-0000E20C0000}"/>
    <cellStyle name="Normal 12 11 2" xfId="3273" xr:uid="{00000000-0005-0000-0000-0000E30C0000}"/>
    <cellStyle name="Normal 12 11 2 2" xfId="3274" xr:uid="{00000000-0005-0000-0000-0000E40C0000}"/>
    <cellStyle name="Normal 12 11 2 2 2" xfId="3275" xr:uid="{00000000-0005-0000-0000-0000E50C0000}"/>
    <cellStyle name="Normal 12 11 2 2 2 2" xfId="3276" xr:uid="{00000000-0005-0000-0000-0000E60C0000}"/>
    <cellStyle name="Normal 12 11 2 2 2 3" xfId="3277" xr:uid="{00000000-0005-0000-0000-0000E70C0000}"/>
    <cellStyle name="Normal 12 11 2 2 3" xfId="3278" xr:uid="{00000000-0005-0000-0000-0000E80C0000}"/>
    <cellStyle name="Normal 12 11 2 2 4" xfId="3279" xr:uid="{00000000-0005-0000-0000-0000E90C0000}"/>
    <cellStyle name="Normal 12 11 2 3" xfId="3280" xr:uid="{00000000-0005-0000-0000-0000EA0C0000}"/>
    <cellStyle name="Normal 12 11 2 3 2" xfId="3281" xr:uid="{00000000-0005-0000-0000-0000EB0C0000}"/>
    <cellStyle name="Normal 12 11 2 3 2 2" xfId="3282" xr:uid="{00000000-0005-0000-0000-0000EC0C0000}"/>
    <cellStyle name="Normal 12 11 2 3 2 3" xfId="3283" xr:uid="{00000000-0005-0000-0000-0000ED0C0000}"/>
    <cellStyle name="Normal 12 11 2 3 3" xfId="3284" xr:uid="{00000000-0005-0000-0000-0000EE0C0000}"/>
    <cellStyle name="Normal 12 11 2 3 4" xfId="3285" xr:uid="{00000000-0005-0000-0000-0000EF0C0000}"/>
    <cellStyle name="Normal 12 11 2 4" xfId="3286" xr:uid="{00000000-0005-0000-0000-0000F00C0000}"/>
    <cellStyle name="Normal 12 11 2 4 2" xfId="3287" xr:uid="{00000000-0005-0000-0000-0000F10C0000}"/>
    <cellStyle name="Normal 12 11 2 4 2 2" xfId="3288" xr:uid="{00000000-0005-0000-0000-0000F20C0000}"/>
    <cellStyle name="Normal 12 11 2 4 2 3" xfId="3289" xr:uid="{00000000-0005-0000-0000-0000F30C0000}"/>
    <cellStyle name="Normal 12 11 2 4 3" xfId="3290" xr:uid="{00000000-0005-0000-0000-0000F40C0000}"/>
    <cellStyle name="Normal 12 11 2 4 4" xfId="3291" xr:uid="{00000000-0005-0000-0000-0000F50C0000}"/>
    <cellStyle name="Normal 12 11 2 5" xfId="3292" xr:uid="{00000000-0005-0000-0000-0000F60C0000}"/>
    <cellStyle name="Normal 12 11 2 5 2" xfId="3293" xr:uid="{00000000-0005-0000-0000-0000F70C0000}"/>
    <cellStyle name="Normal 12 11 2 5 3" xfId="3294" xr:uid="{00000000-0005-0000-0000-0000F80C0000}"/>
    <cellStyle name="Normal 12 11 2 6" xfId="3295" xr:uid="{00000000-0005-0000-0000-0000F90C0000}"/>
    <cellStyle name="Normal 12 11 2 7" xfId="3296" xr:uid="{00000000-0005-0000-0000-0000FA0C0000}"/>
    <cellStyle name="Normal 12 11 3" xfId="3297" xr:uid="{00000000-0005-0000-0000-0000FB0C0000}"/>
    <cellStyle name="Normal 12 11 3 2" xfId="3298" xr:uid="{00000000-0005-0000-0000-0000FC0C0000}"/>
    <cellStyle name="Normal 12 11 3 2 2" xfId="3299" xr:uid="{00000000-0005-0000-0000-0000FD0C0000}"/>
    <cellStyle name="Normal 12 11 3 2 3" xfId="3300" xr:uid="{00000000-0005-0000-0000-0000FE0C0000}"/>
    <cellStyle name="Normal 12 11 3 3" xfId="3301" xr:uid="{00000000-0005-0000-0000-0000FF0C0000}"/>
    <cellStyle name="Normal 12 11 3 4" xfId="3302" xr:uid="{00000000-0005-0000-0000-0000000D0000}"/>
    <cellStyle name="Normal 12 11 4" xfId="3303" xr:uid="{00000000-0005-0000-0000-0000010D0000}"/>
    <cellStyle name="Normal 12 11 4 2" xfId="3304" xr:uid="{00000000-0005-0000-0000-0000020D0000}"/>
    <cellStyle name="Normal 12 11 4 2 2" xfId="3305" xr:uid="{00000000-0005-0000-0000-0000030D0000}"/>
    <cellStyle name="Normal 12 11 4 2 3" xfId="3306" xr:uid="{00000000-0005-0000-0000-0000040D0000}"/>
    <cellStyle name="Normal 12 11 4 3" xfId="3307" xr:uid="{00000000-0005-0000-0000-0000050D0000}"/>
    <cellStyle name="Normal 12 11 4 4" xfId="3308" xr:uid="{00000000-0005-0000-0000-0000060D0000}"/>
    <cellStyle name="Normal 12 11 5" xfId="3309" xr:uid="{00000000-0005-0000-0000-0000070D0000}"/>
    <cellStyle name="Normal 12 11 5 2" xfId="3310" xr:uid="{00000000-0005-0000-0000-0000080D0000}"/>
    <cellStyle name="Normal 12 11 5 2 2" xfId="3311" xr:uid="{00000000-0005-0000-0000-0000090D0000}"/>
    <cellStyle name="Normal 12 11 5 2 3" xfId="3312" xr:uid="{00000000-0005-0000-0000-00000A0D0000}"/>
    <cellStyle name="Normal 12 11 5 3" xfId="3313" xr:uid="{00000000-0005-0000-0000-00000B0D0000}"/>
    <cellStyle name="Normal 12 11 5 4" xfId="3314" xr:uid="{00000000-0005-0000-0000-00000C0D0000}"/>
    <cellStyle name="Normal 12 11 6" xfId="3315" xr:uid="{00000000-0005-0000-0000-00000D0D0000}"/>
    <cellStyle name="Normal 12 11 6 2" xfId="3316" xr:uid="{00000000-0005-0000-0000-00000E0D0000}"/>
    <cellStyle name="Normal 12 11 6 3" xfId="3317" xr:uid="{00000000-0005-0000-0000-00000F0D0000}"/>
    <cellStyle name="Normal 12 11 7" xfId="3318" xr:uid="{00000000-0005-0000-0000-0000100D0000}"/>
    <cellStyle name="Normal 12 11 8" xfId="3319" xr:uid="{00000000-0005-0000-0000-0000110D0000}"/>
    <cellStyle name="Normal 12 11 9" xfId="3320" xr:uid="{00000000-0005-0000-0000-0000120D0000}"/>
    <cellStyle name="Normal 12 12" xfId="3321" xr:uid="{00000000-0005-0000-0000-0000130D0000}"/>
    <cellStyle name="Normal 12 12 2" xfId="3322" xr:uid="{00000000-0005-0000-0000-0000140D0000}"/>
    <cellStyle name="Normal 12 12 2 2" xfId="3323" xr:uid="{00000000-0005-0000-0000-0000150D0000}"/>
    <cellStyle name="Normal 12 12 2 2 2" xfId="3324" xr:uid="{00000000-0005-0000-0000-0000160D0000}"/>
    <cellStyle name="Normal 12 12 2 2 2 2" xfId="3325" xr:uid="{00000000-0005-0000-0000-0000170D0000}"/>
    <cellStyle name="Normal 12 12 2 2 2 3" xfId="3326" xr:uid="{00000000-0005-0000-0000-0000180D0000}"/>
    <cellStyle name="Normal 12 12 2 2 3" xfId="3327" xr:uid="{00000000-0005-0000-0000-0000190D0000}"/>
    <cellStyle name="Normal 12 12 2 2 4" xfId="3328" xr:uid="{00000000-0005-0000-0000-00001A0D0000}"/>
    <cellStyle name="Normal 12 12 2 3" xfId="3329" xr:uid="{00000000-0005-0000-0000-00001B0D0000}"/>
    <cellStyle name="Normal 12 12 2 3 2" xfId="3330" xr:uid="{00000000-0005-0000-0000-00001C0D0000}"/>
    <cellStyle name="Normal 12 12 2 3 2 2" xfId="3331" xr:uid="{00000000-0005-0000-0000-00001D0D0000}"/>
    <cellStyle name="Normal 12 12 2 3 2 3" xfId="3332" xr:uid="{00000000-0005-0000-0000-00001E0D0000}"/>
    <cellStyle name="Normal 12 12 2 3 3" xfId="3333" xr:uid="{00000000-0005-0000-0000-00001F0D0000}"/>
    <cellStyle name="Normal 12 12 2 3 4" xfId="3334" xr:uid="{00000000-0005-0000-0000-0000200D0000}"/>
    <cellStyle name="Normal 12 12 2 4" xfId="3335" xr:uid="{00000000-0005-0000-0000-0000210D0000}"/>
    <cellStyle name="Normal 12 12 2 4 2" xfId="3336" xr:uid="{00000000-0005-0000-0000-0000220D0000}"/>
    <cellStyle name="Normal 12 12 2 4 2 2" xfId="3337" xr:uid="{00000000-0005-0000-0000-0000230D0000}"/>
    <cellStyle name="Normal 12 12 2 4 2 3" xfId="3338" xr:uid="{00000000-0005-0000-0000-0000240D0000}"/>
    <cellStyle name="Normal 12 12 2 4 3" xfId="3339" xr:uid="{00000000-0005-0000-0000-0000250D0000}"/>
    <cellStyle name="Normal 12 12 2 4 4" xfId="3340" xr:uid="{00000000-0005-0000-0000-0000260D0000}"/>
    <cellStyle name="Normal 12 12 2 5" xfId="3341" xr:uid="{00000000-0005-0000-0000-0000270D0000}"/>
    <cellStyle name="Normal 12 12 2 5 2" xfId="3342" xr:uid="{00000000-0005-0000-0000-0000280D0000}"/>
    <cellStyle name="Normal 12 12 2 5 3" xfId="3343" xr:uid="{00000000-0005-0000-0000-0000290D0000}"/>
    <cellStyle name="Normal 12 12 2 6" xfId="3344" xr:uid="{00000000-0005-0000-0000-00002A0D0000}"/>
    <cellStyle name="Normal 12 12 2 7" xfId="3345" xr:uid="{00000000-0005-0000-0000-00002B0D0000}"/>
    <cellStyle name="Normal 12 12 3" xfId="3346" xr:uid="{00000000-0005-0000-0000-00002C0D0000}"/>
    <cellStyle name="Normal 12 12 3 2" xfId="3347" xr:uid="{00000000-0005-0000-0000-00002D0D0000}"/>
    <cellStyle name="Normal 12 12 3 2 2" xfId="3348" xr:uid="{00000000-0005-0000-0000-00002E0D0000}"/>
    <cellStyle name="Normal 12 12 3 2 3" xfId="3349" xr:uid="{00000000-0005-0000-0000-00002F0D0000}"/>
    <cellStyle name="Normal 12 12 3 3" xfId="3350" xr:uid="{00000000-0005-0000-0000-0000300D0000}"/>
    <cellStyle name="Normal 12 12 3 4" xfId="3351" xr:uid="{00000000-0005-0000-0000-0000310D0000}"/>
    <cellStyle name="Normal 12 12 4" xfId="3352" xr:uid="{00000000-0005-0000-0000-0000320D0000}"/>
    <cellStyle name="Normal 12 12 4 2" xfId="3353" xr:uid="{00000000-0005-0000-0000-0000330D0000}"/>
    <cellStyle name="Normal 12 12 4 2 2" xfId="3354" xr:uid="{00000000-0005-0000-0000-0000340D0000}"/>
    <cellStyle name="Normal 12 12 4 2 3" xfId="3355" xr:uid="{00000000-0005-0000-0000-0000350D0000}"/>
    <cellStyle name="Normal 12 12 4 3" xfId="3356" xr:uid="{00000000-0005-0000-0000-0000360D0000}"/>
    <cellStyle name="Normal 12 12 4 4" xfId="3357" xr:uid="{00000000-0005-0000-0000-0000370D0000}"/>
    <cellStyle name="Normal 12 12 5" xfId="3358" xr:uid="{00000000-0005-0000-0000-0000380D0000}"/>
    <cellStyle name="Normal 12 12 5 2" xfId="3359" xr:uid="{00000000-0005-0000-0000-0000390D0000}"/>
    <cellStyle name="Normal 12 12 5 2 2" xfId="3360" xr:uid="{00000000-0005-0000-0000-00003A0D0000}"/>
    <cellStyle name="Normal 12 12 5 2 3" xfId="3361" xr:uid="{00000000-0005-0000-0000-00003B0D0000}"/>
    <cellStyle name="Normal 12 12 5 3" xfId="3362" xr:uid="{00000000-0005-0000-0000-00003C0D0000}"/>
    <cellStyle name="Normal 12 12 5 4" xfId="3363" xr:uid="{00000000-0005-0000-0000-00003D0D0000}"/>
    <cellStyle name="Normal 12 12 6" xfId="3364" xr:uid="{00000000-0005-0000-0000-00003E0D0000}"/>
    <cellStyle name="Normal 12 12 6 2" xfId="3365" xr:uid="{00000000-0005-0000-0000-00003F0D0000}"/>
    <cellStyle name="Normal 12 12 6 3" xfId="3366" xr:uid="{00000000-0005-0000-0000-0000400D0000}"/>
    <cellStyle name="Normal 12 12 7" xfId="3367" xr:uid="{00000000-0005-0000-0000-0000410D0000}"/>
    <cellStyle name="Normal 12 12 8" xfId="3368" xr:uid="{00000000-0005-0000-0000-0000420D0000}"/>
    <cellStyle name="Normal 12 12 9" xfId="3369" xr:uid="{00000000-0005-0000-0000-0000430D0000}"/>
    <cellStyle name="Normal 12 13" xfId="3370" xr:uid="{00000000-0005-0000-0000-0000440D0000}"/>
    <cellStyle name="Normal 12 13 2" xfId="3371" xr:uid="{00000000-0005-0000-0000-0000450D0000}"/>
    <cellStyle name="Normal 12 13 2 2" xfId="3372" xr:uid="{00000000-0005-0000-0000-0000460D0000}"/>
    <cellStyle name="Normal 12 13 2 2 2" xfId="3373" xr:uid="{00000000-0005-0000-0000-0000470D0000}"/>
    <cellStyle name="Normal 12 13 2 2 2 2" xfId="3374" xr:uid="{00000000-0005-0000-0000-0000480D0000}"/>
    <cellStyle name="Normal 12 13 2 2 2 3" xfId="3375" xr:uid="{00000000-0005-0000-0000-0000490D0000}"/>
    <cellStyle name="Normal 12 13 2 2 3" xfId="3376" xr:uid="{00000000-0005-0000-0000-00004A0D0000}"/>
    <cellStyle name="Normal 12 13 2 2 4" xfId="3377" xr:uid="{00000000-0005-0000-0000-00004B0D0000}"/>
    <cellStyle name="Normal 12 13 2 3" xfId="3378" xr:uid="{00000000-0005-0000-0000-00004C0D0000}"/>
    <cellStyle name="Normal 12 13 2 3 2" xfId="3379" xr:uid="{00000000-0005-0000-0000-00004D0D0000}"/>
    <cellStyle name="Normal 12 13 2 3 2 2" xfId="3380" xr:uid="{00000000-0005-0000-0000-00004E0D0000}"/>
    <cellStyle name="Normal 12 13 2 3 2 3" xfId="3381" xr:uid="{00000000-0005-0000-0000-00004F0D0000}"/>
    <cellStyle name="Normal 12 13 2 3 3" xfId="3382" xr:uid="{00000000-0005-0000-0000-0000500D0000}"/>
    <cellStyle name="Normal 12 13 2 3 4" xfId="3383" xr:uid="{00000000-0005-0000-0000-0000510D0000}"/>
    <cellStyle name="Normal 12 13 2 4" xfId="3384" xr:uid="{00000000-0005-0000-0000-0000520D0000}"/>
    <cellStyle name="Normal 12 13 2 4 2" xfId="3385" xr:uid="{00000000-0005-0000-0000-0000530D0000}"/>
    <cellStyle name="Normal 12 13 2 4 2 2" xfId="3386" xr:uid="{00000000-0005-0000-0000-0000540D0000}"/>
    <cellStyle name="Normal 12 13 2 4 2 3" xfId="3387" xr:uid="{00000000-0005-0000-0000-0000550D0000}"/>
    <cellStyle name="Normal 12 13 2 4 3" xfId="3388" xr:uid="{00000000-0005-0000-0000-0000560D0000}"/>
    <cellStyle name="Normal 12 13 2 4 4" xfId="3389" xr:uid="{00000000-0005-0000-0000-0000570D0000}"/>
    <cellStyle name="Normal 12 13 2 5" xfId="3390" xr:uid="{00000000-0005-0000-0000-0000580D0000}"/>
    <cellStyle name="Normal 12 13 2 5 2" xfId="3391" xr:uid="{00000000-0005-0000-0000-0000590D0000}"/>
    <cellStyle name="Normal 12 13 2 5 3" xfId="3392" xr:uid="{00000000-0005-0000-0000-00005A0D0000}"/>
    <cellStyle name="Normal 12 13 2 6" xfId="3393" xr:uid="{00000000-0005-0000-0000-00005B0D0000}"/>
    <cellStyle name="Normal 12 13 2 7" xfId="3394" xr:uid="{00000000-0005-0000-0000-00005C0D0000}"/>
    <cellStyle name="Normal 12 13 3" xfId="3395" xr:uid="{00000000-0005-0000-0000-00005D0D0000}"/>
    <cellStyle name="Normal 12 13 3 2" xfId="3396" xr:uid="{00000000-0005-0000-0000-00005E0D0000}"/>
    <cellStyle name="Normal 12 13 3 2 2" xfId="3397" xr:uid="{00000000-0005-0000-0000-00005F0D0000}"/>
    <cellStyle name="Normal 12 13 3 2 3" xfId="3398" xr:uid="{00000000-0005-0000-0000-0000600D0000}"/>
    <cellStyle name="Normal 12 13 3 3" xfId="3399" xr:uid="{00000000-0005-0000-0000-0000610D0000}"/>
    <cellStyle name="Normal 12 13 3 4" xfId="3400" xr:uid="{00000000-0005-0000-0000-0000620D0000}"/>
    <cellStyle name="Normal 12 13 4" xfId="3401" xr:uid="{00000000-0005-0000-0000-0000630D0000}"/>
    <cellStyle name="Normal 12 13 4 2" xfId="3402" xr:uid="{00000000-0005-0000-0000-0000640D0000}"/>
    <cellStyle name="Normal 12 13 4 2 2" xfId="3403" xr:uid="{00000000-0005-0000-0000-0000650D0000}"/>
    <cellStyle name="Normal 12 13 4 2 3" xfId="3404" xr:uid="{00000000-0005-0000-0000-0000660D0000}"/>
    <cellStyle name="Normal 12 13 4 3" xfId="3405" xr:uid="{00000000-0005-0000-0000-0000670D0000}"/>
    <cellStyle name="Normal 12 13 4 4" xfId="3406" xr:uid="{00000000-0005-0000-0000-0000680D0000}"/>
    <cellStyle name="Normal 12 13 5" xfId="3407" xr:uid="{00000000-0005-0000-0000-0000690D0000}"/>
    <cellStyle name="Normal 12 13 5 2" xfId="3408" xr:uid="{00000000-0005-0000-0000-00006A0D0000}"/>
    <cellStyle name="Normal 12 13 5 2 2" xfId="3409" xr:uid="{00000000-0005-0000-0000-00006B0D0000}"/>
    <cellStyle name="Normal 12 13 5 2 3" xfId="3410" xr:uid="{00000000-0005-0000-0000-00006C0D0000}"/>
    <cellStyle name="Normal 12 13 5 3" xfId="3411" xr:uid="{00000000-0005-0000-0000-00006D0D0000}"/>
    <cellStyle name="Normal 12 13 5 4" xfId="3412" xr:uid="{00000000-0005-0000-0000-00006E0D0000}"/>
    <cellStyle name="Normal 12 13 6" xfId="3413" xr:uid="{00000000-0005-0000-0000-00006F0D0000}"/>
    <cellStyle name="Normal 12 13 6 2" xfId="3414" xr:uid="{00000000-0005-0000-0000-0000700D0000}"/>
    <cellStyle name="Normal 12 13 6 3" xfId="3415" xr:uid="{00000000-0005-0000-0000-0000710D0000}"/>
    <cellStyle name="Normal 12 13 7" xfId="3416" xr:uid="{00000000-0005-0000-0000-0000720D0000}"/>
    <cellStyle name="Normal 12 13 8" xfId="3417" xr:uid="{00000000-0005-0000-0000-0000730D0000}"/>
    <cellStyle name="Normal 12 13 9" xfId="3418" xr:uid="{00000000-0005-0000-0000-0000740D0000}"/>
    <cellStyle name="Normal 12 14" xfId="3419" xr:uid="{00000000-0005-0000-0000-0000750D0000}"/>
    <cellStyle name="Normal 12 14 2" xfId="3420" xr:uid="{00000000-0005-0000-0000-0000760D0000}"/>
    <cellStyle name="Normal 12 14 2 2" xfId="3421" xr:uid="{00000000-0005-0000-0000-0000770D0000}"/>
    <cellStyle name="Normal 12 14 2 2 2" xfId="3422" xr:uid="{00000000-0005-0000-0000-0000780D0000}"/>
    <cellStyle name="Normal 12 14 2 2 2 2" xfId="3423" xr:uid="{00000000-0005-0000-0000-0000790D0000}"/>
    <cellStyle name="Normal 12 14 2 2 2 3" xfId="3424" xr:uid="{00000000-0005-0000-0000-00007A0D0000}"/>
    <cellStyle name="Normal 12 14 2 2 3" xfId="3425" xr:uid="{00000000-0005-0000-0000-00007B0D0000}"/>
    <cellStyle name="Normal 12 14 2 2 4" xfId="3426" xr:uid="{00000000-0005-0000-0000-00007C0D0000}"/>
    <cellStyle name="Normal 12 14 2 3" xfId="3427" xr:uid="{00000000-0005-0000-0000-00007D0D0000}"/>
    <cellStyle name="Normal 12 14 2 3 2" xfId="3428" xr:uid="{00000000-0005-0000-0000-00007E0D0000}"/>
    <cellStyle name="Normal 12 14 2 3 2 2" xfId="3429" xr:uid="{00000000-0005-0000-0000-00007F0D0000}"/>
    <cellStyle name="Normal 12 14 2 3 2 3" xfId="3430" xr:uid="{00000000-0005-0000-0000-0000800D0000}"/>
    <cellStyle name="Normal 12 14 2 3 3" xfId="3431" xr:uid="{00000000-0005-0000-0000-0000810D0000}"/>
    <cellStyle name="Normal 12 14 2 3 4" xfId="3432" xr:uid="{00000000-0005-0000-0000-0000820D0000}"/>
    <cellStyle name="Normal 12 14 2 4" xfId="3433" xr:uid="{00000000-0005-0000-0000-0000830D0000}"/>
    <cellStyle name="Normal 12 14 2 4 2" xfId="3434" xr:uid="{00000000-0005-0000-0000-0000840D0000}"/>
    <cellStyle name="Normal 12 14 2 4 2 2" xfId="3435" xr:uid="{00000000-0005-0000-0000-0000850D0000}"/>
    <cellStyle name="Normal 12 14 2 4 2 3" xfId="3436" xr:uid="{00000000-0005-0000-0000-0000860D0000}"/>
    <cellStyle name="Normal 12 14 2 4 3" xfId="3437" xr:uid="{00000000-0005-0000-0000-0000870D0000}"/>
    <cellStyle name="Normal 12 14 2 4 4" xfId="3438" xr:uid="{00000000-0005-0000-0000-0000880D0000}"/>
    <cellStyle name="Normal 12 14 2 5" xfId="3439" xr:uid="{00000000-0005-0000-0000-0000890D0000}"/>
    <cellStyle name="Normal 12 14 2 5 2" xfId="3440" xr:uid="{00000000-0005-0000-0000-00008A0D0000}"/>
    <cellStyle name="Normal 12 14 2 5 3" xfId="3441" xr:uid="{00000000-0005-0000-0000-00008B0D0000}"/>
    <cellStyle name="Normal 12 14 2 6" xfId="3442" xr:uid="{00000000-0005-0000-0000-00008C0D0000}"/>
    <cellStyle name="Normal 12 14 2 7" xfId="3443" xr:uid="{00000000-0005-0000-0000-00008D0D0000}"/>
    <cellStyle name="Normal 12 14 3" xfId="3444" xr:uid="{00000000-0005-0000-0000-00008E0D0000}"/>
    <cellStyle name="Normal 12 14 3 2" xfId="3445" xr:uid="{00000000-0005-0000-0000-00008F0D0000}"/>
    <cellStyle name="Normal 12 14 3 2 2" xfId="3446" xr:uid="{00000000-0005-0000-0000-0000900D0000}"/>
    <cellStyle name="Normal 12 14 3 2 3" xfId="3447" xr:uid="{00000000-0005-0000-0000-0000910D0000}"/>
    <cellStyle name="Normal 12 14 3 3" xfId="3448" xr:uid="{00000000-0005-0000-0000-0000920D0000}"/>
    <cellStyle name="Normal 12 14 3 4" xfId="3449" xr:uid="{00000000-0005-0000-0000-0000930D0000}"/>
    <cellStyle name="Normal 12 14 4" xfId="3450" xr:uid="{00000000-0005-0000-0000-0000940D0000}"/>
    <cellStyle name="Normal 12 14 4 2" xfId="3451" xr:uid="{00000000-0005-0000-0000-0000950D0000}"/>
    <cellStyle name="Normal 12 14 4 2 2" xfId="3452" xr:uid="{00000000-0005-0000-0000-0000960D0000}"/>
    <cellStyle name="Normal 12 14 4 2 3" xfId="3453" xr:uid="{00000000-0005-0000-0000-0000970D0000}"/>
    <cellStyle name="Normal 12 14 4 3" xfId="3454" xr:uid="{00000000-0005-0000-0000-0000980D0000}"/>
    <cellStyle name="Normal 12 14 4 4" xfId="3455" xr:uid="{00000000-0005-0000-0000-0000990D0000}"/>
    <cellStyle name="Normal 12 14 5" xfId="3456" xr:uid="{00000000-0005-0000-0000-00009A0D0000}"/>
    <cellStyle name="Normal 12 14 5 2" xfId="3457" xr:uid="{00000000-0005-0000-0000-00009B0D0000}"/>
    <cellStyle name="Normal 12 14 5 2 2" xfId="3458" xr:uid="{00000000-0005-0000-0000-00009C0D0000}"/>
    <cellStyle name="Normal 12 14 5 2 3" xfId="3459" xr:uid="{00000000-0005-0000-0000-00009D0D0000}"/>
    <cellStyle name="Normal 12 14 5 3" xfId="3460" xr:uid="{00000000-0005-0000-0000-00009E0D0000}"/>
    <cellStyle name="Normal 12 14 5 4" xfId="3461" xr:uid="{00000000-0005-0000-0000-00009F0D0000}"/>
    <cellStyle name="Normal 12 14 6" xfId="3462" xr:uid="{00000000-0005-0000-0000-0000A00D0000}"/>
    <cellStyle name="Normal 12 14 6 2" xfId="3463" xr:uid="{00000000-0005-0000-0000-0000A10D0000}"/>
    <cellStyle name="Normal 12 14 6 3" xfId="3464" xr:uid="{00000000-0005-0000-0000-0000A20D0000}"/>
    <cellStyle name="Normal 12 14 7" xfId="3465" xr:uid="{00000000-0005-0000-0000-0000A30D0000}"/>
    <cellStyle name="Normal 12 14 8" xfId="3466" xr:uid="{00000000-0005-0000-0000-0000A40D0000}"/>
    <cellStyle name="Normal 12 14 9" xfId="3467" xr:uid="{00000000-0005-0000-0000-0000A50D0000}"/>
    <cellStyle name="Normal 12 15" xfId="3468" xr:uid="{00000000-0005-0000-0000-0000A60D0000}"/>
    <cellStyle name="Normal 12 16" xfId="3469" xr:uid="{00000000-0005-0000-0000-0000A70D0000}"/>
    <cellStyle name="Normal 12 17" xfId="3470" xr:uid="{00000000-0005-0000-0000-0000A80D0000}"/>
    <cellStyle name="Normal 12 18" xfId="3471" xr:uid="{00000000-0005-0000-0000-0000A90D0000}"/>
    <cellStyle name="Normal 12 19" xfId="3472" xr:uid="{00000000-0005-0000-0000-0000AA0D0000}"/>
    <cellStyle name="Normal 12 19 2" xfId="3473" xr:uid="{00000000-0005-0000-0000-0000AB0D0000}"/>
    <cellStyle name="Normal 12 2" xfId="3474" xr:uid="{00000000-0005-0000-0000-0000AC0D0000}"/>
    <cellStyle name="Normal 12 2 2" xfId="3475" xr:uid="{00000000-0005-0000-0000-0000AD0D0000}"/>
    <cellStyle name="Normal 12 2 2 10" xfId="3476" xr:uid="{00000000-0005-0000-0000-0000AE0D0000}"/>
    <cellStyle name="Normal 12 2 2 10 2" xfId="3477" xr:uid="{00000000-0005-0000-0000-0000AF0D0000}"/>
    <cellStyle name="Normal 12 2 2 10 3" xfId="3478" xr:uid="{00000000-0005-0000-0000-0000B00D0000}"/>
    <cellStyle name="Normal 12 2 2 11" xfId="3479" xr:uid="{00000000-0005-0000-0000-0000B10D0000}"/>
    <cellStyle name="Normal 12 2 2 12" xfId="3480" xr:uid="{00000000-0005-0000-0000-0000B20D0000}"/>
    <cellStyle name="Normal 12 2 2 13" xfId="3481" xr:uid="{00000000-0005-0000-0000-0000B30D0000}"/>
    <cellStyle name="Normal 12 2 2 14" xfId="3482" xr:uid="{00000000-0005-0000-0000-0000B40D0000}"/>
    <cellStyle name="Normal 12 2 2 2" xfId="3483" xr:uid="{00000000-0005-0000-0000-0000B50D0000}"/>
    <cellStyle name="Normal 12 2 2 2 2" xfId="3484" xr:uid="{00000000-0005-0000-0000-0000B60D0000}"/>
    <cellStyle name="Normal 12 2 2 2 2 2" xfId="3485" xr:uid="{00000000-0005-0000-0000-0000B70D0000}"/>
    <cellStyle name="Normal 12 2 2 2 2 2 2" xfId="3486" xr:uid="{00000000-0005-0000-0000-0000B80D0000}"/>
    <cellStyle name="Normal 12 2 2 2 2 2 2 2" xfId="3487" xr:uid="{00000000-0005-0000-0000-0000B90D0000}"/>
    <cellStyle name="Normal 12 2 2 2 2 2 2 3" xfId="3488" xr:uid="{00000000-0005-0000-0000-0000BA0D0000}"/>
    <cellStyle name="Normal 12 2 2 2 2 2 3" xfId="3489" xr:uid="{00000000-0005-0000-0000-0000BB0D0000}"/>
    <cellStyle name="Normal 12 2 2 2 2 2 4" xfId="3490" xr:uid="{00000000-0005-0000-0000-0000BC0D0000}"/>
    <cellStyle name="Normal 12 2 2 2 2 3" xfId="3491" xr:uid="{00000000-0005-0000-0000-0000BD0D0000}"/>
    <cellStyle name="Normal 12 2 2 2 2 3 2" xfId="3492" xr:uid="{00000000-0005-0000-0000-0000BE0D0000}"/>
    <cellStyle name="Normal 12 2 2 2 2 3 2 2" xfId="3493" xr:uid="{00000000-0005-0000-0000-0000BF0D0000}"/>
    <cellStyle name="Normal 12 2 2 2 2 3 2 3" xfId="3494" xr:uid="{00000000-0005-0000-0000-0000C00D0000}"/>
    <cellStyle name="Normal 12 2 2 2 2 3 3" xfId="3495" xr:uid="{00000000-0005-0000-0000-0000C10D0000}"/>
    <cellStyle name="Normal 12 2 2 2 2 3 4" xfId="3496" xr:uid="{00000000-0005-0000-0000-0000C20D0000}"/>
    <cellStyle name="Normal 12 2 2 2 2 4" xfId="3497" xr:uid="{00000000-0005-0000-0000-0000C30D0000}"/>
    <cellStyle name="Normal 12 2 2 2 2 4 2" xfId="3498" xr:uid="{00000000-0005-0000-0000-0000C40D0000}"/>
    <cellStyle name="Normal 12 2 2 2 2 4 2 2" xfId="3499" xr:uid="{00000000-0005-0000-0000-0000C50D0000}"/>
    <cellStyle name="Normal 12 2 2 2 2 4 2 3" xfId="3500" xr:uid="{00000000-0005-0000-0000-0000C60D0000}"/>
    <cellStyle name="Normal 12 2 2 2 2 4 3" xfId="3501" xr:uid="{00000000-0005-0000-0000-0000C70D0000}"/>
    <cellStyle name="Normal 12 2 2 2 2 4 4" xfId="3502" xr:uid="{00000000-0005-0000-0000-0000C80D0000}"/>
    <cellStyle name="Normal 12 2 2 2 2 5" xfId="3503" xr:uid="{00000000-0005-0000-0000-0000C90D0000}"/>
    <cellStyle name="Normal 12 2 2 2 2 5 2" xfId="3504" xr:uid="{00000000-0005-0000-0000-0000CA0D0000}"/>
    <cellStyle name="Normal 12 2 2 2 2 5 3" xfId="3505" xr:uid="{00000000-0005-0000-0000-0000CB0D0000}"/>
    <cellStyle name="Normal 12 2 2 2 2 6" xfId="3506" xr:uid="{00000000-0005-0000-0000-0000CC0D0000}"/>
    <cellStyle name="Normal 12 2 2 2 2 7" xfId="3507" xr:uid="{00000000-0005-0000-0000-0000CD0D0000}"/>
    <cellStyle name="Normal 12 2 2 2 3" xfId="3508" xr:uid="{00000000-0005-0000-0000-0000CE0D0000}"/>
    <cellStyle name="Normal 12 2 2 2 3 2" xfId="3509" xr:uid="{00000000-0005-0000-0000-0000CF0D0000}"/>
    <cellStyle name="Normal 12 2 2 2 3 2 2" xfId="3510" xr:uid="{00000000-0005-0000-0000-0000D00D0000}"/>
    <cellStyle name="Normal 12 2 2 2 3 2 3" xfId="3511" xr:uid="{00000000-0005-0000-0000-0000D10D0000}"/>
    <cellStyle name="Normal 12 2 2 2 3 3" xfId="3512" xr:uid="{00000000-0005-0000-0000-0000D20D0000}"/>
    <cellStyle name="Normal 12 2 2 2 3 4" xfId="3513" xr:uid="{00000000-0005-0000-0000-0000D30D0000}"/>
    <cellStyle name="Normal 12 2 2 2 4" xfId="3514" xr:uid="{00000000-0005-0000-0000-0000D40D0000}"/>
    <cellStyle name="Normal 12 2 2 2 4 2" xfId="3515" xr:uid="{00000000-0005-0000-0000-0000D50D0000}"/>
    <cellStyle name="Normal 12 2 2 2 4 2 2" xfId="3516" xr:uid="{00000000-0005-0000-0000-0000D60D0000}"/>
    <cellStyle name="Normal 12 2 2 2 4 2 3" xfId="3517" xr:uid="{00000000-0005-0000-0000-0000D70D0000}"/>
    <cellStyle name="Normal 12 2 2 2 4 3" xfId="3518" xr:uid="{00000000-0005-0000-0000-0000D80D0000}"/>
    <cellStyle name="Normal 12 2 2 2 4 4" xfId="3519" xr:uid="{00000000-0005-0000-0000-0000D90D0000}"/>
    <cellStyle name="Normal 12 2 2 2 5" xfId="3520" xr:uid="{00000000-0005-0000-0000-0000DA0D0000}"/>
    <cellStyle name="Normal 12 2 2 2 5 2" xfId="3521" xr:uid="{00000000-0005-0000-0000-0000DB0D0000}"/>
    <cellStyle name="Normal 12 2 2 2 5 2 2" xfId="3522" xr:uid="{00000000-0005-0000-0000-0000DC0D0000}"/>
    <cellStyle name="Normal 12 2 2 2 5 2 3" xfId="3523" xr:uid="{00000000-0005-0000-0000-0000DD0D0000}"/>
    <cellStyle name="Normal 12 2 2 2 5 3" xfId="3524" xr:uid="{00000000-0005-0000-0000-0000DE0D0000}"/>
    <cellStyle name="Normal 12 2 2 2 5 4" xfId="3525" xr:uid="{00000000-0005-0000-0000-0000DF0D0000}"/>
    <cellStyle name="Normal 12 2 2 2 6" xfId="3526" xr:uid="{00000000-0005-0000-0000-0000E00D0000}"/>
    <cellStyle name="Normal 12 2 2 2 6 2" xfId="3527" xr:uid="{00000000-0005-0000-0000-0000E10D0000}"/>
    <cellStyle name="Normal 12 2 2 2 6 3" xfId="3528" xr:uid="{00000000-0005-0000-0000-0000E20D0000}"/>
    <cellStyle name="Normal 12 2 2 2 7" xfId="3529" xr:uid="{00000000-0005-0000-0000-0000E30D0000}"/>
    <cellStyle name="Normal 12 2 2 2 8" xfId="3530" xr:uid="{00000000-0005-0000-0000-0000E40D0000}"/>
    <cellStyle name="Normal 12 2 2 2 9" xfId="3531" xr:uid="{00000000-0005-0000-0000-0000E50D0000}"/>
    <cellStyle name="Normal 12 2 2 3" xfId="3532" xr:uid="{00000000-0005-0000-0000-0000E60D0000}"/>
    <cellStyle name="Normal 12 2 2 3 2" xfId="3533" xr:uid="{00000000-0005-0000-0000-0000E70D0000}"/>
    <cellStyle name="Normal 12 2 2 3 2 2" xfId="3534" xr:uid="{00000000-0005-0000-0000-0000E80D0000}"/>
    <cellStyle name="Normal 12 2 2 3 2 2 2" xfId="3535" xr:uid="{00000000-0005-0000-0000-0000E90D0000}"/>
    <cellStyle name="Normal 12 2 2 3 2 2 2 2" xfId="3536" xr:uid="{00000000-0005-0000-0000-0000EA0D0000}"/>
    <cellStyle name="Normal 12 2 2 3 2 2 2 3" xfId="3537" xr:uid="{00000000-0005-0000-0000-0000EB0D0000}"/>
    <cellStyle name="Normal 12 2 2 3 2 2 3" xfId="3538" xr:uid="{00000000-0005-0000-0000-0000EC0D0000}"/>
    <cellStyle name="Normal 12 2 2 3 2 2 4" xfId="3539" xr:uid="{00000000-0005-0000-0000-0000ED0D0000}"/>
    <cellStyle name="Normal 12 2 2 3 2 3" xfId="3540" xr:uid="{00000000-0005-0000-0000-0000EE0D0000}"/>
    <cellStyle name="Normal 12 2 2 3 2 3 2" xfId="3541" xr:uid="{00000000-0005-0000-0000-0000EF0D0000}"/>
    <cellStyle name="Normal 12 2 2 3 2 3 2 2" xfId="3542" xr:uid="{00000000-0005-0000-0000-0000F00D0000}"/>
    <cellStyle name="Normal 12 2 2 3 2 3 2 3" xfId="3543" xr:uid="{00000000-0005-0000-0000-0000F10D0000}"/>
    <cellStyle name="Normal 12 2 2 3 2 3 3" xfId="3544" xr:uid="{00000000-0005-0000-0000-0000F20D0000}"/>
    <cellStyle name="Normal 12 2 2 3 2 3 4" xfId="3545" xr:uid="{00000000-0005-0000-0000-0000F30D0000}"/>
    <cellStyle name="Normal 12 2 2 3 2 4" xfId="3546" xr:uid="{00000000-0005-0000-0000-0000F40D0000}"/>
    <cellStyle name="Normal 12 2 2 3 2 4 2" xfId="3547" xr:uid="{00000000-0005-0000-0000-0000F50D0000}"/>
    <cellStyle name="Normal 12 2 2 3 2 4 2 2" xfId="3548" xr:uid="{00000000-0005-0000-0000-0000F60D0000}"/>
    <cellStyle name="Normal 12 2 2 3 2 4 2 3" xfId="3549" xr:uid="{00000000-0005-0000-0000-0000F70D0000}"/>
    <cellStyle name="Normal 12 2 2 3 2 4 3" xfId="3550" xr:uid="{00000000-0005-0000-0000-0000F80D0000}"/>
    <cellStyle name="Normal 12 2 2 3 2 4 4" xfId="3551" xr:uid="{00000000-0005-0000-0000-0000F90D0000}"/>
    <cellStyle name="Normal 12 2 2 3 2 5" xfId="3552" xr:uid="{00000000-0005-0000-0000-0000FA0D0000}"/>
    <cellStyle name="Normal 12 2 2 3 2 5 2" xfId="3553" xr:uid="{00000000-0005-0000-0000-0000FB0D0000}"/>
    <cellStyle name="Normal 12 2 2 3 2 5 3" xfId="3554" xr:uid="{00000000-0005-0000-0000-0000FC0D0000}"/>
    <cellStyle name="Normal 12 2 2 3 2 6" xfId="3555" xr:uid="{00000000-0005-0000-0000-0000FD0D0000}"/>
    <cellStyle name="Normal 12 2 2 3 2 7" xfId="3556" xr:uid="{00000000-0005-0000-0000-0000FE0D0000}"/>
    <cellStyle name="Normal 12 2 2 3 3" xfId="3557" xr:uid="{00000000-0005-0000-0000-0000FF0D0000}"/>
    <cellStyle name="Normal 12 2 2 3 3 2" xfId="3558" xr:uid="{00000000-0005-0000-0000-0000000E0000}"/>
    <cellStyle name="Normal 12 2 2 3 3 2 2" xfId="3559" xr:uid="{00000000-0005-0000-0000-0000010E0000}"/>
    <cellStyle name="Normal 12 2 2 3 3 2 3" xfId="3560" xr:uid="{00000000-0005-0000-0000-0000020E0000}"/>
    <cellStyle name="Normal 12 2 2 3 3 3" xfId="3561" xr:uid="{00000000-0005-0000-0000-0000030E0000}"/>
    <cellStyle name="Normal 12 2 2 3 3 4" xfId="3562" xr:uid="{00000000-0005-0000-0000-0000040E0000}"/>
    <cellStyle name="Normal 12 2 2 3 4" xfId="3563" xr:uid="{00000000-0005-0000-0000-0000050E0000}"/>
    <cellStyle name="Normal 12 2 2 3 4 2" xfId="3564" xr:uid="{00000000-0005-0000-0000-0000060E0000}"/>
    <cellStyle name="Normal 12 2 2 3 4 2 2" xfId="3565" xr:uid="{00000000-0005-0000-0000-0000070E0000}"/>
    <cellStyle name="Normal 12 2 2 3 4 2 3" xfId="3566" xr:uid="{00000000-0005-0000-0000-0000080E0000}"/>
    <cellStyle name="Normal 12 2 2 3 4 3" xfId="3567" xr:uid="{00000000-0005-0000-0000-0000090E0000}"/>
    <cellStyle name="Normal 12 2 2 3 4 4" xfId="3568" xr:uid="{00000000-0005-0000-0000-00000A0E0000}"/>
    <cellStyle name="Normal 12 2 2 3 5" xfId="3569" xr:uid="{00000000-0005-0000-0000-00000B0E0000}"/>
    <cellStyle name="Normal 12 2 2 3 5 2" xfId="3570" xr:uid="{00000000-0005-0000-0000-00000C0E0000}"/>
    <cellStyle name="Normal 12 2 2 3 5 2 2" xfId="3571" xr:uid="{00000000-0005-0000-0000-00000D0E0000}"/>
    <cellStyle name="Normal 12 2 2 3 5 2 3" xfId="3572" xr:uid="{00000000-0005-0000-0000-00000E0E0000}"/>
    <cellStyle name="Normal 12 2 2 3 5 3" xfId="3573" xr:uid="{00000000-0005-0000-0000-00000F0E0000}"/>
    <cellStyle name="Normal 12 2 2 3 5 4" xfId="3574" xr:uid="{00000000-0005-0000-0000-0000100E0000}"/>
    <cellStyle name="Normal 12 2 2 3 6" xfId="3575" xr:uid="{00000000-0005-0000-0000-0000110E0000}"/>
    <cellStyle name="Normal 12 2 2 3 6 2" xfId="3576" xr:uid="{00000000-0005-0000-0000-0000120E0000}"/>
    <cellStyle name="Normal 12 2 2 3 6 3" xfId="3577" xr:uid="{00000000-0005-0000-0000-0000130E0000}"/>
    <cellStyle name="Normal 12 2 2 3 7" xfId="3578" xr:uid="{00000000-0005-0000-0000-0000140E0000}"/>
    <cellStyle name="Normal 12 2 2 3 8" xfId="3579" xr:uid="{00000000-0005-0000-0000-0000150E0000}"/>
    <cellStyle name="Normal 12 2 2 3 9" xfId="3580" xr:uid="{00000000-0005-0000-0000-0000160E0000}"/>
    <cellStyle name="Normal 12 2 2 4" xfId="3581" xr:uid="{00000000-0005-0000-0000-0000170E0000}"/>
    <cellStyle name="Normal 12 2 2 4 2" xfId="3582" xr:uid="{00000000-0005-0000-0000-0000180E0000}"/>
    <cellStyle name="Normal 12 2 2 4 2 2" xfId="3583" xr:uid="{00000000-0005-0000-0000-0000190E0000}"/>
    <cellStyle name="Normal 12 2 2 4 2 2 2" xfId="3584" xr:uid="{00000000-0005-0000-0000-00001A0E0000}"/>
    <cellStyle name="Normal 12 2 2 4 2 2 2 2" xfId="3585" xr:uid="{00000000-0005-0000-0000-00001B0E0000}"/>
    <cellStyle name="Normal 12 2 2 4 2 2 2 3" xfId="3586" xr:uid="{00000000-0005-0000-0000-00001C0E0000}"/>
    <cellStyle name="Normal 12 2 2 4 2 2 3" xfId="3587" xr:uid="{00000000-0005-0000-0000-00001D0E0000}"/>
    <cellStyle name="Normal 12 2 2 4 2 2 4" xfId="3588" xr:uid="{00000000-0005-0000-0000-00001E0E0000}"/>
    <cellStyle name="Normal 12 2 2 4 2 3" xfId="3589" xr:uid="{00000000-0005-0000-0000-00001F0E0000}"/>
    <cellStyle name="Normal 12 2 2 4 2 3 2" xfId="3590" xr:uid="{00000000-0005-0000-0000-0000200E0000}"/>
    <cellStyle name="Normal 12 2 2 4 2 3 2 2" xfId="3591" xr:uid="{00000000-0005-0000-0000-0000210E0000}"/>
    <cellStyle name="Normal 12 2 2 4 2 3 2 3" xfId="3592" xr:uid="{00000000-0005-0000-0000-0000220E0000}"/>
    <cellStyle name="Normal 12 2 2 4 2 3 3" xfId="3593" xr:uid="{00000000-0005-0000-0000-0000230E0000}"/>
    <cellStyle name="Normal 12 2 2 4 2 3 4" xfId="3594" xr:uid="{00000000-0005-0000-0000-0000240E0000}"/>
    <cellStyle name="Normal 12 2 2 4 2 4" xfId="3595" xr:uid="{00000000-0005-0000-0000-0000250E0000}"/>
    <cellStyle name="Normal 12 2 2 4 2 4 2" xfId="3596" xr:uid="{00000000-0005-0000-0000-0000260E0000}"/>
    <cellStyle name="Normal 12 2 2 4 2 4 2 2" xfId="3597" xr:uid="{00000000-0005-0000-0000-0000270E0000}"/>
    <cellStyle name="Normal 12 2 2 4 2 4 2 3" xfId="3598" xr:uid="{00000000-0005-0000-0000-0000280E0000}"/>
    <cellStyle name="Normal 12 2 2 4 2 4 3" xfId="3599" xr:uid="{00000000-0005-0000-0000-0000290E0000}"/>
    <cellStyle name="Normal 12 2 2 4 2 4 4" xfId="3600" xr:uid="{00000000-0005-0000-0000-00002A0E0000}"/>
    <cellStyle name="Normal 12 2 2 4 2 5" xfId="3601" xr:uid="{00000000-0005-0000-0000-00002B0E0000}"/>
    <cellStyle name="Normal 12 2 2 4 2 5 2" xfId="3602" xr:uid="{00000000-0005-0000-0000-00002C0E0000}"/>
    <cellStyle name="Normal 12 2 2 4 2 5 3" xfId="3603" xr:uid="{00000000-0005-0000-0000-00002D0E0000}"/>
    <cellStyle name="Normal 12 2 2 4 2 6" xfId="3604" xr:uid="{00000000-0005-0000-0000-00002E0E0000}"/>
    <cellStyle name="Normal 12 2 2 4 2 7" xfId="3605" xr:uid="{00000000-0005-0000-0000-00002F0E0000}"/>
    <cellStyle name="Normal 12 2 2 4 3" xfId="3606" xr:uid="{00000000-0005-0000-0000-0000300E0000}"/>
    <cellStyle name="Normal 12 2 2 4 3 2" xfId="3607" xr:uid="{00000000-0005-0000-0000-0000310E0000}"/>
    <cellStyle name="Normal 12 2 2 4 3 2 2" xfId="3608" xr:uid="{00000000-0005-0000-0000-0000320E0000}"/>
    <cellStyle name="Normal 12 2 2 4 3 2 3" xfId="3609" xr:uid="{00000000-0005-0000-0000-0000330E0000}"/>
    <cellStyle name="Normal 12 2 2 4 3 3" xfId="3610" xr:uid="{00000000-0005-0000-0000-0000340E0000}"/>
    <cellStyle name="Normal 12 2 2 4 3 4" xfId="3611" xr:uid="{00000000-0005-0000-0000-0000350E0000}"/>
    <cellStyle name="Normal 12 2 2 4 4" xfId="3612" xr:uid="{00000000-0005-0000-0000-0000360E0000}"/>
    <cellStyle name="Normal 12 2 2 4 4 2" xfId="3613" xr:uid="{00000000-0005-0000-0000-0000370E0000}"/>
    <cellStyle name="Normal 12 2 2 4 4 2 2" xfId="3614" xr:uid="{00000000-0005-0000-0000-0000380E0000}"/>
    <cellStyle name="Normal 12 2 2 4 4 2 3" xfId="3615" xr:uid="{00000000-0005-0000-0000-0000390E0000}"/>
    <cellStyle name="Normal 12 2 2 4 4 3" xfId="3616" xr:uid="{00000000-0005-0000-0000-00003A0E0000}"/>
    <cellStyle name="Normal 12 2 2 4 4 4" xfId="3617" xr:uid="{00000000-0005-0000-0000-00003B0E0000}"/>
    <cellStyle name="Normal 12 2 2 4 5" xfId="3618" xr:uid="{00000000-0005-0000-0000-00003C0E0000}"/>
    <cellStyle name="Normal 12 2 2 4 5 2" xfId="3619" xr:uid="{00000000-0005-0000-0000-00003D0E0000}"/>
    <cellStyle name="Normal 12 2 2 4 5 2 2" xfId="3620" xr:uid="{00000000-0005-0000-0000-00003E0E0000}"/>
    <cellStyle name="Normal 12 2 2 4 5 2 3" xfId="3621" xr:uid="{00000000-0005-0000-0000-00003F0E0000}"/>
    <cellStyle name="Normal 12 2 2 4 5 3" xfId="3622" xr:uid="{00000000-0005-0000-0000-0000400E0000}"/>
    <cellStyle name="Normal 12 2 2 4 5 4" xfId="3623" xr:uid="{00000000-0005-0000-0000-0000410E0000}"/>
    <cellStyle name="Normal 12 2 2 4 6" xfId="3624" xr:uid="{00000000-0005-0000-0000-0000420E0000}"/>
    <cellStyle name="Normal 12 2 2 4 6 2" xfId="3625" xr:uid="{00000000-0005-0000-0000-0000430E0000}"/>
    <cellStyle name="Normal 12 2 2 4 6 3" xfId="3626" xr:uid="{00000000-0005-0000-0000-0000440E0000}"/>
    <cellStyle name="Normal 12 2 2 4 7" xfId="3627" xr:uid="{00000000-0005-0000-0000-0000450E0000}"/>
    <cellStyle name="Normal 12 2 2 4 8" xfId="3628" xr:uid="{00000000-0005-0000-0000-0000460E0000}"/>
    <cellStyle name="Normal 12 2 2 4 9" xfId="3629" xr:uid="{00000000-0005-0000-0000-0000470E0000}"/>
    <cellStyle name="Normal 12 2 2 5" xfId="3630" xr:uid="{00000000-0005-0000-0000-0000480E0000}"/>
    <cellStyle name="Normal 12 2 2 5 2" xfId="3631" xr:uid="{00000000-0005-0000-0000-0000490E0000}"/>
    <cellStyle name="Normal 12 2 2 5 2 2" xfId="3632" xr:uid="{00000000-0005-0000-0000-00004A0E0000}"/>
    <cellStyle name="Normal 12 2 2 5 2 2 2" xfId="3633" xr:uid="{00000000-0005-0000-0000-00004B0E0000}"/>
    <cellStyle name="Normal 12 2 2 5 2 2 2 2" xfId="3634" xr:uid="{00000000-0005-0000-0000-00004C0E0000}"/>
    <cellStyle name="Normal 12 2 2 5 2 2 2 3" xfId="3635" xr:uid="{00000000-0005-0000-0000-00004D0E0000}"/>
    <cellStyle name="Normal 12 2 2 5 2 2 3" xfId="3636" xr:uid="{00000000-0005-0000-0000-00004E0E0000}"/>
    <cellStyle name="Normal 12 2 2 5 2 2 4" xfId="3637" xr:uid="{00000000-0005-0000-0000-00004F0E0000}"/>
    <cellStyle name="Normal 12 2 2 5 2 3" xfId="3638" xr:uid="{00000000-0005-0000-0000-0000500E0000}"/>
    <cellStyle name="Normal 12 2 2 5 2 3 2" xfId="3639" xr:uid="{00000000-0005-0000-0000-0000510E0000}"/>
    <cellStyle name="Normal 12 2 2 5 2 3 2 2" xfId="3640" xr:uid="{00000000-0005-0000-0000-0000520E0000}"/>
    <cellStyle name="Normal 12 2 2 5 2 3 2 3" xfId="3641" xr:uid="{00000000-0005-0000-0000-0000530E0000}"/>
    <cellStyle name="Normal 12 2 2 5 2 3 3" xfId="3642" xr:uid="{00000000-0005-0000-0000-0000540E0000}"/>
    <cellStyle name="Normal 12 2 2 5 2 3 4" xfId="3643" xr:uid="{00000000-0005-0000-0000-0000550E0000}"/>
    <cellStyle name="Normal 12 2 2 5 2 4" xfId="3644" xr:uid="{00000000-0005-0000-0000-0000560E0000}"/>
    <cellStyle name="Normal 12 2 2 5 2 4 2" xfId="3645" xr:uid="{00000000-0005-0000-0000-0000570E0000}"/>
    <cellStyle name="Normal 12 2 2 5 2 4 2 2" xfId="3646" xr:uid="{00000000-0005-0000-0000-0000580E0000}"/>
    <cellStyle name="Normal 12 2 2 5 2 4 2 3" xfId="3647" xr:uid="{00000000-0005-0000-0000-0000590E0000}"/>
    <cellStyle name="Normal 12 2 2 5 2 4 3" xfId="3648" xr:uid="{00000000-0005-0000-0000-00005A0E0000}"/>
    <cellStyle name="Normal 12 2 2 5 2 4 4" xfId="3649" xr:uid="{00000000-0005-0000-0000-00005B0E0000}"/>
    <cellStyle name="Normal 12 2 2 5 2 5" xfId="3650" xr:uid="{00000000-0005-0000-0000-00005C0E0000}"/>
    <cellStyle name="Normal 12 2 2 5 2 5 2" xfId="3651" xr:uid="{00000000-0005-0000-0000-00005D0E0000}"/>
    <cellStyle name="Normal 12 2 2 5 2 5 3" xfId="3652" xr:uid="{00000000-0005-0000-0000-00005E0E0000}"/>
    <cellStyle name="Normal 12 2 2 5 2 6" xfId="3653" xr:uid="{00000000-0005-0000-0000-00005F0E0000}"/>
    <cellStyle name="Normal 12 2 2 5 2 7" xfId="3654" xr:uid="{00000000-0005-0000-0000-0000600E0000}"/>
    <cellStyle name="Normal 12 2 2 5 3" xfId="3655" xr:uid="{00000000-0005-0000-0000-0000610E0000}"/>
    <cellStyle name="Normal 12 2 2 5 3 2" xfId="3656" xr:uid="{00000000-0005-0000-0000-0000620E0000}"/>
    <cellStyle name="Normal 12 2 2 5 3 2 2" xfId="3657" xr:uid="{00000000-0005-0000-0000-0000630E0000}"/>
    <cellStyle name="Normal 12 2 2 5 3 2 3" xfId="3658" xr:uid="{00000000-0005-0000-0000-0000640E0000}"/>
    <cellStyle name="Normal 12 2 2 5 3 3" xfId="3659" xr:uid="{00000000-0005-0000-0000-0000650E0000}"/>
    <cellStyle name="Normal 12 2 2 5 3 4" xfId="3660" xr:uid="{00000000-0005-0000-0000-0000660E0000}"/>
    <cellStyle name="Normal 12 2 2 5 4" xfId="3661" xr:uid="{00000000-0005-0000-0000-0000670E0000}"/>
    <cellStyle name="Normal 12 2 2 5 4 2" xfId="3662" xr:uid="{00000000-0005-0000-0000-0000680E0000}"/>
    <cellStyle name="Normal 12 2 2 5 4 2 2" xfId="3663" xr:uid="{00000000-0005-0000-0000-0000690E0000}"/>
    <cellStyle name="Normal 12 2 2 5 4 2 3" xfId="3664" xr:uid="{00000000-0005-0000-0000-00006A0E0000}"/>
    <cellStyle name="Normal 12 2 2 5 4 3" xfId="3665" xr:uid="{00000000-0005-0000-0000-00006B0E0000}"/>
    <cellStyle name="Normal 12 2 2 5 4 4" xfId="3666" xr:uid="{00000000-0005-0000-0000-00006C0E0000}"/>
    <cellStyle name="Normal 12 2 2 5 5" xfId="3667" xr:uid="{00000000-0005-0000-0000-00006D0E0000}"/>
    <cellStyle name="Normal 12 2 2 5 5 2" xfId="3668" xr:uid="{00000000-0005-0000-0000-00006E0E0000}"/>
    <cellStyle name="Normal 12 2 2 5 5 2 2" xfId="3669" xr:uid="{00000000-0005-0000-0000-00006F0E0000}"/>
    <cellStyle name="Normal 12 2 2 5 5 2 3" xfId="3670" xr:uid="{00000000-0005-0000-0000-0000700E0000}"/>
    <cellStyle name="Normal 12 2 2 5 5 3" xfId="3671" xr:uid="{00000000-0005-0000-0000-0000710E0000}"/>
    <cellStyle name="Normal 12 2 2 5 5 4" xfId="3672" xr:uid="{00000000-0005-0000-0000-0000720E0000}"/>
    <cellStyle name="Normal 12 2 2 5 6" xfId="3673" xr:uid="{00000000-0005-0000-0000-0000730E0000}"/>
    <cellStyle name="Normal 12 2 2 5 6 2" xfId="3674" xr:uid="{00000000-0005-0000-0000-0000740E0000}"/>
    <cellStyle name="Normal 12 2 2 5 6 3" xfId="3675" xr:uid="{00000000-0005-0000-0000-0000750E0000}"/>
    <cellStyle name="Normal 12 2 2 5 7" xfId="3676" xr:uid="{00000000-0005-0000-0000-0000760E0000}"/>
    <cellStyle name="Normal 12 2 2 5 8" xfId="3677" xr:uid="{00000000-0005-0000-0000-0000770E0000}"/>
    <cellStyle name="Normal 12 2 2 5 9" xfId="3678" xr:uid="{00000000-0005-0000-0000-0000780E0000}"/>
    <cellStyle name="Normal 12 2 2 6" xfId="3679" xr:uid="{00000000-0005-0000-0000-0000790E0000}"/>
    <cellStyle name="Normal 12 2 2 6 2" xfId="3680" xr:uid="{00000000-0005-0000-0000-00007A0E0000}"/>
    <cellStyle name="Normal 12 2 2 6 2 2" xfId="3681" xr:uid="{00000000-0005-0000-0000-00007B0E0000}"/>
    <cellStyle name="Normal 12 2 2 6 2 2 2" xfId="3682" xr:uid="{00000000-0005-0000-0000-00007C0E0000}"/>
    <cellStyle name="Normal 12 2 2 6 2 2 3" xfId="3683" xr:uid="{00000000-0005-0000-0000-00007D0E0000}"/>
    <cellStyle name="Normal 12 2 2 6 2 3" xfId="3684" xr:uid="{00000000-0005-0000-0000-00007E0E0000}"/>
    <cellStyle name="Normal 12 2 2 6 2 4" xfId="3685" xr:uid="{00000000-0005-0000-0000-00007F0E0000}"/>
    <cellStyle name="Normal 12 2 2 6 3" xfId="3686" xr:uid="{00000000-0005-0000-0000-0000800E0000}"/>
    <cellStyle name="Normal 12 2 2 6 3 2" xfId="3687" xr:uid="{00000000-0005-0000-0000-0000810E0000}"/>
    <cellStyle name="Normal 12 2 2 6 3 2 2" xfId="3688" xr:uid="{00000000-0005-0000-0000-0000820E0000}"/>
    <cellStyle name="Normal 12 2 2 6 3 2 3" xfId="3689" xr:uid="{00000000-0005-0000-0000-0000830E0000}"/>
    <cellStyle name="Normal 12 2 2 6 3 3" xfId="3690" xr:uid="{00000000-0005-0000-0000-0000840E0000}"/>
    <cellStyle name="Normal 12 2 2 6 3 4" xfId="3691" xr:uid="{00000000-0005-0000-0000-0000850E0000}"/>
    <cellStyle name="Normal 12 2 2 6 4" xfId="3692" xr:uid="{00000000-0005-0000-0000-0000860E0000}"/>
    <cellStyle name="Normal 12 2 2 6 4 2" xfId="3693" xr:uid="{00000000-0005-0000-0000-0000870E0000}"/>
    <cellStyle name="Normal 12 2 2 6 4 2 2" xfId="3694" xr:uid="{00000000-0005-0000-0000-0000880E0000}"/>
    <cellStyle name="Normal 12 2 2 6 4 2 3" xfId="3695" xr:uid="{00000000-0005-0000-0000-0000890E0000}"/>
    <cellStyle name="Normal 12 2 2 6 4 3" xfId="3696" xr:uid="{00000000-0005-0000-0000-00008A0E0000}"/>
    <cellStyle name="Normal 12 2 2 6 4 4" xfId="3697" xr:uid="{00000000-0005-0000-0000-00008B0E0000}"/>
    <cellStyle name="Normal 12 2 2 6 5" xfId="3698" xr:uid="{00000000-0005-0000-0000-00008C0E0000}"/>
    <cellStyle name="Normal 12 2 2 6 5 2" xfId="3699" xr:uid="{00000000-0005-0000-0000-00008D0E0000}"/>
    <cellStyle name="Normal 12 2 2 6 5 3" xfId="3700" xr:uid="{00000000-0005-0000-0000-00008E0E0000}"/>
    <cellStyle name="Normal 12 2 2 6 6" xfId="3701" xr:uid="{00000000-0005-0000-0000-00008F0E0000}"/>
    <cellStyle name="Normal 12 2 2 6 7" xfId="3702" xr:uid="{00000000-0005-0000-0000-0000900E0000}"/>
    <cellStyle name="Normal 12 2 2 6 8" xfId="3703" xr:uid="{00000000-0005-0000-0000-0000910E0000}"/>
    <cellStyle name="Normal 12 2 2 7" xfId="3704" xr:uid="{00000000-0005-0000-0000-0000920E0000}"/>
    <cellStyle name="Normal 12 2 2 7 2" xfId="3705" xr:uid="{00000000-0005-0000-0000-0000930E0000}"/>
    <cellStyle name="Normal 12 2 2 7 2 2" xfId="3706" xr:uid="{00000000-0005-0000-0000-0000940E0000}"/>
    <cellStyle name="Normal 12 2 2 7 2 3" xfId="3707" xr:uid="{00000000-0005-0000-0000-0000950E0000}"/>
    <cellStyle name="Normal 12 2 2 7 3" xfId="3708" xr:uid="{00000000-0005-0000-0000-0000960E0000}"/>
    <cellStyle name="Normal 12 2 2 7 4" xfId="3709" xr:uid="{00000000-0005-0000-0000-0000970E0000}"/>
    <cellStyle name="Normal 12 2 2 8" xfId="3710" xr:uid="{00000000-0005-0000-0000-0000980E0000}"/>
    <cellStyle name="Normal 12 2 2 8 2" xfId="3711" xr:uid="{00000000-0005-0000-0000-0000990E0000}"/>
    <cellStyle name="Normal 12 2 2 8 2 2" xfId="3712" xr:uid="{00000000-0005-0000-0000-00009A0E0000}"/>
    <cellStyle name="Normal 12 2 2 8 2 3" xfId="3713" xr:uid="{00000000-0005-0000-0000-00009B0E0000}"/>
    <cellStyle name="Normal 12 2 2 8 3" xfId="3714" xr:uid="{00000000-0005-0000-0000-00009C0E0000}"/>
    <cellStyle name="Normal 12 2 2 8 4" xfId="3715" xr:uid="{00000000-0005-0000-0000-00009D0E0000}"/>
    <cellStyle name="Normal 12 2 2 9" xfId="3716" xr:uid="{00000000-0005-0000-0000-00009E0E0000}"/>
    <cellStyle name="Normal 12 2 2 9 2" xfId="3717" xr:uid="{00000000-0005-0000-0000-00009F0E0000}"/>
    <cellStyle name="Normal 12 2 2 9 2 2" xfId="3718" xr:uid="{00000000-0005-0000-0000-0000A00E0000}"/>
    <cellStyle name="Normal 12 2 2 9 2 3" xfId="3719" xr:uid="{00000000-0005-0000-0000-0000A10E0000}"/>
    <cellStyle name="Normal 12 2 2 9 3" xfId="3720" xr:uid="{00000000-0005-0000-0000-0000A20E0000}"/>
    <cellStyle name="Normal 12 2 2 9 4" xfId="3721" xr:uid="{00000000-0005-0000-0000-0000A30E0000}"/>
    <cellStyle name="Normal 12 2 3" xfId="3722" xr:uid="{00000000-0005-0000-0000-0000A40E0000}"/>
    <cellStyle name="Normal 12 2 3 2" xfId="3723" xr:uid="{00000000-0005-0000-0000-0000A50E0000}"/>
    <cellStyle name="Normal 12 2 3 2 2" xfId="3724" xr:uid="{00000000-0005-0000-0000-0000A60E0000}"/>
    <cellStyle name="Normal 12 2 3 2 2 2" xfId="3725" xr:uid="{00000000-0005-0000-0000-0000A70E0000}"/>
    <cellStyle name="Normal 12 2 3 2 2 2 2" xfId="3726" xr:uid="{00000000-0005-0000-0000-0000A80E0000}"/>
    <cellStyle name="Normal 12 2 3 2 2 2 3" xfId="3727" xr:uid="{00000000-0005-0000-0000-0000A90E0000}"/>
    <cellStyle name="Normal 12 2 3 2 2 3" xfId="3728" xr:uid="{00000000-0005-0000-0000-0000AA0E0000}"/>
    <cellStyle name="Normal 12 2 3 2 2 4" xfId="3729" xr:uid="{00000000-0005-0000-0000-0000AB0E0000}"/>
    <cellStyle name="Normal 12 2 3 2 3" xfId="3730" xr:uid="{00000000-0005-0000-0000-0000AC0E0000}"/>
    <cellStyle name="Normal 12 2 3 2 3 2" xfId="3731" xr:uid="{00000000-0005-0000-0000-0000AD0E0000}"/>
    <cellStyle name="Normal 12 2 3 2 3 2 2" xfId="3732" xr:uid="{00000000-0005-0000-0000-0000AE0E0000}"/>
    <cellStyle name="Normal 12 2 3 2 3 2 3" xfId="3733" xr:uid="{00000000-0005-0000-0000-0000AF0E0000}"/>
    <cellStyle name="Normal 12 2 3 2 3 3" xfId="3734" xr:uid="{00000000-0005-0000-0000-0000B00E0000}"/>
    <cellStyle name="Normal 12 2 3 2 3 4" xfId="3735" xr:uid="{00000000-0005-0000-0000-0000B10E0000}"/>
    <cellStyle name="Normal 12 2 3 2 4" xfId="3736" xr:uid="{00000000-0005-0000-0000-0000B20E0000}"/>
    <cellStyle name="Normal 12 2 3 2 4 2" xfId="3737" xr:uid="{00000000-0005-0000-0000-0000B30E0000}"/>
    <cellStyle name="Normal 12 2 3 2 4 2 2" xfId="3738" xr:uid="{00000000-0005-0000-0000-0000B40E0000}"/>
    <cellStyle name="Normal 12 2 3 2 4 2 3" xfId="3739" xr:uid="{00000000-0005-0000-0000-0000B50E0000}"/>
    <cellStyle name="Normal 12 2 3 2 4 3" xfId="3740" xr:uid="{00000000-0005-0000-0000-0000B60E0000}"/>
    <cellStyle name="Normal 12 2 3 2 4 4" xfId="3741" xr:uid="{00000000-0005-0000-0000-0000B70E0000}"/>
    <cellStyle name="Normal 12 2 3 2 5" xfId="3742" xr:uid="{00000000-0005-0000-0000-0000B80E0000}"/>
    <cellStyle name="Normal 12 2 3 2 5 2" xfId="3743" xr:uid="{00000000-0005-0000-0000-0000B90E0000}"/>
    <cellStyle name="Normal 12 2 3 2 5 3" xfId="3744" xr:uid="{00000000-0005-0000-0000-0000BA0E0000}"/>
    <cellStyle name="Normal 12 2 3 2 6" xfId="3745" xr:uid="{00000000-0005-0000-0000-0000BB0E0000}"/>
    <cellStyle name="Normal 12 2 3 2 7" xfId="3746" xr:uid="{00000000-0005-0000-0000-0000BC0E0000}"/>
    <cellStyle name="Normal 12 2 3 3" xfId="3747" xr:uid="{00000000-0005-0000-0000-0000BD0E0000}"/>
    <cellStyle name="Normal 12 2 3 3 2" xfId="3748" xr:uid="{00000000-0005-0000-0000-0000BE0E0000}"/>
    <cellStyle name="Normal 12 2 3 3 2 2" xfId="3749" xr:uid="{00000000-0005-0000-0000-0000BF0E0000}"/>
    <cellStyle name="Normal 12 2 3 3 2 3" xfId="3750" xr:uid="{00000000-0005-0000-0000-0000C00E0000}"/>
    <cellStyle name="Normal 12 2 3 3 3" xfId="3751" xr:uid="{00000000-0005-0000-0000-0000C10E0000}"/>
    <cellStyle name="Normal 12 2 3 3 4" xfId="3752" xr:uid="{00000000-0005-0000-0000-0000C20E0000}"/>
    <cellStyle name="Normal 12 2 3 4" xfId="3753" xr:uid="{00000000-0005-0000-0000-0000C30E0000}"/>
    <cellStyle name="Normal 12 2 3 4 2" xfId="3754" xr:uid="{00000000-0005-0000-0000-0000C40E0000}"/>
    <cellStyle name="Normal 12 2 3 4 2 2" xfId="3755" xr:uid="{00000000-0005-0000-0000-0000C50E0000}"/>
    <cellStyle name="Normal 12 2 3 4 2 3" xfId="3756" xr:uid="{00000000-0005-0000-0000-0000C60E0000}"/>
    <cellStyle name="Normal 12 2 3 4 3" xfId="3757" xr:uid="{00000000-0005-0000-0000-0000C70E0000}"/>
    <cellStyle name="Normal 12 2 3 4 4" xfId="3758" xr:uid="{00000000-0005-0000-0000-0000C80E0000}"/>
    <cellStyle name="Normal 12 2 3 5" xfId="3759" xr:uid="{00000000-0005-0000-0000-0000C90E0000}"/>
    <cellStyle name="Normal 12 2 3 5 2" xfId="3760" xr:uid="{00000000-0005-0000-0000-0000CA0E0000}"/>
    <cellStyle name="Normal 12 2 3 5 2 2" xfId="3761" xr:uid="{00000000-0005-0000-0000-0000CB0E0000}"/>
    <cellStyle name="Normal 12 2 3 5 2 3" xfId="3762" xr:uid="{00000000-0005-0000-0000-0000CC0E0000}"/>
    <cellStyle name="Normal 12 2 3 5 3" xfId="3763" xr:uid="{00000000-0005-0000-0000-0000CD0E0000}"/>
    <cellStyle name="Normal 12 2 3 5 4" xfId="3764" xr:uid="{00000000-0005-0000-0000-0000CE0E0000}"/>
    <cellStyle name="Normal 12 2 3 6" xfId="3765" xr:uid="{00000000-0005-0000-0000-0000CF0E0000}"/>
    <cellStyle name="Normal 12 2 3 6 2" xfId="3766" xr:uid="{00000000-0005-0000-0000-0000D00E0000}"/>
    <cellStyle name="Normal 12 2 3 6 3" xfId="3767" xr:uid="{00000000-0005-0000-0000-0000D10E0000}"/>
    <cellStyle name="Normal 12 2 3 7" xfId="3768" xr:uid="{00000000-0005-0000-0000-0000D20E0000}"/>
    <cellStyle name="Normal 12 2 3 8" xfId="3769" xr:uid="{00000000-0005-0000-0000-0000D30E0000}"/>
    <cellStyle name="Normal 12 2 3 9" xfId="3770" xr:uid="{00000000-0005-0000-0000-0000D40E0000}"/>
    <cellStyle name="Normal 12 2 4" xfId="3771" xr:uid="{00000000-0005-0000-0000-0000D50E0000}"/>
    <cellStyle name="Normal 12 2 5" xfId="3772" xr:uid="{00000000-0005-0000-0000-0000D60E0000}"/>
    <cellStyle name="Normal 12 2 6" xfId="3773" xr:uid="{00000000-0005-0000-0000-0000D70E0000}"/>
    <cellStyle name="Normal 12 20" xfId="3774" xr:uid="{00000000-0005-0000-0000-0000D80E0000}"/>
    <cellStyle name="Normal 12 21" xfId="3775" xr:uid="{00000000-0005-0000-0000-0000D90E0000}"/>
    <cellStyle name="Normal 12 21 2" xfId="3776" xr:uid="{00000000-0005-0000-0000-0000DA0E0000}"/>
    <cellStyle name="Normal 12 22" xfId="3777" xr:uid="{00000000-0005-0000-0000-0000DB0E0000}"/>
    <cellStyle name="Normal 12 23" xfId="3778" xr:uid="{00000000-0005-0000-0000-0000DC0E0000}"/>
    <cellStyle name="Normal 12 24" xfId="3779" xr:uid="{00000000-0005-0000-0000-0000DD0E0000}"/>
    <cellStyle name="Normal 12 25" xfId="3780" xr:uid="{00000000-0005-0000-0000-0000DE0E0000}"/>
    <cellStyle name="Normal 12 26" xfId="3781" xr:uid="{00000000-0005-0000-0000-0000DF0E0000}"/>
    <cellStyle name="Normal 12 27" xfId="3782" xr:uid="{00000000-0005-0000-0000-0000E00E0000}"/>
    <cellStyle name="Normal 12 3" xfId="3783" xr:uid="{00000000-0005-0000-0000-0000E10E0000}"/>
    <cellStyle name="Normal 12 3 2" xfId="3784" xr:uid="{00000000-0005-0000-0000-0000E20E0000}"/>
    <cellStyle name="Normal 12 3 2 2" xfId="3785" xr:uid="{00000000-0005-0000-0000-0000E30E0000}"/>
    <cellStyle name="Normal 12 3 2 2 2" xfId="3786" xr:uid="{00000000-0005-0000-0000-0000E40E0000}"/>
    <cellStyle name="Normal 12 3 2 2 2 2" xfId="3787" xr:uid="{00000000-0005-0000-0000-0000E50E0000}"/>
    <cellStyle name="Normal 12 3 2 2 2 2 2" xfId="3788" xr:uid="{00000000-0005-0000-0000-0000E60E0000}"/>
    <cellStyle name="Normal 12 3 2 2 2 2 3" xfId="3789" xr:uid="{00000000-0005-0000-0000-0000E70E0000}"/>
    <cellStyle name="Normal 12 3 2 2 2 3" xfId="3790" xr:uid="{00000000-0005-0000-0000-0000E80E0000}"/>
    <cellStyle name="Normal 12 3 2 2 2 4" xfId="3791" xr:uid="{00000000-0005-0000-0000-0000E90E0000}"/>
    <cellStyle name="Normal 12 3 2 2 3" xfId="3792" xr:uid="{00000000-0005-0000-0000-0000EA0E0000}"/>
    <cellStyle name="Normal 12 3 2 2 3 2" xfId="3793" xr:uid="{00000000-0005-0000-0000-0000EB0E0000}"/>
    <cellStyle name="Normal 12 3 2 2 3 2 2" xfId="3794" xr:uid="{00000000-0005-0000-0000-0000EC0E0000}"/>
    <cellStyle name="Normal 12 3 2 2 3 2 3" xfId="3795" xr:uid="{00000000-0005-0000-0000-0000ED0E0000}"/>
    <cellStyle name="Normal 12 3 2 2 3 3" xfId="3796" xr:uid="{00000000-0005-0000-0000-0000EE0E0000}"/>
    <cellStyle name="Normal 12 3 2 2 3 4" xfId="3797" xr:uid="{00000000-0005-0000-0000-0000EF0E0000}"/>
    <cellStyle name="Normal 12 3 2 2 4" xfId="3798" xr:uid="{00000000-0005-0000-0000-0000F00E0000}"/>
    <cellStyle name="Normal 12 3 2 2 4 2" xfId="3799" xr:uid="{00000000-0005-0000-0000-0000F10E0000}"/>
    <cellStyle name="Normal 12 3 2 2 4 2 2" xfId="3800" xr:uid="{00000000-0005-0000-0000-0000F20E0000}"/>
    <cellStyle name="Normal 12 3 2 2 4 2 3" xfId="3801" xr:uid="{00000000-0005-0000-0000-0000F30E0000}"/>
    <cellStyle name="Normal 12 3 2 2 4 3" xfId="3802" xr:uid="{00000000-0005-0000-0000-0000F40E0000}"/>
    <cellStyle name="Normal 12 3 2 2 4 4" xfId="3803" xr:uid="{00000000-0005-0000-0000-0000F50E0000}"/>
    <cellStyle name="Normal 12 3 2 2 5" xfId="3804" xr:uid="{00000000-0005-0000-0000-0000F60E0000}"/>
    <cellStyle name="Normal 12 3 2 2 5 2" xfId="3805" xr:uid="{00000000-0005-0000-0000-0000F70E0000}"/>
    <cellStyle name="Normal 12 3 2 2 5 3" xfId="3806" xr:uid="{00000000-0005-0000-0000-0000F80E0000}"/>
    <cellStyle name="Normal 12 3 2 2 6" xfId="3807" xr:uid="{00000000-0005-0000-0000-0000F90E0000}"/>
    <cellStyle name="Normal 12 3 2 2 7" xfId="3808" xr:uid="{00000000-0005-0000-0000-0000FA0E0000}"/>
    <cellStyle name="Normal 12 3 2 2 8" xfId="3809" xr:uid="{00000000-0005-0000-0000-0000FB0E0000}"/>
    <cellStyle name="Normal 12 3 2 3" xfId="3810" xr:uid="{00000000-0005-0000-0000-0000FC0E0000}"/>
    <cellStyle name="Normal 12 3 2 3 2" xfId="3811" xr:uid="{00000000-0005-0000-0000-0000FD0E0000}"/>
    <cellStyle name="Normal 12 3 2 3 2 2" xfId="3812" xr:uid="{00000000-0005-0000-0000-0000FE0E0000}"/>
    <cellStyle name="Normal 12 3 2 3 2 3" xfId="3813" xr:uid="{00000000-0005-0000-0000-0000FF0E0000}"/>
    <cellStyle name="Normal 12 3 2 3 3" xfId="3814" xr:uid="{00000000-0005-0000-0000-0000000F0000}"/>
    <cellStyle name="Normal 12 3 2 3 4" xfId="3815" xr:uid="{00000000-0005-0000-0000-0000010F0000}"/>
    <cellStyle name="Normal 12 3 2 3 5" xfId="3816" xr:uid="{00000000-0005-0000-0000-0000020F0000}"/>
    <cellStyle name="Normal 12 3 2 4" xfId="3817" xr:uid="{00000000-0005-0000-0000-0000030F0000}"/>
    <cellStyle name="Normal 12 3 2 4 2" xfId="3818" xr:uid="{00000000-0005-0000-0000-0000040F0000}"/>
    <cellStyle name="Normal 12 3 2 4 2 2" xfId="3819" xr:uid="{00000000-0005-0000-0000-0000050F0000}"/>
    <cellStyle name="Normal 12 3 2 4 2 3" xfId="3820" xr:uid="{00000000-0005-0000-0000-0000060F0000}"/>
    <cellStyle name="Normal 12 3 2 4 3" xfId="3821" xr:uid="{00000000-0005-0000-0000-0000070F0000}"/>
    <cellStyle name="Normal 12 3 2 4 4" xfId="3822" xr:uid="{00000000-0005-0000-0000-0000080F0000}"/>
    <cellStyle name="Normal 12 3 2 5" xfId="3823" xr:uid="{00000000-0005-0000-0000-0000090F0000}"/>
    <cellStyle name="Normal 12 3 2 5 2" xfId="3824" xr:uid="{00000000-0005-0000-0000-00000A0F0000}"/>
    <cellStyle name="Normal 12 3 2 5 2 2" xfId="3825" xr:uid="{00000000-0005-0000-0000-00000B0F0000}"/>
    <cellStyle name="Normal 12 3 2 5 2 3" xfId="3826" xr:uid="{00000000-0005-0000-0000-00000C0F0000}"/>
    <cellStyle name="Normal 12 3 2 5 3" xfId="3827" xr:uid="{00000000-0005-0000-0000-00000D0F0000}"/>
    <cellStyle name="Normal 12 3 2 5 4" xfId="3828" xr:uid="{00000000-0005-0000-0000-00000E0F0000}"/>
    <cellStyle name="Normal 12 3 2 6" xfId="3829" xr:uid="{00000000-0005-0000-0000-00000F0F0000}"/>
    <cellStyle name="Normal 12 3 2 6 2" xfId="3830" xr:uid="{00000000-0005-0000-0000-0000100F0000}"/>
    <cellStyle name="Normal 12 3 2 6 3" xfId="3831" xr:uid="{00000000-0005-0000-0000-0000110F0000}"/>
    <cellStyle name="Normal 12 3 2 7" xfId="3832" xr:uid="{00000000-0005-0000-0000-0000120F0000}"/>
    <cellStyle name="Normal 12 3 2 8" xfId="3833" xr:uid="{00000000-0005-0000-0000-0000130F0000}"/>
    <cellStyle name="Normal 12 3 2 9" xfId="3834" xr:uid="{00000000-0005-0000-0000-0000140F0000}"/>
    <cellStyle name="Normal 12 3 3" xfId="3835" xr:uid="{00000000-0005-0000-0000-0000150F0000}"/>
    <cellStyle name="Normal 12 3 3 2" xfId="3836" xr:uid="{00000000-0005-0000-0000-0000160F0000}"/>
    <cellStyle name="Normal 12 3 3 2 2" xfId="3837" xr:uid="{00000000-0005-0000-0000-0000170F0000}"/>
    <cellStyle name="Normal 12 3 3 2 2 2" xfId="3838" xr:uid="{00000000-0005-0000-0000-0000180F0000}"/>
    <cellStyle name="Normal 12 3 3 2 2 2 2" xfId="3839" xr:uid="{00000000-0005-0000-0000-0000190F0000}"/>
    <cellStyle name="Normal 12 3 3 2 2 2 3" xfId="3840" xr:uid="{00000000-0005-0000-0000-00001A0F0000}"/>
    <cellStyle name="Normal 12 3 3 2 2 3" xfId="3841" xr:uid="{00000000-0005-0000-0000-00001B0F0000}"/>
    <cellStyle name="Normal 12 3 3 2 2 4" xfId="3842" xr:uid="{00000000-0005-0000-0000-00001C0F0000}"/>
    <cellStyle name="Normal 12 3 3 2 3" xfId="3843" xr:uid="{00000000-0005-0000-0000-00001D0F0000}"/>
    <cellStyle name="Normal 12 3 3 2 3 2" xfId="3844" xr:uid="{00000000-0005-0000-0000-00001E0F0000}"/>
    <cellStyle name="Normal 12 3 3 2 3 2 2" xfId="3845" xr:uid="{00000000-0005-0000-0000-00001F0F0000}"/>
    <cellStyle name="Normal 12 3 3 2 3 2 3" xfId="3846" xr:uid="{00000000-0005-0000-0000-0000200F0000}"/>
    <cellStyle name="Normal 12 3 3 2 3 3" xfId="3847" xr:uid="{00000000-0005-0000-0000-0000210F0000}"/>
    <cellStyle name="Normal 12 3 3 2 3 4" xfId="3848" xr:uid="{00000000-0005-0000-0000-0000220F0000}"/>
    <cellStyle name="Normal 12 3 3 2 4" xfId="3849" xr:uid="{00000000-0005-0000-0000-0000230F0000}"/>
    <cellStyle name="Normal 12 3 3 2 4 2" xfId="3850" xr:uid="{00000000-0005-0000-0000-0000240F0000}"/>
    <cellStyle name="Normal 12 3 3 2 4 2 2" xfId="3851" xr:uid="{00000000-0005-0000-0000-0000250F0000}"/>
    <cellStyle name="Normal 12 3 3 2 4 2 3" xfId="3852" xr:uid="{00000000-0005-0000-0000-0000260F0000}"/>
    <cellStyle name="Normal 12 3 3 2 4 3" xfId="3853" xr:uid="{00000000-0005-0000-0000-0000270F0000}"/>
    <cellStyle name="Normal 12 3 3 2 4 4" xfId="3854" xr:uid="{00000000-0005-0000-0000-0000280F0000}"/>
    <cellStyle name="Normal 12 3 3 2 5" xfId="3855" xr:uid="{00000000-0005-0000-0000-0000290F0000}"/>
    <cellStyle name="Normal 12 3 3 2 5 2" xfId="3856" xr:uid="{00000000-0005-0000-0000-00002A0F0000}"/>
    <cellStyle name="Normal 12 3 3 2 5 3" xfId="3857" xr:uid="{00000000-0005-0000-0000-00002B0F0000}"/>
    <cellStyle name="Normal 12 3 3 2 6" xfId="3858" xr:uid="{00000000-0005-0000-0000-00002C0F0000}"/>
    <cellStyle name="Normal 12 3 3 2 7" xfId="3859" xr:uid="{00000000-0005-0000-0000-00002D0F0000}"/>
    <cellStyle name="Normal 12 3 3 3" xfId="3860" xr:uid="{00000000-0005-0000-0000-00002E0F0000}"/>
    <cellStyle name="Normal 12 3 3 3 2" xfId="3861" xr:uid="{00000000-0005-0000-0000-00002F0F0000}"/>
    <cellStyle name="Normal 12 3 3 3 2 2" xfId="3862" xr:uid="{00000000-0005-0000-0000-0000300F0000}"/>
    <cellStyle name="Normal 12 3 3 3 2 3" xfId="3863" xr:uid="{00000000-0005-0000-0000-0000310F0000}"/>
    <cellStyle name="Normal 12 3 3 3 3" xfId="3864" xr:uid="{00000000-0005-0000-0000-0000320F0000}"/>
    <cellStyle name="Normal 12 3 3 3 4" xfId="3865" xr:uid="{00000000-0005-0000-0000-0000330F0000}"/>
    <cellStyle name="Normal 12 3 3 4" xfId="3866" xr:uid="{00000000-0005-0000-0000-0000340F0000}"/>
    <cellStyle name="Normal 12 3 3 4 2" xfId="3867" xr:uid="{00000000-0005-0000-0000-0000350F0000}"/>
    <cellStyle name="Normal 12 3 3 4 2 2" xfId="3868" xr:uid="{00000000-0005-0000-0000-0000360F0000}"/>
    <cellStyle name="Normal 12 3 3 4 2 3" xfId="3869" xr:uid="{00000000-0005-0000-0000-0000370F0000}"/>
    <cellStyle name="Normal 12 3 3 4 3" xfId="3870" xr:uid="{00000000-0005-0000-0000-0000380F0000}"/>
    <cellStyle name="Normal 12 3 3 4 4" xfId="3871" xr:uid="{00000000-0005-0000-0000-0000390F0000}"/>
    <cellStyle name="Normal 12 3 3 5" xfId="3872" xr:uid="{00000000-0005-0000-0000-00003A0F0000}"/>
    <cellStyle name="Normal 12 3 3 5 2" xfId="3873" xr:uid="{00000000-0005-0000-0000-00003B0F0000}"/>
    <cellStyle name="Normal 12 3 3 5 2 2" xfId="3874" xr:uid="{00000000-0005-0000-0000-00003C0F0000}"/>
    <cellStyle name="Normal 12 3 3 5 2 3" xfId="3875" xr:uid="{00000000-0005-0000-0000-00003D0F0000}"/>
    <cellStyle name="Normal 12 3 3 5 3" xfId="3876" xr:uid="{00000000-0005-0000-0000-00003E0F0000}"/>
    <cellStyle name="Normal 12 3 3 5 4" xfId="3877" xr:uid="{00000000-0005-0000-0000-00003F0F0000}"/>
    <cellStyle name="Normal 12 3 3 6" xfId="3878" xr:uid="{00000000-0005-0000-0000-0000400F0000}"/>
    <cellStyle name="Normal 12 3 3 6 2" xfId="3879" xr:uid="{00000000-0005-0000-0000-0000410F0000}"/>
    <cellStyle name="Normal 12 3 3 6 3" xfId="3880" xr:uid="{00000000-0005-0000-0000-0000420F0000}"/>
    <cellStyle name="Normal 12 3 3 7" xfId="3881" xr:uid="{00000000-0005-0000-0000-0000430F0000}"/>
    <cellStyle name="Normal 12 3 3 8" xfId="3882" xr:uid="{00000000-0005-0000-0000-0000440F0000}"/>
    <cellStyle name="Normal 12 3 3 9" xfId="3883" xr:uid="{00000000-0005-0000-0000-0000450F0000}"/>
    <cellStyle name="Normal 12 3 4" xfId="3884" xr:uid="{00000000-0005-0000-0000-0000460F0000}"/>
    <cellStyle name="Normal 12 3 4 2" xfId="3885" xr:uid="{00000000-0005-0000-0000-0000470F0000}"/>
    <cellStyle name="Normal 12 3 4 2 2" xfId="3886" xr:uid="{00000000-0005-0000-0000-0000480F0000}"/>
    <cellStyle name="Normal 12 3 4 2 2 2" xfId="3887" xr:uid="{00000000-0005-0000-0000-0000490F0000}"/>
    <cellStyle name="Normal 12 3 4 2 2 2 2" xfId="3888" xr:uid="{00000000-0005-0000-0000-00004A0F0000}"/>
    <cellStyle name="Normal 12 3 4 2 2 2 3" xfId="3889" xr:uid="{00000000-0005-0000-0000-00004B0F0000}"/>
    <cellStyle name="Normal 12 3 4 2 2 3" xfId="3890" xr:uid="{00000000-0005-0000-0000-00004C0F0000}"/>
    <cellStyle name="Normal 12 3 4 2 2 4" xfId="3891" xr:uid="{00000000-0005-0000-0000-00004D0F0000}"/>
    <cellStyle name="Normal 12 3 4 2 3" xfId="3892" xr:uid="{00000000-0005-0000-0000-00004E0F0000}"/>
    <cellStyle name="Normal 12 3 4 2 3 2" xfId="3893" xr:uid="{00000000-0005-0000-0000-00004F0F0000}"/>
    <cellStyle name="Normal 12 3 4 2 3 2 2" xfId="3894" xr:uid="{00000000-0005-0000-0000-0000500F0000}"/>
    <cellStyle name="Normal 12 3 4 2 3 2 3" xfId="3895" xr:uid="{00000000-0005-0000-0000-0000510F0000}"/>
    <cellStyle name="Normal 12 3 4 2 3 3" xfId="3896" xr:uid="{00000000-0005-0000-0000-0000520F0000}"/>
    <cellStyle name="Normal 12 3 4 2 3 4" xfId="3897" xr:uid="{00000000-0005-0000-0000-0000530F0000}"/>
    <cellStyle name="Normal 12 3 4 2 4" xfId="3898" xr:uid="{00000000-0005-0000-0000-0000540F0000}"/>
    <cellStyle name="Normal 12 3 4 2 4 2" xfId="3899" xr:uid="{00000000-0005-0000-0000-0000550F0000}"/>
    <cellStyle name="Normal 12 3 4 2 4 2 2" xfId="3900" xr:uid="{00000000-0005-0000-0000-0000560F0000}"/>
    <cellStyle name="Normal 12 3 4 2 4 2 3" xfId="3901" xr:uid="{00000000-0005-0000-0000-0000570F0000}"/>
    <cellStyle name="Normal 12 3 4 2 4 3" xfId="3902" xr:uid="{00000000-0005-0000-0000-0000580F0000}"/>
    <cellStyle name="Normal 12 3 4 2 4 4" xfId="3903" xr:uid="{00000000-0005-0000-0000-0000590F0000}"/>
    <cellStyle name="Normal 12 3 4 2 5" xfId="3904" xr:uid="{00000000-0005-0000-0000-00005A0F0000}"/>
    <cellStyle name="Normal 12 3 4 2 5 2" xfId="3905" xr:uid="{00000000-0005-0000-0000-00005B0F0000}"/>
    <cellStyle name="Normal 12 3 4 2 5 3" xfId="3906" xr:uid="{00000000-0005-0000-0000-00005C0F0000}"/>
    <cellStyle name="Normal 12 3 4 2 6" xfId="3907" xr:uid="{00000000-0005-0000-0000-00005D0F0000}"/>
    <cellStyle name="Normal 12 3 4 2 7" xfId="3908" xr:uid="{00000000-0005-0000-0000-00005E0F0000}"/>
    <cellStyle name="Normal 12 3 4 3" xfId="3909" xr:uid="{00000000-0005-0000-0000-00005F0F0000}"/>
    <cellStyle name="Normal 12 3 4 3 2" xfId="3910" xr:uid="{00000000-0005-0000-0000-0000600F0000}"/>
    <cellStyle name="Normal 12 3 4 3 2 2" xfId="3911" xr:uid="{00000000-0005-0000-0000-0000610F0000}"/>
    <cellStyle name="Normal 12 3 4 3 2 3" xfId="3912" xr:uid="{00000000-0005-0000-0000-0000620F0000}"/>
    <cellStyle name="Normal 12 3 4 3 3" xfId="3913" xr:uid="{00000000-0005-0000-0000-0000630F0000}"/>
    <cellStyle name="Normal 12 3 4 3 4" xfId="3914" xr:uid="{00000000-0005-0000-0000-0000640F0000}"/>
    <cellStyle name="Normal 12 3 4 4" xfId="3915" xr:uid="{00000000-0005-0000-0000-0000650F0000}"/>
    <cellStyle name="Normal 12 3 4 4 2" xfId="3916" xr:uid="{00000000-0005-0000-0000-0000660F0000}"/>
    <cellStyle name="Normal 12 3 4 4 2 2" xfId="3917" xr:uid="{00000000-0005-0000-0000-0000670F0000}"/>
    <cellStyle name="Normal 12 3 4 4 2 3" xfId="3918" xr:uid="{00000000-0005-0000-0000-0000680F0000}"/>
    <cellStyle name="Normal 12 3 4 4 3" xfId="3919" xr:uid="{00000000-0005-0000-0000-0000690F0000}"/>
    <cellStyle name="Normal 12 3 4 4 4" xfId="3920" xr:uid="{00000000-0005-0000-0000-00006A0F0000}"/>
    <cellStyle name="Normal 12 3 4 5" xfId="3921" xr:uid="{00000000-0005-0000-0000-00006B0F0000}"/>
    <cellStyle name="Normal 12 3 4 5 2" xfId="3922" xr:uid="{00000000-0005-0000-0000-00006C0F0000}"/>
    <cellStyle name="Normal 12 3 4 5 2 2" xfId="3923" xr:uid="{00000000-0005-0000-0000-00006D0F0000}"/>
    <cellStyle name="Normal 12 3 4 5 2 3" xfId="3924" xr:uid="{00000000-0005-0000-0000-00006E0F0000}"/>
    <cellStyle name="Normal 12 3 4 5 3" xfId="3925" xr:uid="{00000000-0005-0000-0000-00006F0F0000}"/>
    <cellStyle name="Normal 12 3 4 5 4" xfId="3926" xr:uid="{00000000-0005-0000-0000-0000700F0000}"/>
    <cellStyle name="Normal 12 3 4 6" xfId="3927" xr:uid="{00000000-0005-0000-0000-0000710F0000}"/>
    <cellStyle name="Normal 12 3 4 6 2" xfId="3928" xr:uid="{00000000-0005-0000-0000-0000720F0000}"/>
    <cellStyle name="Normal 12 3 4 6 3" xfId="3929" xr:uid="{00000000-0005-0000-0000-0000730F0000}"/>
    <cellStyle name="Normal 12 3 4 7" xfId="3930" xr:uid="{00000000-0005-0000-0000-0000740F0000}"/>
    <cellStyle name="Normal 12 3 4 8" xfId="3931" xr:uid="{00000000-0005-0000-0000-0000750F0000}"/>
    <cellStyle name="Normal 12 3 4 9" xfId="3932" xr:uid="{00000000-0005-0000-0000-0000760F0000}"/>
    <cellStyle name="Normal 12 3 5" xfId="3933" xr:uid="{00000000-0005-0000-0000-0000770F0000}"/>
    <cellStyle name="Normal 12 4" xfId="3934" xr:uid="{00000000-0005-0000-0000-0000780F0000}"/>
    <cellStyle name="Normal 12 4 10" xfId="3935" xr:uid="{00000000-0005-0000-0000-0000790F0000}"/>
    <cellStyle name="Normal 12 4 11" xfId="3936" xr:uid="{00000000-0005-0000-0000-00007A0F0000}"/>
    <cellStyle name="Normal 12 4 12" xfId="3937" xr:uid="{00000000-0005-0000-0000-00007B0F0000}"/>
    <cellStyle name="Normal 12 4 13" xfId="3938" xr:uid="{00000000-0005-0000-0000-00007C0F0000}"/>
    <cellStyle name="Normal 12 4 14" xfId="3939" xr:uid="{00000000-0005-0000-0000-00007D0F0000}"/>
    <cellStyle name="Normal 12 4 15" xfId="3940" xr:uid="{00000000-0005-0000-0000-00007E0F0000}"/>
    <cellStyle name="Normal 12 4 2" xfId="3941" xr:uid="{00000000-0005-0000-0000-00007F0F0000}"/>
    <cellStyle name="Normal 12 4 2 2" xfId="3942" xr:uid="{00000000-0005-0000-0000-0000800F0000}"/>
    <cellStyle name="Normal 12 4 2 2 2" xfId="3943" xr:uid="{00000000-0005-0000-0000-0000810F0000}"/>
    <cellStyle name="Normal 12 4 2 2 2 2" xfId="3944" xr:uid="{00000000-0005-0000-0000-0000820F0000}"/>
    <cellStyle name="Normal 12 4 2 2 2 2 2" xfId="3945" xr:uid="{00000000-0005-0000-0000-0000830F0000}"/>
    <cellStyle name="Normal 12 4 2 2 2 2 3" xfId="3946" xr:uid="{00000000-0005-0000-0000-0000840F0000}"/>
    <cellStyle name="Normal 12 4 2 2 2 3" xfId="3947" xr:uid="{00000000-0005-0000-0000-0000850F0000}"/>
    <cellStyle name="Normal 12 4 2 2 2 4" xfId="3948" xr:uid="{00000000-0005-0000-0000-0000860F0000}"/>
    <cellStyle name="Normal 12 4 2 2 2 5" xfId="3949" xr:uid="{00000000-0005-0000-0000-0000870F0000}"/>
    <cellStyle name="Normal 12 4 2 2 3" xfId="3950" xr:uid="{00000000-0005-0000-0000-0000880F0000}"/>
    <cellStyle name="Normal 12 4 2 2 3 2" xfId="3951" xr:uid="{00000000-0005-0000-0000-0000890F0000}"/>
    <cellStyle name="Normal 12 4 2 2 3 2 2" xfId="3952" xr:uid="{00000000-0005-0000-0000-00008A0F0000}"/>
    <cellStyle name="Normal 12 4 2 2 3 2 3" xfId="3953" xr:uid="{00000000-0005-0000-0000-00008B0F0000}"/>
    <cellStyle name="Normal 12 4 2 2 3 3" xfId="3954" xr:uid="{00000000-0005-0000-0000-00008C0F0000}"/>
    <cellStyle name="Normal 12 4 2 2 3 4" xfId="3955" xr:uid="{00000000-0005-0000-0000-00008D0F0000}"/>
    <cellStyle name="Normal 12 4 2 2 4" xfId="3956" xr:uid="{00000000-0005-0000-0000-00008E0F0000}"/>
    <cellStyle name="Normal 12 4 2 2 4 2" xfId="3957" xr:uid="{00000000-0005-0000-0000-00008F0F0000}"/>
    <cellStyle name="Normal 12 4 2 2 4 2 2" xfId="3958" xr:uid="{00000000-0005-0000-0000-0000900F0000}"/>
    <cellStyle name="Normal 12 4 2 2 4 2 3" xfId="3959" xr:uid="{00000000-0005-0000-0000-0000910F0000}"/>
    <cellStyle name="Normal 12 4 2 2 4 3" xfId="3960" xr:uid="{00000000-0005-0000-0000-0000920F0000}"/>
    <cellStyle name="Normal 12 4 2 2 4 4" xfId="3961" xr:uid="{00000000-0005-0000-0000-0000930F0000}"/>
    <cellStyle name="Normal 12 4 2 2 5" xfId="3962" xr:uid="{00000000-0005-0000-0000-0000940F0000}"/>
    <cellStyle name="Normal 12 4 2 2 5 2" xfId="3963" xr:uid="{00000000-0005-0000-0000-0000950F0000}"/>
    <cellStyle name="Normal 12 4 2 2 5 3" xfId="3964" xr:uid="{00000000-0005-0000-0000-0000960F0000}"/>
    <cellStyle name="Normal 12 4 2 2 6" xfId="3965" xr:uid="{00000000-0005-0000-0000-0000970F0000}"/>
    <cellStyle name="Normal 12 4 2 2 7" xfId="3966" xr:uid="{00000000-0005-0000-0000-0000980F0000}"/>
    <cellStyle name="Normal 12 4 2 2 8" xfId="3967" xr:uid="{00000000-0005-0000-0000-0000990F0000}"/>
    <cellStyle name="Normal 12 4 2 3" xfId="3968" xr:uid="{00000000-0005-0000-0000-00009A0F0000}"/>
    <cellStyle name="Normal 12 4 2 3 2" xfId="3969" xr:uid="{00000000-0005-0000-0000-00009B0F0000}"/>
    <cellStyle name="Normal 12 4 2 3 2 2" xfId="3970" xr:uid="{00000000-0005-0000-0000-00009C0F0000}"/>
    <cellStyle name="Normal 12 4 2 3 2 3" xfId="3971" xr:uid="{00000000-0005-0000-0000-00009D0F0000}"/>
    <cellStyle name="Normal 12 4 2 3 3" xfId="3972" xr:uid="{00000000-0005-0000-0000-00009E0F0000}"/>
    <cellStyle name="Normal 12 4 2 3 4" xfId="3973" xr:uid="{00000000-0005-0000-0000-00009F0F0000}"/>
    <cellStyle name="Normal 12 4 2 4" xfId="3974" xr:uid="{00000000-0005-0000-0000-0000A00F0000}"/>
    <cellStyle name="Normal 12 4 2 4 2" xfId="3975" xr:uid="{00000000-0005-0000-0000-0000A10F0000}"/>
    <cellStyle name="Normal 12 4 2 4 2 2" xfId="3976" xr:uid="{00000000-0005-0000-0000-0000A20F0000}"/>
    <cellStyle name="Normal 12 4 2 4 2 3" xfId="3977" xr:uid="{00000000-0005-0000-0000-0000A30F0000}"/>
    <cellStyle name="Normal 12 4 2 4 3" xfId="3978" xr:uid="{00000000-0005-0000-0000-0000A40F0000}"/>
    <cellStyle name="Normal 12 4 2 4 4" xfId="3979" xr:uid="{00000000-0005-0000-0000-0000A50F0000}"/>
    <cellStyle name="Normal 12 4 2 5" xfId="3980" xr:uid="{00000000-0005-0000-0000-0000A60F0000}"/>
    <cellStyle name="Normal 12 4 2 5 2" xfId="3981" xr:uid="{00000000-0005-0000-0000-0000A70F0000}"/>
    <cellStyle name="Normal 12 4 2 5 2 2" xfId="3982" xr:uid="{00000000-0005-0000-0000-0000A80F0000}"/>
    <cellStyle name="Normal 12 4 2 5 2 3" xfId="3983" xr:uid="{00000000-0005-0000-0000-0000A90F0000}"/>
    <cellStyle name="Normal 12 4 2 5 3" xfId="3984" xr:uid="{00000000-0005-0000-0000-0000AA0F0000}"/>
    <cellStyle name="Normal 12 4 2 5 4" xfId="3985" xr:uid="{00000000-0005-0000-0000-0000AB0F0000}"/>
    <cellStyle name="Normal 12 4 2 6" xfId="3986" xr:uid="{00000000-0005-0000-0000-0000AC0F0000}"/>
    <cellStyle name="Normal 12 4 2 6 2" xfId="3987" xr:uid="{00000000-0005-0000-0000-0000AD0F0000}"/>
    <cellStyle name="Normal 12 4 2 6 3" xfId="3988" xr:uid="{00000000-0005-0000-0000-0000AE0F0000}"/>
    <cellStyle name="Normal 12 4 2 7" xfId="3989" xr:uid="{00000000-0005-0000-0000-0000AF0F0000}"/>
    <cellStyle name="Normal 12 4 2 8" xfId="3990" xr:uid="{00000000-0005-0000-0000-0000B00F0000}"/>
    <cellStyle name="Normal 12 4 2 9" xfId="3991" xr:uid="{00000000-0005-0000-0000-0000B10F0000}"/>
    <cellStyle name="Normal 12 4 3" xfId="3992" xr:uid="{00000000-0005-0000-0000-0000B20F0000}"/>
    <cellStyle name="Normal 12 4 3 2" xfId="3993" xr:uid="{00000000-0005-0000-0000-0000B30F0000}"/>
    <cellStyle name="Normal 12 4 3 2 2" xfId="3994" xr:uid="{00000000-0005-0000-0000-0000B40F0000}"/>
    <cellStyle name="Normal 12 4 3 2 2 2" xfId="3995" xr:uid="{00000000-0005-0000-0000-0000B50F0000}"/>
    <cellStyle name="Normal 12 4 3 2 2 2 2" xfId="3996" xr:uid="{00000000-0005-0000-0000-0000B60F0000}"/>
    <cellStyle name="Normal 12 4 3 2 2 2 3" xfId="3997" xr:uid="{00000000-0005-0000-0000-0000B70F0000}"/>
    <cellStyle name="Normal 12 4 3 2 2 3" xfId="3998" xr:uid="{00000000-0005-0000-0000-0000B80F0000}"/>
    <cellStyle name="Normal 12 4 3 2 2 4" xfId="3999" xr:uid="{00000000-0005-0000-0000-0000B90F0000}"/>
    <cellStyle name="Normal 12 4 3 2 3" xfId="4000" xr:uid="{00000000-0005-0000-0000-0000BA0F0000}"/>
    <cellStyle name="Normal 12 4 3 2 3 2" xfId="4001" xr:uid="{00000000-0005-0000-0000-0000BB0F0000}"/>
    <cellStyle name="Normal 12 4 3 2 3 2 2" xfId="4002" xr:uid="{00000000-0005-0000-0000-0000BC0F0000}"/>
    <cellStyle name="Normal 12 4 3 2 3 2 3" xfId="4003" xr:uid="{00000000-0005-0000-0000-0000BD0F0000}"/>
    <cellStyle name="Normal 12 4 3 2 3 3" xfId="4004" xr:uid="{00000000-0005-0000-0000-0000BE0F0000}"/>
    <cellStyle name="Normal 12 4 3 2 3 4" xfId="4005" xr:uid="{00000000-0005-0000-0000-0000BF0F0000}"/>
    <cellStyle name="Normal 12 4 3 2 4" xfId="4006" xr:uid="{00000000-0005-0000-0000-0000C00F0000}"/>
    <cellStyle name="Normal 12 4 3 2 4 2" xfId="4007" xr:uid="{00000000-0005-0000-0000-0000C10F0000}"/>
    <cellStyle name="Normal 12 4 3 2 4 2 2" xfId="4008" xr:uid="{00000000-0005-0000-0000-0000C20F0000}"/>
    <cellStyle name="Normal 12 4 3 2 4 2 3" xfId="4009" xr:uid="{00000000-0005-0000-0000-0000C30F0000}"/>
    <cellStyle name="Normal 12 4 3 2 4 3" xfId="4010" xr:uid="{00000000-0005-0000-0000-0000C40F0000}"/>
    <cellStyle name="Normal 12 4 3 2 4 4" xfId="4011" xr:uid="{00000000-0005-0000-0000-0000C50F0000}"/>
    <cellStyle name="Normal 12 4 3 2 5" xfId="4012" xr:uid="{00000000-0005-0000-0000-0000C60F0000}"/>
    <cellStyle name="Normal 12 4 3 2 5 2" xfId="4013" xr:uid="{00000000-0005-0000-0000-0000C70F0000}"/>
    <cellStyle name="Normal 12 4 3 2 5 3" xfId="4014" xr:uid="{00000000-0005-0000-0000-0000C80F0000}"/>
    <cellStyle name="Normal 12 4 3 2 6" xfId="4015" xr:uid="{00000000-0005-0000-0000-0000C90F0000}"/>
    <cellStyle name="Normal 12 4 3 2 7" xfId="4016" xr:uid="{00000000-0005-0000-0000-0000CA0F0000}"/>
    <cellStyle name="Normal 12 4 3 3" xfId="4017" xr:uid="{00000000-0005-0000-0000-0000CB0F0000}"/>
    <cellStyle name="Normal 12 4 3 3 2" xfId="4018" xr:uid="{00000000-0005-0000-0000-0000CC0F0000}"/>
    <cellStyle name="Normal 12 4 3 3 2 2" xfId="4019" xr:uid="{00000000-0005-0000-0000-0000CD0F0000}"/>
    <cellStyle name="Normal 12 4 3 3 2 3" xfId="4020" xr:uid="{00000000-0005-0000-0000-0000CE0F0000}"/>
    <cellStyle name="Normal 12 4 3 3 3" xfId="4021" xr:uid="{00000000-0005-0000-0000-0000CF0F0000}"/>
    <cellStyle name="Normal 12 4 3 3 4" xfId="4022" xr:uid="{00000000-0005-0000-0000-0000D00F0000}"/>
    <cellStyle name="Normal 12 4 3 4" xfId="4023" xr:uid="{00000000-0005-0000-0000-0000D10F0000}"/>
    <cellStyle name="Normal 12 4 3 4 2" xfId="4024" xr:uid="{00000000-0005-0000-0000-0000D20F0000}"/>
    <cellStyle name="Normal 12 4 3 4 2 2" xfId="4025" xr:uid="{00000000-0005-0000-0000-0000D30F0000}"/>
    <cellStyle name="Normal 12 4 3 4 2 3" xfId="4026" xr:uid="{00000000-0005-0000-0000-0000D40F0000}"/>
    <cellStyle name="Normal 12 4 3 4 3" xfId="4027" xr:uid="{00000000-0005-0000-0000-0000D50F0000}"/>
    <cellStyle name="Normal 12 4 3 4 4" xfId="4028" xr:uid="{00000000-0005-0000-0000-0000D60F0000}"/>
    <cellStyle name="Normal 12 4 3 5" xfId="4029" xr:uid="{00000000-0005-0000-0000-0000D70F0000}"/>
    <cellStyle name="Normal 12 4 3 5 2" xfId="4030" xr:uid="{00000000-0005-0000-0000-0000D80F0000}"/>
    <cellStyle name="Normal 12 4 3 5 2 2" xfId="4031" xr:uid="{00000000-0005-0000-0000-0000D90F0000}"/>
    <cellStyle name="Normal 12 4 3 5 2 3" xfId="4032" xr:uid="{00000000-0005-0000-0000-0000DA0F0000}"/>
    <cellStyle name="Normal 12 4 3 5 3" xfId="4033" xr:uid="{00000000-0005-0000-0000-0000DB0F0000}"/>
    <cellStyle name="Normal 12 4 3 5 4" xfId="4034" xr:uid="{00000000-0005-0000-0000-0000DC0F0000}"/>
    <cellStyle name="Normal 12 4 3 6" xfId="4035" xr:uid="{00000000-0005-0000-0000-0000DD0F0000}"/>
    <cellStyle name="Normal 12 4 3 6 2" xfId="4036" xr:uid="{00000000-0005-0000-0000-0000DE0F0000}"/>
    <cellStyle name="Normal 12 4 3 6 3" xfId="4037" xr:uid="{00000000-0005-0000-0000-0000DF0F0000}"/>
    <cellStyle name="Normal 12 4 3 7" xfId="4038" xr:uid="{00000000-0005-0000-0000-0000E00F0000}"/>
    <cellStyle name="Normal 12 4 3 8" xfId="4039" xr:uid="{00000000-0005-0000-0000-0000E10F0000}"/>
    <cellStyle name="Normal 12 4 3 9" xfId="4040" xr:uid="{00000000-0005-0000-0000-0000E20F0000}"/>
    <cellStyle name="Normal 12 4 4" xfId="4041" xr:uid="{00000000-0005-0000-0000-0000E30F0000}"/>
    <cellStyle name="Normal 12 4 4 2" xfId="4042" xr:uid="{00000000-0005-0000-0000-0000E40F0000}"/>
    <cellStyle name="Normal 12 4 4 2 2" xfId="4043" xr:uid="{00000000-0005-0000-0000-0000E50F0000}"/>
    <cellStyle name="Normal 12 4 4 2 2 2" xfId="4044" xr:uid="{00000000-0005-0000-0000-0000E60F0000}"/>
    <cellStyle name="Normal 12 4 4 2 2 2 2" xfId="4045" xr:uid="{00000000-0005-0000-0000-0000E70F0000}"/>
    <cellStyle name="Normal 12 4 4 2 2 2 3" xfId="4046" xr:uid="{00000000-0005-0000-0000-0000E80F0000}"/>
    <cellStyle name="Normal 12 4 4 2 2 3" xfId="4047" xr:uid="{00000000-0005-0000-0000-0000E90F0000}"/>
    <cellStyle name="Normal 12 4 4 2 2 4" xfId="4048" xr:uid="{00000000-0005-0000-0000-0000EA0F0000}"/>
    <cellStyle name="Normal 12 4 4 2 3" xfId="4049" xr:uid="{00000000-0005-0000-0000-0000EB0F0000}"/>
    <cellStyle name="Normal 12 4 4 2 3 2" xfId="4050" xr:uid="{00000000-0005-0000-0000-0000EC0F0000}"/>
    <cellStyle name="Normal 12 4 4 2 3 2 2" xfId="4051" xr:uid="{00000000-0005-0000-0000-0000ED0F0000}"/>
    <cellStyle name="Normal 12 4 4 2 3 2 3" xfId="4052" xr:uid="{00000000-0005-0000-0000-0000EE0F0000}"/>
    <cellStyle name="Normal 12 4 4 2 3 3" xfId="4053" xr:uid="{00000000-0005-0000-0000-0000EF0F0000}"/>
    <cellStyle name="Normal 12 4 4 2 3 4" xfId="4054" xr:uid="{00000000-0005-0000-0000-0000F00F0000}"/>
    <cellStyle name="Normal 12 4 4 2 4" xfId="4055" xr:uid="{00000000-0005-0000-0000-0000F10F0000}"/>
    <cellStyle name="Normal 12 4 4 2 4 2" xfId="4056" xr:uid="{00000000-0005-0000-0000-0000F20F0000}"/>
    <cellStyle name="Normal 12 4 4 2 4 2 2" xfId="4057" xr:uid="{00000000-0005-0000-0000-0000F30F0000}"/>
    <cellStyle name="Normal 12 4 4 2 4 2 3" xfId="4058" xr:uid="{00000000-0005-0000-0000-0000F40F0000}"/>
    <cellStyle name="Normal 12 4 4 2 4 3" xfId="4059" xr:uid="{00000000-0005-0000-0000-0000F50F0000}"/>
    <cellStyle name="Normal 12 4 4 2 4 4" xfId="4060" xr:uid="{00000000-0005-0000-0000-0000F60F0000}"/>
    <cellStyle name="Normal 12 4 4 2 5" xfId="4061" xr:uid="{00000000-0005-0000-0000-0000F70F0000}"/>
    <cellStyle name="Normal 12 4 4 2 5 2" xfId="4062" xr:uid="{00000000-0005-0000-0000-0000F80F0000}"/>
    <cellStyle name="Normal 12 4 4 2 5 3" xfId="4063" xr:uid="{00000000-0005-0000-0000-0000F90F0000}"/>
    <cellStyle name="Normal 12 4 4 2 6" xfId="4064" xr:uid="{00000000-0005-0000-0000-0000FA0F0000}"/>
    <cellStyle name="Normal 12 4 4 2 7" xfId="4065" xr:uid="{00000000-0005-0000-0000-0000FB0F0000}"/>
    <cellStyle name="Normal 12 4 4 3" xfId="4066" xr:uid="{00000000-0005-0000-0000-0000FC0F0000}"/>
    <cellStyle name="Normal 12 4 4 3 2" xfId="4067" xr:uid="{00000000-0005-0000-0000-0000FD0F0000}"/>
    <cellStyle name="Normal 12 4 4 3 2 2" xfId="4068" xr:uid="{00000000-0005-0000-0000-0000FE0F0000}"/>
    <cellStyle name="Normal 12 4 4 3 2 3" xfId="4069" xr:uid="{00000000-0005-0000-0000-0000FF0F0000}"/>
    <cellStyle name="Normal 12 4 4 3 3" xfId="4070" xr:uid="{00000000-0005-0000-0000-000000100000}"/>
    <cellStyle name="Normal 12 4 4 3 4" xfId="4071" xr:uid="{00000000-0005-0000-0000-000001100000}"/>
    <cellStyle name="Normal 12 4 4 4" xfId="4072" xr:uid="{00000000-0005-0000-0000-000002100000}"/>
    <cellStyle name="Normal 12 4 4 4 2" xfId="4073" xr:uid="{00000000-0005-0000-0000-000003100000}"/>
    <cellStyle name="Normal 12 4 4 4 2 2" xfId="4074" xr:uid="{00000000-0005-0000-0000-000004100000}"/>
    <cellStyle name="Normal 12 4 4 4 2 3" xfId="4075" xr:uid="{00000000-0005-0000-0000-000005100000}"/>
    <cellStyle name="Normal 12 4 4 4 3" xfId="4076" xr:uid="{00000000-0005-0000-0000-000006100000}"/>
    <cellStyle name="Normal 12 4 4 4 4" xfId="4077" xr:uid="{00000000-0005-0000-0000-000007100000}"/>
    <cellStyle name="Normal 12 4 4 5" xfId="4078" xr:uid="{00000000-0005-0000-0000-000008100000}"/>
    <cellStyle name="Normal 12 4 4 5 2" xfId="4079" xr:uid="{00000000-0005-0000-0000-000009100000}"/>
    <cellStyle name="Normal 12 4 4 5 2 2" xfId="4080" xr:uid="{00000000-0005-0000-0000-00000A100000}"/>
    <cellStyle name="Normal 12 4 4 5 2 3" xfId="4081" xr:uid="{00000000-0005-0000-0000-00000B100000}"/>
    <cellStyle name="Normal 12 4 4 5 3" xfId="4082" xr:uid="{00000000-0005-0000-0000-00000C100000}"/>
    <cellStyle name="Normal 12 4 4 5 4" xfId="4083" xr:uid="{00000000-0005-0000-0000-00000D100000}"/>
    <cellStyle name="Normal 12 4 4 6" xfId="4084" xr:uid="{00000000-0005-0000-0000-00000E100000}"/>
    <cellStyle name="Normal 12 4 4 6 2" xfId="4085" xr:uid="{00000000-0005-0000-0000-00000F100000}"/>
    <cellStyle name="Normal 12 4 4 6 3" xfId="4086" xr:uid="{00000000-0005-0000-0000-000010100000}"/>
    <cellStyle name="Normal 12 4 4 7" xfId="4087" xr:uid="{00000000-0005-0000-0000-000011100000}"/>
    <cellStyle name="Normal 12 4 4 8" xfId="4088" xr:uid="{00000000-0005-0000-0000-000012100000}"/>
    <cellStyle name="Normal 12 4 4 9" xfId="4089" xr:uid="{00000000-0005-0000-0000-000013100000}"/>
    <cellStyle name="Normal 12 4 5" xfId="4090" xr:uid="{00000000-0005-0000-0000-000014100000}"/>
    <cellStyle name="Normal 12 4 5 2" xfId="4091" xr:uid="{00000000-0005-0000-0000-000015100000}"/>
    <cellStyle name="Normal 12 4 5 2 2" xfId="4092" xr:uid="{00000000-0005-0000-0000-000016100000}"/>
    <cellStyle name="Normal 12 4 5 2 2 2" xfId="4093" xr:uid="{00000000-0005-0000-0000-000017100000}"/>
    <cellStyle name="Normal 12 4 5 2 2 3" xfId="4094" xr:uid="{00000000-0005-0000-0000-000018100000}"/>
    <cellStyle name="Normal 12 4 5 2 3" xfId="4095" xr:uid="{00000000-0005-0000-0000-000019100000}"/>
    <cellStyle name="Normal 12 4 5 2 4" xfId="4096" xr:uid="{00000000-0005-0000-0000-00001A100000}"/>
    <cellStyle name="Normal 12 4 5 3" xfId="4097" xr:uid="{00000000-0005-0000-0000-00001B100000}"/>
    <cellStyle name="Normal 12 4 5 3 2" xfId="4098" xr:uid="{00000000-0005-0000-0000-00001C100000}"/>
    <cellStyle name="Normal 12 4 5 3 2 2" xfId="4099" xr:uid="{00000000-0005-0000-0000-00001D100000}"/>
    <cellStyle name="Normal 12 4 5 3 2 3" xfId="4100" xr:uid="{00000000-0005-0000-0000-00001E100000}"/>
    <cellStyle name="Normal 12 4 5 3 3" xfId="4101" xr:uid="{00000000-0005-0000-0000-00001F100000}"/>
    <cellStyle name="Normal 12 4 5 3 4" xfId="4102" xr:uid="{00000000-0005-0000-0000-000020100000}"/>
    <cellStyle name="Normal 12 4 5 4" xfId="4103" xr:uid="{00000000-0005-0000-0000-000021100000}"/>
    <cellStyle name="Normal 12 4 5 4 2" xfId="4104" xr:uid="{00000000-0005-0000-0000-000022100000}"/>
    <cellStyle name="Normal 12 4 5 4 2 2" xfId="4105" xr:uid="{00000000-0005-0000-0000-000023100000}"/>
    <cellStyle name="Normal 12 4 5 4 2 3" xfId="4106" xr:uid="{00000000-0005-0000-0000-000024100000}"/>
    <cellStyle name="Normal 12 4 5 4 3" xfId="4107" xr:uid="{00000000-0005-0000-0000-000025100000}"/>
    <cellStyle name="Normal 12 4 5 4 4" xfId="4108" xr:uid="{00000000-0005-0000-0000-000026100000}"/>
    <cellStyle name="Normal 12 4 5 5" xfId="4109" xr:uid="{00000000-0005-0000-0000-000027100000}"/>
    <cellStyle name="Normal 12 4 5 5 2" xfId="4110" xr:uid="{00000000-0005-0000-0000-000028100000}"/>
    <cellStyle name="Normal 12 4 5 5 3" xfId="4111" xr:uid="{00000000-0005-0000-0000-000029100000}"/>
    <cellStyle name="Normal 12 4 5 6" xfId="4112" xr:uid="{00000000-0005-0000-0000-00002A100000}"/>
    <cellStyle name="Normal 12 4 5 7" xfId="4113" xr:uid="{00000000-0005-0000-0000-00002B100000}"/>
    <cellStyle name="Normal 12 4 6" xfId="4114" xr:uid="{00000000-0005-0000-0000-00002C100000}"/>
    <cellStyle name="Normal 12 4 6 2" xfId="4115" xr:uid="{00000000-0005-0000-0000-00002D100000}"/>
    <cellStyle name="Normal 12 4 6 2 2" xfId="4116" xr:uid="{00000000-0005-0000-0000-00002E100000}"/>
    <cellStyle name="Normal 12 4 6 2 3" xfId="4117" xr:uid="{00000000-0005-0000-0000-00002F100000}"/>
    <cellStyle name="Normal 12 4 6 3" xfId="4118" xr:uid="{00000000-0005-0000-0000-000030100000}"/>
    <cellStyle name="Normal 12 4 6 4" xfId="4119" xr:uid="{00000000-0005-0000-0000-000031100000}"/>
    <cellStyle name="Normal 12 4 7" xfId="4120" xr:uid="{00000000-0005-0000-0000-000032100000}"/>
    <cellStyle name="Normal 12 4 7 2" xfId="4121" xr:uid="{00000000-0005-0000-0000-000033100000}"/>
    <cellStyle name="Normal 12 4 7 2 2" xfId="4122" xr:uid="{00000000-0005-0000-0000-000034100000}"/>
    <cellStyle name="Normal 12 4 7 2 3" xfId="4123" xr:uid="{00000000-0005-0000-0000-000035100000}"/>
    <cellStyle name="Normal 12 4 7 3" xfId="4124" xr:uid="{00000000-0005-0000-0000-000036100000}"/>
    <cellStyle name="Normal 12 4 7 4" xfId="4125" xr:uid="{00000000-0005-0000-0000-000037100000}"/>
    <cellStyle name="Normal 12 4 8" xfId="4126" xr:uid="{00000000-0005-0000-0000-000038100000}"/>
    <cellStyle name="Normal 12 4 8 2" xfId="4127" xr:uid="{00000000-0005-0000-0000-000039100000}"/>
    <cellStyle name="Normal 12 4 8 2 2" xfId="4128" xr:uid="{00000000-0005-0000-0000-00003A100000}"/>
    <cellStyle name="Normal 12 4 8 2 3" xfId="4129" xr:uid="{00000000-0005-0000-0000-00003B100000}"/>
    <cellStyle name="Normal 12 4 8 3" xfId="4130" xr:uid="{00000000-0005-0000-0000-00003C100000}"/>
    <cellStyle name="Normal 12 4 8 4" xfId="4131" xr:uid="{00000000-0005-0000-0000-00003D100000}"/>
    <cellStyle name="Normal 12 4 9" xfId="4132" xr:uid="{00000000-0005-0000-0000-00003E100000}"/>
    <cellStyle name="Normal 12 4 9 2" xfId="4133" xr:uid="{00000000-0005-0000-0000-00003F100000}"/>
    <cellStyle name="Normal 12 4 9 3" xfId="4134" xr:uid="{00000000-0005-0000-0000-000040100000}"/>
    <cellStyle name="Normal 12 5" xfId="4135" xr:uid="{00000000-0005-0000-0000-000041100000}"/>
    <cellStyle name="Normal 12 5 10" xfId="4136" xr:uid="{00000000-0005-0000-0000-000042100000}"/>
    <cellStyle name="Normal 12 5 11" xfId="4137" xr:uid="{00000000-0005-0000-0000-000043100000}"/>
    <cellStyle name="Normal 12 5 2" xfId="4138" xr:uid="{00000000-0005-0000-0000-000044100000}"/>
    <cellStyle name="Normal 12 5 2 2" xfId="4139" xr:uid="{00000000-0005-0000-0000-000045100000}"/>
    <cellStyle name="Normal 12 5 2 2 2" xfId="4140" xr:uid="{00000000-0005-0000-0000-000046100000}"/>
    <cellStyle name="Normal 12 5 2 2 2 2" xfId="4141" xr:uid="{00000000-0005-0000-0000-000047100000}"/>
    <cellStyle name="Normal 12 5 2 2 2 2 2" xfId="4142" xr:uid="{00000000-0005-0000-0000-000048100000}"/>
    <cellStyle name="Normal 12 5 2 2 2 2 3" xfId="4143" xr:uid="{00000000-0005-0000-0000-000049100000}"/>
    <cellStyle name="Normal 12 5 2 2 2 3" xfId="4144" xr:uid="{00000000-0005-0000-0000-00004A100000}"/>
    <cellStyle name="Normal 12 5 2 2 2 4" xfId="4145" xr:uid="{00000000-0005-0000-0000-00004B100000}"/>
    <cellStyle name="Normal 12 5 2 2 3" xfId="4146" xr:uid="{00000000-0005-0000-0000-00004C100000}"/>
    <cellStyle name="Normal 12 5 2 2 3 2" xfId="4147" xr:uid="{00000000-0005-0000-0000-00004D100000}"/>
    <cellStyle name="Normal 12 5 2 2 3 2 2" xfId="4148" xr:uid="{00000000-0005-0000-0000-00004E100000}"/>
    <cellStyle name="Normal 12 5 2 2 3 2 3" xfId="4149" xr:uid="{00000000-0005-0000-0000-00004F100000}"/>
    <cellStyle name="Normal 12 5 2 2 3 3" xfId="4150" xr:uid="{00000000-0005-0000-0000-000050100000}"/>
    <cellStyle name="Normal 12 5 2 2 3 4" xfId="4151" xr:uid="{00000000-0005-0000-0000-000051100000}"/>
    <cellStyle name="Normal 12 5 2 2 4" xfId="4152" xr:uid="{00000000-0005-0000-0000-000052100000}"/>
    <cellStyle name="Normal 12 5 2 2 4 2" xfId="4153" xr:uid="{00000000-0005-0000-0000-000053100000}"/>
    <cellStyle name="Normal 12 5 2 2 4 2 2" xfId="4154" xr:uid="{00000000-0005-0000-0000-000054100000}"/>
    <cellStyle name="Normal 12 5 2 2 4 2 3" xfId="4155" xr:uid="{00000000-0005-0000-0000-000055100000}"/>
    <cellStyle name="Normal 12 5 2 2 4 3" xfId="4156" xr:uid="{00000000-0005-0000-0000-000056100000}"/>
    <cellStyle name="Normal 12 5 2 2 4 4" xfId="4157" xr:uid="{00000000-0005-0000-0000-000057100000}"/>
    <cellStyle name="Normal 12 5 2 2 5" xfId="4158" xr:uid="{00000000-0005-0000-0000-000058100000}"/>
    <cellStyle name="Normal 12 5 2 2 5 2" xfId="4159" xr:uid="{00000000-0005-0000-0000-000059100000}"/>
    <cellStyle name="Normal 12 5 2 2 5 3" xfId="4160" xr:uid="{00000000-0005-0000-0000-00005A100000}"/>
    <cellStyle name="Normal 12 5 2 2 6" xfId="4161" xr:uid="{00000000-0005-0000-0000-00005B100000}"/>
    <cellStyle name="Normal 12 5 2 2 7" xfId="4162" xr:uid="{00000000-0005-0000-0000-00005C100000}"/>
    <cellStyle name="Normal 12 5 2 3" xfId="4163" xr:uid="{00000000-0005-0000-0000-00005D100000}"/>
    <cellStyle name="Normal 12 5 2 3 2" xfId="4164" xr:uid="{00000000-0005-0000-0000-00005E100000}"/>
    <cellStyle name="Normal 12 5 2 3 2 2" xfId="4165" xr:uid="{00000000-0005-0000-0000-00005F100000}"/>
    <cellStyle name="Normal 12 5 2 3 2 3" xfId="4166" xr:uid="{00000000-0005-0000-0000-000060100000}"/>
    <cellStyle name="Normal 12 5 2 3 3" xfId="4167" xr:uid="{00000000-0005-0000-0000-000061100000}"/>
    <cellStyle name="Normal 12 5 2 3 4" xfId="4168" xr:uid="{00000000-0005-0000-0000-000062100000}"/>
    <cellStyle name="Normal 12 5 2 4" xfId="4169" xr:uid="{00000000-0005-0000-0000-000063100000}"/>
    <cellStyle name="Normal 12 5 2 4 2" xfId="4170" xr:uid="{00000000-0005-0000-0000-000064100000}"/>
    <cellStyle name="Normal 12 5 2 4 2 2" xfId="4171" xr:uid="{00000000-0005-0000-0000-000065100000}"/>
    <cellStyle name="Normal 12 5 2 4 2 3" xfId="4172" xr:uid="{00000000-0005-0000-0000-000066100000}"/>
    <cellStyle name="Normal 12 5 2 4 3" xfId="4173" xr:uid="{00000000-0005-0000-0000-000067100000}"/>
    <cellStyle name="Normal 12 5 2 4 4" xfId="4174" xr:uid="{00000000-0005-0000-0000-000068100000}"/>
    <cellStyle name="Normal 12 5 2 5" xfId="4175" xr:uid="{00000000-0005-0000-0000-000069100000}"/>
    <cellStyle name="Normal 12 5 2 5 2" xfId="4176" xr:uid="{00000000-0005-0000-0000-00006A100000}"/>
    <cellStyle name="Normal 12 5 2 5 2 2" xfId="4177" xr:uid="{00000000-0005-0000-0000-00006B100000}"/>
    <cellStyle name="Normal 12 5 2 5 2 3" xfId="4178" xr:uid="{00000000-0005-0000-0000-00006C100000}"/>
    <cellStyle name="Normal 12 5 2 5 3" xfId="4179" xr:uid="{00000000-0005-0000-0000-00006D100000}"/>
    <cellStyle name="Normal 12 5 2 5 4" xfId="4180" xr:uid="{00000000-0005-0000-0000-00006E100000}"/>
    <cellStyle name="Normal 12 5 2 6" xfId="4181" xr:uid="{00000000-0005-0000-0000-00006F100000}"/>
    <cellStyle name="Normal 12 5 2 6 2" xfId="4182" xr:uid="{00000000-0005-0000-0000-000070100000}"/>
    <cellStyle name="Normal 12 5 2 6 3" xfId="4183" xr:uid="{00000000-0005-0000-0000-000071100000}"/>
    <cellStyle name="Normal 12 5 2 7" xfId="4184" xr:uid="{00000000-0005-0000-0000-000072100000}"/>
    <cellStyle name="Normal 12 5 2 8" xfId="4185" xr:uid="{00000000-0005-0000-0000-000073100000}"/>
    <cellStyle name="Normal 12 5 2 9" xfId="4186" xr:uid="{00000000-0005-0000-0000-000074100000}"/>
    <cellStyle name="Normal 12 5 3" xfId="4187" xr:uid="{00000000-0005-0000-0000-000075100000}"/>
    <cellStyle name="Normal 12 5 3 2" xfId="4188" xr:uid="{00000000-0005-0000-0000-000076100000}"/>
    <cellStyle name="Normal 12 5 3 2 2" xfId="4189" xr:uid="{00000000-0005-0000-0000-000077100000}"/>
    <cellStyle name="Normal 12 5 3 2 2 2" xfId="4190" xr:uid="{00000000-0005-0000-0000-000078100000}"/>
    <cellStyle name="Normal 12 5 3 2 2 3" xfId="4191" xr:uid="{00000000-0005-0000-0000-000079100000}"/>
    <cellStyle name="Normal 12 5 3 2 3" xfId="4192" xr:uid="{00000000-0005-0000-0000-00007A100000}"/>
    <cellStyle name="Normal 12 5 3 2 4" xfId="4193" xr:uid="{00000000-0005-0000-0000-00007B100000}"/>
    <cellStyle name="Normal 12 5 3 3" xfId="4194" xr:uid="{00000000-0005-0000-0000-00007C100000}"/>
    <cellStyle name="Normal 12 5 3 3 2" xfId="4195" xr:uid="{00000000-0005-0000-0000-00007D100000}"/>
    <cellStyle name="Normal 12 5 3 3 2 2" xfId="4196" xr:uid="{00000000-0005-0000-0000-00007E100000}"/>
    <cellStyle name="Normal 12 5 3 3 2 3" xfId="4197" xr:uid="{00000000-0005-0000-0000-00007F100000}"/>
    <cellStyle name="Normal 12 5 3 3 3" xfId="4198" xr:uid="{00000000-0005-0000-0000-000080100000}"/>
    <cellStyle name="Normal 12 5 3 3 4" xfId="4199" xr:uid="{00000000-0005-0000-0000-000081100000}"/>
    <cellStyle name="Normal 12 5 3 4" xfId="4200" xr:uid="{00000000-0005-0000-0000-000082100000}"/>
    <cellStyle name="Normal 12 5 3 4 2" xfId="4201" xr:uid="{00000000-0005-0000-0000-000083100000}"/>
    <cellStyle name="Normal 12 5 3 4 2 2" xfId="4202" xr:uid="{00000000-0005-0000-0000-000084100000}"/>
    <cellStyle name="Normal 12 5 3 4 2 3" xfId="4203" xr:uid="{00000000-0005-0000-0000-000085100000}"/>
    <cellStyle name="Normal 12 5 3 4 3" xfId="4204" xr:uid="{00000000-0005-0000-0000-000086100000}"/>
    <cellStyle name="Normal 12 5 3 4 4" xfId="4205" xr:uid="{00000000-0005-0000-0000-000087100000}"/>
    <cellStyle name="Normal 12 5 3 5" xfId="4206" xr:uid="{00000000-0005-0000-0000-000088100000}"/>
    <cellStyle name="Normal 12 5 3 5 2" xfId="4207" xr:uid="{00000000-0005-0000-0000-000089100000}"/>
    <cellStyle name="Normal 12 5 3 5 3" xfId="4208" xr:uid="{00000000-0005-0000-0000-00008A100000}"/>
    <cellStyle name="Normal 12 5 3 6" xfId="4209" xr:uid="{00000000-0005-0000-0000-00008B100000}"/>
    <cellStyle name="Normal 12 5 3 7" xfId="4210" xr:uid="{00000000-0005-0000-0000-00008C100000}"/>
    <cellStyle name="Normal 12 5 3 8" xfId="4211" xr:uid="{00000000-0005-0000-0000-00008D100000}"/>
    <cellStyle name="Normal 12 5 4" xfId="4212" xr:uid="{00000000-0005-0000-0000-00008E100000}"/>
    <cellStyle name="Normal 12 5 4 2" xfId="4213" xr:uid="{00000000-0005-0000-0000-00008F100000}"/>
    <cellStyle name="Normal 12 5 4 2 2" xfId="4214" xr:uid="{00000000-0005-0000-0000-000090100000}"/>
    <cellStyle name="Normal 12 5 4 2 3" xfId="4215" xr:uid="{00000000-0005-0000-0000-000091100000}"/>
    <cellStyle name="Normal 12 5 4 3" xfId="4216" xr:uid="{00000000-0005-0000-0000-000092100000}"/>
    <cellStyle name="Normal 12 5 4 4" xfId="4217" xr:uid="{00000000-0005-0000-0000-000093100000}"/>
    <cellStyle name="Normal 12 5 5" xfId="4218" xr:uid="{00000000-0005-0000-0000-000094100000}"/>
    <cellStyle name="Normal 12 5 5 2" xfId="4219" xr:uid="{00000000-0005-0000-0000-000095100000}"/>
    <cellStyle name="Normal 12 5 5 2 2" xfId="4220" xr:uid="{00000000-0005-0000-0000-000096100000}"/>
    <cellStyle name="Normal 12 5 5 2 3" xfId="4221" xr:uid="{00000000-0005-0000-0000-000097100000}"/>
    <cellStyle name="Normal 12 5 5 3" xfId="4222" xr:uid="{00000000-0005-0000-0000-000098100000}"/>
    <cellStyle name="Normal 12 5 5 4" xfId="4223" xr:uid="{00000000-0005-0000-0000-000099100000}"/>
    <cellStyle name="Normal 12 5 6" xfId="4224" xr:uid="{00000000-0005-0000-0000-00009A100000}"/>
    <cellStyle name="Normal 12 5 6 2" xfId="4225" xr:uid="{00000000-0005-0000-0000-00009B100000}"/>
    <cellStyle name="Normal 12 5 6 2 2" xfId="4226" xr:uid="{00000000-0005-0000-0000-00009C100000}"/>
    <cellStyle name="Normal 12 5 6 2 3" xfId="4227" xr:uid="{00000000-0005-0000-0000-00009D100000}"/>
    <cellStyle name="Normal 12 5 6 3" xfId="4228" xr:uid="{00000000-0005-0000-0000-00009E100000}"/>
    <cellStyle name="Normal 12 5 6 4" xfId="4229" xr:uid="{00000000-0005-0000-0000-00009F100000}"/>
    <cellStyle name="Normal 12 5 7" xfId="4230" xr:uid="{00000000-0005-0000-0000-0000A0100000}"/>
    <cellStyle name="Normal 12 5 7 2" xfId="4231" xr:uid="{00000000-0005-0000-0000-0000A1100000}"/>
    <cellStyle name="Normal 12 5 7 3" xfId="4232" xr:uid="{00000000-0005-0000-0000-0000A2100000}"/>
    <cellStyle name="Normal 12 5 8" xfId="4233" xr:uid="{00000000-0005-0000-0000-0000A3100000}"/>
    <cellStyle name="Normal 12 5 9" xfId="4234" xr:uid="{00000000-0005-0000-0000-0000A4100000}"/>
    <cellStyle name="Normal 12 6" xfId="4235" xr:uid="{00000000-0005-0000-0000-0000A5100000}"/>
    <cellStyle name="Normal 12 6 10" xfId="4236" xr:uid="{00000000-0005-0000-0000-0000A6100000}"/>
    <cellStyle name="Normal 12 6 2" xfId="4237" xr:uid="{00000000-0005-0000-0000-0000A7100000}"/>
    <cellStyle name="Normal 12 6 2 2" xfId="4238" xr:uid="{00000000-0005-0000-0000-0000A8100000}"/>
    <cellStyle name="Normal 12 6 2 2 2" xfId="4239" xr:uid="{00000000-0005-0000-0000-0000A9100000}"/>
    <cellStyle name="Normal 12 6 2 2 2 2" xfId="4240" xr:uid="{00000000-0005-0000-0000-0000AA100000}"/>
    <cellStyle name="Normal 12 6 2 2 2 2 2" xfId="4241" xr:uid="{00000000-0005-0000-0000-0000AB100000}"/>
    <cellStyle name="Normal 12 6 2 2 2 2 3" xfId="4242" xr:uid="{00000000-0005-0000-0000-0000AC100000}"/>
    <cellStyle name="Normal 12 6 2 2 2 3" xfId="4243" xr:uid="{00000000-0005-0000-0000-0000AD100000}"/>
    <cellStyle name="Normal 12 6 2 2 2 4" xfId="4244" xr:uid="{00000000-0005-0000-0000-0000AE100000}"/>
    <cellStyle name="Normal 12 6 2 2 3" xfId="4245" xr:uid="{00000000-0005-0000-0000-0000AF100000}"/>
    <cellStyle name="Normal 12 6 2 2 3 2" xfId="4246" xr:uid="{00000000-0005-0000-0000-0000B0100000}"/>
    <cellStyle name="Normal 12 6 2 2 3 2 2" xfId="4247" xr:uid="{00000000-0005-0000-0000-0000B1100000}"/>
    <cellStyle name="Normal 12 6 2 2 3 2 3" xfId="4248" xr:uid="{00000000-0005-0000-0000-0000B2100000}"/>
    <cellStyle name="Normal 12 6 2 2 3 3" xfId="4249" xr:uid="{00000000-0005-0000-0000-0000B3100000}"/>
    <cellStyle name="Normal 12 6 2 2 3 4" xfId="4250" xr:uid="{00000000-0005-0000-0000-0000B4100000}"/>
    <cellStyle name="Normal 12 6 2 2 4" xfId="4251" xr:uid="{00000000-0005-0000-0000-0000B5100000}"/>
    <cellStyle name="Normal 12 6 2 2 4 2" xfId="4252" xr:uid="{00000000-0005-0000-0000-0000B6100000}"/>
    <cellStyle name="Normal 12 6 2 2 4 2 2" xfId="4253" xr:uid="{00000000-0005-0000-0000-0000B7100000}"/>
    <cellStyle name="Normal 12 6 2 2 4 2 3" xfId="4254" xr:uid="{00000000-0005-0000-0000-0000B8100000}"/>
    <cellStyle name="Normal 12 6 2 2 4 3" xfId="4255" xr:uid="{00000000-0005-0000-0000-0000B9100000}"/>
    <cellStyle name="Normal 12 6 2 2 4 4" xfId="4256" xr:uid="{00000000-0005-0000-0000-0000BA100000}"/>
    <cellStyle name="Normal 12 6 2 2 5" xfId="4257" xr:uid="{00000000-0005-0000-0000-0000BB100000}"/>
    <cellStyle name="Normal 12 6 2 2 5 2" xfId="4258" xr:uid="{00000000-0005-0000-0000-0000BC100000}"/>
    <cellStyle name="Normal 12 6 2 2 5 3" xfId="4259" xr:uid="{00000000-0005-0000-0000-0000BD100000}"/>
    <cellStyle name="Normal 12 6 2 2 6" xfId="4260" xr:uid="{00000000-0005-0000-0000-0000BE100000}"/>
    <cellStyle name="Normal 12 6 2 2 7" xfId="4261" xr:uid="{00000000-0005-0000-0000-0000BF100000}"/>
    <cellStyle name="Normal 12 6 2 3" xfId="4262" xr:uid="{00000000-0005-0000-0000-0000C0100000}"/>
    <cellStyle name="Normal 12 6 2 3 2" xfId="4263" xr:uid="{00000000-0005-0000-0000-0000C1100000}"/>
    <cellStyle name="Normal 12 6 2 3 2 2" xfId="4264" xr:uid="{00000000-0005-0000-0000-0000C2100000}"/>
    <cellStyle name="Normal 12 6 2 3 2 3" xfId="4265" xr:uid="{00000000-0005-0000-0000-0000C3100000}"/>
    <cellStyle name="Normal 12 6 2 3 3" xfId="4266" xr:uid="{00000000-0005-0000-0000-0000C4100000}"/>
    <cellStyle name="Normal 12 6 2 3 4" xfId="4267" xr:uid="{00000000-0005-0000-0000-0000C5100000}"/>
    <cellStyle name="Normal 12 6 2 4" xfId="4268" xr:uid="{00000000-0005-0000-0000-0000C6100000}"/>
    <cellStyle name="Normal 12 6 2 4 2" xfId="4269" xr:uid="{00000000-0005-0000-0000-0000C7100000}"/>
    <cellStyle name="Normal 12 6 2 4 2 2" xfId="4270" xr:uid="{00000000-0005-0000-0000-0000C8100000}"/>
    <cellStyle name="Normal 12 6 2 4 2 3" xfId="4271" xr:uid="{00000000-0005-0000-0000-0000C9100000}"/>
    <cellStyle name="Normal 12 6 2 4 3" xfId="4272" xr:uid="{00000000-0005-0000-0000-0000CA100000}"/>
    <cellStyle name="Normal 12 6 2 4 4" xfId="4273" xr:uid="{00000000-0005-0000-0000-0000CB100000}"/>
    <cellStyle name="Normal 12 6 2 5" xfId="4274" xr:uid="{00000000-0005-0000-0000-0000CC100000}"/>
    <cellStyle name="Normal 12 6 2 5 2" xfId="4275" xr:uid="{00000000-0005-0000-0000-0000CD100000}"/>
    <cellStyle name="Normal 12 6 2 5 2 2" xfId="4276" xr:uid="{00000000-0005-0000-0000-0000CE100000}"/>
    <cellStyle name="Normal 12 6 2 5 2 3" xfId="4277" xr:uid="{00000000-0005-0000-0000-0000CF100000}"/>
    <cellStyle name="Normal 12 6 2 5 3" xfId="4278" xr:uid="{00000000-0005-0000-0000-0000D0100000}"/>
    <cellStyle name="Normal 12 6 2 5 4" xfId="4279" xr:uid="{00000000-0005-0000-0000-0000D1100000}"/>
    <cellStyle name="Normal 12 6 2 6" xfId="4280" xr:uid="{00000000-0005-0000-0000-0000D2100000}"/>
    <cellStyle name="Normal 12 6 2 6 2" xfId="4281" xr:uid="{00000000-0005-0000-0000-0000D3100000}"/>
    <cellStyle name="Normal 12 6 2 6 3" xfId="4282" xr:uid="{00000000-0005-0000-0000-0000D4100000}"/>
    <cellStyle name="Normal 12 6 2 7" xfId="4283" xr:uid="{00000000-0005-0000-0000-0000D5100000}"/>
    <cellStyle name="Normal 12 6 2 8" xfId="4284" xr:uid="{00000000-0005-0000-0000-0000D6100000}"/>
    <cellStyle name="Normal 12 6 2 9" xfId="4285" xr:uid="{00000000-0005-0000-0000-0000D7100000}"/>
    <cellStyle name="Normal 12 6 3" xfId="4286" xr:uid="{00000000-0005-0000-0000-0000D8100000}"/>
    <cellStyle name="Normal 12 6 3 2" xfId="4287" xr:uid="{00000000-0005-0000-0000-0000D9100000}"/>
    <cellStyle name="Normal 12 6 3 2 2" xfId="4288" xr:uid="{00000000-0005-0000-0000-0000DA100000}"/>
    <cellStyle name="Normal 12 6 3 2 2 2" xfId="4289" xr:uid="{00000000-0005-0000-0000-0000DB100000}"/>
    <cellStyle name="Normal 12 6 3 2 2 3" xfId="4290" xr:uid="{00000000-0005-0000-0000-0000DC100000}"/>
    <cellStyle name="Normal 12 6 3 2 3" xfId="4291" xr:uid="{00000000-0005-0000-0000-0000DD100000}"/>
    <cellStyle name="Normal 12 6 3 2 4" xfId="4292" xr:uid="{00000000-0005-0000-0000-0000DE100000}"/>
    <cellStyle name="Normal 12 6 3 3" xfId="4293" xr:uid="{00000000-0005-0000-0000-0000DF100000}"/>
    <cellStyle name="Normal 12 6 3 3 2" xfId="4294" xr:uid="{00000000-0005-0000-0000-0000E0100000}"/>
    <cellStyle name="Normal 12 6 3 3 2 2" xfId="4295" xr:uid="{00000000-0005-0000-0000-0000E1100000}"/>
    <cellStyle name="Normal 12 6 3 3 2 3" xfId="4296" xr:uid="{00000000-0005-0000-0000-0000E2100000}"/>
    <cellStyle name="Normal 12 6 3 3 3" xfId="4297" xr:uid="{00000000-0005-0000-0000-0000E3100000}"/>
    <cellStyle name="Normal 12 6 3 3 4" xfId="4298" xr:uid="{00000000-0005-0000-0000-0000E4100000}"/>
    <cellStyle name="Normal 12 6 3 4" xfId="4299" xr:uid="{00000000-0005-0000-0000-0000E5100000}"/>
    <cellStyle name="Normal 12 6 3 4 2" xfId="4300" xr:uid="{00000000-0005-0000-0000-0000E6100000}"/>
    <cellStyle name="Normal 12 6 3 4 2 2" xfId="4301" xr:uid="{00000000-0005-0000-0000-0000E7100000}"/>
    <cellStyle name="Normal 12 6 3 4 2 3" xfId="4302" xr:uid="{00000000-0005-0000-0000-0000E8100000}"/>
    <cellStyle name="Normal 12 6 3 4 3" xfId="4303" xr:uid="{00000000-0005-0000-0000-0000E9100000}"/>
    <cellStyle name="Normal 12 6 3 4 4" xfId="4304" xr:uid="{00000000-0005-0000-0000-0000EA100000}"/>
    <cellStyle name="Normal 12 6 3 5" xfId="4305" xr:uid="{00000000-0005-0000-0000-0000EB100000}"/>
    <cellStyle name="Normal 12 6 3 5 2" xfId="4306" xr:uid="{00000000-0005-0000-0000-0000EC100000}"/>
    <cellStyle name="Normal 12 6 3 5 3" xfId="4307" xr:uid="{00000000-0005-0000-0000-0000ED100000}"/>
    <cellStyle name="Normal 12 6 3 6" xfId="4308" xr:uid="{00000000-0005-0000-0000-0000EE100000}"/>
    <cellStyle name="Normal 12 6 3 7" xfId="4309" xr:uid="{00000000-0005-0000-0000-0000EF100000}"/>
    <cellStyle name="Normal 12 6 4" xfId="4310" xr:uid="{00000000-0005-0000-0000-0000F0100000}"/>
    <cellStyle name="Normal 12 6 4 2" xfId="4311" xr:uid="{00000000-0005-0000-0000-0000F1100000}"/>
    <cellStyle name="Normal 12 6 4 2 2" xfId="4312" xr:uid="{00000000-0005-0000-0000-0000F2100000}"/>
    <cellStyle name="Normal 12 6 4 2 3" xfId="4313" xr:uid="{00000000-0005-0000-0000-0000F3100000}"/>
    <cellStyle name="Normal 12 6 4 3" xfId="4314" xr:uid="{00000000-0005-0000-0000-0000F4100000}"/>
    <cellStyle name="Normal 12 6 4 4" xfId="4315" xr:uid="{00000000-0005-0000-0000-0000F5100000}"/>
    <cellStyle name="Normal 12 6 5" xfId="4316" xr:uid="{00000000-0005-0000-0000-0000F6100000}"/>
    <cellStyle name="Normal 12 6 5 2" xfId="4317" xr:uid="{00000000-0005-0000-0000-0000F7100000}"/>
    <cellStyle name="Normal 12 6 5 2 2" xfId="4318" xr:uid="{00000000-0005-0000-0000-0000F8100000}"/>
    <cellStyle name="Normal 12 6 5 2 3" xfId="4319" xr:uid="{00000000-0005-0000-0000-0000F9100000}"/>
    <cellStyle name="Normal 12 6 5 3" xfId="4320" xr:uid="{00000000-0005-0000-0000-0000FA100000}"/>
    <cellStyle name="Normal 12 6 5 4" xfId="4321" xr:uid="{00000000-0005-0000-0000-0000FB100000}"/>
    <cellStyle name="Normal 12 6 6" xfId="4322" xr:uid="{00000000-0005-0000-0000-0000FC100000}"/>
    <cellStyle name="Normal 12 6 6 2" xfId="4323" xr:uid="{00000000-0005-0000-0000-0000FD100000}"/>
    <cellStyle name="Normal 12 6 6 2 2" xfId="4324" xr:uid="{00000000-0005-0000-0000-0000FE100000}"/>
    <cellStyle name="Normal 12 6 6 2 3" xfId="4325" xr:uid="{00000000-0005-0000-0000-0000FF100000}"/>
    <cellStyle name="Normal 12 6 6 3" xfId="4326" xr:uid="{00000000-0005-0000-0000-000000110000}"/>
    <cellStyle name="Normal 12 6 6 4" xfId="4327" xr:uid="{00000000-0005-0000-0000-000001110000}"/>
    <cellStyle name="Normal 12 6 7" xfId="4328" xr:uid="{00000000-0005-0000-0000-000002110000}"/>
    <cellStyle name="Normal 12 6 7 2" xfId="4329" xr:uid="{00000000-0005-0000-0000-000003110000}"/>
    <cellStyle name="Normal 12 6 7 3" xfId="4330" xr:uid="{00000000-0005-0000-0000-000004110000}"/>
    <cellStyle name="Normal 12 6 8" xfId="4331" xr:uid="{00000000-0005-0000-0000-000005110000}"/>
    <cellStyle name="Normal 12 6 9" xfId="4332" xr:uid="{00000000-0005-0000-0000-000006110000}"/>
    <cellStyle name="Normal 12 7" xfId="4333" xr:uid="{00000000-0005-0000-0000-000007110000}"/>
    <cellStyle name="Normal 12 7 10" xfId="4334" xr:uid="{00000000-0005-0000-0000-000008110000}"/>
    <cellStyle name="Normal 12 7 2" xfId="4335" xr:uid="{00000000-0005-0000-0000-000009110000}"/>
    <cellStyle name="Normal 12 7 2 2" xfId="4336" xr:uid="{00000000-0005-0000-0000-00000A110000}"/>
    <cellStyle name="Normal 12 7 2 2 2" xfId="4337" xr:uid="{00000000-0005-0000-0000-00000B110000}"/>
    <cellStyle name="Normal 12 7 2 2 2 2" xfId="4338" xr:uid="{00000000-0005-0000-0000-00000C110000}"/>
    <cellStyle name="Normal 12 7 2 2 2 2 2" xfId="4339" xr:uid="{00000000-0005-0000-0000-00000D110000}"/>
    <cellStyle name="Normal 12 7 2 2 2 2 3" xfId="4340" xr:uid="{00000000-0005-0000-0000-00000E110000}"/>
    <cellStyle name="Normal 12 7 2 2 2 3" xfId="4341" xr:uid="{00000000-0005-0000-0000-00000F110000}"/>
    <cellStyle name="Normal 12 7 2 2 2 4" xfId="4342" xr:uid="{00000000-0005-0000-0000-000010110000}"/>
    <cellStyle name="Normal 12 7 2 2 3" xfId="4343" xr:uid="{00000000-0005-0000-0000-000011110000}"/>
    <cellStyle name="Normal 12 7 2 2 3 2" xfId="4344" xr:uid="{00000000-0005-0000-0000-000012110000}"/>
    <cellStyle name="Normal 12 7 2 2 3 2 2" xfId="4345" xr:uid="{00000000-0005-0000-0000-000013110000}"/>
    <cellStyle name="Normal 12 7 2 2 3 2 3" xfId="4346" xr:uid="{00000000-0005-0000-0000-000014110000}"/>
    <cellStyle name="Normal 12 7 2 2 3 3" xfId="4347" xr:uid="{00000000-0005-0000-0000-000015110000}"/>
    <cellStyle name="Normal 12 7 2 2 3 4" xfId="4348" xr:uid="{00000000-0005-0000-0000-000016110000}"/>
    <cellStyle name="Normal 12 7 2 2 4" xfId="4349" xr:uid="{00000000-0005-0000-0000-000017110000}"/>
    <cellStyle name="Normal 12 7 2 2 4 2" xfId="4350" xr:uid="{00000000-0005-0000-0000-000018110000}"/>
    <cellStyle name="Normal 12 7 2 2 4 2 2" xfId="4351" xr:uid="{00000000-0005-0000-0000-000019110000}"/>
    <cellStyle name="Normal 12 7 2 2 4 2 3" xfId="4352" xr:uid="{00000000-0005-0000-0000-00001A110000}"/>
    <cellStyle name="Normal 12 7 2 2 4 3" xfId="4353" xr:uid="{00000000-0005-0000-0000-00001B110000}"/>
    <cellStyle name="Normal 12 7 2 2 4 4" xfId="4354" xr:uid="{00000000-0005-0000-0000-00001C110000}"/>
    <cellStyle name="Normal 12 7 2 2 5" xfId="4355" xr:uid="{00000000-0005-0000-0000-00001D110000}"/>
    <cellStyle name="Normal 12 7 2 2 5 2" xfId="4356" xr:uid="{00000000-0005-0000-0000-00001E110000}"/>
    <cellStyle name="Normal 12 7 2 2 5 3" xfId="4357" xr:uid="{00000000-0005-0000-0000-00001F110000}"/>
    <cellStyle name="Normal 12 7 2 2 6" xfId="4358" xr:uid="{00000000-0005-0000-0000-000020110000}"/>
    <cellStyle name="Normal 12 7 2 2 7" xfId="4359" xr:uid="{00000000-0005-0000-0000-000021110000}"/>
    <cellStyle name="Normal 12 7 2 3" xfId="4360" xr:uid="{00000000-0005-0000-0000-000022110000}"/>
    <cellStyle name="Normal 12 7 2 3 2" xfId="4361" xr:uid="{00000000-0005-0000-0000-000023110000}"/>
    <cellStyle name="Normal 12 7 2 3 2 2" xfId="4362" xr:uid="{00000000-0005-0000-0000-000024110000}"/>
    <cellStyle name="Normal 12 7 2 3 2 3" xfId="4363" xr:uid="{00000000-0005-0000-0000-000025110000}"/>
    <cellStyle name="Normal 12 7 2 3 3" xfId="4364" xr:uid="{00000000-0005-0000-0000-000026110000}"/>
    <cellStyle name="Normal 12 7 2 3 4" xfId="4365" xr:uid="{00000000-0005-0000-0000-000027110000}"/>
    <cellStyle name="Normal 12 7 2 4" xfId="4366" xr:uid="{00000000-0005-0000-0000-000028110000}"/>
    <cellStyle name="Normal 12 7 2 4 2" xfId="4367" xr:uid="{00000000-0005-0000-0000-000029110000}"/>
    <cellStyle name="Normal 12 7 2 4 2 2" xfId="4368" xr:uid="{00000000-0005-0000-0000-00002A110000}"/>
    <cellStyle name="Normal 12 7 2 4 2 3" xfId="4369" xr:uid="{00000000-0005-0000-0000-00002B110000}"/>
    <cellStyle name="Normal 12 7 2 4 3" xfId="4370" xr:uid="{00000000-0005-0000-0000-00002C110000}"/>
    <cellStyle name="Normal 12 7 2 4 4" xfId="4371" xr:uid="{00000000-0005-0000-0000-00002D110000}"/>
    <cellStyle name="Normal 12 7 2 5" xfId="4372" xr:uid="{00000000-0005-0000-0000-00002E110000}"/>
    <cellStyle name="Normal 12 7 2 5 2" xfId="4373" xr:uid="{00000000-0005-0000-0000-00002F110000}"/>
    <cellStyle name="Normal 12 7 2 5 2 2" xfId="4374" xr:uid="{00000000-0005-0000-0000-000030110000}"/>
    <cellStyle name="Normal 12 7 2 5 2 3" xfId="4375" xr:uid="{00000000-0005-0000-0000-000031110000}"/>
    <cellStyle name="Normal 12 7 2 5 3" xfId="4376" xr:uid="{00000000-0005-0000-0000-000032110000}"/>
    <cellStyle name="Normal 12 7 2 5 4" xfId="4377" xr:uid="{00000000-0005-0000-0000-000033110000}"/>
    <cellStyle name="Normal 12 7 2 6" xfId="4378" xr:uid="{00000000-0005-0000-0000-000034110000}"/>
    <cellStyle name="Normal 12 7 2 6 2" xfId="4379" xr:uid="{00000000-0005-0000-0000-000035110000}"/>
    <cellStyle name="Normal 12 7 2 6 3" xfId="4380" xr:uid="{00000000-0005-0000-0000-000036110000}"/>
    <cellStyle name="Normal 12 7 2 7" xfId="4381" xr:uid="{00000000-0005-0000-0000-000037110000}"/>
    <cellStyle name="Normal 12 7 2 8" xfId="4382" xr:uid="{00000000-0005-0000-0000-000038110000}"/>
    <cellStyle name="Normal 12 7 2 9" xfId="4383" xr:uid="{00000000-0005-0000-0000-000039110000}"/>
    <cellStyle name="Normal 12 7 3" xfId="4384" xr:uid="{00000000-0005-0000-0000-00003A110000}"/>
    <cellStyle name="Normal 12 7 3 2" xfId="4385" xr:uid="{00000000-0005-0000-0000-00003B110000}"/>
    <cellStyle name="Normal 12 7 3 2 2" xfId="4386" xr:uid="{00000000-0005-0000-0000-00003C110000}"/>
    <cellStyle name="Normal 12 7 3 2 2 2" xfId="4387" xr:uid="{00000000-0005-0000-0000-00003D110000}"/>
    <cellStyle name="Normal 12 7 3 2 2 3" xfId="4388" xr:uid="{00000000-0005-0000-0000-00003E110000}"/>
    <cellStyle name="Normal 12 7 3 2 3" xfId="4389" xr:uid="{00000000-0005-0000-0000-00003F110000}"/>
    <cellStyle name="Normal 12 7 3 2 4" xfId="4390" xr:uid="{00000000-0005-0000-0000-000040110000}"/>
    <cellStyle name="Normal 12 7 3 3" xfId="4391" xr:uid="{00000000-0005-0000-0000-000041110000}"/>
    <cellStyle name="Normal 12 7 3 3 2" xfId="4392" xr:uid="{00000000-0005-0000-0000-000042110000}"/>
    <cellStyle name="Normal 12 7 3 3 2 2" xfId="4393" xr:uid="{00000000-0005-0000-0000-000043110000}"/>
    <cellStyle name="Normal 12 7 3 3 2 3" xfId="4394" xr:uid="{00000000-0005-0000-0000-000044110000}"/>
    <cellStyle name="Normal 12 7 3 3 3" xfId="4395" xr:uid="{00000000-0005-0000-0000-000045110000}"/>
    <cellStyle name="Normal 12 7 3 3 4" xfId="4396" xr:uid="{00000000-0005-0000-0000-000046110000}"/>
    <cellStyle name="Normal 12 7 3 4" xfId="4397" xr:uid="{00000000-0005-0000-0000-000047110000}"/>
    <cellStyle name="Normal 12 7 3 4 2" xfId="4398" xr:uid="{00000000-0005-0000-0000-000048110000}"/>
    <cellStyle name="Normal 12 7 3 4 2 2" xfId="4399" xr:uid="{00000000-0005-0000-0000-000049110000}"/>
    <cellStyle name="Normal 12 7 3 4 2 3" xfId="4400" xr:uid="{00000000-0005-0000-0000-00004A110000}"/>
    <cellStyle name="Normal 12 7 3 4 3" xfId="4401" xr:uid="{00000000-0005-0000-0000-00004B110000}"/>
    <cellStyle name="Normal 12 7 3 4 4" xfId="4402" xr:uid="{00000000-0005-0000-0000-00004C110000}"/>
    <cellStyle name="Normal 12 7 3 5" xfId="4403" xr:uid="{00000000-0005-0000-0000-00004D110000}"/>
    <cellStyle name="Normal 12 7 3 5 2" xfId="4404" xr:uid="{00000000-0005-0000-0000-00004E110000}"/>
    <cellStyle name="Normal 12 7 3 5 3" xfId="4405" xr:uid="{00000000-0005-0000-0000-00004F110000}"/>
    <cellStyle name="Normal 12 7 3 6" xfId="4406" xr:uid="{00000000-0005-0000-0000-000050110000}"/>
    <cellStyle name="Normal 12 7 3 7" xfId="4407" xr:uid="{00000000-0005-0000-0000-000051110000}"/>
    <cellStyle name="Normal 12 7 4" xfId="4408" xr:uid="{00000000-0005-0000-0000-000052110000}"/>
    <cellStyle name="Normal 12 7 4 2" xfId="4409" xr:uid="{00000000-0005-0000-0000-000053110000}"/>
    <cellStyle name="Normal 12 7 4 2 2" xfId="4410" xr:uid="{00000000-0005-0000-0000-000054110000}"/>
    <cellStyle name="Normal 12 7 4 2 3" xfId="4411" xr:uid="{00000000-0005-0000-0000-000055110000}"/>
    <cellStyle name="Normal 12 7 4 3" xfId="4412" xr:uid="{00000000-0005-0000-0000-000056110000}"/>
    <cellStyle name="Normal 12 7 4 4" xfId="4413" xr:uid="{00000000-0005-0000-0000-000057110000}"/>
    <cellStyle name="Normal 12 7 5" xfId="4414" xr:uid="{00000000-0005-0000-0000-000058110000}"/>
    <cellStyle name="Normal 12 7 5 2" xfId="4415" xr:uid="{00000000-0005-0000-0000-000059110000}"/>
    <cellStyle name="Normal 12 7 5 2 2" xfId="4416" xr:uid="{00000000-0005-0000-0000-00005A110000}"/>
    <cellStyle name="Normal 12 7 5 2 3" xfId="4417" xr:uid="{00000000-0005-0000-0000-00005B110000}"/>
    <cellStyle name="Normal 12 7 5 3" xfId="4418" xr:uid="{00000000-0005-0000-0000-00005C110000}"/>
    <cellStyle name="Normal 12 7 5 4" xfId="4419" xr:uid="{00000000-0005-0000-0000-00005D110000}"/>
    <cellStyle name="Normal 12 7 6" xfId="4420" xr:uid="{00000000-0005-0000-0000-00005E110000}"/>
    <cellStyle name="Normal 12 7 6 2" xfId="4421" xr:uid="{00000000-0005-0000-0000-00005F110000}"/>
    <cellStyle name="Normal 12 7 6 2 2" xfId="4422" xr:uid="{00000000-0005-0000-0000-000060110000}"/>
    <cellStyle name="Normal 12 7 6 2 3" xfId="4423" xr:uid="{00000000-0005-0000-0000-000061110000}"/>
    <cellStyle name="Normal 12 7 6 3" xfId="4424" xr:uid="{00000000-0005-0000-0000-000062110000}"/>
    <cellStyle name="Normal 12 7 6 4" xfId="4425" xr:uid="{00000000-0005-0000-0000-000063110000}"/>
    <cellStyle name="Normal 12 7 7" xfId="4426" xr:uid="{00000000-0005-0000-0000-000064110000}"/>
    <cellStyle name="Normal 12 7 7 2" xfId="4427" xr:uid="{00000000-0005-0000-0000-000065110000}"/>
    <cellStyle name="Normal 12 7 7 3" xfId="4428" xr:uid="{00000000-0005-0000-0000-000066110000}"/>
    <cellStyle name="Normal 12 7 8" xfId="4429" xr:uid="{00000000-0005-0000-0000-000067110000}"/>
    <cellStyle name="Normal 12 7 9" xfId="4430" xr:uid="{00000000-0005-0000-0000-000068110000}"/>
    <cellStyle name="Normal 12 8" xfId="4431" xr:uid="{00000000-0005-0000-0000-000069110000}"/>
    <cellStyle name="Normal 12 8 10" xfId="4432" xr:uid="{00000000-0005-0000-0000-00006A110000}"/>
    <cellStyle name="Normal 12 8 2" xfId="4433" xr:uid="{00000000-0005-0000-0000-00006B110000}"/>
    <cellStyle name="Normal 12 8 2 2" xfId="4434" xr:uid="{00000000-0005-0000-0000-00006C110000}"/>
    <cellStyle name="Normal 12 8 2 2 2" xfId="4435" xr:uid="{00000000-0005-0000-0000-00006D110000}"/>
    <cellStyle name="Normal 12 8 2 2 2 2" xfId="4436" xr:uid="{00000000-0005-0000-0000-00006E110000}"/>
    <cellStyle name="Normal 12 8 2 2 2 2 2" xfId="4437" xr:uid="{00000000-0005-0000-0000-00006F110000}"/>
    <cellStyle name="Normal 12 8 2 2 2 2 3" xfId="4438" xr:uid="{00000000-0005-0000-0000-000070110000}"/>
    <cellStyle name="Normal 12 8 2 2 2 3" xfId="4439" xr:uid="{00000000-0005-0000-0000-000071110000}"/>
    <cellStyle name="Normal 12 8 2 2 2 4" xfId="4440" xr:uid="{00000000-0005-0000-0000-000072110000}"/>
    <cellStyle name="Normal 12 8 2 2 3" xfId="4441" xr:uid="{00000000-0005-0000-0000-000073110000}"/>
    <cellStyle name="Normal 12 8 2 2 3 2" xfId="4442" xr:uid="{00000000-0005-0000-0000-000074110000}"/>
    <cellStyle name="Normal 12 8 2 2 3 2 2" xfId="4443" xr:uid="{00000000-0005-0000-0000-000075110000}"/>
    <cellStyle name="Normal 12 8 2 2 3 2 3" xfId="4444" xr:uid="{00000000-0005-0000-0000-000076110000}"/>
    <cellStyle name="Normal 12 8 2 2 3 3" xfId="4445" xr:uid="{00000000-0005-0000-0000-000077110000}"/>
    <cellStyle name="Normal 12 8 2 2 3 4" xfId="4446" xr:uid="{00000000-0005-0000-0000-000078110000}"/>
    <cellStyle name="Normal 12 8 2 2 4" xfId="4447" xr:uid="{00000000-0005-0000-0000-000079110000}"/>
    <cellStyle name="Normal 12 8 2 2 4 2" xfId="4448" xr:uid="{00000000-0005-0000-0000-00007A110000}"/>
    <cellStyle name="Normal 12 8 2 2 4 2 2" xfId="4449" xr:uid="{00000000-0005-0000-0000-00007B110000}"/>
    <cellStyle name="Normal 12 8 2 2 4 2 3" xfId="4450" xr:uid="{00000000-0005-0000-0000-00007C110000}"/>
    <cellStyle name="Normal 12 8 2 2 4 3" xfId="4451" xr:uid="{00000000-0005-0000-0000-00007D110000}"/>
    <cellStyle name="Normal 12 8 2 2 4 4" xfId="4452" xr:uid="{00000000-0005-0000-0000-00007E110000}"/>
    <cellStyle name="Normal 12 8 2 2 5" xfId="4453" xr:uid="{00000000-0005-0000-0000-00007F110000}"/>
    <cellStyle name="Normal 12 8 2 2 5 2" xfId="4454" xr:uid="{00000000-0005-0000-0000-000080110000}"/>
    <cellStyle name="Normal 12 8 2 2 5 3" xfId="4455" xr:uid="{00000000-0005-0000-0000-000081110000}"/>
    <cellStyle name="Normal 12 8 2 2 6" xfId="4456" xr:uid="{00000000-0005-0000-0000-000082110000}"/>
    <cellStyle name="Normal 12 8 2 2 7" xfId="4457" xr:uid="{00000000-0005-0000-0000-000083110000}"/>
    <cellStyle name="Normal 12 8 2 3" xfId="4458" xr:uid="{00000000-0005-0000-0000-000084110000}"/>
    <cellStyle name="Normal 12 8 2 3 2" xfId="4459" xr:uid="{00000000-0005-0000-0000-000085110000}"/>
    <cellStyle name="Normal 12 8 2 3 2 2" xfId="4460" xr:uid="{00000000-0005-0000-0000-000086110000}"/>
    <cellStyle name="Normal 12 8 2 3 2 3" xfId="4461" xr:uid="{00000000-0005-0000-0000-000087110000}"/>
    <cellStyle name="Normal 12 8 2 3 3" xfId="4462" xr:uid="{00000000-0005-0000-0000-000088110000}"/>
    <cellStyle name="Normal 12 8 2 3 4" xfId="4463" xr:uid="{00000000-0005-0000-0000-000089110000}"/>
    <cellStyle name="Normal 12 8 2 4" xfId="4464" xr:uid="{00000000-0005-0000-0000-00008A110000}"/>
    <cellStyle name="Normal 12 8 2 4 2" xfId="4465" xr:uid="{00000000-0005-0000-0000-00008B110000}"/>
    <cellStyle name="Normal 12 8 2 4 2 2" xfId="4466" xr:uid="{00000000-0005-0000-0000-00008C110000}"/>
    <cellStyle name="Normal 12 8 2 4 2 3" xfId="4467" xr:uid="{00000000-0005-0000-0000-00008D110000}"/>
    <cellStyle name="Normal 12 8 2 4 3" xfId="4468" xr:uid="{00000000-0005-0000-0000-00008E110000}"/>
    <cellStyle name="Normal 12 8 2 4 4" xfId="4469" xr:uid="{00000000-0005-0000-0000-00008F110000}"/>
    <cellStyle name="Normal 12 8 2 5" xfId="4470" xr:uid="{00000000-0005-0000-0000-000090110000}"/>
    <cellStyle name="Normal 12 8 2 5 2" xfId="4471" xr:uid="{00000000-0005-0000-0000-000091110000}"/>
    <cellStyle name="Normal 12 8 2 5 2 2" xfId="4472" xr:uid="{00000000-0005-0000-0000-000092110000}"/>
    <cellStyle name="Normal 12 8 2 5 2 3" xfId="4473" xr:uid="{00000000-0005-0000-0000-000093110000}"/>
    <cellStyle name="Normal 12 8 2 5 3" xfId="4474" xr:uid="{00000000-0005-0000-0000-000094110000}"/>
    <cellStyle name="Normal 12 8 2 5 4" xfId="4475" xr:uid="{00000000-0005-0000-0000-000095110000}"/>
    <cellStyle name="Normal 12 8 2 6" xfId="4476" xr:uid="{00000000-0005-0000-0000-000096110000}"/>
    <cellStyle name="Normal 12 8 2 6 2" xfId="4477" xr:uid="{00000000-0005-0000-0000-000097110000}"/>
    <cellStyle name="Normal 12 8 2 6 3" xfId="4478" xr:uid="{00000000-0005-0000-0000-000098110000}"/>
    <cellStyle name="Normal 12 8 2 7" xfId="4479" xr:uid="{00000000-0005-0000-0000-000099110000}"/>
    <cellStyle name="Normal 12 8 2 8" xfId="4480" xr:uid="{00000000-0005-0000-0000-00009A110000}"/>
    <cellStyle name="Normal 12 8 2 9" xfId="4481" xr:uid="{00000000-0005-0000-0000-00009B110000}"/>
    <cellStyle name="Normal 12 8 3" xfId="4482" xr:uid="{00000000-0005-0000-0000-00009C110000}"/>
    <cellStyle name="Normal 12 8 3 2" xfId="4483" xr:uid="{00000000-0005-0000-0000-00009D110000}"/>
    <cellStyle name="Normal 12 8 3 2 2" xfId="4484" xr:uid="{00000000-0005-0000-0000-00009E110000}"/>
    <cellStyle name="Normal 12 8 3 2 2 2" xfId="4485" xr:uid="{00000000-0005-0000-0000-00009F110000}"/>
    <cellStyle name="Normal 12 8 3 2 2 3" xfId="4486" xr:uid="{00000000-0005-0000-0000-0000A0110000}"/>
    <cellStyle name="Normal 12 8 3 2 3" xfId="4487" xr:uid="{00000000-0005-0000-0000-0000A1110000}"/>
    <cellStyle name="Normal 12 8 3 2 4" xfId="4488" xr:uid="{00000000-0005-0000-0000-0000A2110000}"/>
    <cellStyle name="Normal 12 8 3 3" xfId="4489" xr:uid="{00000000-0005-0000-0000-0000A3110000}"/>
    <cellStyle name="Normal 12 8 3 3 2" xfId="4490" xr:uid="{00000000-0005-0000-0000-0000A4110000}"/>
    <cellStyle name="Normal 12 8 3 3 2 2" xfId="4491" xr:uid="{00000000-0005-0000-0000-0000A5110000}"/>
    <cellStyle name="Normal 12 8 3 3 2 3" xfId="4492" xr:uid="{00000000-0005-0000-0000-0000A6110000}"/>
    <cellStyle name="Normal 12 8 3 3 3" xfId="4493" xr:uid="{00000000-0005-0000-0000-0000A7110000}"/>
    <cellStyle name="Normal 12 8 3 3 4" xfId="4494" xr:uid="{00000000-0005-0000-0000-0000A8110000}"/>
    <cellStyle name="Normal 12 8 3 4" xfId="4495" xr:uid="{00000000-0005-0000-0000-0000A9110000}"/>
    <cellStyle name="Normal 12 8 3 4 2" xfId="4496" xr:uid="{00000000-0005-0000-0000-0000AA110000}"/>
    <cellStyle name="Normal 12 8 3 4 2 2" xfId="4497" xr:uid="{00000000-0005-0000-0000-0000AB110000}"/>
    <cellStyle name="Normal 12 8 3 4 2 3" xfId="4498" xr:uid="{00000000-0005-0000-0000-0000AC110000}"/>
    <cellStyle name="Normal 12 8 3 4 3" xfId="4499" xr:uid="{00000000-0005-0000-0000-0000AD110000}"/>
    <cellStyle name="Normal 12 8 3 4 4" xfId="4500" xr:uid="{00000000-0005-0000-0000-0000AE110000}"/>
    <cellStyle name="Normal 12 8 3 5" xfId="4501" xr:uid="{00000000-0005-0000-0000-0000AF110000}"/>
    <cellStyle name="Normal 12 8 3 5 2" xfId="4502" xr:uid="{00000000-0005-0000-0000-0000B0110000}"/>
    <cellStyle name="Normal 12 8 3 5 3" xfId="4503" xr:uid="{00000000-0005-0000-0000-0000B1110000}"/>
    <cellStyle name="Normal 12 8 3 6" xfId="4504" xr:uid="{00000000-0005-0000-0000-0000B2110000}"/>
    <cellStyle name="Normal 12 8 3 7" xfId="4505" xr:uid="{00000000-0005-0000-0000-0000B3110000}"/>
    <cellStyle name="Normal 12 8 4" xfId="4506" xr:uid="{00000000-0005-0000-0000-0000B4110000}"/>
    <cellStyle name="Normal 12 8 4 2" xfId="4507" xr:uid="{00000000-0005-0000-0000-0000B5110000}"/>
    <cellStyle name="Normal 12 8 4 2 2" xfId="4508" xr:uid="{00000000-0005-0000-0000-0000B6110000}"/>
    <cellStyle name="Normal 12 8 4 2 3" xfId="4509" xr:uid="{00000000-0005-0000-0000-0000B7110000}"/>
    <cellStyle name="Normal 12 8 4 3" xfId="4510" xr:uid="{00000000-0005-0000-0000-0000B8110000}"/>
    <cellStyle name="Normal 12 8 4 4" xfId="4511" xr:uid="{00000000-0005-0000-0000-0000B9110000}"/>
    <cellStyle name="Normal 12 8 5" xfId="4512" xr:uid="{00000000-0005-0000-0000-0000BA110000}"/>
    <cellStyle name="Normal 12 8 5 2" xfId="4513" xr:uid="{00000000-0005-0000-0000-0000BB110000}"/>
    <cellStyle name="Normal 12 8 5 2 2" xfId="4514" xr:uid="{00000000-0005-0000-0000-0000BC110000}"/>
    <cellStyle name="Normal 12 8 5 2 3" xfId="4515" xr:uid="{00000000-0005-0000-0000-0000BD110000}"/>
    <cellStyle name="Normal 12 8 5 3" xfId="4516" xr:uid="{00000000-0005-0000-0000-0000BE110000}"/>
    <cellStyle name="Normal 12 8 5 4" xfId="4517" xr:uid="{00000000-0005-0000-0000-0000BF110000}"/>
    <cellStyle name="Normal 12 8 6" xfId="4518" xr:uid="{00000000-0005-0000-0000-0000C0110000}"/>
    <cellStyle name="Normal 12 8 6 2" xfId="4519" xr:uid="{00000000-0005-0000-0000-0000C1110000}"/>
    <cellStyle name="Normal 12 8 6 2 2" xfId="4520" xr:uid="{00000000-0005-0000-0000-0000C2110000}"/>
    <cellStyle name="Normal 12 8 6 2 3" xfId="4521" xr:uid="{00000000-0005-0000-0000-0000C3110000}"/>
    <cellStyle name="Normal 12 8 6 3" xfId="4522" xr:uid="{00000000-0005-0000-0000-0000C4110000}"/>
    <cellStyle name="Normal 12 8 6 4" xfId="4523" xr:uid="{00000000-0005-0000-0000-0000C5110000}"/>
    <cellStyle name="Normal 12 8 7" xfId="4524" xr:uid="{00000000-0005-0000-0000-0000C6110000}"/>
    <cellStyle name="Normal 12 8 7 2" xfId="4525" xr:uid="{00000000-0005-0000-0000-0000C7110000}"/>
    <cellStyle name="Normal 12 8 7 3" xfId="4526" xr:uid="{00000000-0005-0000-0000-0000C8110000}"/>
    <cellStyle name="Normal 12 8 8" xfId="4527" xr:uid="{00000000-0005-0000-0000-0000C9110000}"/>
    <cellStyle name="Normal 12 8 9" xfId="4528" xr:uid="{00000000-0005-0000-0000-0000CA110000}"/>
    <cellStyle name="Normal 12 9" xfId="4529" xr:uid="{00000000-0005-0000-0000-0000CB110000}"/>
    <cellStyle name="Normal 12 9 10" xfId="4530" xr:uid="{00000000-0005-0000-0000-0000CC110000}"/>
    <cellStyle name="Normal 12 9 2" xfId="4531" xr:uid="{00000000-0005-0000-0000-0000CD110000}"/>
    <cellStyle name="Normal 12 9 2 2" xfId="4532" xr:uid="{00000000-0005-0000-0000-0000CE110000}"/>
    <cellStyle name="Normal 12 9 2 2 2" xfId="4533" xr:uid="{00000000-0005-0000-0000-0000CF110000}"/>
    <cellStyle name="Normal 12 9 2 2 2 2" xfId="4534" xr:uid="{00000000-0005-0000-0000-0000D0110000}"/>
    <cellStyle name="Normal 12 9 2 2 2 2 2" xfId="4535" xr:uid="{00000000-0005-0000-0000-0000D1110000}"/>
    <cellStyle name="Normal 12 9 2 2 2 2 3" xfId="4536" xr:uid="{00000000-0005-0000-0000-0000D2110000}"/>
    <cellStyle name="Normal 12 9 2 2 2 3" xfId="4537" xr:uid="{00000000-0005-0000-0000-0000D3110000}"/>
    <cellStyle name="Normal 12 9 2 2 2 4" xfId="4538" xr:uid="{00000000-0005-0000-0000-0000D4110000}"/>
    <cellStyle name="Normal 12 9 2 2 3" xfId="4539" xr:uid="{00000000-0005-0000-0000-0000D5110000}"/>
    <cellStyle name="Normal 12 9 2 2 3 2" xfId="4540" xr:uid="{00000000-0005-0000-0000-0000D6110000}"/>
    <cellStyle name="Normal 12 9 2 2 3 2 2" xfId="4541" xr:uid="{00000000-0005-0000-0000-0000D7110000}"/>
    <cellStyle name="Normal 12 9 2 2 3 2 3" xfId="4542" xr:uid="{00000000-0005-0000-0000-0000D8110000}"/>
    <cellStyle name="Normal 12 9 2 2 3 3" xfId="4543" xr:uid="{00000000-0005-0000-0000-0000D9110000}"/>
    <cellStyle name="Normal 12 9 2 2 3 4" xfId="4544" xr:uid="{00000000-0005-0000-0000-0000DA110000}"/>
    <cellStyle name="Normal 12 9 2 2 4" xfId="4545" xr:uid="{00000000-0005-0000-0000-0000DB110000}"/>
    <cellStyle name="Normal 12 9 2 2 4 2" xfId="4546" xr:uid="{00000000-0005-0000-0000-0000DC110000}"/>
    <cellStyle name="Normal 12 9 2 2 4 2 2" xfId="4547" xr:uid="{00000000-0005-0000-0000-0000DD110000}"/>
    <cellStyle name="Normal 12 9 2 2 4 2 3" xfId="4548" xr:uid="{00000000-0005-0000-0000-0000DE110000}"/>
    <cellStyle name="Normal 12 9 2 2 4 3" xfId="4549" xr:uid="{00000000-0005-0000-0000-0000DF110000}"/>
    <cellStyle name="Normal 12 9 2 2 4 4" xfId="4550" xr:uid="{00000000-0005-0000-0000-0000E0110000}"/>
    <cellStyle name="Normal 12 9 2 2 5" xfId="4551" xr:uid="{00000000-0005-0000-0000-0000E1110000}"/>
    <cellStyle name="Normal 12 9 2 2 5 2" xfId="4552" xr:uid="{00000000-0005-0000-0000-0000E2110000}"/>
    <cellStyle name="Normal 12 9 2 2 5 3" xfId="4553" xr:uid="{00000000-0005-0000-0000-0000E3110000}"/>
    <cellStyle name="Normal 12 9 2 2 6" xfId="4554" xr:uid="{00000000-0005-0000-0000-0000E4110000}"/>
    <cellStyle name="Normal 12 9 2 2 7" xfId="4555" xr:uid="{00000000-0005-0000-0000-0000E5110000}"/>
    <cellStyle name="Normal 12 9 2 3" xfId="4556" xr:uid="{00000000-0005-0000-0000-0000E6110000}"/>
    <cellStyle name="Normal 12 9 2 3 2" xfId="4557" xr:uid="{00000000-0005-0000-0000-0000E7110000}"/>
    <cellStyle name="Normal 12 9 2 3 2 2" xfId="4558" xr:uid="{00000000-0005-0000-0000-0000E8110000}"/>
    <cellStyle name="Normal 12 9 2 3 2 3" xfId="4559" xr:uid="{00000000-0005-0000-0000-0000E9110000}"/>
    <cellStyle name="Normal 12 9 2 3 3" xfId="4560" xr:uid="{00000000-0005-0000-0000-0000EA110000}"/>
    <cellStyle name="Normal 12 9 2 3 4" xfId="4561" xr:uid="{00000000-0005-0000-0000-0000EB110000}"/>
    <cellStyle name="Normal 12 9 2 4" xfId="4562" xr:uid="{00000000-0005-0000-0000-0000EC110000}"/>
    <cellStyle name="Normal 12 9 2 4 2" xfId="4563" xr:uid="{00000000-0005-0000-0000-0000ED110000}"/>
    <cellStyle name="Normal 12 9 2 4 2 2" xfId="4564" xr:uid="{00000000-0005-0000-0000-0000EE110000}"/>
    <cellStyle name="Normal 12 9 2 4 2 3" xfId="4565" xr:uid="{00000000-0005-0000-0000-0000EF110000}"/>
    <cellStyle name="Normal 12 9 2 4 3" xfId="4566" xr:uid="{00000000-0005-0000-0000-0000F0110000}"/>
    <cellStyle name="Normal 12 9 2 4 4" xfId="4567" xr:uid="{00000000-0005-0000-0000-0000F1110000}"/>
    <cellStyle name="Normal 12 9 2 5" xfId="4568" xr:uid="{00000000-0005-0000-0000-0000F2110000}"/>
    <cellStyle name="Normal 12 9 2 5 2" xfId="4569" xr:uid="{00000000-0005-0000-0000-0000F3110000}"/>
    <cellStyle name="Normal 12 9 2 5 2 2" xfId="4570" xr:uid="{00000000-0005-0000-0000-0000F4110000}"/>
    <cellStyle name="Normal 12 9 2 5 2 3" xfId="4571" xr:uid="{00000000-0005-0000-0000-0000F5110000}"/>
    <cellStyle name="Normal 12 9 2 5 3" xfId="4572" xr:uid="{00000000-0005-0000-0000-0000F6110000}"/>
    <cellStyle name="Normal 12 9 2 5 4" xfId="4573" xr:uid="{00000000-0005-0000-0000-0000F7110000}"/>
    <cellStyle name="Normal 12 9 2 6" xfId="4574" xr:uid="{00000000-0005-0000-0000-0000F8110000}"/>
    <cellStyle name="Normal 12 9 2 6 2" xfId="4575" xr:uid="{00000000-0005-0000-0000-0000F9110000}"/>
    <cellStyle name="Normal 12 9 2 6 3" xfId="4576" xr:uid="{00000000-0005-0000-0000-0000FA110000}"/>
    <cellStyle name="Normal 12 9 2 7" xfId="4577" xr:uid="{00000000-0005-0000-0000-0000FB110000}"/>
    <cellStyle name="Normal 12 9 2 8" xfId="4578" xr:uid="{00000000-0005-0000-0000-0000FC110000}"/>
    <cellStyle name="Normal 12 9 2 9" xfId="4579" xr:uid="{00000000-0005-0000-0000-0000FD110000}"/>
    <cellStyle name="Normal 12 9 3" xfId="4580" xr:uid="{00000000-0005-0000-0000-0000FE110000}"/>
    <cellStyle name="Normal 12 9 3 2" xfId="4581" xr:uid="{00000000-0005-0000-0000-0000FF110000}"/>
    <cellStyle name="Normal 12 9 3 2 2" xfId="4582" xr:uid="{00000000-0005-0000-0000-000000120000}"/>
    <cellStyle name="Normal 12 9 3 2 2 2" xfId="4583" xr:uid="{00000000-0005-0000-0000-000001120000}"/>
    <cellStyle name="Normal 12 9 3 2 2 3" xfId="4584" xr:uid="{00000000-0005-0000-0000-000002120000}"/>
    <cellStyle name="Normal 12 9 3 2 3" xfId="4585" xr:uid="{00000000-0005-0000-0000-000003120000}"/>
    <cellStyle name="Normal 12 9 3 2 4" xfId="4586" xr:uid="{00000000-0005-0000-0000-000004120000}"/>
    <cellStyle name="Normal 12 9 3 3" xfId="4587" xr:uid="{00000000-0005-0000-0000-000005120000}"/>
    <cellStyle name="Normal 12 9 3 3 2" xfId="4588" xr:uid="{00000000-0005-0000-0000-000006120000}"/>
    <cellStyle name="Normal 12 9 3 3 2 2" xfId="4589" xr:uid="{00000000-0005-0000-0000-000007120000}"/>
    <cellStyle name="Normal 12 9 3 3 2 3" xfId="4590" xr:uid="{00000000-0005-0000-0000-000008120000}"/>
    <cellStyle name="Normal 12 9 3 3 3" xfId="4591" xr:uid="{00000000-0005-0000-0000-000009120000}"/>
    <cellStyle name="Normal 12 9 3 3 4" xfId="4592" xr:uid="{00000000-0005-0000-0000-00000A120000}"/>
    <cellStyle name="Normal 12 9 3 4" xfId="4593" xr:uid="{00000000-0005-0000-0000-00000B120000}"/>
    <cellStyle name="Normal 12 9 3 4 2" xfId="4594" xr:uid="{00000000-0005-0000-0000-00000C120000}"/>
    <cellStyle name="Normal 12 9 3 4 2 2" xfId="4595" xr:uid="{00000000-0005-0000-0000-00000D120000}"/>
    <cellStyle name="Normal 12 9 3 4 2 3" xfId="4596" xr:uid="{00000000-0005-0000-0000-00000E120000}"/>
    <cellStyle name="Normal 12 9 3 4 3" xfId="4597" xr:uid="{00000000-0005-0000-0000-00000F120000}"/>
    <cellStyle name="Normal 12 9 3 4 4" xfId="4598" xr:uid="{00000000-0005-0000-0000-000010120000}"/>
    <cellStyle name="Normal 12 9 3 5" xfId="4599" xr:uid="{00000000-0005-0000-0000-000011120000}"/>
    <cellStyle name="Normal 12 9 3 5 2" xfId="4600" xr:uid="{00000000-0005-0000-0000-000012120000}"/>
    <cellStyle name="Normal 12 9 3 5 3" xfId="4601" xr:uid="{00000000-0005-0000-0000-000013120000}"/>
    <cellStyle name="Normal 12 9 3 6" xfId="4602" xr:uid="{00000000-0005-0000-0000-000014120000}"/>
    <cellStyle name="Normal 12 9 3 7" xfId="4603" xr:uid="{00000000-0005-0000-0000-000015120000}"/>
    <cellStyle name="Normal 12 9 4" xfId="4604" xr:uid="{00000000-0005-0000-0000-000016120000}"/>
    <cellStyle name="Normal 12 9 4 2" xfId="4605" xr:uid="{00000000-0005-0000-0000-000017120000}"/>
    <cellStyle name="Normal 12 9 4 2 2" xfId="4606" xr:uid="{00000000-0005-0000-0000-000018120000}"/>
    <cellStyle name="Normal 12 9 4 2 3" xfId="4607" xr:uid="{00000000-0005-0000-0000-000019120000}"/>
    <cellStyle name="Normal 12 9 4 3" xfId="4608" xr:uid="{00000000-0005-0000-0000-00001A120000}"/>
    <cellStyle name="Normal 12 9 4 4" xfId="4609" xr:uid="{00000000-0005-0000-0000-00001B120000}"/>
    <cellStyle name="Normal 12 9 5" xfId="4610" xr:uid="{00000000-0005-0000-0000-00001C120000}"/>
    <cellStyle name="Normal 12 9 5 2" xfId="4611" xr:uid="{00000000-0005-0000-0000-00001D120000}"/>
    <cellStyle name="Normal 12 9 5 2 2" xfId="4612" xr:uid="{00000000-0005-0000-0000-00001E120000}"/>
    <cellStyle name="Normal 12 9 5 2 3" xfId="4613" xr:uid="{00000000-0005-0000-0000-00001F120000}"/>
    <cellStyle name="Normal 12 9 5 3" xfId="4614" xr:uid="{00000000-0005-0000-0000-000020120000}"/>
    <cellStyle name="Normal 12 9 5 4" xfId="4615" xr:uid="{00000000-0005-0000-0000-000021120000}"/>
    <cellStyle name="Normal 12 9 6" xfId="4616" xr:uid="{00000000-0005-0000-0000-000022120000}"/>
    <cellStyle name="Normal 12 9 6 2" xfId="4617" xr:uid="{00000000-0005-0000-0000-000023120000}"/>
    <cellStyle name="Normal 12 9 6 2 2" xfId="4618" xr:uid="{00000000-0005-0000-0000-000024120000}"/>
    <cellStyle name="Normal 12 9 6 2 3" xfId="4619" xr:uid="{00000000-0005-0000-0000-000025120000}"/>
    <cellStyle name="Normal 12 9 6 3" xfId="4620" xr:uid="{00000000-0005-0000-0000-000026120000}"/>
    <cellStyle name="Normal 12 9 6 4" xfId="4621" xr:uid="{00000000-0005-0000-0000-000027120000}"/>
    <cellStyle name="Normal 12 9 7" xfId="4622" xr:uid="{00000000-0005-0000-0000-000028120000}"/>
    <cellStyle name="Normal 12 9 7 2" xfId="4623" xr:uid="{00000000-0005-0000-0000-000029120000}"/>
    <cellStyle name="Normal 12 9 7 3" xfId="4624" xr:uid="{00000000-0005-0000-0000-00002A120000}"/>
    <cellStyle name="Normal 12 9 8" xfId="4625" xr:uid="{00000000-0005-0000-0000-00002B120000}"/>
    <cellStyle name="Normal 12 9 9" xfId="4626" xr:uid="{00000000-0005-0000-0000-00002C120000}"/>
    <cellStyle name="Normal 120" xfId="43911" xr:uid="{00000000-0005-0000-0000-00002D120000}"/>
    <cellStyle name="Normal 121" xfId="4627" xr:uid="{00000000-0005-0000-0000-00002E120000}"/>
    <cellStyle name="Normal 122" xfId="43913" xr:uid="{00000000-0005-0000-0000-00002F120000}"/>
    <cellStyle name="Normal 123" xfId="43926" xr:uid="{00000000-0005-0000-0000-000030120000}"/>
    <cellStyle name="Normal 124" xfId="24" xr:uid="{00000000-0005-0000-0000-000031120000}"/>
    <cellStyle name="Normal 125" xfId="43915" xr:uid="{00000000-0005-0000-0000-000032120000}"/>
    <cellStyle name="Normal 126" xfId="43934" xr:uid="{00000000-0005-0000-0000-000033120000}"/>
    <cellStyle name="Normal 127" xfId="43938" xr:uid="{00000000-0005-0000-0000-000034120000}"/>
    <cellStyle name="Normal 128" xfId="43947" xr:uid="{00000000-0005-0000-0000-000035120000}"/>
    <cellStyle name="Normal 129" xfId="43948" xr:uid="{00000000-0005-0000-0000-000036120000}"/>
    <cellStyle name="Normal 13" xfId="4628" xr:uid="{00000000-0005-0000-0000-000037120000}"/>
    <cellStyle name="Normal 13 2" xfId="4629" xr:uid="{00000000-0005-0000-0000-000038120000}"/>
    <cellStyle name="Normal 13 2 2" xfId="4630" xr:uid="{00000000-0005-0000-0000-000039120000}"/>
    <cellStyle name="Normal 13 2 3" xfId="4631" xr:uid="{00000000-0005-0000-0000-00003A120000}"/>
    <cellStyle name="Normal 13 2 4" xfId="43960" xr:uid="{00000000-0005-0000-0000-00003B120000}"/>
    <cellStyle name="Normal 13 3" xfId="4632" xr:uid="{00000000-0005-0000-0000-00003C120000}"/>
    <cellStyle name="Normal 13 3 2" xfId="4633" xr:uid="{00000000-0005-0000-0000-00003D120000}"/>
    <cellStyle name="Normal 13 3 3" xfId="43961" xr:uid="{00000000-0005-0000-0000-00003E120000}"/>
    <cellStyle name="Normal 13 4" xfId="4634" xr:uid="{00000000-0005-0000-0000-00003F120000}"/>
    <cellStyle name="Normal 13 4 2" xfId="43962" xr:uid="{00000000-0005-0000-0000-000040120000}"/>
    <cellStyle name="Normal 130" xfId="43959" xr:uid="{00000000-0005-0000-0000-000041120000}"/>
    <cellStyle name="Normal 131" xfId="44014" xr:uid="{00000000-0005-0000-0000-000042120000}"/>
    <cellStyle name="Normal 132" xfId="44074" xr:uid="{C990296E-689F-4883-8529-D72652D5C5AE}"/>
    <cellStyle name="Normal 133" xfId="44082" xr:uid="{00952313-6C9A-496D-BD24-1B34F41D51C1}"/>
    <cellStyle name="Normal 134" xfId="44089" xr:uid="{A935E1BD-D805-4F21-9327-8698036C434E}"/>
    <cellStyle name="Normal 14" xfId="4635" xr:uid="{00000000-0005-0000-0000-000043120000}"/>
    <cellStyle name="Normal 14 2" xfId="4636" xr:uid="{00000000-0005-0000-0000-000044120000}"/>
    <cellStyle name="Normal 14 2 2" xfId="43943" xr:uid="{00000000-0005-0000-0000-000045120000}"/>
    <cellStyle name="Normal 14 3" xfId="4637" xr:uid="{00000000-0005-0000-0000-000046120000}"/>
    <cellStyle name="Normal 14 3 2" xfId="43963" xr:uid="{00000000-0005-0000-0000-000047120000}"/>
    <cellStyle name="Normal 14 4" xfId="4638" xr:uid="{00000000-0005-0000-0000-000048120000}"/>
    <cellStyle name="Normal 15" xfId="4639" xr:uid="{00000000-0005-0000-0000-000049120000}"/>
    <cellStyle name="Normal 15 10 3" xfId="4640" xr:uid="{00000000-0005-0000-0000-00004A120000}"/>
    <cellStyle name="Normal 15 2" xfId="4641" xr:uid="{00000000-0005-0000-0000-00004B120000}"/>
    <cellStyle name="Normal 15 2 2" xfId="4642" xr:uid="{00000000-0005-0000-0000-00004C120000}"/>
    <cellStyle name="Normal 15 2 2 2" xfId="4643" xr:uid="{00000000-0005-0000-0000-00004D120000}"/>
    <cellStyle name="Normal 15 2 3" xfId="4644" xr:uid="{00000000-0005-0000-0000-00004E120000}"/>
    <cellStyle name="Normal 15 2 4" xfId="4645" xr:uid="{00000000-0005-0000-0000-00004F120000}"/>
    <cellStyle name="Normal 15 3" xfId="4646" xr:uid="{00000000-0005-0000-0000-000050120000}"/>
    <cellStyle name="Normal 15 3 2" xfId="4647" xr:uid="{00000000-0005-0000-0000-000051120000}"/>
    <cellStyle name="Normal 15 3 2 2" xfId="4648" xr:uid="{00000000-0005-0000-0000-000052120000}"/>
    <cellStyle name="Normal 15 3 3" xfId="4649" xr:uid="{00000000-0005-0000-0000-000053120000}"/>
    <cellStyle name="Normal 15 3 4" xfId="4650" xr:uid="{00000000-0005-0000-0000-000054120000}"/>
    <cellStyle name="Normal 15 3 5" xfId="43964" xr:uid="{00000000-0005-0000-0000-000055120000}"/>
    <cellStyle name="Normal 15 4" xfId="4651" xr:uid="{00000000-0005-0000-0000-000056120000}"/>
    <cellStyle name="Normal 15 4 2" xfId="4652" xr:uid="{00000000-0005-0000-0000-000057120000}"/>
    <cellStyle name="Normal 15 4 3" xfId="43965" xr:uid="{00000000-0005-0000-0000-000058120000}"/>
    <cellStyle name="Normal 16" xfId="11" xr:uid="{00000000-0005-0000-0000-000059120000}"/>
    <cellStyle name="Normal 16 2" xfId="4654" xr:uid="{00000000-0005-0000-0000-00005A120000}"/>
    <cellStyle name="Normal 16 2 2" xfId="4655" xr:uid="{00000000-0005-0000-0000-00005B120000}"/>
    <cellStyle name="Normal 16 2 3" xfId="43966" xr:uid="{00000000-0005-0000-0000-00005C120000}"/>
    <cellStyle name="Normal 16 3" xfId="4656" xr:uid="{00000000-0005-0000-0000-00005D120000}"/>
    <cellStyle name="Normal 16 3 2" xfId="43967" xr:uid="{00000000-0005-0000-0000-00005E120000}"/>
    <cellStyle name="Normal 16 4" xfId="4657" xr:uid="{00000000-0005-0000-0000-00005F120000}"/>
    <cellStyle name="Normal 16 4 2" xfId="43968" xr:uid="{00000000-0005-0000-0000-000060120000}"/>
    <cellStyle name="Normal 16 5" xfId="4658" xr:uid="{00000000-0005-0000-0000-000061120000}"/>
    <cellStyle name="Normal 16 6" xfId="4653" xr:uid="{00000000-0005-0000-0000-000062120000}"/>
    <cellStyle name="Normal 165" xfId="14" xr:uid="{00000000-0005-0000-0000-000063120000}"/>
    <cellStyle name="Normal 17" xfId="4659" xr:uid="{00000000-0005-0000-0000-000064120000}"/>
    <cellStyle name="Normal 17 2" xfId="4660" xr:uid="{00000000-0005-0000-0000-000065120000}"/>
    <cellStyle name="Normal 17 2 2" xfId="4661" xr:uid="{00000000-0005-0000-0000-000066120000}"/>
    <cellStyle name="Normal 17 2 3" xfId="43969" xr:uid="{00000000-0005-0000-0000-000067120000}"/>
    <cellStyle name="Normal 17 3" xfId="4662" xr:uid="{00000000-0005-0000-0000-000068120000}"/>
    <cellStyle name="Normal 17 3 2" xfId="43970" xr:uid="{00000000-0005-0000-0000-000069120000}"/>
    <cellStyle name="Normal 17 4" xfId="43971" xr:uid="{00000000-0005-0000-0000-00006A120000}"/>
    <cellStyle name="Normal 18" xfId="4663" xr:uid="{00000000-0005-0000-0000-00006B120000}"/>
    <cellStyle name="Normal 18 10" xfId="4664" xr:uid="{00000000-0005-0000-0000-00006C120000}"/>
    <cellStyle name="Normal 18 10 2" xfId="4665" xr:uid="{00000000-0005-0000-0000-00006D120000}"/>
    <cellStyle name="Normal 18 10 2 2" xfId="4666" xr:uid="{00000000-0005-0000-0000-00006E120000}"/>
    <cellStyle name="Normal 18 10 2 2 2" xfId="4667" xr:uid="{00000000-0005-0000-0000-00006F120000}"/>
    <cellStyle name="Normal 18 10 2 2 2 2" xfId="4668" xr:uid="{00000000-0005-0000-0000-000070120000}"/>
    <cellStyle name="Normal 18 10 2 2 2 3" xfId="4669" xr:uid="{00000000-0005-0000-0000-000071120000}"/>
    <cellStyle name="Normal 18 10 2 2 3" xfId="4670" xr:uid="{00000000-0005-0000-0000-000072120000}"/>
    <cellStyle name="Normal 18 10 2 2 4" xfId="4671" xr:uid="{00000000-0005-0000-0000-000073120000}"/>
    <cellStyle name="Normal 18 10 2 3" xfId="4672" xr:uid="{00000000-0005-0000-0000-000074120000}"/>
    <cellStyle name="Normal 18 10 2 3 2" xfId="4673" xr:uid="{00000000-0005-0000-0000-000075120000}"/>
    <cellStyle name="Normal 18 10 2 3 2 2" xfId="4674" xr:uid="{00000000-0005-0000-0000-000076120000}"/>
    <cellStyle name="Normal 18 10 2 3 2 3" xfId="4675" xr:uid="{00000000-0005-0000-0000-000077120000}"/>
    <cellStyle name="Normal 18 10 2 3 3" xfId="4676" xr:uid="{00000000-0005-0000-0000-000078120000}"/>
    <cellStyle name="Normal 18 10 2 3 4" xfId="4677" xr:uid="{00000000-0005-0000-0000-000079120000}"/>
    <cellStyle name="Normal 18 10 2 4" xfId="4678" xr:uid="{00000000-0005-0000-0000-00007A120000}"/>
    <cellStyle name="Normal 18 10 2 4 2" xfId="4679" xr:uid="{00000000-0005-0000-0000-00007B120000}"/>
    <cellStyle name="Normal 18 10 2 4 2 2" xfId="4680" xr:uid="{00000000-0005-0000-0000-00007C120000}"/>
    <cellStyle name="Normal 18 10 2 4 2 3" xfId="4681" xr:uid="{00000000-0005-0000-0000-00007D120000}"/>
    <cellStyle name="Normal 18 10 2 4 3" xfId="4682" xr:uid="{00000000-0005-0000-0000-00007E120000}"/>
    <cellStyle name="Normal 18 10 2 4 4" xfId="4683" xr:uid="{00000000-0005-0000-0000-00007F120000}"/>
    <cellStyle name="Normal 18 10 2 5" xfId="4684" xr:uid="{00000000-0005-0000-0000-000080120000}"/>
    <cellStyle name="Normal 18 10 2 5 2" xfId="4685" xr:uid="{00000000-0005-0000-0000-000081120000}"/>
    <cellStyle name="Normal 18 10 2 5 3" xfId="4686" xr:uid="{00000000-0005-0000-0000-000082120000}"/>
    <cellStyle name="Normal 18 10 2 6" xfId="4687" xr:uid="{00000000-0005-0000-0000-000083120000}"/>
    <cellStyle name="Normal 18 10 2 7" xfId="4688" xr:uid="{00000000-0005-0000-0000-000084120000}"/>
    <cellStyle name="Normal 18 10 3" xfId="4689" xr:uid="{00000000-0005-0000-0000-000085120000}"/>
    <cellStyle name="Normal 18 10 3 2" xfId="4690" xr:uid="{00000000-0005-0000-0000-000086120000}"/>
    <cellStyle name="Normal 18 10 3 2 2" xfId="4691" xr:uid="{00000000-0005-0000-0000-000087120000}"/>
    <cellStyle name="Normal 18 10 3 2 3" xfId="4692" xr:uid="{00000000-0005-0000-0000-000088120000}"/>
    <cellStyle name="Normal 18 10 3 3" xfId="4693" xr:uid="{00000000-0005-0000-0000-000089120000}"/>
    <cellStyle name="Normal 18 10 3 4" xfId="4694" xr:uid="{00000000-0005-0000-0000-00008A120000}"/>
    <cellStyle name="Normal 18 10 4" xfId="4695" xr:uid="{00000000-0005-0000-0000-00008B120000}"/>
    <cellStyle name="Normal 18 10 4 2" xfId="4696" xr:uid="{00000000-0005-0000-0000-00008C120000}"/>
    <cellStyle name="Normal 18 10 4 2 2" xfId="4697" xr:uid="{00000000-0005-0000-0000-00008D120000}"/>
    <cellStyle name="Normal 18 10 4 2 3" xfId="4698" xr:uid="{00000000-0005-0000-0000-00008E120000}"/>
    <cellStyle name="Normal 18 10 4 3" xfId="4699" xr:uid="{00000000-0005-0000-0000-00008F120000}"/>
    <cellStyle name="Normal 18 10 4 4" xfId="4700" xr:uid="{00000000-0005-0000-0000-000090120000}"/>
    <cellStyle name="Normal 18 10 5" xfId="4701" xr:uid="{00000000-0005-0000-0000-000091120000}"/>
    <cellStyle name="Normal 18 10 5 2" xfId="4702" xr:uid="{00000000-0005-0000-0000-000092120000}"/>
    <cellStyle name="Normal 18 10 5 2 2" xfId="4703" xr:uid="{00000000-0005-0000-0000-000093120000}"/>
    <cellStyle name="Normal 18 10 5 2 3" xfId="4704" xr:uid="{00000000-0005-0000-0000-000094120000}"/>
    <cellStyle name="Normal 18 10 5 3" xfId="4705" xr:uid="{00000000-0005-0000-0000-000095120000}"/>
    <cellStyle name="Normal 18 10 5 4" xfId="4706" xr:uid="{00000000-0005-0000-0000-000096120000}"/>
    <cellStyle name="Normal 18 10 6" xfId="4707" xr:uid="{00000000-0005-0000-0000-000097120000}"/>
    <cellStyle name="Normal 18 10 6 2" xfId="4708" xr:uid="{00000000-0005-0000-0000-000098120000}"/>
    <cellStyle name="Normal 18 10 6 3" xfId="4709" xr:uid="{00000000-0005-0000-0000-000099120000}"/>
    <cellStyle name="Normal 18 10 7" xfId="4710" xr:uid="{00000000-0005-0000-0000-00009A120000}"/>
    <cellStyle name="Normal 18 10 8" xfId="4711" xr:uid="{00000000-0005-0000-0000-00009B120000}"/>
    <cellStyle name="Normal 18 10 9" xfId="4712" xr:uid="{00000000-0005-0000-0000-00009C120000}"/>
    <cellStyle name="Normal 18 11" xfId="4713" xr:uid="{00000000-0005-0000-0000-00009D120000}"/>
    <cellStyle name="Normal 18 11 2" xfId="4714" xr:uid="{00000000-0005-0000-0000-00009E120000}"/>
    <cellStyle name="Normal 18 11 2 2" xfId="4715" xr:uid="{00000000-0005-0000-0000-00009F120000}"/>
    <cellStyle name="Normal 18 11 2 2 2" xfId="4716" xr:uid="{00000000-0005-0000-0000-0000A0120000}"/>
    <cellStyle name="Normal 18 11 2 2 3" xfId="4717" xr:uid="{00000000-0005-0000-0000-0000A1120000}"/>
    <cellStyle name="Normal 18 11 2 3" xfId="4718" xr:uid="{00000000-0005-0000-0000-0000A2120000}"/>
    <cellStyle name="Normal 18 11 2 4" xfId="4719" xr:uid="{00000000-0005-0000-0000-0000A3120000}"/>
    <cellStyle name="Normal 18 11 3" xfId="4720" xr:uid="{00000000-0005-0000-0000-0000A4120000}"/>
    <cellStyle name="Normal 18 11 3 2" xfId="4721" xr:uid="{00000000-0005-0000-0000-0000A5120000}"/>
    <cellStyle name="Normal 18 11 3 2 2" xfId="4722" xr:uid="{00000000-0005-0000-0000-0000A6120000}"/>
    <cellStyle name="Normal 18 11 3 2 3" xfId="4723" xr:uid="{00000000-0005-0000-0000-0000A7120000}"/>
    <cellStyle name="Normal 18 11 3 3" xfId="4724" xr:uid="{00000000-0005-0000-0000-0000A8120000}"/>
    <cellStyle name="Normal 18 11 3 4" xfId="4725" xr:uid="{00000000-0005-0000-0000-0000A9120000}"/>
    <cellStyle name="Normal 18 11 4" xfId="4726" xr:uid="{00000000-0005-0000-0000-0000AA120000}"/>
    <cellStyle name="Normal 18 11 4 2" xfId="4727" xr:uid="{00000000-0005-0000-0000-0000AB120000}"/>
    <cellStyle name="Normal 18 11 4 2 2" xfId="4728" xr:uid="{00000000-0005-0000-0000-0000AC120000}"/>
    <cellStyle name="Normal 18 11 4 2 3" xfId="4729" xr:uid="{00000000-0005-0000-0000-0000AD120000}"/>
    <cellStyle name="Normal 18 11 4 3" xfId="4730" xr:uid="{00000000-0005-0000-0000-0000AE120000}"/>
    <cellStyle name="Normal 18 11 4 4" xfId="4731" xr:uid="{00000000-0005-0000-0000-0000AF120000}"/>
    <cellStyle name="Normal 18 11 5" xfId="4732" xr:uid="{00000000-0005-0000-0000-0000B0120000}"/>
    <cellStyle name="Normal 18 11 5 2" xfId="4733" xr:uid="{00000000-0005-0000-0000-0000B1120000}"/>
    <cellStyle name="Normal 18 11 5 3" xfId="4734" xr:uid="{00000000-0005-0000-0000-0000B2120000}"/>
    <cellStyle name="Normal 18 11 6" xfId="4735" xr:uid="{00000000-0005-0000-0000-0000B3120000}"/>
    <cellStyle name="Normal 18 11 7" xfId="4736" xr:uid="{00000000-0005-0000-0000-0000B4120000}"/>
    <cellStyle name="Normal 18 11 8" xfId="4737" xr:uid="{00000000-0005-0000-0000-0000B5120000}"/>
    <cellStyle name="Normal 18 12" xfId="4738" xr:uid="{00000000-0005-0000-0000-0000B6120000}"/>
    <cellStyle name="Normal 18 12 2" xfId="4739" xr:uid="{00000000-0005-0000-0000-0000B7120000}"/>
    <cellStyle name="Normal 18 12 2 2" xfId="4740" xr:uid="{00000000-0005-0000-0000-0000B8120000}"/>
    <cellStyle name="Normal 18 12 2 3" xfId="4741" xr:uid="{00000000-0005-0000-0000-0000B9120000}"/>
    <cellStyle name="Normal 18 12 3" xfId="4742" xr:uid="{00000000-0005-0000-0000-0000BA120000}"/>
    <cellStyle name="Normal 18 12 4" xfId="4743" xr:uid="{00000000-0005-0000-0000-0000BB120000}"/>
    <cellStyle name="Normal 18 12 5" xfId="4744" xr:uid="{00000000-0005-0000-0000-0000BC120000}"/>
    <cellStyle name="Normal 18 13" xfId="4745" xr:uid="{00000000-0005-0000-0000-0000BD120000}"/>
    <cellStyle name="Normal 18 13 2" xfId="4746" xr:uid="{00000000-0005-0000-0000-0000BE120000}"/>
    <cellStyle name="Normal 18 13 2 2" xfId="4747" xr:uid="{00000000-0005-0000-0000-0000BF120000}"/>
    <cellStyle name="Normal 18 13 2 3" xfId="4748" xr:uid="{00000000-0005-0000-0000-0000C0120000}"/>
    <cellStyle name="Normal 18 13 3" xfId="4749" xr:uid="{00000000-0005-0000-0000-0000C1120000}"/>
    <cellStyle name="Normal 18 13 4" xfId="4750" xr:uid="{00000000-0005-0000-0000-0000C2120000}"/>
    <cellStyle name="Normal 18 14" xfId="4751" xr:uid="{00000000-0005-0000-0000-0000C3120000}"/>
    <cellStyle name="Normal 18 14 2" xfId="4752" xr:uid="{00000000-0005-0000-0000-0000C4120000}"/>
    <cellStyle name="Normal 18 14 2 2" xfId="4753" xr:uid="{00000000-0005-0000-0000-0000C5120000}"/>
    <cellStyle name="Normal 18 14 2 3" xfId="4754" xr:uid="{00000000-0005-0000-0000-0000C6120000}"/>
    <cellStyle name="Normal 18 14 3" xfId="4755" xr:uid="{00000000-0005-0000-0000-0000C7120000}"/>
    <cellStyle name="Normal 18 14 4" xfId="4756" xr:uid="{00000000-0005-0000-0000-0000C8120000}"/>
    <cellStyle name="Normal 18 15" xfId="4757" xr:uid="{00000000-0005-0000-0000-0000C9120000}"/>
    <cellStyle name="Normal 18 15 2" xfId="4758" xr:uid="{00000000-0005-0000-0000-0000CA120000}"/>
    <cellStyle name="Normal 18 15 3" xfId="4759" xr:uid="{00000000-0005-0000-0000-0000CB120000}"/>
    <cellStyle name="Normal 18 16" xfId="4760" xr:uid="{00000000-0005-0000-0000-0000CC120000}"/>
    <cellStyle name="Normal 18 17" xfId="4761" xr:uid="{00000000-0005-0000-0000-0000CD120000}"/>
    <cellStyle name="Normal 18 18" xfId="4762" xr:uid="{00000000-0005-0000-0000-0000CE120000}"/>
    <cellStyle name="Normal 18 19" xfId="4763" xr:uid="{00000000-0005-0000-0000-0000CF120000}"/>
    <cellStyle name="Normal 18 2" xfId="4764" xr:uid="{00000000-0005-0000-0000-0000D0120000}"/>
    <cellStyle name="Normal 18 2 10" xfId="4765" xr:uid="{00000000-0005-0000-0000-0000D1120000}"/>
    <cellStyle name="Normal 18 2 11" xfId="4766" xr:uid="{00000000-0005-0000-0000-0000D2120000}"/>
    <cellStyle name="Normal 18 2 12" xfId="4767" xr:uid="{00000000-0005-0000-0000-0000D3120000}"/>
    <cellStyle name="Normal 18 2 13" xfId="43972" xr:uid="{00000000-0005-0000-0000-0000D4120000}"/>
    <cellStyle name="Normal 18 2 2" xfId="4768" xr:uid="{00000000-0005-0000-0000-0000D5120000}"/>
    <cellStyle name="Normal 18 2 2 10" xfId="4769" xr:uid="{00000000-0005-0000-0000-0000D6120000}"/>
    <cellStyle name="Normal 18 2 2 2" xfId="4770" xr:uid="{00000000-0005-0000-0000-0000D7120000}"/>
    <cellStyle name="Normal 18 2 2 2 2" xfId="4771" xr:uid="{00000000-0005-0000-0000-0000D8120000}"/>
    <cellStyle name="Normal 18 2 2 2 2 2" xfId="4772" xr:uid="{00000000-0005-0000-0000-0000D9120000}"/>
    <cellStyle name="Normal 18 2 2 2 2 2 2" xfId="4773" xr:uid="{00000000-0005-0000-0000-0000DA120000}"/>
    <cellStyle name="Normal 18 2 2 2 2 2 2 2" xfId="4774" xr:uid="{00000000-0005-0000-0000-0000DB120000}"/>
    <cellStyle name="Normal 18 2 2 2 2 2 2 3" xfId="4775" xr:uid="{00000000-0005-0000-0000-0000DC120000}"/>
    <cellStyle name="Normal 18 2 2 2 2 2 3" xfId="4776" xr:uid="{00000000-0005-0000-0000-0000DD120000}"/>
    <cellStyle name="Normal 18 2 2 2 2 2 4" xfId="4777" xr:uid="{00000000-0005-0000-0000-0000DE120000}"/>
    <cellStyle name="Normal 18 2 2 2 2 3" xfId="4778" xr:uid="{00000000-0005-0000-0000-0000DF120000}"/>
    <cellStyle name="Normal 18 2 2 2 2 3 2" xfId="4779" xr:uid="{00000000-0005-0000-0000-0000E0120000}"/>
    <cellStyle name="Normal 18 2 2 2 2 3 2 2" xfId="4780" xr:uid="{00000000-0005-0000-0000-0000E1120000}"/>
    <cellStyle name="Normal 18 2 2 2 2 3 2 3" xfId="4781" xr:uid="{00000000-0005-0000-0000-0000E2120000}"/>
    <cellStyle name="Normal 18 2 2 2 2 3 3" xfId="4782" xr:uid="{00000000-0005-0000-0000-0000E3120000}"/>
    <cellStyle name="Normal 18 2 2 2 2 3 4" xfId="4783" xr:uid="{00000000-0005-0000-0000-0000E4120000}"/>
    <cellStyle name="Normal 18 2 2 2 2 4" xfId="4784" xr:uid="{00000000-0005-0000-0000-0000E5120000}"/>
    <cellStyle name="Normal 18 2 2 2 2 4 2" xfId="4785" xr:uid="{00000000-0005-0000-0000-0000E6120000}"/>
    <cellStyle name="Normal 18 2 2 2 2 4 2 2" xfId="4786" xr:uid="{00000000-0005-0000-0000-0000E7120000}"/>
    <cellStyle name="Normal 18 2 2 2 2 4 2 3" xfId="4787" xr:uid="{00000000-0005-0000-0000-0000E8120000}"/>
    <cellStyle name="Normal 18 2 2 2 2 4 3" xfId="4788" xr:uid="{00000000-0005-0000-0000-0000E9120000}"/>
    <cellStyle name="Normal 18 2 2 2 2 4 4" xfId="4789" xr:uid="{00000000-0005-0000-0000-0000EA120000}"/>
    <cellStyle name="Normal 18 2 2 2 2 5" xfId="4790" xr:uid="{00000000-0005-0000-0000-0000EB120000}"/>
    <cellStyle name="Normal 18 2 2 2 2 5 2" xfId="4791" xr:uid="{00000000-0005-0000-0000-0000EC120000}"/>
    <cellStyle name="Normal 18 2 2 2 2 5 3" xfId="4792" xr:uid="{00000000-0005-0000-0000-0000ED120000}"/>
    <cellStyle name="Normal 18 2 2 2 2 6" xfId="4793" xr:uid="{00000000-0005-0000-0000-0000EE120000}"/>
    <cellStyle name="Normal 18 2 2 2 2 7" xfId="4794" xr:uid="{00000000-0005-0000-0000-0000EF120000}"/>
    <cellStyle name="Normal 18 2 2 2 3" xfId="4795" xr:uid="{00000000-0005-0000-0000-0000F0120000}"/>
    <cellStyle name="Normal 18 2 2 2 3 2" xfId="4796" xr:uid="{00000000-0005-0000-0000-0000F1120000}"/>
    <cellStyle name="Normal 18 2 2 2 3 2 2" xfId="4797" xr:uid="{00000000-0005-0000-0000-0000F2120000}"/>
    <cellStyle name="Normal 18 2 2 2 3 2 3" xfId="4798" xr:uid="{00000000-0005-0000-0000-0000F3120000}"/>
    <cellStyle name="Normal 18 2 2 2 3 3" xfId="4799" xr:uid="{00000000-0005-0000-0000-0000F4120000}"/>
    <cellStyle name="Normal 18 2 2 2 3 4" xfId="4800" xr:uid="{00000000-0005-0000-0000-0000F5120000}"/>
    <cellStyle name="Normal 18 2 2 2 4" xfId="4801" xr:uid="{00000000-0005-0000-0000-0000F6120000}"/>
    <cellStyle name="Normal 18 2 2 2 4 2" xfId="4802" xr:uid="{00000000-0005-0000-0000-0000F7120000}"/>
    <cellStyle name="Normal 18 2 2 2 4 2 2" xfId="4803" xr:uid="{00000000-0005-0000-0000-0000F8120000}"/>
    <cellStyle name="Normal 18 2 2 2 4 2 3" xfId="4804" xr:uid="{00000000-0005-0000-0000-0000F9120000}"/>
    <cellStyle name="Normal 18 2 2 2 4 3" xfId="4805" xr:uid="{00000000-0005-0000-0000-0000FA120000}"/>
    <cellStyle name="Normal 18 2 2 2 4 4" xfId="4806" xr:uid="{00000000-0005-0000-0000-0000FB120000}"/>
    <cellStyle name="Normal 18 2 2 2 5" xfId="4807" xr:uid="{00000000-0005-0000-0000-0000FC120000}"/>
    <cellStyle name="Normal 18 2 2 2 5 2" xfId="4808" xr:uid="{00000000-0005-0000-0000-0000FD120000}"/>
    <cellStyle name="Normal 18 2 2 2 5 2 2" xfId="4809" xr:uid="{00000000-0005-0000-0000-0000FE120000}"/>
    <cellStyle name="Normal 18 2 2 2 5 2 3" xfId="4810" xr:uid="{00000000-0005-0000-0000-0000FF120000}"/>
    <cellStyle name="Normal 18 2 2 2 5 3" xfId="4811" xr:uid="{00000000-0005-0000-0000-000000130000}"/>
    <cellStyle name="Normal 18 2 2 2 5 4" xfId="4812" xr:uid="{00000000-0005-0000-0000-000001130000}"/>
    <cellStyle name="Normal 18 2 2 2 6" xfId="4813" xr:uid="{00000000-0005-0000-0000-000002130000}"/>
    <cellStyle name="Normal 18 2 2 2 6 2" xfId="4814" xr:uid="{00000000-0005-0000-0000-000003130000}"/>
    <cellStyle name="Normal 18 2 2 2 6 3" xfId="4815" xr:uid="{00000000-0005-0000-0000-000004130000}"/>
    <cellStyle name="Normal 18 2 2 2 7" xfId="4816" xr:uid="{00000000-0005-0000-0000-000005130000}"/>
    <cellStyle name="Normal 18 2 2 2 8" xfId="4817" xr:uid="{00000000-0005-0000-0000-000006130000}"/>
    <cellStyle name="Normal 18 2 2 2 9" xfId="4818" xr:uid="{00000000-0005-0000-0000-000007130000}"/>
    <cellStyle name="Normal 18 2 2 3" xfId="4819" xr:uid="{00000000-0005-0000-0000-000008130000}"/>
    <cellStyle name="Normal 18 2 2 3 2" xfId="4820" xr:uid="{00000000-0005-0000-0000-000009130000}"/>
    <cellStyle name="Normal 18 2 2 3 2 2" xfId="4821" xr:uid="{00000000-0005-0000-0000-00000A130000}"/>
    <cellStyle name="Normal 18 2 2 3 2 2 2" xfId="4822" xr:uid="{00000000-0005-0000-0000-00000B130000}"/>
    <cellStyle name="Normal 18 2 2 3 2 2 3" xfId="4823" xr:uid="{00000000-0005-0000-0000-00000C130000}"/>
    <cellStyle name="Normal 18 2 2 3 2 3" xfId="4824" xr:uid="{00000000-0005-0000-0000-00000D130000}"/>
    <cellStyle name="Normal 18 2 2 3 2 4" xfId="4825" xr:uid="{00000000-0005-0000-0000-00000E130000}"/>
    <cellStyle name="Normal 18 2 2 3 3" xfId="4826" xr:uid="{00000000-0005-0000-0000-00000F130000}"/>
    <cellStyle name="Normal 18 2 2 3 3 2" xfId="4827" xr:uid="{00000000-0005-0000-0000-000010130000}"/>
    <cellStyle name="Normal 18 2 2 3 3 2 2" xfId="4828" xr:uid="{00000000-0005-0000-0000-000011130000}"/>
    <cellStyle name="Normal 18 2 2 3 3 2 3" xfId="4829" xr:uid="{00000000-0005-0000-0000-000012130000}"/>
    <cellStyle name="Normal 18 2 2 3 3 3" xfId="4830" xr:uid="{00000000-0005-0000-0000-000013130000}"/>
    <cellStyle name="Normal 18 2 2 3 3 4" xfId="4831" xr:uid="{00000000-0005-0000-0000-000014130000}"/>
    <cellStyle name="Normal 18 2 2 3 4" xfId="4832" xr:uid="{00000000-0005-0000-0000-000015130000}"/>
    <cellStyle name="Normal 18 2 2 3 4 2" xfId="4833" xr:uid="{00000000-0005-0000-0000-000016130000}"/>
    <cellStyle name="Normal 18 2 2 3 4 2 2" xfId="4834" xr:uid="{00000000-0005-0000-0000-000017130000}"/>
    <cellStyle name="Normal 18 2 2 3 4 2 3" xfId="4835" xr:uid="{00000000-0005-0000-0000-000018130000}"/>
    <cellStyle name="Normal 18 2 2 3 4 3" xfId="4836" xr:uid="{00000000-0005-0000-0000-000019130000}"/>
    <cellStyle name="Normal 18 2 2 3 4 4" xfId="4837" xr:uid="{00000000-0005-0000-0000-00001A130000}"/>
    <cellStyle name="Normal 18 2 2 3 5" xfId="4838" xr:uid="{00000000-0005-0000-0000-00001B130000}"/>
    <cellStyle name="Normal 18 2 2 3 5 2" xfId="4839" xr:uid="{00000000-0005-0000-0000-00001C130000}"/>
    <cellStyle name="Normal 18 2 2 3 5 3" xfId="4840" xr:uid="{00000000-0005-0000-0000-00001D130000}"/>
    <cellStyle name="Normal 18 2 2 3 6" xfId="4841" xr:uid="{00000000-0005-0000-0000-00001E130000}"/>
    <cellStyle name="Normal 18 2 2 3 7" xfId="4842" xr:uid="{00000000-0005-0000-0000-00001F130000}"/>
    <cellStyle name="Normal 18 2 2 4" xfId="4843" xr:uid="{00000000-0005-0000-0000-000020130000}"/>
    <cellStyle name="Normal 18 2 2 4 2" xfId="4844" xr:uid="{00000000-0005-0000-0000-000021130000}"/>
    <cellStyle name="Normal 18 2 2 4 2 2" xfId="4845" xr:uid="{00000000-0005-0000-0000-000022130000}"/>
    <cellStyle name="Normal 18 2 2 4 2 3" xfId="4846" xr:uid="{00000000-0005-0000-0000-000023130000}"/>
    <cellStyle name="Normal 18 2 2 4 3" xfId="4847" xr:uid="{00000000-0005-0000-0000-000024130000}"/>
    <cellStyle name="Normal 18 2 2 4 4" xfId="4848" xr:uid="{00000000-0005-0000-0000-000025130000}"/>
    <cellStyle name="Normal 18 2 2 5" xfId="4849" xr:uid="{00000000-0005-0000-0000-000026130000}"/>
    <cellStyle name="Normal 18 2 2 5 2" xfId="4850" xr:uid="{00000000-0005-0000-0000-000027130000}"/>
    <cellStyle name="Normal 18 2 2 5 2 2" xfId="4851" xr:uid="{00000000-0005-0000-0000-000028130000}"/>
    <cellStyle name="Normal 18 2 2 5 2 3" xfId="4852" xr:uid="{00000000-0005-0000-0000-000029130000}"/>
    <cellStyle name="Normal 18 2 2 5 3" xfId="4853" xr:uid="{00000000-0005-0000-0000-00002A130000}"/>
    <cellStyle name="Normal 18 2 2 5 4" xfId="4854" xr:uid="{00000000-0005-0000-0000-00002B130000}"/>
    <cellStyle name="Normal 18 2 2 6" xfId="4855" xr:uid="{00000000-0005-0000-0000-00002C130000}"/>
    <cellStyle name="Normal 18 2 2 6 2" xfId="4856" xr:uid="{00000000-0005-0000-0000-00002D130000}"/>
    <cellStyle name="Normal 18 2 2 6 2 2" xfId="4857" xr:uid="{00000000-0005-0000-0000-00002E130000}"/>
    <cellStyle name="Normal 18 2 2 6 2 3" xfId="4858" xr:uid="{00000000-0005-0000-0000-00002F130000}"/>
    <cellStyle name="Normal 18 2 2 6 3" xfId="4859" xr:uid="{00000000-0005-0000-0000-000030130000}"/>
    <cellStyle name="Normal 18 2 2 6 4" xfId="4860" xr:uid="{00000000-0005-0000-0000-000031130000}"/>
    <cellStyle name="Normal 18 2 2 7" xfId="4861" xr:uid="{00000000-0005-0000-0000-000032130000}"/>
    <cellStyle name="Normal 18 2 2 7 2" xfId="4862" xr:uid="{00000000-0005-0000-0000-000033130000}"/>
    <cellStyle name="Normal 18 2 2 7 3" xfId="4863" xr:uid="{00000000-0005-0000-0000-000034130000}"/>
    <cellStyle name="Normal 18 2 2 8" xfId="4864" xr:uid="{00000000-0005-0000-0000-000035130000}"/>
    <cellStyle name="Normal 18 2 2 9" xfId="4865" xr:uid="{00000000-0005-0000-0000-000036130000}"/>
    <cellStyle name="Normal 18 2 3" xfId="4866" xr:uid="{00000000-0005-0000-0000-000037130000}"/>
    <cellStyle name="Normal 18 2 3 2" xfId="4867" xr:uid="{00000000-0005-0000-0000-000038130000}"/>
    <cellStyle name="Normal 18 2 3 2 2" xfId="4868" xr:uid="{00000000-0005-0000-0000-000039130000}"/>
    <cellStyle name="Normal 18 2 3 2 2 2" xfId="4869" xr:uid="{00000000-0005-0000-0000-00003A130000}"/>
    <cellStyle name="Normal 18 2 3 2 2 2 2" xfId="4870" xr:uid="{00000000-0005-0000-0000-00003B130000}"/>
    <cellStyle name="Normal 18 2 3 2 2 2 3" xfId="4871" xr:uid="{00000000-0005-0000-0000-00003C130000}"/>
    <cellStyle name="Normal 18 2 3 2 2 3" xfId="4872" xr:uid="{00000000-0005-0000-0000-00003D130000}"/>
    <cellStyle name="Normal 18 2 3 2 2 4" xfId="4873" xr:uid="{00000000-0005-0000-0000-00003E130000}"/>
    <cellStyle name="Normal 18 2 3 2 3" xfId="4874" xr:uid="{00000000-0005-0000-0000-00003F130000}"/>
    <cellStyle name="Normal 18 2 3 2 3 2" xfId="4875" xr:uid="{00000000-0005-0000-0000-000040130000}"/>
    <cellStyle name="Normal 18 2 3 2 3 2 2" xfId="4876" xr:uid="{00000000-0005-0000-0000-000041130000}"/>
    <cellStyle name="Normal 18 2 3 2 3 2 3" xfId="4877" xr:uid="{00000000-0005-0000-0000-000042130000}"/>
    <cellStyle name="Normal 18 2 3 2 3 3" xfId="4878" xr:uid="{00000000-0005-0000-0000-000043130000}"/>
    <cellStyle name="Normal 18 2 3 2 3 4" xfId="4879" xr:uid="{00000000-0005-0000-0000-000044130000}"/>
    <cellStyle name="Normal 18 2 3 2 4" xfId="4880" xr:uid="{00000000-0005-0000-0000-000045130000}"/>
    <cellStyle name="Normal 18 2 3 2 4 2" xfId="4881" xr:uid="{00000000-0005-0000-0000-000046130000}"/>
    <cellStyle name="Normal 18 2 3 2 4 2 2" xfId="4882" xr:uid="{00000000-0005-0000-0000-000047130000}"/>
    <cellStyle name="Normal 18 2 3 2 4 2 3" xfId="4883" xr:uid="{00000000-0005-0000-0000-000048130000}"/>
    <cellStyle name="Normal 18 2 3 2 4 3" xfId="4884" xr:uid="{00000000-0005-0000-0000-000049130000}"/>
    <cellStyle name="Normal 18 2 3 2 4 4" xfId="4885" xr:uid="{00000000-0005-0000-0000-00004A130000}"/>
    <cellStyle name="Normal 18 2 3 2 5" xfId="4886" xr:uid="{00000000-0005-0000-0000-00004B130000}"/>
    <cellStyle name="Normal 18 2 3 2 5 2" xfId="4887" xr:uid="{00000000-0005-0000-0000-00004C130000}"/>
    <cellStyle name="Normal 18 2 3 2 5 3" xfId="4888" xr:uid="{00000000-0005-0000-0000-00004D130000}"/>
    <cellStyle name="Normal 18 2 3 2 6" xfId="4889" xr:uid="{00000000-0005-0000-0000-00004E130000}"/>
    <cellStyle name="Normal 18 2 3 2 7" xfId="4890" xr:uid="{00000000-0005-0000-0000-00004F130000}"/>
    <cellStyle name="Normal 18 2 3 3" xfId="4891" xr:uid="{00000000-0005-0000-0000-000050130000}"/>
    <cellStyle name="Normal 18 2 3 3 2" xfId="4892" xr:uid="{00000000-0005-0000-0000-000051130000}"/>
    <cellStyle name="Normal 18 2 3 3 2 2" xfId="4893" xr:uid="{00000000-0005-0000-0000-000052130000}"/>
    <cellStyle name="Normal 18 2 3 3 2 3" xfId="4894" xr:uid="{00000000-0005-0000-0000-000053130000}"/>
    <cellStyle name="Normal 18 2 3 3 3" xfId="4895" xr:uid="{00000000-0005-0000-0000-000054130000}"/>
    <cellStyle name="Normal 18 2 3 3 4" xfId="4896" xr:uid="{00000000-0005-0000-0000-000055130000}"/>
    <cellStyle name="Normal 18 2 3 4" xfId="4897" xr:uid="{00000000-0005-0000-0000-000056130000}"/>
    <cellStyle name="Normal 18 2 3 4 2" xfId="4898" xr:uid="{00000000-0005-0000-0000-000057130000}"/>
    <cellStyle name="Normal 18 2 3 4 2 2" xfId="4899" xr:uid="{00000000-0005-0000-0000-000058130000}"/>
    <cellStyle name="Normal 18 2 3 4 2 3" xfId="4900" xr:uid="{00000000-0005-0000-0000-000059130000}"/>
    <cellStyle name="Normal 18 2 3 4 3" xfId="4901" xr:uid="{00000000-0005-0000-0000-00005A130000}"/>
    <cellStyle name="Normal 18 2 3 4 4" xfId="4902" xr:uid="{00000000-0005-0000-0000-00005B130000}"/>
    <cellStyle name="Normal 18 2 3 5" xfId="4903" xr:uid="{00000000-0005-0000-0000-00005C130000}"/>
    <cellStyle name="Normal 18 2 3 5 2" xfId="4904" xr:uid="{00000000-0005-0000-0000-00005D130000}"/>
    <cellStyle name="Normal 18 2 3 5 2 2" xfId="4905" xr:uid="{00000000-0005-0000-0000-00005E130000}"/>
    <cellStyle name="Normal 18 2 3 5 2 3" xfId="4906" xr:uid="{00000000-0005-0000-0000-00005F130000}"/>
    <cellStyle name="Normal 18 2 3 5 3" xfId="4907" xr:uid="{00000000-0005-0000-0000-000060130000}"/>
    <cellStyle name="Normal 18 2 3 5 4" xfId="4908" xr:uid="{00000000-0005-0000-0000-000061130000}"/>
    <cellStyle name="Normal 18 2 3 6" xfId="4909" xr:uid="{00000000-0005-0000-0000-000062130000}"/>
    <cellStyle name="Normal 18 2 3 6 2" xfId="4910" xr:uid="{00000000-0005-0000-0000-000063130000}"/>
    <cellStyle name="Normal 18 2 3 6 3" xfId="4911" xr:uid="{00000000-0005-0000-0000-000064130000}"/>
    <cellStyle name="Normal 18 2 3 7" xfId="4912" xr:uid="{00000000-0005-0000-0000-000065130000}"/>
    <cellStyle name="Normal 18 2 3 8" xfId="4913" xr:uid="{00000000-0005-0000-0000-000066130000}"/>
    <cellStyle name="Normal 18 2 3 9" xfId="4914" xr:uid="{00000000-0005-0000-0000-000067130000}"/>
    <cellStyle name="Normal 18 2 4" xfId="4915" xr:uid="{00000000-0005-0000-0000-000068130000}"/>
    <cellStyle name="Normal 18 2 4 2" xfId="4916" xr:uid="{00000000-0005-0000-0000-000069130000}"/>
    <cellStyle name="Normal 18 2 4 2 2" xfId="4917" xr:uid="{00000000-0005-0000-0000-00006A130000}"/>
    <cellStyle name="Normal 18 2 4 2 2 2" xfId="4918" xr:uid="{00000000-0005-0000-0000-00006B130000}"/>
    <cellStyle name="Normal 18 2 4 2 2 3" xfId="4919" xr:uid="{00000000-0005-0000-0000-00006C130000}"/>
    <cellStyle name="Normal 18 2 4 2 3" xfId="4920" xr:uid="{00000000-0005-0000-0000-00006D130000}"/>
    <cellStyle name="Normal 18 2 4 2 4" xfId="4921" xr:uid="{00000000-0005-0000-0000-00006E130000}"/>
    <cellStyle name="Normal 18 2 4 3" xfId="4922" xr:uid="{00000000-0005-0000-0000-00006F130000}"/>
    <cellStyle name="Normal 18 2 4 3 2" xfId="4923" xr:uid="{00000000-0005-0000-0000-000070130000}"/>
    <cellStyle name="Normal 18 2 4 3 2 2" xfId="4924" xr:uid="{00000000-0005-0000-0000-000071130000}"/>
    <cellStyle name="Normal 18 2 4 3 2 3" xfId="4925" xr:uid="{00000000-0005-0000-0000-000072130000}"/>
    <cellStyle name="Normal 18 2 4 3 3" xfId="4926" xr:uid="{00000000-0005-0000-0000-000073130000}"/>
    <cellStyle name="Normal 18 2 4 3 4" xfId="4927" xr:uid="{00000000-0005-0000-0000-000074130000}"/>
    <cellStyle name="Normal 18 2 4 4" xfId="4928" xr:uid="{00000000-0005-0000-0000-000075130000}"/>
    <cellStyle name="Normal 18 2 4 4 2" xfId="4929" xr:uid="{00000000-0005-0000-0000-000076130000}"/>
    <cellStyle name="Normal 18 2 4 4 2 2" xfId="4930" xr:uid="{00000000-0005-0000-0000-000077130000}"/>
    <cellStyle name="Normal 18 2 4 4 2 3" xfId="4931" xr:uid="{00000000-0005-0000-0000-000078130000}"/>
    <cellStyle name="Normal 18 2 4 4 3" xfId="4932" xr:uid="{00000000-0005-0000-0000-000079130000}"/>
    <cellStyle name="Normal 18 2 4 4 4" xfId="4933" xr:uid="{00000000-0005-0000-0000-00007A130000}"/>
    <cellStyle name="Normal 18 2 4 5" xfId="4934" xr:uid="{00000000-0005-0000-0000-00007B130000}"/>
    <cellStyle name="Normal 18 2 4 5 2" xfId="4935" xr:uid="{00000000-0005-0000-0000-00007C130000}"/>
    <cellStyle name="Normal 18 2 4 5 3" xfId="4936" xr:uid="{00000000-0005-0000-0000-00007D130000}"/>
    <cellStyle name="Normal 18 2 4 6" xfId="4937" xr:uid="{00000000-0005-0000-0000-00007E130000}"/>
    <cellStyle name="Normal 18 2 4 7" xfId="4938" xr:uid="{00000000-0005-0000-0000-00007F130000}"/>
    <cellStyle name="Normal 18 2 4 8" xfId="4939" xr:uid="{00000000-0005-0000-0000-000080130000}"/>
    <cellStyle name="Normal 18 2 5" xfId="4940" xr:uid="{00000000-0005-0000-0000-000081130000}"/>
    <cellStyle name="Normal 18 2 5 2" xfId="4941" xr:uid="{00000000-0005-0000-0000-000082130000}"/>
    <cellStyle name="Normal 18 2 5 2 2" xfId="4942" xr:uid="{00000000-0005-0000-0000-000083130000}"/>
    <cellStyle name="Normal 18 2 5 2 3" xfId="4943" xr:uid="{00000000-0005-0000-0000-000084130000}"/>
    <cellStyle name="Normal 18 2 5 3" xfId="4944" xr:uid="{00000000-0005-0000-0000-000085130000}"/>
    <cellStyle name="Normal 18 2 5 4" xfId="4945" xr:uid="{00000000-0005-0000-0000-000086130000}"/>
    <cellStyle name="Normal 18 2 6" xfId="4946" xr:uid="{00000000-0005-0000-0000-000087130000}"/>
    <cellStyle name="Normal 18 2 6 2" xfId="4947" xr:uid="{00000000-0005-0000-0000-000088130000}"/>
    <cellStyle name="Normal 18 2 6 2 2" xfId="4948" xr:uid="{00000000-0005-0000-0000-000089130000}"/>
    <cellStyle name="Normal 18 2 6 2 3" xfId="4949" xr:uid="{00000000-0005-0000-0000-00008A130000}"/>
    <cellStyle name="Normal 18 2 6 3" xfId="4950" xr:uid="{00000000-0005-0000-0000-00008B130000}"/>
    <cellStyle name="Normal 18 2 6 4" xfId="4951" xr:uid="{00000000-0005-0000-0000-00008C130000}"/>
    <cellStyle name="Normal 18 2 7" xfId="4952" xr:uid="{00000000-0005-0000-0000-00008D130000}"/>
    <cellStyle name="Normal 18 2 7 2" xfId="4953" xr:uid="{00000000-0005-0000-0000-00008E130000}"/>
    <cellStyle name="Normal 18 2 7 2 2" xfId="4954" xr:uid="{00000000-0005-0000-0000-00008F130000}"/>
    <cellStyle name="Normal 18 2 7 2 3" xfId="4955" xr:uid="{00000000-0005-0000-0000-000090130000}"/>
    <cellStyle name="Normal 18 2 7 3" xfId="4956" xr:uid="{00000000-0005-0000-0000-000091130000}"/>
    <cellStyle name="Normal 18 2 7 4" xfId="4957" xr:uid="{00000000-0005-0000-0000-000092130000}"/>
    <cellStyle name="Normal 18 2 8" xfId="4958" xr:uid="{00000000-0005-0000-0000-000093130000}"/>
    <cellStyle name="Normal 18 2 8 2" xfId="4959" xr:uid="{00000000-0005-0000-0000-000094130000}"/>
    <cellStyle name="Normal 18 2 8 3" xfId="4960" xr:uid="{00000000-0005-0000-0000-000095130000}"/>
    <cellStyle name="Normal 18 2 9" xfId="4961" xr:uid="{00000000-0005-0000-0000-000096130000}"/>
    <cellStyle name="Normal 18 20" xfId="4962" xr:uid="{00000000-0005-0000-0000-000097130000}"/>
    <cellStyle name="Normal 18 21" xfId="4963" xr:uid="{00000000-0005-0000-0000-000098130000}"/>
    <cellStyle name="Normal 18 22" xfId="4964" xr:uid="{00000000-0005-0000-0000-000099130000}"/>
    <cellStyle name="Normal 18 23" xfId="4965" xr:uid="{00000000-0005-0000-0000-00009A130000}"/>
    <cellStyle name="Normal 18 24" xfId="4966" xr:uid="{00000000-0005-0000-0000-00009B130000}"/>
    <cellStyle name="Normal 18 3" xfId="4967" xr:uid="{00000000-0005-0000-0000-00009C130000}"/>
    <cellStyle name="Normal 18 3 2" xfId="4968" xr:uid="{00000000-0005-0000-0000-00009D130000}"/>
    <cellStyle name="Normal 18 3 3" xfId="43973" xr:uid="{00000000-0005-0000-0000-00009E130000}"/>
    <cellStyle name="Normal 18 4" xfId="4969" xr:uid="{00000000-0005-0000-0000-00009F130000}"/>
    <cellStyle name="Normal 18 4 10" xfId="4970" xr:uid="{00000000-0005-0000-0000-0000A0130000}"/>
    <cellStyle name="Normal 18 4 11" xfId="43974" xr:uid="{00000000-0005-0000-0000-0000A1130000}"/>
    <cellStyle name="Normal 18 4 2" xfId="4971" xr:uid="{00000000-0005-0000-0000-0000A2130000}"/>
    <cellStyle name="Normal 18 4 2 2" xfId="4972" xr:uid="{00000000-0005-0000-0000-0000A3130000}"/>
    <cellStyle name="Normal 18 4 2 2 2" xfId="4973" xr:uid="{00000000-0005-0000-0000-0000A4130000}"/>
    <cellStyle name="Normal 18 4 2 2 2 2" xfId="4974" xr:uid="{00000000-0005-0000-0000-0000A5130000}"/>
    <cellStyle name="Normal 18 4 2 2 2 2 2" xfId="4975" xr:uid="{00000000-0005-0000-0000-0000A6130000}"/>
    <cellStyle name="Normal 18 4 2 2 2 2 3" xfId="4976" xr:uid="{00000000-0005-0000-0000-0000A7130000}"/>
    <cellStyle name="Normal 18 4 2 2 2 3" xfId="4977" xr:uid="{00000000-0005-0000-0000-0000A8130000}"/>
    <cellStyle name="Normal 18 4 2 2 2 4" xfId="4978" xr:uid="{00000000-0005-0000-0000-0000A9130000}"/>
    <cellStyle name="Normal 18 4 2 2 3" xfId="4979" xr:uid="{00000000-0005-0000-0000-0000AA130000}"/>
    <cellStyle name="Normal 18 4 2 2 3 2" xfId="4980" xr:uid="{00000000-0005-0000-0000-0000AB130000}"/>
    <cellStyle name="Normal 18 4 2 2 3 2 2" xfId="4981" xr:uid="{00000000-0005-0000-0000-0000AC130000}"/>
    <cellStyle name="Normal 18 4 2 2 3 2 3" xfId="4982" xr:uid="{00000000-0005-0000-0000-0000AD130000}"/>
    <cellStyle name="Normal 18 4 2 2 3 3" xfId="4983" xr:uid="{00000000-0005-0000-0000-0000AE130000}"/>
    <cellStyle name="Normal 18 4 2 2 3 4" xfId="4984" xr:uid="{00000000-0005-0000-0000-0000AF130000}"/>
    <cellStyle name="Normal 18 4 2 2 4" xfId="4985" xr:uid="{00000000-0005-0000-0000-0000B0130000}"/>
    <cellStyle name="Normal 18 4 2 2 4 2" xfId="4986" xr:uid="{00000000-0005-0000-0000-0000B1130000}"/>
    <cellStyle name="Normal 18 4 2 2 4 2 2" xfId="4987" xr:uid="{00000000-0005-0000-0000-0000B2130000}"/>
    <cellStyle name="Normal 18 4 2 2 4 2 3" xfId="4988" xr:uid="{00000000-0005-0000-0000-0000B3130000}"/>
    <cellStyle name="Normal 18 4 2 2 4 3" xfId="4989" xr:uid="{00000000-0005-0000-0000-0000B4130000}"/>
    <cellStyle name="Normal 18 4 2 2 4 4" xfId="4990" xr:uid="{00000000-0005-0000-0000-0000B5130000}"/>
    <cellStyle name="Normal 18 4 2 2 5" xfId="4991" xr:uid="{00000000-0005-0000-0000-0000B6130000}"/>
    <cellStyle name="Normal 18 4 2 2 5 2" xfId="4992" xr:uid="{00000000-0005-0000-0000-0000B7130000}"/>
    <cellStyle name="Normal 18 4 2 2 5 3" xfId="4993" xr:uid="{00000000-0005-0000-0000-0000B8130000}"/>
    <cellStyle name="Normal 18 4 2 2 6" xfId="4994" xr:uid="{00000000-0005-0000-0000-0000B9130000}"/>
    <cellStyle name="Normal 18 4 2 2 7" xfId="4995" xr:uid="{00000000-0005-0000-0000-0000BA130000}"/>
    <cellStyle name="Normal 18 4 2 3" xfId="4996" xr:uid="{00000000-0005-0000-0000-0000BB130000}"/>
    <cellStyle name="Normal 18 4 2 3 2" xfId="4997" xr:uid="{00000000-0005-0000-0000-0000BC130000}"/>
    <cellStyle name="Normal 18 4 2 3 2 2" xfId="4998" xr:uid="{00000000-0005-0000-0000-0000BD130000}"/>
    <cellStyle name="Normal 18 4 2 3 2 3" xfId="4999" xr:uid="{00000000-0005-0000-0000-0000BE130000}"/>
    <cellStyle name="Normal 18 4 2 3 3" xfId="5000" xr:uid="{00000000-0005-0000-0000-0000BF130000}"/>
    <cellStyle name="Normal 18 4 2 3 4" xfId="5001" xr:uid="{00000000-0005-0000-0000-0000C0130000}"/>
    <cellStyle name="Normal 18 4 2 4" xfId="5002" xr:uid="{00000000-0005-0000-0000-0000C1130000}"/>
    <cellStyle name="Normal 18 4 2 4 2" xfId="5003" xr:uid="{00000000-0005-0000-0000-0000C2130000}"/>
    <cellStyle name="Normal 18 4 2 4 2 2" xfId="5004" xr:uid="{00000000-0005-0000-0000-0000C3130000}"/>
    <cellStyle name="Normal 18 4 2 4 2 3" xfId="5005" xr:uid="{00000000-0005-0000-0000-0000C4130000}"/>
    <cellStyle name="Normal 18 4 2 4 3" xfId="5006" xr:uid="{00000000-0005-0000-0000-0000C5130000}"/>
    <cellStyle name="Normal 18 4 2 4 4" xfId="5007" xr:uid="{00000000-0005-0000-0000-0000C6130000}"/>
    <cellStyle name="Normal 18 4 2 5" xfId="5008" xr:uid="{00000000-0005-0000-0000-0000C7130000}"/>
    <cellStyle name="Normal 18 4 2 5 2" xfId="5009" xr:uid="{00000000-0005-0000-0000-0000C8130000}"/>
    <cellStyle name="Normal 18 4 2 5 2 2" xfId="5010" xr:uid="{00000000-0005-0000-0000-0000C9130000}"/>
    <cellStyle name="Normal 18 4 2 5 2 3" xfId="5011" xr:uid="{00000000-0005-0000-0000-0000CA130000}"/>
    <cellStyle name="Normal 18 4 2 5 3" xfId="5012" xr:uid="{00000000-0005-0000-0000-0000CB130000}"/>
    <cellStyle name="Normal 18 4 2 5 4" xfId="5013" xr:uid="{00000000-0005-0000-0000-0000CC130000}"/>
    <cellStyle name="Normal 18 4 2 6" xfId="5014" xr:uid="{00000000-0005-0000-0000-0000CD130000}"/>
    <cellStyle name="Normal 18 4 2 6 2" xfId="5015" xr:uid="{00000000-0005-0000-0000-0000CE130000}"/>
    <cellStyle name="Normal 18 4 2 6 3" xfId="5016" xr:uid="{00000000-0005-0000-0000-0000CF130000}"/>
    <cellStyle name="Normal 18 4 2 7" xfId="5017" xr:uid="{00000000-0005-0000-0000-0000D0130000}"/>
    <cellStyle name="Normal 18 4 2 8" xfId="5018" xr:uid="{00000000-0005-0000-0000-0000D1130000}"/>
    <cellStyle name="Normal 18 4 2 9" xfId="5019" xr:uid="{00000000-0005-0000-0000-0000D2130000}"/>
    <cellStyle name="Normal 18 4 3" xfId="5020" xr:uid="{00000000-0005-0000-0000-0000D3130000}"/>
    <cellStyle name="Normal 18 4 3 2" xfId="5021" xr:uid="{00000000-0005-0000-0000-0000D4130000}"/>
    <cellStyle name="Normal 18 4 3 2 2" xfId="5022" xr:uid="{00000000-0005-0000-0000-0000D5130000}"/>
    <cellStyle name="Normal 18 4 3 2 2 2" xfId="5023" xr:uid="{00000000-0005-0000-0000-0000D6130000}"/>
    <cellStyle name="Normal 18 4 3 2 2 3" xfId="5024" xr:uid="{00000000-0005-0000-0000-0000D7130000}"/>
    <cellStyle name="Normal 18 4 3 2 3" xfId="5025" xr:uid="{00000000-0005-0000-0000-0000D8130000}"/>
    <cellStyle name="Normal 18 4 3 2 4" xfId="5026" xr:uid="{00000000-0005-0000-0000-0000D9130000}"/>
    <cellStyle name="Normal 18 4 3 3" xfId="5027" xr:uid="{00000000-0005-0000-0000-0000DA130000}"/>
    <cellStyle name="Normal 18 4 3 3 2" xfId="5028" xr:uid="{00000000-0005-0000-0000-0000DB130000}"/>
    <cellStyle name="Normal 18 4 3 3 2 2" xfId="5029" xr:uid="{00000000-0005-0000-0000-0000DC130000}"/>
    <cellStyle name="Normal 18 4 3 3 2 3" xfId="5030" xr:uid="{00000000-0005-0000-0000-0000DD130000}"/>
    <cellStyle name="Normal 18 4 3 3 3" xfId="5031" xr:uid="{00000000-0005-0000-0000-0000DE130000}"/>
    <cellStyle name="Normal 18 4 3 3 4" xfId="5032" xr:uid="{00000000-0005-0000-0000-0000DF130000}"/>
    <cellStyle name="Normal 18 4 3 4" xfId="5033" xr:uid="{00000000-0005-0000-0000-0000E0130000}"/>
    <cellStyle name="Normal 18 4 3 4 2" xfId="5034" xr:uid="{00000000-0005-0000-0000-0000E1130000}"/>
    <cellStyle name="Normal 18 4 3 4 2 2" xfId="5035" xr:uid="{00000000-0005-0000-0000-0000E2130000}"/>
    <cellStyle name="Normal 18 4 3 4 2 3" xfId="5036" xr:uid="{00000000-0005-0000-0000-0000E3130000}"/>
    <cellStyle name="Normal 18 4 3 4 3" xfId="5037" xr:uid="{00000000-0005-0000-0000-0000E4130000}"/>
    <cellStyle name="Normal 18 4 3 4 4" xfId="5038" xr:uid="{00000000-0005-0000-0000-0000E5130000}"/>
    <cellStyle name="Normal 18 4 3 5" xfId="5039" xr:uid="{00000000-0005-0000-0000-0000E6130000}"/>
    <cellStyle name="Normal 18 4 3 5 2" xfId="5040" xr:uid="{00000000-0005-0000-0000-0000E7130000}"/>
    <cellStyle name="Normal 18 4 3 5 3" xfId="5041" xr:uid="{00000000-0005-0000-0000-0000E8130000}"/>
    <cellStyle name="Normal 18 4 3 6" xfId="5042" xr:uid="{00000000-0005-0000-0000-0000E9130000}"/>
    <cellStyle name="Normal 18 4 3 7" xfId="5043" xr:uid="{00000000-0005-0000-0000-0000EA130000}"/>
    <cellStyle name="Normal 18 4 4" xfId="5044" xr:uid="{00000000-0005-0000-0000-0000EB130000}"/>
    <cellStyle name="Normal 18 4 4 2" xfId="5045" xr:uid="{00000000-0005-0000-0000-0000EC130000}"/>
    <cellStyle name="Normal 18 4 4 2 2" xfId="5046" xr:uid="{00000000-0005-0000-0000-0000ED130000}"/>
    <cellStyle name="Normal 18 4 4 2 3" xfId="5047" xr:uid="{00000000-0005-0000-0000-0000EE130000}"/>
    <cellStyle name="Normal 18 4 4 3" xfId="5048" xr:uid="{00000000-0005-0000-0000-0000EF130000}"/>
    <cellStyle name="Normal 18 4 4 4" xfId="5049" xr:uid="{00000000-0005-0000-0000-0000F0130000}"/>
    <cellStyle name="Normal 18 4 5" xfId="5050" xr:uid="{00000000-0005-0000-0000-0000F1130000}"/>
    <cellStyle name="Normal 18 4 5 2" xfId="5051" xr:uid="{00000000-0005-0000-0000-0000F2130000}"/>
    <cellStyle name="Normal 18 4 5 2 2" xfId="5052" xr:uid="{00000000-0005-0000-0000-0000F3130000}"/>
    <cellStyle name="Normal 18 4 5 2 3" xfId="5053" xr:uid="{00000000-0005-0000-0000-0000F4130000}"/>
    <cellStyle name="Normal 18 4 5 3" xfId="5054" xr:uid="{00000000-0005-0000-0000-0000F5130000}"/>
    <cellStyle name="Normal 18 4 5 4" xfId="5055" xr:uid="{00000000-0005-0000-0000-0000F6130000}"/>
    <cellStyle name="Normal 18 4 6" xfId="5056" xr:uid="{00000000-0005-0000-0000-0000F7130000}"/>
    <cellStyle name="Normal 18 4 6 2" xfId="5057" xr:uid="{00000000-0005-0000-0000-0000F8130000}"/>
    <cellStyle name="Normal 18 4 6 2 2" xfId="5058" xr:uid="{00000000-0005-0000-0000-0000F9130000}"/>
    <cellStyle name="Normal 18 4 6 2 3" xfId="5059" xr:uid="{00000000-0005-0000-0000-0000FA130000}"/>
    <cellStyle name="Normal 18 4 6 3" xfId="5060" xr:uid="{00000000-0005-0000-0000-0000FB130000}"/>
    <cellStyle name="Normal 18 4 6 4" xfId="5061" xr:uid="{00000000-0005-0000-0000-0000FC130000}"/>
    <cellStyle name="Normal 18 4 7" xfId="5062" xr:uid="{00000000-0005-0000-0000-0000FD130000}"/>
    <cellStyle name="Normal 18 4 7 2" xfId="5063" xr:uid="{00000000-0005-0000-0000-0000FE130000}"/>
    <cellStyle name="Normal 18 4 7 3" xfId="5064" xr:uid="{00000000-0005-0000-0000-0000FF130000}"/>
    <cellStyle name="Normal 18 4 8" xfId="5065" xr:uid="{00000000-0005-0000-0000-000000140000}"/>
    <cellStyle name="Normal 18 4 9" xfId="5066" xr:uid="{00000000-0005-0000-0000-000001140000}"/>
    <cellStyle name="Normal 18 5" xfId="5067" xr:uid="{00000000-0005-0000-0000-000002140000}"/>
    <cellStyle name="Normal 18 5 10" xfId="5068" xr:uid="{00000000-0005-0000-0000-000003140000}"/>
    <cellStyle name="Normal 18 5 2" xfId="5069" xr:uid="{00000000-0005-0000-0000-000004140000}"/>
    <cellStyle name="Normal 18 5 2 2" xfId="5070" xr:uid="{00000000-0005-0000-0000-000005140000}"/>
    <cellStyle name="Normal 18 5 2 2 2" xfId="5071" xr:uid="{00000000-0005-0000-0000-000006140000}"/>
    <cellStyle name="Normal 18 5 2 2 2 2" xfId="5072" xr:uid="{00000000-0005-0000-0000-000007140000}"/>
    <cellStyle name="Normal 18 5 2 2 2 2 2" xfId="5073" xr:uid="{00000000-0005-0000-0000-000008140000}"/>
    <cellStyle name="Normal 18 5 2 2 2 2 3" xfId="5074" xr:uid="{00000000-0005-0000-0000-000009140000}"/>
    <cellStyle name="Normal 18 5 2 2 2 3" xfId="5075" xr:uid="{00000000-0005-0000-0000-00000A140000}"/>
    <cellStyle name="Normal 18 5 2 2 2 4" xfId="5076" xr:uid="{00000000-0005-0000-0000-00000B140000}"/>
    <cellStyle name="Normal 18 5 2 2 3" xfId="5077" xr:uid="{00000000-0005-0000-0000-00000C140000}"/>
    <cellStyle name="Normal 18 5 2 2 3 2" xfId="5078" xr:uid="{00000000-0005-0000-0000-00000D140000}"/>
    <cellStyle name="Normal 18 5 2 2 3 2 2" xfId="5079" xr:uid="{00000000-0005-0000-0000-00000E140000}"/>
    <cellStyle name="Normal 18 5 2 2 3 2 3" xfId="5080" xr:uid="{00000000-0005-0000-0000-00000F140000}"/>
    <cellStyle name="Normal 18 5 2 2 3 3" xfId="5081" xr:uid="{00000000-0005-0000-0000-000010140000}"/>
    <cellStyle name="Normal 18 5 2 2 3 4" xfId="5082" xr:uid="{00000000-0005-0000-0000-000011140000}"/>
    <cellStyle name="Normal 18 5 2 2 4" xfId="5083" xr:uid="{00000000-0005-0000-0000-000012140000}"/>
    <cellStyle name="Normal 18 5 2 2 4 2" xfId="5084" xr:uid="{00000000-0005-0000-0000-000013140000}"/>
    <cellStyle name="Normal 18 5 2 2 4 2 2" xfId="5085" xr:uid="{00000000-0005-0000-0000-000014140000}"/>
    <cellStyle name="Normal 18 5 2 2 4 2 3" xfId="5086" xr:uid="{00000000-0005-0000-0000-000015140000}"/>
    <cellStyle name="Normal 18 5 2 2 4 3" xfId="5087" xr:uid="{00000000-0005-0000-0000-000016140000}"/>
    <cellStyle name="Normal 18 5 2 2 4 4" xfId="5088" xr:uid="{00000000-0005-0000-0000-000017140000}"/>
    <cellStyle name="Normal 18 5 2 2 5" xfId="5089" xr:uid="{00000000-0005-0000-0000-000018140000}"/>
    <cellStyle name="Normal 18 5 2 2 5 2" xfId="5090" xr:uid="{00000000-0005-0000-0000-000019140000}"/>
    <cellStyle name="Normal 18 5 2 2 5 3" xfId="5091" xr:uid="{00000000-0005-0000-0000-00001A140000}"/>
    <cellStyle name="Normal 18 5 2 2 6" xfId="5092" xr:uid="{00000000-0005-0000-0000-00001B140000}"/>
    <cellStyle name="Normal 18 5 2 2 7" xfId="5093" xr:uid="{00000000-0005-0000-0000-00001C140000}"/>
    <cellStyle name="Normal 18 5 2 3" xfId="5094" xr:uid="{00000000-0005-0000-0000-00001D140000}"/>
    <cellStyle name="Normal 18 5 2 3 2" xfId="5095" xr:uid="{00000000-0005-0000-0000-00001E140000}"/>
    <cellStyle name="Normal 18 5 2 3 2 2" xfId="5096" xr:uid="{00000000-0005-0000-0000-00001F140000}"/>
    <cellStyle name="Normal 18 5 2 3 2 3" xfId="5097" xr:uid="{00000000-0005-0000-0000-000020140000}"/>
    <cellStyle name="Normal 18 5 2 3 3" xfId="5098" xr:uid="{00000000-0005-0000-0000-000021140000}"/>
    <cellStyle name="Normal 18 5 2 3 4" xfId="5099" xr:uid="{00000000-0005-0000-0000-000022140000}"/>
    <cellStyle name="Normal 18 5 2 4" xfId="5100" xr:uid="{00000000-0005-0000-0000-000023140000}"/>
    <cellStyle name="Normal 18 5 2 4 2" xfId="5101" xr:uid="{00000000-0005-0000-0000-000024140000}"/>
    <cellStyle name="Normal 18 5 2 4 2 2" xfId="5102" xr:uid="{00000000-0005-0000-0000-000025140000}"/>
    <cellStyle name="Normal 18 5 2 4 2 3" xfId="5103" xr:uid="{00000000-0005-0000-0000-000026140000}"/>
    <cellStyle name="Normal 18 5 2 4 3" xfId="5104" xr:uid="{00000000-0005-0000-0000-000027140000}"/>
    <cellStyle name="Normal 18 5 2 4 4" xfId="5105" xr:uid="{00000000-0005-0000-0000-000028140000}"/>
    <cellStyle name="Normal 18 5 2 5" xfId="5106" xr:uid="{00000000-0005-0000-0000-000029140000}"/>
    <cellStyle name="Normal 18 5 2 5 2" xfId="5107" xr:uid="{00000000-0005-0000-0000-00002A140000}"/>
    <cellStyle name="Normal 18 5 2 5 2 2" xfId="5108" xr:uid="{00000000-0005-0000-0000-00002B140000}"/>
    <cellStyle name="Normal 18 5 2 5 2 3" xfId="5109" xr:uid="{00000000-0005-0000-0000-00002C140000}"/>
    <cellStyle name="Normal 18 5 2 5 3" xfId="5110" xr:uid="{00000000-0005-0000-0000-00002D140000}"/>
    <cellStyle name="Normal 18 5 2 5 4" xfId="5111" xr:uid="{00000000-0005-0000-0000-00002E140000}"/>
    <cellStyle name="Normal 18 5 2 6" xfId="5112" xr:uid="{00000000-0005-0000-0000-00002F140000}"/>
    <cellStyle name="Normal 18 5 2 6 2" xfId="5113" xr:uid="{00000000-0005-0000-0000-000030140000}"/>
    <cellStyle name="Normal 18 5 2 6 3" xfId="5114" xr:uid="{00000000-0005-0000-0000-000031140000}"/>
    <cellStyle name="Normal 18 5 2 7" xfId="5115" xr:uid="{00000000-0005-0000-0000-000032140000}"/>
    <cellStyle name="Normal 18 5 2 8" xfId="5116" xr:uid="{00000000-0005-0000-0000-000033140000}"/>
    <cellStyle name="Normal 18 5 2 9" xfId="5117" xr:uid="{00000000-0005-0000-0000-000034140000}"/>
    <cellStyle name="Normal 18 5 3" xfId="5118" xr:uid="{00000000-0005-0000-0000-000035140000}"/>
    <cellStyle name="Normal 18 5 3 2" xfId="5119" xr:uid="{00000000-0005-0000-0000-000036140000}"/>
    <cellStyle name="Normal 18 5 3 2 2" xfId="5120" xr:uid="{00000000-0005-0000-0000-000037140000}"/>
    <cellStyle name="Normal 18 5 3 2 2 2" xfId="5121" xr:uid="{00000000-0005-0000-0000-000038140000}"/>
    <cellStyle name="Normal 18 5 3 2 2 3" xfId="5122" xr:uid="{00000000-0005-0000-0000-000039140000}"/>
    <cellStyle name="Normal 18 5 3 2 3" xfId="5123" xr:uid="{00000000-0005-0000-0000-00003A140000}"/>
    <cellStyle name="Normal 18 5 3 2 4" xfId="5124" xr:uid="{00000000-0005-0000-0000-00003B140000}"/>
    <cellStyle name="Normal 18 5 3 3" xfId="5125" xr:uid="{00000000-0005-0000-0000-00003C140000}"/>
    <cellStyle name="Normal 18 5 3 3 2" xfId="5126" xr:uid="{00000000-0005-0000-0000-00003D140000}"/>
    <cellStyle name="Normal 18 5 3 3 2 2" xfId="5127" xr:uid="{00000000-0005-0000-0000-00003E140000}"/>
    <cellStyle name="Normal 18 5 3 3 2 3" xfId="5128" xr:uid="{00000000-0005-0000-0000-00003F140000}"/>
    <cellStyle name="Normal 18 5 3 3 3" xfId="5129" xr:uid="{00000000-0005-0000-0000-000040140000}"/>
    <cellStyle name="Normal 18 5 3 3 4" xfId="5130" xr:uid="{00000000-0005-0000-0000-000041140000}"/>
    <cellStyle name="Normal 18 5 3 4" xfId="5131" xr:uid="{00000000-0005-0000-0000-000042140000}"/>
    <cellStyle name="Normal 18 5 3 4 2" xfId="5132" xr:uid="{00000000-0005-0000-0000-000043140000}"/>
    <cellStyle name="Normal 18 5 3 4 2 2" xfId="5133" xr:uid="{00000000-0005-0000-0000-000044140000}"/>
    <cellStyle name="Normal 18 5 3 4 2 3" xfId="5134" xr:uid="{00000000-0005-0000-0000-000045140000}"/>
    <cellStyle name="Normal 18 5 3 4 3" xfId="5135" xr:uid="{00000000-0005-0000-0000-000046140000}"/>
    <cellStyle name="Normal 18 5 3 4 4" xfId="5136" xr:uid="{00000000-0005-0000-0000-000047140000}"/>
    <cellStyle name="Normal 18 5 3 5" xfId="5137" xr:uid="{00000000-0005-0000-0000-000048140000}"/>
    <cellStyle name="Normal 18 5 3 5 2" xfId="5138" xr:uid="{00000000-0005-0000-0000-000049140000}"/>
    <cellStyle name="Normal 18 5 3 5 3" xfId="5139" xr:uid="{00000000-0005-0000-0000-00004A140000}"/>
    <cellStyle name="Normal 18 5 3 6" xfId="5140" xr:uid="{00000000-0005-0000-0000-00004B140000}"/>
    <cellStyle name="Normal 18 5 3 7" xfId="5141" xr:uid="{00000000-0005-0000-0000-00004C140000}"/>
    <cellStyle name="Normal 18 5 4" xfId="5142" xr:uid="{00000000-0005-0000-0000-00004D140000}"/>
    <cellStyle name="Normal 18 5 4 2" xfId="5143" xr:uid="{00000000-0005-0000-0000-00004E140000}"/>
    <cellStyle name="Normal 18 5 4 2 2" xfId="5144" xr:uid="{00000000-0005-0000-0000-00004F140000}"/>
    <cellStyle name="Normal 18 5 4 2 3" xfId="5145" xr:uid="{00000000-0005-0000-0000-000050140000}"/>
    <cellStyle name="Normal 18 5 4 3" xfId="5146" xr:uid="{00000000-0005-0000-0000-000051140000}"/>
    <cellStyle name="Normal 18 5 4 4" xfId="5147" xr:uid="{00000000-0005-0000-0000-000052140000}"/>
    <cellStyle name="Normal 18 5 5" xfId="5148" xr:uid="{00000000-0005-0000-0000-000053140000}"/>
    <cellStyle name="Normal 18 5 5 2" xfId="5149" xr:uid="{00000000-0005-0000-0000-000054140000}"/>
    <cellStyle name="Normal 18 5 5 2 2" xfId="5150" xr:uid="{00000000-0005-0000-0000-000055140000}"/>
    <cellStyle name="Normal 18 5 5 2 3" xfId="5151" xr:uid="{00000000-0005-0000-0000-000056140000}"/>
    <cellStyle name="Normal 18 5 5 3" xfId="5152" xr:uid="{00000000-0005-0000-0000-000057140000}"/>
    <cellStyle name="Normal 18 5 5 4" xfId="5153" xr:uid="{00000000-0005-0000-0000-000058140000}"/>
    <cellStyle name="Normal 18 5 6" xfId="5154" xr:uid="{00000000-0005-0000-0000-000059140000}"/>
    <cellStyle name="Normal 18 5 6 2" xfId="5155" xr:uid="{00000000-0005-0000-0000-00005A140000}"/>
    <cellStyle name="Normal 18 5 6 2 2" xfId="5156" xr:uid="{00000000-0005-0000-0000-00005B140000}"/>
    <cellStyle name="Normal 18 5 6 2 3" xfId="5157" xr:uid="{00000000-0005-0000-0000-00005C140000}"/>
    <cellStyle name="Normal 18 5 6 3" xfId="5158" xr:uid="{00000000-0005-0000-0000-00005D140000}"/>
    <cellStyle name="Normal 18 5 6 4" xfId="5159" xr:uid="{00000000-0005-0000-0000-00005E140000}"/>
    <cellStyle name="Normal 18 5 7" xfId="5160" xr:uid="{00000000-0005-0000-0000-00005F140000}"/>
    <cellStyle name="Normal 18 5 7 2" xfId="5161" xr:uid="{00000000-0005-0000-0000-000060140000}"/>
    <cellStyle name="Normal 18 5 7 3" xfId="5162" xr:uid="{00000000-0005-0000-0000-000061140000}"/>
    <cellStyle name="Normal 18 5 8" xfId="5163" xr:uid="{00000000-0005-0000-0000-000062140000}"/>
    <cellStyle name="Normal 18 5 9" xfId="5164" xr:uid="{00000000-0005-0000-0000-000063140000}"/>
    <cellStyle name="Normal 18 6" xfId="5165" xr:uid="{00000000-0005-0000-0000-000064140000}"/>
    <cellStyle name="Normal 18 6 2" xfId="5166" xr:uid="{00000000-0005-0000-0000-000065140000}"/>
    <cellStyle name="Normal 18 6 2 2" xfId="5167" xr:uid="{00000000-0005-0000-0000-000066140000}"/>
    <cellStyle name="Normal 18 6 2 2 2" xfId="5168" xr:uid="{00000000-0005-0000-0000-000067140000}"/>
    <cellStyle name="Normal 18 6 2 2 2 2" xfId="5169" xr:uid="{00000000-0005-0000-0000-000068140000}"/>
    <cellStyle name="Normal 18 6 2 2 2 3" xfId="5170" xr:uid="{00000000-0005-0000-0000-000069140000}"/>
    <cellStyle name="Normal 18 6 2 2 3" xfId="5171" xr:uid="{00000000-0005-0000-0000-00006A140000}"/>
    <cellStyle name="Normal 18 6 2 2 4" xfId="5172" xr:uid="{00000000-0005-0000-0000-00006B140000}"/>
    <cellStyle name="Normal 18 6 2 3" xfId="5173" xr:uid="{00000000-0005-0000-0000-00006C140000}"/>
    <cellStyle name="Normal 18 6 2 3 2" xfId="5174" xr:uid="{00000000-0005-0000-0000-00006D140000}"/>
    <cellStyle name="Normal 18 6 2 3 2 2" xfId="5175" xr:uid="{00000000-0005-0000-0000-00006E140000}"/>
    <cellStyle name="Normal 18 6 2 3 2 3" xfId="5176" xr:uid="{00000000-0005-0000-0000-00006F140000}"/>
    <cellStyle name="Normal 18 6 2 3 3" xfId="5177" xr:uid="{00000000-0005-0000-0000-000070140000}"/>
    <cellStyle name="Normal 18 6 2 3 4" xfId="5178" xr:uid="{00000000-0005-0000-0000-000071140000}"/>
    <cellStyle name="Normal 18 6 2 4" xfId="5179" xr:uid="{00000000-0005-0000-0000-000072140000}"/>
    <cellStyle name="Normal 18 6 2 4 2" xfId="5180" xr:uid="{00000000-0005-0000-0000-000073140000}"/>
    <cellStyle name="Normal 18 6 2 4 2 2" xfId="5181" xr:uid="{00000000-0005-0000-0000-000074140000}"/>
    <cellStyle name="Normal 18 6 2 4 2 3" xfId="5182" xr:uid="{00000000-0005-0000-0000-000075140000}"/>
    <cellStyle name="Normal 18 6 2 4 3" xfId="5183" xr:uid="{00000000-0005-0000-0000-000076140000}"/>
    <cellStyle name="Normal 18 6 2 4 4" xfId="5184" xr:uid="{00000000-0005-0000-0000-000077140000}"/>
    <cellStyle name="Normal 18 6 2 5" xfId="5185" xr:uid="{00000000-0005-0000-0000-000078140000}"/>
    <cellStyle name="Normal 18 6 2 5 2" xfId="5186" xr:uid="{00000000-0005-0000-0000-000079140000}"/>
    <cellStyle name="Normal 18 6 2 5 3" xfId="5187" xr:uid="{00000000-0005-0000-0000-00007A140000}"/>
    <cellStyle name="Normal 18 6 2 6" xfId="5188" xr:uid="{00000000-0005-0000-0000-00007B140000}"/>
    <cellStyle name="Normal 18 6 2 7" xfId="5189" xr:uid="{00000000-0005-0000-0000-00007C140000}"/>
    <cellStyle name="Normal 18 6 3" xfId="5190" xr:uid="{00000000-0005-0000-0000-00007D140000}"/>
    <cellStyle name="Normal 18 6 3 2" xfId="5191" xr:uid="{00000000-0005-0000-0000-00007E140000}"/>
    <cellStyle name="Normal 18 6 3 2 2" xfId="5192" xr:uid="{00000000-0005-0000-0000-00007F140000}"/>
    <cellStyle name="Normal 18 6 3 2 3" xfId="5193" xr:uid="{00000000-0005-0000-0000-000080140000}"/>
    <cellStyle name="Normal 18 6 3 3" xfId="5194" xr:uid="{00000000-0005-0000-0000-000081140000}"/>
    <cellStyle name="Normal 18 6 3 4" xfId="5195" xr:uid="{00000000-0005-0000-0000-000082140000}"/>
    <cellStyle name="Normal 18 6 4" xfId="5196" xr:uid="{00000000-0005-0000-0000-000083140000}"/>
    <cellStyle name="Normal 18 6 4 2" xfId="5197" xr:uid="{00000000-0005-0000-0000-000084140000}"/>
    <cellStyle name="Normal 18 6 4 2 2" xfId="5198" xr:uid="{00000000-0005-0000-0000-000085140000}"/>
    <cellStyle name="Normal 18 6 4 2 3" xfId="5199" xr:uid="{00000000-0005-0000-0000-000086140000}"/>
    <cellStyle name="Normal 18 6 4 3" xfId="5200" xr:uid="{00000000-0005-0000-0000-000087140000}"/>
    <cellStyle name="Normal 18 6 4 4" xfId="5201" xr:uid="{00000000-0005-0000-0000-000088140000}"/>
    <cellStyle name="Normal 18 6 5" xfId="5202" xr:uid="{00000000-0005-0000-0000-000089140000}"/>
    <cellStyle name="Normal 18 6 5 2" xfId="5203" xr:uid="{00000000-0005-0000-0000-00008A140000}"/>
    <cellStyle name="Normal 18 6 5 2 2" xfId="5204" xr:uid="{00000000-0005-0000-0000-00008B140000}"/>
    <cellStyle name="Normal 18 6 5 2 3" xfId="5205" xr:uid="{00000000-0005-0000-0000-00008C140000}"/>
    <cellStyle name="Normal 18 6 5 3" xfId="5206" xr:uid="{00000000-0005-0000-0000-00008D140000}"/>
    <cellStyle name="Normal 18 6 5 4" xfId="5207" xr:uid="{00000000-0005-0000-0000-00008E140000}"/>
    <cellStyle name="Normal 18 6 6" xfId="5208" xr:uid="{00000000-0005-0000-0000-00008F140000}"/>
    <cellStyle name="Normal 18 6 6 2" xfId="5209" xr:uid="{00000000-0005-0000-0000-000090140000}"/>
    <cellStyle name="Normal 18 6 6 3" xfId="5210" xr:uid="{00000000-0005-0000-0000-000091140000}"/>
    <cellStyle name="Normal 18 6 7" xfId="5211" xr:uid="{00000000-0005-0000-0000-000092140000}"/>
    <cellStyle name="Normal 18 6 8" xfId="5212" xr:uid="{00000000-0005-0000-0000-000093140000}"/>
    <cellStyle name="Normal 18 6 9" xfId="5213" xr:uid="{00000000-0005-0000-0000-000094140000}"/>
    <cellStyle name="Normal 18 7" xfId="5214" xr:uid="{00000000-0005-0000-0000-000095140000}"/>
    <cellStyle name="Normal 18 7 2" xfId="5215" xr:uid="{00000000-0005-0000-0000-000096140000}"/>
    <cellStyle name="Normal 18 7 2 2" xfId="5216" xr:uid="{00000000-0005-0000-0000-000097140000}"/>
    <cellStyle name="Normal 18 7 2 2 2" xfId="5217" xr:uid="{00000000-0005-0000-0000-000098140000}"/>
    <cellStyle name="Normal 18 7 2 2 2 2" xfId="5218" xr:uid="{00000000-0005-0000-0000-000099140000}"/>
    <cellStyle name="Normal 18 7 2 2 2 3" xfId="5219" xr:uid="{00000000-0005-0000-0000-00009A140000}"/>
    <cellStyle name="Normal 18 7 2 2 3" xfId="5220" xr:uid="{00000000-0005-0000-0000-00009B140000}"/>
    <cellStyle name="Normal 18 7 2 2 4" xfId="5221" xr:uid="{00000000-0005-0000-0000-00009C140000}"/>
    <cellStyle name="Normal 18 7 2 3" xfId="5222" xr:uid="{00000000-0005-0000-0000-00009D140000}"/>
    <cellStyle name="Normal 18 7 2 3 2" xfId="5223" xr:uid="{00000000-0005-0000-0000-00009E140000}"/>
    <cellStyle name="Normal 18 7 2 3 2 2" xfId="5224" xr:uid="{00000000-0005-0000-0000-00009F140000}"/>
    <cellStyle name="Normal 18 7 2 3 2 3" xfId="5225" xr:uid="{00000000-0005-0000-0000-0000A0140000}"/>
    <cellStyle name="Normal 18 7 2 3 3" xfId="5226" xr:uid="{00000000-0005-0000-0000-0000A1140000}"/>
    <cellStyle name="Normal 18 7 2 3 4" xfId="5227" xr:uid="{00000000-0005-0000-0000-0000A2140000}"/>
    <cellStyle name="Normal 18 7 2 4" xfId="5228" xr:uid="{00000000-0005-0000-0000-0000A3140000}"/>
    <cellStyle name="Normal 18 7 2 4 2" xfId="5229" xr:uid="{00000000-0005-0000-0000-0000A4140000}"/>
    <cellStyle name="Normal 18 7 2 4 2 2" xfId="5230" xr:uid="{00000000-0005-0000-0000-0000A5140000}"/>
    <cellStyle name="Normal 18 7 2 4 2 3" xfId="5231" xr:uid="{00000000-0005-0000-0000-0000A6140000}"/>
    <cellStyle name="Normal 18 7 2 4 3" xfId="5232" xr:uid="{00000000-0005-0000-0000-0000A7140000}"/>
    <cellStyle name="Normal 18 7 2 4 4" xfId="5233" xr:uid="{00000000-0005-0000-0000-0000A8140000}"/>
    <cellStyle name="Normal 18 7 2 5" xfId="5234" xr:uid="{00000000-0005-0000-0000-0000A9140000}"/>
    <cellStyle name="Normal 18 7 2 5 2" xfId="5235" xr:uid="{00000000-0005-0000-0000-0000AA140000}"/>
    <cellStyle name="Normal 18 7 2 5 3" xfId="5236" xr:uid="{00000000-0005-0000-0000-0000AB140000}"/>
    <cellStyle name="Normal 18 7 2 6" xfId="5237" xr:uid="{00000000-0005-0000-0000-0000AC140000}"/>
    <cellStyle name="Normal 18 7 2 7" xfId="5238" xr:uid="{00000000-0005-0000-0000-0000AD140000}"/>
    <cellStyle name="Normal 18 7 3" xfId="5239" xr:uid="{00000000-0005-0000-0000-0000AE140000}"/>
    <cellStyle name="Normal 18 7 3 2" xfId="5240" xr:uid="{00000000-0005-0000-0000-0000AF140000}"/>
    <cellStyle name="Normal 18 7 3 2 2" xfId="5241" xr:uid="{00000000-0005-0000-0000-0000B0140000}"/>
    <cellStyle name="Normal 18 7 3 2 3" xfId="5242" xr:uid="{00000000-0005-0000-0000-0000B1140000}"/>
    <cellStyle name="Normal 18 7 3 3" xfId="5243" xr:uid="{00000000-0005-0000-0000-0000B2140000}"/>
    <cellStyle name="Normal 18 7 3 4" xfId="5244" xr:uid="{00000000-0005-0000-0000-0000B3140000}"/>
    <cellStyle name="Normal 18 7 4" xfId="5245" xr:uid="{00000000-0005-0000-0000-0000B4140000}"/>
    <cellStyle name="Normal 18 7 4 2" xfId="5246" xr:uid="{00000000-0005-0000-0000-0000B5140000}"/>
    <cellStyle name="Normal 18 7 4 2 2" xfId="5247" xr:uid="{00000000-0005-0000-0000-0000B6140000}"/>
    <cellStyle name="Normal 18 7 4 2 3" xfId="5248" xr:uid="{00000000-0005-0000-0000-0000B7140000}"/>
    <cellStyle name="Normal 18 7 4 3" xfId="5249" xr:uid="{00000000-0005-0000-0000-0000B8140000}"/>
    <cellStyle name="Normal 18 7 4 4" xfId="5250" xr:uid="{00000000-0005-0000-0000-0000B9140000}"/>
    <cellStyle name="Normal 18 7 5" xfId="5251" xr:uid="{00000000-0005-0000-0000-0000BA140000}"/>
    <cellStyle name="Normal 18 7 5 2" xfId="5252" xr:uid="{00000000-0005-0000-0000-0000BB140000}"/>
    <cellStyle name="Normal 18 7 5 2 2" xfId="5253" xr:uid="{00000000-0005-0000-0000-0000BC140000}"/>
    <cellStyle name="Normal 18 7 5 2 3" xfId="5254" xr:uid="{00000000-0005-0000-0000-0000BD140000}"/>
    <cellStyle name="Normal 18 7 5 3" xfId="5255" xr:uid="{00000000-0005-0000-0000-0000BE140000}"/>
    <cellStyle name="Normal 18 7 5 4" xfId="5256" xr:uid="{00000000-0005-0000-0000-0000BF140000}"/>
    <cellStyle name="Normal 18 7 6" xfId="5257" xr:uid="{00000000-0005-0000-0000-0000C0140000}"/>
    <cellStyle name="Normal 18 7 6 2" xfId="5258" xr:uid="{00000000-0005-0000-0000-0000C1140000}"/>
    <cellStyle name="Normal 18 7 6 3" xfId="5259" xr:uid="{00000000-0005-0000-0000-0000C2140000}"/>
    <cellStyle name="Normal 18 7 7" xfId="5260" xr:uid="{00000000-0005-0000-0000-0000C3140000}"/>
    <cellStyle name="Normal 18 7 8" xfId="5261" xr:uid="{00000000-0005-0000-0000-0000C4140000}"/>
    <cellStyle name="Normal 18 7 9" xfId="5262" xr:uid="{00000000-0005-0000-0000-0000C5140000}"/>
    <cellStyle name="Normal 18 8" xfId="5263" xr:uid="{00000000-0005-0000-0000-0000C6140000}"/>
    <cellStyle name="Normal 18 8 2" xfId="5264" xr:uid="{00000000-0005-0000-0000-0000C7140000}"/>
    <cellStyle name="Normal 18 8 2 2" xfId="5265" xr:uid="{00000000-0005-0000-0000-0000C8140000}"/>
    <cellStyle name="Normal 18 8 2 2 2" xfId="5266" xr:uid="{00000000-0005-0000-0000-0000C9140000}"/>
    <cellStyle name="Normal 18 8 2 2 2 2" xfId="5267" xr:uid="{00000000-0005-0000-0000-0000CA140000}"/>
    <cellStyle name="Normal 18 8 2 2 2 3" xfId="5268" xr:uid="{00000000-0005-0000-0000-0000CB140000}"/>
    <cellStyle name="Normal 18 8 2 2 3" xfId="5269" xr:uid="{00000000-0005-0000-0000-0000CC140000}"/>
    <cellStyle name="Normal 18 8 2 2 4" xfId="5270" xr:uid="{00000000-0005-0000-0000-0000CD140000}"/>
    <cellStyle name="Normal 18 8 2 3" xfId="5271" xr:uid="{00000000-0005-0000-0000-0000CE140000}"/>
    <cellStyle name="Normal 18 8 2 3 2" xfId="5272" xr:uid="{00000000-0005-0000-0000-0000CF140000}"/>
    <cellStyle name="Normal 18 8 2 3 2 2" xfId="5273" xr:uid="{00000000-0005-0000-0000-0000D0140000}"/>
    <cellStyle name="Normal 18 8 2 3 2 3" xfId="5274" xr:uid="{00000000-0005-0000-0000-0000D1140000}"/>
    <cellStyle name="Normal 18 8 2 3 3" xfId="5275" xr:uid="{00000000-0005-0000-0000-0000D2140000}"/>
    <cellStyle name="Normal 18 8 2 3 4" xfId="5276" xr:uid="{00000000-0005-0000-0000-0000D3140000}"/>
    <cellStyle name="Normal 18 8 2 4" xfId="5277" xr:uid="{00000000-0005-0000-0000-0000D4140000}"/>
    <cellStyle name="Normal 18 8 2 4 2" xfId="5278" xr:uid="{00000000-0005-0000-0000-0000D5140000}"/>
    <cellStyle name="Normal 18 8 2 4 2 2" xfId="5279" xr:uid="{00000000-0005-0000-0000-0000D6140000}"/>
    <cellStyle name="Normal 18 8 2 4 2 3" xfId="5280" xr:uid="{00000000-0005-0000-0000-0000D7140000}"/>
    <cellStyle name="Normal 18 8 2 4 3" xfId="5281" xr:uid="{00000000-0005-0000-0000-0000D8140000}"/>
    <cellStyle name="Normal 18 8 2 4 4" xfId="5282" xr:uid="{00000000-0005-0000-0000-0000D9140000}"/>
    <cellStyle name="Normal 18 8 2 5" xfId="5283" xr:uid="{00000000-0005-0000-0000-0000DA140000}"/>
    <cellStyle name="Normal 18 8 2 5 2" xfId="5284" xr:uid="{00000000-0005-0000-0000-0000DB140000}"/>
    <cellStyle name="Normal 18 8 2 5 3" xfId="5285" xr:uid="{00000000-0005-0000-0000-0000DC140000}"/>
    <cellStyle name="Normal 18 8 2 6" xfId="5286" xr:uid="{00000000-0005-0000-0000-0000DD140000}"/>
    <cellStyle name="Normal 18 8 2 7" xfId="5287" xr:uid="{00000000-0005-0000-0000-0000DE140000}"/>
    <cellStyle name="Normal 18 8 3" xfId="5288" xr:uid="{00000000-0005-0000-0000-0000DF140000}"/>
    <cellStyle name="Normal 18 8 3 2" xfId="5289" xr:uid="{00000000-0005-0000-0000-0000E0140000}"/>
    <cellStyle name="Normal 18 8 3 2 2" xfId="5290" xr:uid="{00000000-0005-0000-0000-0000E1140000}"/>
    <cellStyle name="Normal 18 8 3 2 3" xfId="5291" xr:uid="{00000000-0005-0000-0000-0000E2140000}"/>
    <cellStyle name="Normal 18 8 3 3" xfId="5292" xr:uid="{00000000-0005-0000-0000-0000E3140000}"/>
    <cellStyle name="Normal 18 8 3 4" xfId="5293" xr:uid="{00000000-0005-0000-0000-0000E4140000}"/>
    <cellStyle name="Normal 18 8 4" xfId="5294" xr:uid="{00000000-0005-0000-0000-0000E5140000}"/>
    <cellStyle name="Normal 18 8 4 2" xfId="5295" xr:uid="{00000000-0005-0000-0000-0000E6140000}"/>
    <cellStyle name="Normal 18 8 4 2 2" xfId="5296" xr:uid="{00000000-0005-0000-0000-0000E7140000}"/>
    <cellStyle name="Normal 18 8 4 2 3" xfId="5297" xr:uid="{00000000-0005-0000-0000-0000E8140000}"/>
    <cellStyle name="Normal 18 8 4 3" xfId="5298" xr:uid="{00000000-0005-0000-0000-0000E9140000}"/>
    <cellStyle name="Normal 18 8 4 4" xfId="5299" xr:uid="{00000000-0005-0000-0000-0000EA140000}"/>
    <cellStyle name="Normal 18 8 5" xfId="5300" xr:uid="{00000000-0005-0000-0000-0000EB140000}"/>
    <cellStyle name="Normal 18 8 5 2" xfId="5301" xr:uid="{00000000-0005-0000-0000-0000EC140000}"/>
    <cellStyle name="Normal 18 8 5 2 2" xfId="5302" xr:uid="{00000000-0005-0000-0000-0000ED140000}"/>
    <cellStyle name="Normal 18 8 5 2 3" xfId="5303" xr:uid="{00000000-0005-0000-0000-0000EE140000}"/>
    <cellStyle name="Normal 18 8 5 3" xfId="5304" xr:uid="{00000000-0005-0000-0000-0000EF140000}"/>
    <cellStyle name="Normal 18 8 5 4" xfId="5305" xr:uid="{00000000-0005-0000-0000-0000F0140000}"/>
    <cellStyle name="Normal 18 8 6" xfId="5306" xr:uid="{00000000-0005-0000-0000-0000F1140000}"/>
    <cellStyle name="Normal 18 8 6 2" xfId="5307" xr:uid="{00000000-0005-0000-0000-0000F2140000}"/>
    <cellStyle name="Normal 18 8 6 3" xfId="5308" xr:uid="{00000000-0005-0000-0000-0000F3140000}"/>
    <cellStyle name="Normal 18 8 7" xfId="5309" xr:uid="{00000000-0005-0000-0000-0000F4140000}"/>
    <cellStyle name="Normal 18 8 8" xfId="5310" xr:uid="{00000000-0005-0000-0000-0000F5140000}"/>
    <cellStyle name="Normal 18 8 9" xfId="5311" xr:uid="{00000000-0005-0000-0000-0000F6140000}"/>
    <cellStyle name="Normal 18 9" xfId="5312" xr:uid="{00000000-0005-0000-0000-0000F7140000}"/>
    <cellStyle name="Normal 18 9 2" xfId="5313" xr:uid="{00000000-0005-0000-0000-0000F8140000}"/>
    <cellStyle name="Normal 18 9 2 2" xfId="5314" xr:uid="{00000000-0005-0000-0000-0000F9140000}"/>
    <cellStyle name="Normal 18 9 2 2 2" xfId="5315" xr:uid="{00000000-0005-0000-0000-0000FA140000}"/>
    <cellStyle name="Normal 18 9 2 2 2 2" xfId="5316" xr:uid="{00000000-0005-0000-0000-0000FB140000}"/>
    <cellStyle name="Normal 18 9 2 2 2 3" xfId="5317" xr:uid="{00000000-0005-0000-0000-0000FC140000}"/>
    <cellStyle name="Normal 18 9 2 2 3" xfId="5318" xr:uid="{00000000-0005-0000-0000-0000FD140000}"/>
    <cellStyle name="Normal 18 9 2 2 4" xfId="5319" xr:uid="{00000000-0005-0000-0000-0000FE140000}"/>
    <cellStyle name="Normal 18 9 2 3" xfId="5320" xr:uid="{00000000-0005-0000-0000-0000FF140000}"/>
    <cellStyle name="Normal 18 9 2 3 2" xfId="5321" xr:uid="{00000000-0005-0000-0000-000000150000}"/>
    <cellStyle name="Normal 18 9 2 3 2 2" xfId="5322" xr:uid="{00000000-0005-0000-0000-000001150000}"/>
    <cellStyle name="Normal 18 9 2 3 2 3" xfId="5323" xr:uid="{00000000-0005-0000-0000-000002150000}"/>
    <cellStyle name="Normal 18 9 2 3 3" xfId="5324" xr:uid="{00000000-0005-0000-0000-000003150000}"/>
    <cellStyle name="Normal 18 9 2 3 4" xfId="5325" xr:uid="{00000000-0005-0000-0000-000004150000}"/>
    <cellStyle name="Normal 18 9 2 4" xfId="5326" xr:uid="{00000000-0005-0000-0000-000005150000}"/>
    <cellStyle name="Normal 18 9 2 4 2" xfId="5327" xr:uid="{00000000-0005-0000-0000-000006150000}"/>
    <cellStyle name="Normal 18 9 2 4 2 2" xfId="5328" xr:uid="{00000000-0005-0000-0000-000007150000}"/>
    <cellStyle name="Normal 18 9 2 4 2 3" xfId="5329" xr:uid="{00000000-0005-0000-0000-000008150000}"/>
    <cellStyle name="Normal 18 9 2 4 3" xfId="5330" xr:uid="{00000000-0005-0000-0000-000009150000}"/>
    <cellStyle name="Normal 18 9 2 4 4" xfId="5331" xr:uid="{00000000-0005-0000-0000-00000A150000}"/>
    <cellStyle name="Normal 18 9 2 5" xfId="5332" xr:uid="{00000000-0005-0000-0000-00000B150000}"/>
    <cellStyle name="Normal 18 9 2 5 2" xfId="5333" xr:uid="{00000000-0005-0000-0000-00000C150000}"/>
    <cellStyle name="Normal 18 9 2 5 3" xfId="5334" xr:uid="{00000000-0005-0000-0000-00000D150000}"/>
    <cellStyle name="Normal 18 9 2 6" xfId="5335" xr:uid="{00000000-0005-0000-0000-00000E150000}"/>
    <cellStyle name="Normal 18 9 2 7" xfId="5336" xr:uid="{00000000-0005-0000-0000-00000F150000}"/>
    <cellStyle name="Normal 18 9 3" xfId="5337" xr:uid="{00000000-0005-0000-0000-000010150000}"/>
    <cellStyle name="Normal 18 9 3 2" xfId="5338" xr:uid="{00000000-0005-0000-0000-000011150000}"/>
    <cellStyle name="Normal 18 9 3 2 2" xfId="5339" xr:uid="{00000000-0005-0000-0000-000012150000}"/>
    <cellStyle name="Normal 18 9 3 2 3" xfId="5340" xr:uid="{00000000-0005-0000-0000-000013150000}"/>
    <cellStyle name="Normal 18 9 3 3" xfId="5341" xr:uid="{00000000-0005-0000-0000-000014150000}"/>
    <cellStyle name="Normal 18 9 3 4" xfId="5342" xr:uid="{00000000-0005-0000-0000-000015150000}"/>
    <cellStyle name="Normal 18 9 4" xfId="5343" xr:uid="{00000000-0005-0000-0000-000016150000}"/>
    <cellStyle name="Normal 18 9 4 2" xfId="5344" xr:uid="{00000000-0005-0000-0000-000017150000}"/>
    <cellStyle name="Normal 18 9 4 2 2" xfId="5345" xr:uid="{00000000-0005-0000-0000-000018150000}"/>
    <cellStyle name="Normal 18 9 4 2 3" xfId="5346" xr:uid="{00000000-0005-0000-0000-000019150000}"/>
    <cellStyle name="Normal 18 9 4 3" xfId="5347" xr:uid="{00000000-0005-0000-0000-00001A150000}"/>
    <cellStyle name="Normal 18 9 4 4" xfId="5348" xr:uid="{00000000-0005-0000-0000-00001B150000}"/>
    <cellStyle name="Normal 18 9 5" xfId="5349" xr:uid="{00000000-0005-0000-0000-00001C150000}"/>
    <cellStyle name="Normal 18 9 5 2" xfId="5350" xr:uid="{00000000-0005-0000-0000-00001D150000}"/>
    <cellStyle name="Normal 18 9 5 2 2" xfId="5351" xr:uid="{00000000-0005-0000-0000-00001E150000}"/>
    <cellStyle name="Normal 18 9 5 2 3" xfId="5352" xr:uid="{00000000-0005-0000-0000-00001F150000}"/>
    <cellStyle name="Normal 18 9 5 3" xfId="5353" xr:uid="{00000000-0005-0000-0000-000020150000}"/>
    <cellStyle name="Normal 18 9 5 4" xfId="5354" xr:uid="{00000000-0005-0000-0000-000021150000}"/>
    <cellStyle name="Normal 18 9 6" xfId="5355" xr:uid="{00000000-0005-0000-0000-000022150000}"/>
    <cellStyle name="Normal 18 9 6 2" xfId="5356" xr:uid="{00000000-0005-0000-0000-000023150000}"/>
    <cellStyle name="Normal 18 9 6 3" xfId="5357" xr:uid="{00000000-0005-0000-0000-000024150000}"/>
    <cellStyle name="Normal 18 9 7" xfId="5358" xr:uid="{00000000-0005-0000-0000-000025150000}"/>
    <cellStyle name="Normal 18 9 8" xfId="5359" xr:uid="{00000000-0005-0000-0000-000026150000}"/>
    <cellStyle name="Normal 18 9 9" xfId="5360" xr:uid="{00000000-0005-0000-0000-000027150000}"/>
    <cellStyle name="Normal 19" xfId="5361" xr:uid="{00000000-0005-0000-0000-000028150000}"/>
    <cellStyle name="Normal 19 2" xfId="5362" xr:uid="{00000000-0005-0000-0000-000029150000}"/>
    <cellStyle name="Normal 19 2 2" xfId="5363" xr:uid="{00000000-0005-0000-0000-00002A150000}"/>
    <cellStyle name="Normal 19 2 2 2" xfId="5364" xr:uid="{00000000-0005-0000-0000-00002B150000}"/>
    <cellStyle name="Normal 19 2 2 3" xfId="5365" xr:uid="{00000000-0005-0000-0000-00002C150000}"/>
    <cellStyle name="Normal 19 2 3" xfId="5366" xr:uid="{00000000-0005-0000-0000-00002D150000}"/>
    <cellStyle name="Normal 19 2 4" xfId="5367" xr:uid="{00000000-0005-0000-0000-00002E150000}"/>
    <cellStyle name="Normal 19 2 5" xfId="43975" xr:uid="{00000000-0005-0000-0000-00002F150000}"/>
    <cellStyle name="Normal 19 3" xfId="5368" xr:uid="{00000000-0005-0000-0000-000030150000}"/>
    <cellStyle name="Normal 19 3 2" xfId="5369" xr:uid="{00000000-0005-0000-0000-000031150000}"/>
    <cellStyle name="Normal 19 3 2 2" xfId="5370" xr:uid="{00000000-0005-0000-0000-000032150000}"/>
    <cellStyle name="Normal 19 3 2 3" xfId="5371" xr:uid="{00000000-0005-0000-0000-000033150000}"/>
    <cellStyle name="Normal 19 3 3" xfId="5372" xr:uid="{00000000-0005-0000-0000-000034150000}"/>
    <cellStyle name="Normal 19 3 3 2" xfId="5373" xr:uid="{00000000-0005-0000-0000-000035150000}"/>
    <cellStyle name="Normal 19 3 3 2 2" xfId="5374" xr:uid="{00000000-0005-0000-0000-000036150000}"/>
    <cellStyle name="Normal 19 3 3 2 3" xfId="5375" xr:uid="{00000000-0005-0000-0000-000037150000}"/>
    <cellStyle name="Normal 19 3 3 3" xfId="5376" xr:uid="{00000000-0005-0000-0000-000038150000}"/>
    <cellStyle name="Normal 19 3 3 4" xfId="5377" xr:uid="{00000000-0005-0000-0000-000039150000}"/>
    <cellStyle name="Normal 19 3 3 5" xfId="5378" xr:uid="{00000000-0005-0000-0000-00003A150000}"/>
    <cellStyle name="Normal 19 3 4" xfId="5379" xr:uid="{00000000-0005-0000-0000-00003B150000}"/>
    <cellStyle name="Normal 19 3 4 2" xfId="5380" xr:uid="{00000000-0005-0000-0000-00003C150000}"/>
    <cellStyle name="Normal 19 3 4 2 2" xfId="5381" xr:uid="{00000000-0005-0000-0000-00003D150000}"/>
    <cellStyle name="Normal 19 3 4 2 3" xfId="5382" xr:uid="{00000000-0005-0000-0000-00003E150000}"/>
    <cellStyle name="Normal 19 3 4 3" xfId="5383" xr:uid="{00000000-0005-0000-0000-00003F150000}"/>
    <cellStyle name="Normal 19 3 4 4" xfId="5384" xr:uid="{00000000-0005-0000-0000-000040150000}"/>
    <cellStyle name="Normal 19 3 5" xfId="5385" xr:uid="{00000000-0005-0000-0000-000041150000}"/>
    <cellStyle name="Normal 19 3 5 2" xfId="5386" xr:uid="{00000000-0005-0000-0000-000042150000}"/>
    <cellStyle name="Normal 19 3 5 2 2" xfId="5387" xr:uid="{00000000-0005-0000-0000-000043150000}"/>
    <cellStyle name="Normal 19 3 5 2 3" xfId="5388" xr:uid="{00000000-0005-0000-0000-000044150000}"/>
    <cellStyle name="Normal 19 3 5 3" xfId="5389" xr:uid="{00000000-0005-0000-0000-000045150000}"/>
    <cellStyle name="Normal 19 3 5 4" xfId="5390" xr:uid="{00000000-0005-0000-0000-000046150000}"/>
    <cellStyle name="Normal 19 3 6" xfId="5391" xr:uid="{00000000-0005-0000-0000-000047150000}"/>
    <cellStyle name="Normal 19 3 6 2" xfId="5392" xr:uid="{00000000-0005-0000-0000-000048150000}"/>
    <cellStyle name="Normal 19 3 6 3" xfId="5393" xr:uid="{00000000-0005-0000-0000-000049150000}"/>
    <cellStyle name="Normal 19 3 7" xfId="5394" xr:uid="{00000000-0005-0000-0000-00004A150000}"/>
    <cellStyle name="Normal 19 3 8" xfId="5395" xr:uid="{00000000-0005-0000-0000-00004B150000}"/>
    <cellStyle name="Normal 19 3 9" xfId="5396" xr:uid="{00000000-0005-0000-0000-00004C150000}"/>
    <cellStyle name="Normal 19 4" xfId="5397" xr:uid="{00000000-0005-0000-0000-00004D150000}"/>
    <cellStyle name="Normal 19 4 2" xfId="5398" xr:uid="{00000000-0005-0000-0000-00004E150000}"/>
    <cellStyle name="Normal 19 4 3" xfId="43976" xr:uid="{00000000-0005-0000-0000-00004F150000}"/>
    <cellStyle name="Normal 19 5" xfId="5399" xr:uid="{00000000-0005-0000-0000-000050150000}"/>
    <cellStyle name="Normal 19 6" xfId="5400" xr:uid="{00000000-0005-0000-0000-000051150000}"/>
    <cellStyle name="Normal 19 7" xfId="5401" xr:uid="{00000000-0005-0000-0000-000052150000}"/>
    <cellStyle name="Normal 2" xfId="23" xr:uid="{00000000-0005-0000-0000-000053150000}"/>
    <cellStyle name="Normal 2 10" xfId="5402" xr:uid="{00000000-0005-0000-0000-000054150000}"/>
    <cellStyle name="Normal 2 10 10" xfId="43977" xr:uid="{00000000-0005-0000-0000-000055150000}"/>
    <cellStyle name="Normal 2 10 2" xfId="5403" xr:uid="{00000000-0005-0000-0000-000056150000}"/>
    <cellStyle name="Normal 2 10 2 2" xfId="5404" xr:uid="{00000000-0005-0000-0000-000057150000}"/>
    <cellStyle name="Normal 2 10 2 2 2" xfId="5405" xr:uid="{00000000-0005-0000-0000-000058150000}"/>
    <cellStyle name="Normal 2 10 2 2 2 2" xfId="5406" xr:uid="{00000000-0005-0000-0000-000059150000}"/>
    <cellStyle name="Normal 2 10 2 2 2 3" xfId="5407" xr:uid="{00000000-0005-0000-0000-00005A150000}"/>
    <cellStyle name="Normal 2 10 2 2 3" xfId="5408" xr:uid="{00000000-0005-0000-0000-00005B150000}"/>
    <cellStyle name="Normal 2 10 2 2 4" xfId="5409" xr:uid="{00000000-0005-0000-0000-00005C150000}"/>
    <cellStyle name="Normal 2 10 2 3" xfId="5410" xr:uid="{00000000-0005-0000-0000-00005D150000}"/>
    <cellStyle name="Normal 2 10 2 3 2" xfId="5411" xr:uid="{00000000-0005-0000-0000-00005E150000}"/>
    <cellStyle name="Normal 2 10 2 3 2 2" xfId="5412" xr:uid="{00000000-0005-0000-0000-00005F150000}"/>
    <cellStyle name="Normal 2 10 2 3 2 3" xfId="5413" xr:uid="{00000000-0005-0000-0000-000060150000}"/>
    <cellStyle name="Normal 2 10 2 3 3" xfId="5414" xr:uid="{00000000-0005-0000-0000-000061150000}"/>
    <cellStyle name="Normal 2 10 2 3 4" xfId="5415" xr:uid="{00000000-0005-0000-0000-000062150000}"/>
    <cellStyle name="Normal 2 10 2 4" xfId="5416" xr:uid="{00000000-0005-0000-0000-000063150000}"/>
    <cellStyle name="Normal 2 10 2 4 2" xfId="5417" xr:uid="{00000000-0005-0000-0000-000064150000}"/>
    <cellStyle name="Normal 2 10 2 4 2 2" xfId="5418" xr:uid="{00000000-0005-0000-0000-000065150000}"/>
    <cellStyle name="Normal 2 10 2 4 2 3" xfId="5419" xr:uid="{00000000-0005-0000-0000-000066150000}"/>
    <cellStyle name="Normal 2 10 2 4 3" xfId="5420" xr:uid="{00000000-0005-0000-0000-000067150000}"/>
    <cellStyle name="Normal 2 10 2 4 4" xfId="5421" xr:uid="{00000000-0005-0000-0000-000068150000}"/>
    <cellStyle name="Normal 2 10 2 5" xfId="5422" xr:uid="{00000000-0005-0000-0000-000069150000}"/>
    <cellStyle name="Normal 2 10 2 5 2" xfId="5423" xr:uid="{00000000-0005-0000-0000-00006A150000}"/>
    <cellStyle name="Normal 2 10 2 5 3" xfId="5424" xr:uid="{00000000-0005-0000-0000-00006B150000}"/>
    <cellStyle name="Normal 2 10 2 6" xfId="5425" xr:uid="{00000000-0005-0000-0000-00006C150000}"/>
    <cellStyle name="Normal 2 10 2 7" xfId="5426" xr:uid="{00000000-0005-0000-0000-00006D150000}"/>
    <cellStyle name="Normal 2 10 3" xfId="5427" xr:uid="{00000000-0005-0000-0000-00006E150000}"/>
    <cellStyle name="Normal 2 10 3 2" xfId="5428" xr:uid="{00000000-0005-0000-0000-00006F150000}"/>
    <cellStyle name="Normal 2 10 3 2 2" xfId="5429" xr:uid="{00000000-0005-0000-0000-000070150000}"/>
    <cellStyle name="Normal 2 10 3 2 3" xfId="5430" xr:uid="{00000000-0005-0000-0000-000071150000}"/>
    <cellStyle name="Normal 2 10 3 3" xfId="5431" xr:uid="{00000000-0005-0000-0000-000072150000}"/>
    <cellStyle name="Normal 2 10 3 4" xfId="5432" xr:uid="{00000000-0005-0000-0000-000073150000}"/>
    <cellStyle name="Normal 2 10 4" xfId="5433" xr:uid="{00000000-0005-0000-0000-000074150000}"/>
    <cellStyle name="Normal 2 10 4 2" xfId="5434" xr:uid="{00000000-0005-0000-0000-000075150000}"/>
    <cellStyle name="Normal 2 10 4 2 2" xfId="5435" xr:uid="{00000000-0005-0000-0000-000076150000}"/>
    <cellStyle name="Normal 2 10 4 2 3" xfId="5436" xr:uid="{00000000-0005-0000-0000-000077150000}"/>
    <cellStyle name="Normal 2 10 4 3" xfId="5437" xr:uid="{00000000-0005-0000-0000-000078150000}"/>
    <cellStyle name="Normal 2 10 4 4" xfId="5438" xr:uid="{00000000-0005-0000-0000-000079150000}"/>
    <cellStyle name="Normal 2 10 5" xfId="5439" xr:uid="{00000000-0005-0000-0000-00007A150000}"/>
    <cellStyle name="Normal 2 10 5 2" xfId="5440" xr:uid="{00000000-0005-0000-0000-00007B150000}"/>
    <cellStyle name="Normal 2 10 5 2 2" xfId="5441" xr:uid="{00000000-0005-0000-0000-00007C150000}"/>
    <cellStyle name="Normal 2 10 5 2 3" xfId="5442" xr:uid="{00000000-0005-0000-0000-00007D150000}"/>
    <cellStyle name="Normal 2 10 5 3" xfId="5443" xr:uid="{00000000-0005-0000-0000-00007E150000}"/>
    <cellStyle name="Normal 2 10 5 4" xfId="5444" xr:uid="{00000000-0005-0000-0000-00007F150000}"/>
    <cellStyle name="Normal 2 10 6" xfId="5445" xr:uid="{00000000-0005-0000-0000-000080150000}"/>
    <cellStyle name="Normal 2 10 6 2" xfId="5446" xr:uid="{00000000-0005-0000-0000-000081150000}"/>
    <cellStyle name="Normal 2 10 6 3" xfId="5447" xr:uid="{00000000-0005-0000-0000-000082150000}"/>
    <cellStyle name="Normal 2 10 7" xfId="5448" xr:uid="{00000000-0005-0000-0000-000083150000}"/>
    <cellStyle name="Normal 2 10 8" xfId="5449" xr:uid="{00000000-0005-0000-0000-000084150000}"/>
    <cellStyle name="Normal 2 10 9" xfId="5450" xr:uid="{00000000-0005-0000-0000-000085150000}"/>
    <cellStyle name="Normal 2 11" xfId="5451" xr:uid="{00000000-0005-0000-0000-000086150000}"/>
    <cellStyle name="Normal 2 11 2" xfId="5452" xr:uid="{00000000-0005-0000-0000-000087150000}"/>
    <cellStyle name="Normal 2 11 3" xfId="5453" xr:uid="{00000000-0005-0000-0000-000088150000}"/>
    <cellStyle name="Normal 2 11 4" xfId="43978" xr:uid="{00000000-0005-0000-0000-000089150000}"/>
    <cellStyle name="Normal 2 12" xfId="5454" xr:uid="{00000000-0005-0000-0000-00008A150000}"/>
    <cellStyle name="Normal 2 12 2" xfId="43979" xr:uid="{00000000-0005-0000-0000-00008B150000}"/>
    <cellStyle name="Normal 2 13" xfId="5455" xr:uid="{00000000-0005-0000-0000-00008C150000}"/>
    <cellStyle name="Normal 2 13 2" xfId="43980" xr:uid="{00000000-0005-0000-0000-00008D150000}"/>
    <cellStyle name="Normal 2 14" xfId="5456" xr:uid="{00000000-0005-0000-0000-00008E150000}"/>
    <cellStyle name="Normal 2 14 2" xfId="43981" xr:uid="{00000000-0005-0000-0000-00008F150000}"/>
    <cellStyle name="Normal 2 15" xfId="5457" xr:uid="{00000000-0005-0000-0000-000090150000}"/>
    <cellStyle name="Normal 2 16" xfId="5458" xr:uid="{00000000-0005-0000-0000-000091150000}"/>
    <cellStyle name="Normal 2 17" xfId="43878" xr:uid="{00000000-0005-0000-0000-000092150000}"/>
    <cellStyle name="Normal 2 18" xfId="43896" xr:uid="{00000000-0005-0000-0000-000093150000}"/>
    <cellStyle name="Normal 2 18 2" xfId="43899" xr:uid="{00000000-0005-0000-0000-000094150000}"/>
    <cellStyle name="Normal 2 19" xfId="25" xr:uid="{00000000-0005-0000-0000-000095150000}"/>
    <cellStyle name="Normal 2 19 2" xfId="43982" xr:uid="{00000000-0005-0000-0000-000096150000}"/>
    <cellStyle name="Normal 2 2" xfId="37" xr:uid="{00000000-0005-0000-0000-000097150000}"/>
    <cellStyle name="Normal 2 2 10" xfId="5459" xr:uid="{00000000-0005-0000-0000-000098150000}"/>
    <cellStyle name="Normal 2 2 2" xfId="5460" xr:uid="{00000000-0005-0000-0000-000099150000}"/>
    <cellStyle name="Normal 2 2 2 2" xfId="5461" xr:uid="{00000000-0005-0000-0000-00009A150000}"/>
    <cellStyle name="Normal 2 2 2 2 2" xfId="5462" xr:uid="{00000000-0005-0000-0000-00009B150000}"/>
    <cellStyle name="Normal 2 2 2 2 2 2" xfId="5463" xr:uid="{00000000-0005-0000-0000-00009C150000}"/>
    <cellStyle name="Normal 2 2 2 2 2 3" xfId="5464" xr:uid="{00000000-0005-0000-0000-00009D150000}"/>
    <cellStyle name="Normal 2 2 2 2 3" xfId="5465" xr:uid="{00000000-0005-0000-0000-00009E150000}"/>
    <cellStyle name="Normal 2 2 2 2 4" xfId="5466" xr:uid="{00000000-0005-0000-0000-00009F150000}"/>
    <cellStyle name="Normal 2 2 2 3" xfId="5467" xr:uid="{00000000-0005-0000-0000-0000A0150000}"/>
    <cellStyle name="Normal 2 2 2 4" xfId="5468" xr:uid="{00000000-0005-0000-0000-0000A1150000}"/>
    <cellStyle name="Normal 2 2 2 4 10" xfId="5469" xr:uid="{00000000-0005-0000-0000-0000A2150000}"/>
    <cellStyle name="Normal 2 2 2 4 2" xfId="5470" xr:uid="{00000000-0005-0000-0000-0000A3150000}"/>
    <cellStyle name="Normal 2 2 2 4 2 2" xfId="5471" xr:uid="{00000000-0005-0000-0000-0000A4150000}"/>
    <cellStyle name="Normal 2 2 2 4 2 2 2" xfId="5472" xr:uid="{00000000-0005-0000-0000-0000A5150000}"/>
    <cellStyle name="Normal 2 2 2 4 2 2 2 2" xfId="5473" xr:uid="{00000000-0005-0000-0000-0000A6150000}"/>
    <cellStyle name="Normal 2 2 2 4 2 2 2 2 2" xfId="5474" xr:uid="{00000000-0005-0000-0000-0000A7150000}"/>
    <cellStyle name="Normal 2 2 2 4 2 2 2 2 3" xfId="5475" xr:uid="{00000000-0005-0000-0000-0000A8150000}"/>
    <cellStyle name="Normal 2 2 2 4 2 2 2 3" xfId="5476" xr:uid="{00000000-0005-0000-0000-0000A9150000}"/>
    <cellStyle name="Normal 2 2 2 4 2 2 2 4" xfId="5477" xr:uid="{00000000-0005-0000-0000-0000AA150000}"/>
    <cellStyle name="Normal 2 2 2 4 2 2 3" xfId="5478" xr:uid="{00000000-0005-0000-0000-0000AB150000}"/>
    <cellStyle name="Normal 2 2 2 4 2 2 3 2" xfId="5479" xr:uid="{00000000-0005-0000-0000-0000AC150000}"/>
    <cellStyle name="Normal 2 2 2 4 2 2 3 2 2" xfId="5480" xr:uid="{00000000-0005-0000-0000-0000AD150000}"/>
    <cellStyle name="Normal 2 2 2 4 2 2 3 2 3" xfId="5481" xr:uid="{00000000-0005-0000-0000-0000AE150000}"/>
    <cellStyle name="Normal 2 2 2 4 2 2 3 3" xfId="5482" xr:uid="{00000000-0005-0000-0000-0000AF150000}"/>
    <cellStyle name="Normal 2 2 2 4 2 2 3 4" xfId="5483" xr:uid="{00000000-0005-0000-0000-0000B0150000}"/>
    <cellStyle name="Normal 2 2 2 4 2 2 4" xfId="5484" xr:uid="{00000000-0005-0000-0000-0000B1150000}"/>
    <cellStyle name="Normal 2 2 2 4 2 2 4 2" xfId="5485" xr:uid="{00000000-0005-0000-0000-0000B2150000}"/>
    <cellStyle name="Normal 2 2 2 4 2 2 4 2 2" xfId="5486" xr:uid="{00000000-0005-0000-0000-0000B3150000}"/>
    <cellStyle name="Normal 2 2 2 4 2 2 4 2 3" xfId="5487" xr:uid="{00000000-0005-0000-0000-0000B4150000}"/>
    <cellStyle name="Normal 2 2 2 4 2 2 4 3" xfId="5488" xr:uid="{00000000-0005-0000-0000-0000B5150000}"/>
    <cellStyle name="Normal 2 2 2 4 2 2 4 4" xfId="5489" xr:uid="{00000000-0005-0000-0000-0000B6150000}"/>
    <cellStyle name="Normal 2 2 2 4 2 2 5" xfId="5490" xr:uid="{00000000-0005-0000-0000-0000B7150000}"/>
    <cellStyle name="Normal 2 2 2 4 2 2 5 2" xfId="5491" xr:uid="{00000000-0005-0000-0000-0000B8150000}"/>
    <cellStyle name="Normal 2 2 2 4 2 2 5 3" xfId="5492" xr:uid="{00000000-0005-0000-0000-0000B9150000}"/>
    <cellStyle name="Normal 2 2 2 4 2 2 6" xfId="5493" xr:uid="{00000000-0005-0000-0000-0000BA150000}"/>
    <cellStyle name="Normal 2 2 2 4 2 2 7" xfId="5494" xr:uid="{00000000-0005-0000-0000-0000BB150000}"/>
    <cellStyle name="Normal 2 2 2 4 2 3" xfId="5495" xr:uid="{00000000-0005-0000-0000-0000BC150000}"/>
    <cellStyle name="Normal 2 2 2 4 2 3 2" xfId="5496" xr:uid="{00000000-0005-0000-0000-0000BD150000}"/>
    <cellStyle name="Normal 2 2 2 4 2 3 2 2" xfId="5497" xr:uid="{00000000-0005-0000-0000-0000BE150000}"/>
    <cellStyle name="Normal 2 2 2 4 2 3 2 3" xfId="5498" xr:uid="{00000000-0005-0000-0000-0000BF150000}"/>
    <cellStyle name="Normal 2 2 2 4 2 3 3" xfId="5499" xr:uid="{00000000-0005-0000-0000-0000C0150000}"/>
    <cellStyle name="Normal 2 2 2 4 2 3 4" xfId="5500" xr:uid="{00000000-0005-0000-0000-0000C1150000}"/>
    <cellStyle name="Normal 2 2 2 4 2 4" xfId="5501" xr:uid="{00000000-0005-0000-0000-0000C2150000}"/>
    <cellStyle name="Normal 2 2 2 4 2 4 2" xfId="5502" xr:uid="{00000000-0005-0000-0000-0000C3150000}"/>
    <cellStyle name="Normal 2 2 2 4 2 4 2 2" xfId="5503" xr:uid="{00000000-0005-0000-0000-0000C4150000}"/>
    <cellStyle name="Normal 2 2 2 4 2 4 2 3" xfId="5504" xr:uid="{00000000-0005-0000-0000-0000C5150000}"/>
    <cellStyle name="Normal 2 2 2 4 2 4 3" xfId="5505" xr:uid="{00000000-0005-0000-0000-0000C6150000}"/>
    <cellStyle name="Normal 2 2 2 4 2 4 4" xfId="5506" xr:uid="{00000000-0005-0000-0000-0000C7150000}"/>
    <cellStyle name="Normal 2 2 2 4 2 5" xfId="5507" xr:uid="{00000000-0005-0000-0000-0000C8150000}"/>
    <cellStyle name="Normal 2 2 2 4 2 5 2" xfId="5508" xr:uid="{00000000-0005-0000-0000-0000C9150000}"/>
    <cellStyle name="Normal 2 2 2 4 2 5 2 2" xfId="5509" xr:uid="{00000000-0005-0000-0000-0000CA150000}"/>
    <cellStyle name="Normal 2 2 2 4 2 5 2 3" xfId="5510" xr:uid="{00000000-0005-0000-0000-0000CB150000}"/>
    <cellStyle name="Normal 2 2 2 4 2 5 3" xfId="5511" xr:uid="{00000000-0005-0000-0000-0000CC150000}"/>
    <cellStyle name="Normal 2 2 2 4 2 5 4" xfId="5512" xr:uid="{00000000-0005-0000-0000-0000CD150000}"/>
    <cellStyle name="Normal 2 2 2 4 2 6" xfId="5513" xr:uid="{00000000-0005-0000-0000-0000CE150000}"/>
    <cellStyle name="Normal 2 2 2 4 2 6 2" xfId="5514" xr:uid="{00000000-0005-0000-0000-0000CF150000}"/>
    <cellStyle name="Normal 2 2 2 4 2 6 3" xfId="5515" xr:uid="{00000000-0005-0000-0000-0000D0150000}"/>
    <cellStyle name="Normal 2 2 2 4 2 7" xfId="5516" xr:uid="{00000000-0005-0000-0000-0000D1150000}"/>
    <cellStyle name="Normal 2 2 2 4 2 8" xfId="5517" xr:uid="{00000000-0005-0000-0000-0000D2150000}"/>
    <cellStyle name="Normal 2 2 2 4 2 9" xfId="5518" xr:uid="{00000000-0005-0000-0000-0000D3150000}"/>
    <cellStyle name="Normal 2 2 2 4 3" xfId="5519" xr:uid="{00000000-0005-0000-0000-0000D4150000}"/>
    <cellStyle name="Normal 2 2 2 4 3 2" xfId="5520" xr:uid="{00000000-0005-0000-0000-0000D5150000}"/>
    <cellStyle name="Normal 2 2 2 4 3 2 2" xfId="5521" xr:uid="{00000000-0005-0000-0000-0000D6150000}"/>
    <cellStyle name="Normal 2 2 2 4 3 2 2 2" xfId="5522" xr:uid="{00000000-0005-0000-0000-0000D7150000}"/>
    <cellStyle name="Normal 2 2 2 4 3 2 2 3" xfId="5523" xr:uid="{00000000-0005-0000-0000-0000D8150000}"/>
    <cellStyle name="Normal 2 2 2 4 3 2 3" xfId="5524" xr:uid="{00000000-0005-0000-0000-0000D9150000}"/>
    <cellStyle name="Normal 2 2 2 4 3 2 4" xfId="5525" xr:uid="{00000000-0005-0000-0000-0000DA150000}"/>
    <cellStyle name="Normal 2 2 2 4 3 3" xfId="5526" xr:uid="{00000000-0005-0000-0000-0000DB150000}"/>
    <cellStyle name="Normal 2 2 2 4 3 3 2" xfId="5527" xr:uid="{00000000-0005-0000-0000-0000DC150000}"/>
    <cellStyle name="Normal 2 2 2 4 3 3 2 2" xfId="5528" xr:uid="{00000000-0005-0000-0000-0000DD150000}"/>
    <cellStyle name="Normal 2 2 2 4 3 3 2 3" xfId="5529" xr:uid="{00000000-0005-0000-0000-0000DE150000}"/>
    <cellStyle name="Normal 2 2 2 4 3 3 3" xfId="5530" xr:uid="{00000000-0005-0000-0000-0000DF150000}"/>
    <cellStyle name="Normal 2 2 2 4 3 3 4" xfId="5531" xr:uid="{00000000-0005-0000-0000-0000E0150000}"/>
    <cellStyle name="Normal 2 2 2 4 3 4" xfId="5532" xr:uid="{00000000-0005-0000-0000-0000E1150000}"/>
    <cellStyle name="Normal 2 2 2 4 3 4 2" xfId="5533" xr:uid="{00000000-0005-0000-0000-0000E2150000}"/>
    <cellStyle name="Normal 2 2 2 4 3 4 2 2" xfId="5534" xr:uid="{00000000-0005-0000-0000-0000E3150000}"/>
    <cellStyle name="Normal 2 2 2 4 3 4 2 3" xfId="5535" xr:uid="{00000000-0005-0000-0000-0000E4150000}"/>
    <cellStyle name="Normal 2 2 2 4 3 4 3" xfId="5536" xr:uid="{00000000-0005-0000-0000-0000E5150000}"/>
    <cellStyle name="Normal 2 2 2 4 3 4 4" xfId="5537" xr:uid="{00000000-0005-0000-0000-0000E6150000}"/>
    <cellStyle name="Normal 2 2 2 4 3 5" xfId="5538" xr:uid="{00000000-0005-0000-0000-0000E7150000}"/>
    <cellStyle name="Normal 2 2 2 4 3 5 2" xfId="5539" xr:uid="{00000000-0005-0000-0000-0000E8150000}"/>
    <cellStyle name="Normal 2 2 2 4 3 5 3" xfId="5540" xr:uid="{00000000-0005-0000-0000-0000E9150000}"/>
    <cellStyle name="Normal 2 2 2 4 3 6" xfId="5541" xr:uid="{00000000-0005-0000-0000-0000EA150000}"/>
    <cellStyle name="Normal 2 2 2 4 3 7" xfId="5542" xr:uid="{00000000-0005-0000-0000-0000EB150000}"/>
    <cellStyle name="Normal 2 2 2 4 4" xfId="5543" xr:uid="{00000000-0005-0000-0000-0000EC150000}"/>
    <cellStyle name="Normal 2 2 2 4 4 2" xfId="5544" xr:uid="{00000000-0005-0000-0000-0000ED150000}"/>
    <cellStyle name="Normal 2 2 2 4 4 2 2" xfId="5545" xr:uid="{00000000-0005-0000-0000-0000EE150000}"/>
    <cellStyle name="Normal 2 2 2 4 4 2 3" xfId="5546" xr:uid="{00000000-0005-0000-0000-0000EF150000}"/>
    <cellStyle name="Normal 2 2 2 4 4 3" xfId="5547" xr:uid="{00000000-0005-0000-0000-0000F0150000}"/>
    <cellStyle name="Normal 2 2 2 4 4 4" xfId="5548" xr:uid="{00000000-0005-0000-0000-0000F1150000}"/>
    <cellStyle name="Normal 2 2 2 4 5" xfId="5549" xr:uid="{00000000-0005-0000-0000-0000F2150000}"/>
    <cellStyle name="Normal 2 2 2 4 5 2" xfId="5550" xr:uid="{00000000-0005-0000-0000-0000F3150000}"/>
    <cellStyle name="Normal 2 2 2 4 5 2 2" xfId="5551" xr:uid="{00000000-0005-0000-0000-0000F4150000}"/>
    <cellStyle name="Normal 2 2 2 4 5 2 3" xfId="5552" xr:uid="{00000000-0005-0000-0000-0000F5150000}"/>
    <cellStyle name="Normal 2 2 2 4 5 3" xfId="5553" xr:uid="{00000000-0005-0000-0000-0000F6150000}"/>
    <cellStyle name="Normal 2 2 2 4 5 4" xfId="5554" xr:uid="{00000000-0005-0000-0000-0000F7150000}"/>
    <cellStyle name="Normal 2 2 2 4 6" xfId="5555" xr:uid="{00000000-0005-0000-0000-0000F8150000}"/>
    <cellStyle name="Normal 2 2 2 4 6 2" xfId="5556" xr:uid="{00000000-0005-0000-0000-0000F9150000}"/>
    <cellStyle name="Normal 2 2 2 4 6 2 2" xfId="5557" xr:uid="{00000000-0005-0000-0000-0000FA150000}"/>
    <cellStyle name="Normal 2 2 2 4 6 2 3" xfId="5558" xr:uid="{00000000-0005-0000-0000-0000FB150000}"/>
    <cellStyle name="Normal 2 2 2 4 6 3" xfId="5559" xr:uid="{00000000-0005-0000-0000-0000FC150000}"/>
    <cellStyle name="Normal 2 2 2 4 6 4" xfId="5560" xr:uid="{00000000-0005-0000-0000-0000FD150000}"/>
    <cellStyle name="Normal 2 2 2 4 7" xfId="5561" xr:uid="{00000000-0005-0000-0000-0000FE150000}"/>
    <cellStyle name="Normal 2 2 2 4 7 2" xfId="5562" xr:uid="{00000000-0005-0000-0000-0000FF150000}"/>
    <cellStyle name="Normal 2 2 2 4 7 3" xfId="5563" xr:uid="{00000000-0005-0000-0000-000000160000}"/>
    <cellStyle name="Normal 2 2 2 4 8" xfId="5564" xr:uid="{00000000-0005-0000-0000-000001160000}"/>
    <cellStyle name="Normal 2 2 2 4 9" xfId="5565" xr:uid="{00000000-0005-0000-0000-000002160000}"/>
    <cellStyle name="Normal 2 2 2 5" xfId="5566" xr:uid="{00000000-0005-0000-0000-000003160000}"/>
    <cellStyle name="Normal 2 2 2 5 2" xfId="5567" xr:uid="{00000000-0005-0000-0000-000004160000}"/>
    <cellStyle name="Normal 2 2 2 5 3" xfId="5568" xr:uid="{00000000-0005-0000-0000-000005160000}"/>
    <cellStyle name="Normal 2 2 2 6" xfId="5569" xr:uid="{00000000-0005-0000-0000-000006160000}"/>
    <cellStyle name="Normal 2 2 2 7" xfId="43918" xr:uid="{00000000-0005-0000-0000-000007160000}"/>
    <cellStyle name="Normal 2 2 3" xfId="5570" xr:uid="{00000000-0005-0000-0000-000008160000}"/>
    <cellStyle name="Normal 2 2 3 2" xfId="5571" xr:uid="{00000000-0005-0000-0000-000009160000}"/>
    <cellStyle name="Normal 2 2 3 2 10" xfId="5572" xr:uid="{00000000-0005-0000-0000-00000A160000}"/>
    <cellStyle name="Normal 2 2 3 2 10 2" xfId="5573" xr:uid="{00000000-0005-0000-0000-00000B160000}"/>
    <cellStyle name="Normal 2 2 3 2 10 2 2" xfId="5574" xr:uid="{00000000-0005-0000-0000-00000C160000}"/>
    <cellStyle name="Normal 2 2 3 2 10 2 2 2" xfId="5575" xr:uid="{00000000-0005-0000-0000-00000D160000}"/>
    <cellStyle name="Normal 2 2 3 2 10 2 2 3" xfId="5576" xr:uid="{00000000-0005-0000-0000-00000E160000}"/>
    <cellStyle name="Normal 2 2 3 2 10 2 3" xfId="5577" xr:uid="{00000000-0005-0000-0000-00000F160000}"/>
    <cellStyle name="Normal 2 2 3 2 10 2 4" xfId="5578" xr:uid="{00000000-0005-0000-0000-000010160000}"/>
    <cellStyle name="Normal 2 2 3 2 10 3" xfId="5579" xr:uid="{00000000-0005-0000-0000-000011160000}"/>
    <cellStyle name="Normal 2 2 3 2 10 3 2" xfId="5580" xr:uid="{00000000-0005-0000-0000-000012160000}"/>
    <cellStyle name="Normal 2 2 3 2 10 3 2 2" xfId="5581" xr:uid="{00000000-0005-0000-0000-000013160000}"/>
    <cellStyle name="Normal 2 2 3 2 10 3 2 3" xfId="5582" xr:uid="{00000000-0005-0000-0000-000014160000}"/>
    <cellStyle name="Normal 2 2 3 2 10 3 3" xfId="5583" xr:uid="{00000000-0005-0000-0000-000015160000}"/>
    <cellStyle name="Normal 2 2 3 2 10 3 4" xfId="5584" xr:uid="{00000000-0005-0000-0000-000016160000}"/>
    <cellStyle name="Normal 2 2 3 2 10 4" xfId="5585" xr:uid="{00000000-0005-0000-0000-000017160000}"/>
    <cellStyle name="Normal 2 2 3 2 10 4 2" xfId="5586" xr:uid="{00000000-0005-0000-0000-000018160000}"/>
    <cellStyle name="Normal 2 2 3 2 10 4 2 2" xfId="5587" xr:uid="{00000000-0005-0000-0000-000019160000}"/>
    <cellStyle name="Normal 2 2 3 2 10 4 2 3" xfId="5588" xr:uid="{00000000-0005-0000-0000-00001A160000}"/>
    <cellStyle name="Normal 2 2 3 2 10 4 3" xfId="5589" xr:uid="{00000000-0005-0000-0000-00001B160000}"/>
    <cellStyle name="Normal 2 2 3 2 10 4 4" xfId="5590" xr:uid="{00000000-0005-0000-0000-00001C160000}"/>
    <cellStyle name="Normal 2 2 3 2 10 5" xfId="5591" xr:uid="{00000000-0005-0000-0000-00001D160000}"/>
    <cellStyle name="Normal 2 2 3 2 10 5 2" xfId="5592" xr:uid="{00000000-0005-0000-0000-00001E160000}"/>
    <cellStyle name="Normal 2 2 3 2 10 5 3" xfId="5593" xr:uid="{00000000-0005-0000-0000-00001F160000}"/>
    <cellStyle name="Normal 2 2 3 2 10 6" xfId="5594" xr:uid="{00000000-0005-0000-0000-000020160000}"/>
    <cellStyle name="Normal 2 2 3 2 10 7" xfId="5595" xr:uid="{00000000-0005-0000-0000-000021160000}"/>
    <cellStyle name="Normal 2 2 3 2 10 8" xfId="5596" xr:uid="{00000000-0005-0000-0000-000022160000}"/>
    <cellStyle name="Normal 2 2 3 2 11" xfId="5597" xr:uid="{00000000-0005-0000-0000-000023160000}"/>
    <cellStyle name="Normal 2 2 3 2 11 2" xfId="5598" xr:uid="{00000000-0005-0000-0000-000024160000}"/>
    <cellStyle name="Normal 2 2 3 2 11 2 2" xfId="5599" xr:uid="{00000000-0005-0000-0000-000025160000}"/>
    <cellStyle name="Normal 2 2 3 2 11 2 3" xfId="5600" xr:uid="{00000000-0005-0000-0000-000026160000}"/>
    <cellStyle name="Normal 2 2 3 2 11 3" xfId="5601" xr:uid="{00000000-0005-0000-0000-000027160000}"/>
    <cellStyle name="Normal 2 2 3 2 11 4" xfId="5602" xr:uid="{00000000-0005-0000-0000-000028160000}"/>
    <cellStyle name="Normal 2 2 3 2 11 5" xfId="5603" xr:uid="{00000000-0005-0000-0000-000029160000}"/>
    <cellStyle name="Normal 2 2 3 2 12" xfId="5604" xr:uid="{00000000-0005-0000-0000-00002A160000}"/>
    <cellStyle name="Normal 2 2 3 2 12 2" xfId="5605" xr:uid="{00000000-0005-0000-0000-00002B160000}"/>
    <cellStyle name="Normal 2 2 3 2 12 2 2" xfId="5606" xr:uid="{00000000-0005-0000-0000-00002C160000}"/>
    <cellStyle name="Normal 2 2 3 2 12 2 3" xfId="5607" xr:uid="{00000000-0005-0000-0000-00002D160000}"/>
    <cellStyle name="Normal 2 2 3 2 12 3" xfId="5608" xr:uid="{00000000-0005-0000-0000-00002E160000}"/>
    <cellStyle name="Normal 2 2 3 2 12 4" xfId="5609" xr:uid="{00000000-0005-0000-0000-00002F160000}"/>
    <cellStyle name="Normal 2 2 3 2 13" xfId="5610" xr:uid="{00000000-0005-0000-0000-000030160000}"/>
    <cellStyle name="Normal 2 2 3 2 13 2" xfId="5611" xr:uid="{00000000-0005-0000-0000-000031160000}"/>
    <cellStyle name="Normal 2 2 3 2 13 2 2" xfId="5612" xr:uid="{00000000-0005-0000-0000-000032160000}"/>
    <cellStyle name="Normal 2 2 3 2 13 2 3" xfId="5613" xr:uid="{00000000-0005-0000-0000-000033160000}"/>
    <cellStyle name="Normal 2 2 3 2 13 3" xfId="5614" xr:uid="{00000000-0005-0000-0000-000034160000}"/>
    <cellStyle name="Normal 2 2 3 2 13 4" xfId="5615" xr:uid="{00000000-0005-0000-0000-000035160000}"/>
    <cellStyle name="Normal 2 2 3 2 14" xfId="5616" xr:uid="{00000000-0005-0000-0000-000036160000}"/>
    <cellStyle name="Normal 2 2 3 2 14 2" xfId="5617" xr:uid="{00000000-0005-0000-0000-000037160000}"/>
    <cellStyle name="Normal 2 2 3 2 14 3" xfId="5618" xr:uid="{00000000-0005-0000-0000-000038160000}"/>
    <cellStyle name="Normal 2 2 3 2 15" xfId="5619" xr:uid="{00000000-0005-0000-0000-000039160000}"/>
    <cellStyle name="Normal 2 2 3 2 16" xfId="5620" xr:uid="{00000000-0005-0000-0000-00003A160000}"/>
    <cellStyle name="Normal 2 2 3 2 17" xfId="5621" xr:uid="{00000000-0005-0000-0000-00003B160000}"/>
    <cellStyle name="Normal 2 2 3 2 18" xfId="5622" xr:uid="{00000000-0005-0000-0000-00003C160000}"/>
    <cellStyle name="Normal 2 2 3 2 19" xfId="5623" xr:uid="{00000000-0005-0000-0000-00003D160000}"/>
    <cellStyle name="Normal 2 2 3 2 2" xfId="5624" xr:uid="{00000000-0005-0000-0000-00003E160000}"/>
    <cellStyle name="Normal 2 2 3 2 2 10" xfId="5625" xr:uid="{00000000-0005-0000-0000-00003F160000}"/>
    <cellStyle name="Normal 2 2 3 2 2 11" xfId="5626" xr:uid="{00000000-0005-0000-0000-000040160000}"/>
    <cellStyle name="Normal 2 2 3 2 2 2" xfId="5627" xr:uid="{00000000-0005-0000-0000-000041160000}"/>
    <cellStyle name="Normal 2 2 3 2 2 2 10" xfId="5628" xr:uid="{00000000-0005-0000-0000-000042160000}"/>
    <cellStyle name="Normal 2 2 3 2 2 2 2" xfId="5629" xr:uid="{00000000-0005-0000-0000-000043160000}"/>
    <cellStyle name="Normal 2 2 3 2 2 2 2 2" xfId="5630" xr:uid="{00000000-0005-0000-0000-000044160000}"/>
    <cellStyle name="Normal 2 2 3 2 2 2 2 2 2" xfId="5631" xr:uid="{00000000-0005-0000-0000-000045160000}"/>
    <cellStyle name="Normal 2 2 3 2 2 2 2 2 2 2" xfId="5632" xr:uid="{00000000-0005-0000-0000-000046160000}"/>
    <cellStyle name="Normal 2 2 3 2 2 2 2 2 2 2 2" xfId="5633" xr:uid="{00000000-0005-0000-0000-000047160000}"/>
    <cellStyle name="Normal 2 2 3 2 2 2 2 2 2 2 3" xfId="5634" xr:uid="{00000000-0005-0000-0000-000048160000}"/>
    <cellStyle name="Normal 2 2 3 2 2 2 2 2 2 3" xfId="5635" xr:uid="{00000000-0005-0000-0000-000049160000}"/>
    <cellStyle name="Normal 2 2 3 2 2 2 2 2 2 4" xfId="5636" xr:uid="{00000000-0005-0000-0000-00004A160000}"/>
    <cellStyle name="Normal 2 2 3 2 2 2 2 2 3" xfId="5637" xr:uid="{00000000-0005-0000-0000-00004B160000}"/>
    <cellStyle name="Normal 2 2 3 2 2 2 2 2 3 2" xfId="5638" xr:uid="{00000000-0005-0000-0000-00004C160000}"/>
    <cellStyle name="Normal 2 2 3 2 2 2 2 2 3 2 2" xfId="5639" xr:uid="{00000000-0005-0000-0000-00004D160000}"/>
    <cellStyle name="Normal 2 2 3 2 2 2 2 2 3 2 3" xfId="5640" xr:uid="{00000000-0005-0000-0000-00004E160000}"/>
    <cellStyle name="Normal 2 2 3 2 2 2 2 2 3 3" xfId="5641" xr:uid="{00000000-0005-0000-0000-00004F160000}"/>
    <cellStyle name="Normal 2 2 3 2 2 2 2 2 3 4" xfId="5642" xr:uid="{00000000-0005-0000-0000-000050160000}"/>
    <cellStyle name="Normal 2 2 3 2 2 2 2 2 4" xfId="5643" xr:uid="{00000000-0005-0000-0000-000051160000}"/>
    <cellStyle name="Normal 2 2 3 2 2 2 2 2 4 2" xfId="5644" xr:uid="{00000000-0005-0000-0000-000052160000}"/>
    <cellStyle name="Normal 2 2 3 2 2 2 2 2 4 2 2" xfId="5645" xr:uid="{00000000-0005-0000-0000-000053160000}"/>
    <cellStyle name="Normal 2 2 3 2 2 2 2 2 4 2 3" xfId="5646" xr:uid="{00000000-0005-0000-0000-000054160000}"/>
    <cellStyle name="Normal 2 2 3 2 2 2 2 2 4 3" xfId="5647" xr:uid="{00000000-0005-0000-0000-000055160000}"/>
    <cellStyle name="Normal 2 2 3 2 2 2 2 2 4 4" xfId="5648" xr:uid="{00000000-0005-0000-0000-000056160000}"/>
    <cellStyle name="Normal 2 2 3 2 2 2 2 2 5" xfId="5649" xr:uid="{00000000-0005-0000-0000-000057160000}"/>
    <cellStyle name="Normal 2 2 3 2 2 2 2 2 5 2" xfId="5650" xr:uid="{00000000-0005-0000-0000-000058160000}"/>
    <cellStyle name="Normal 2 2 3 2 2 2 2 2 5 3" xfId="5651" xr:uid="{00000000-0005-0000-0000-000059160000}"/>
    <cellStyle name="Normal 2 2 3 2 2 2 2 2 6" xfId="5652" xr:uid="{00000000-0005-0000-0000-00005A160000}"/>
    <cellStyle name="Normal 2 2 3 2 2 2 2 2 7" xfId="5653" xr:uid="{00000000-0005-0000-0000-00005B160000}"/>
    <cellStyle name="Normal 2 2 3 2 2 2 2 3" xfId="5654" xr:uid="{00000000-0005-0000-0000-00005C160000}"/>
    <cellStyle name="Normal 2 2 3 2 2 2 2 3 2" xfId="5655" xr:uid="{00000000-0005-0000-0000-00005D160000}"/>
    <cellStyle name="Normal 2 2 3 2 2 2 2 3 2 2" xfId="5656" xr:uid="{00000000-0005-0000-0000-00005E160000}"/>
    <cellStyle name="Normal 2 2 3 2 2 2 2 3 2 3" xfId="5657" xr:uid="{00000000-0005-0000-0000-00005F160000}"/>
    <cellStyle name="Normal 2 2 3 2 2 2 2 3 3" xfId="5658" xr:uid="{00000000-0005-0000-0000-000060160000}"/>
    <cellStyle name="Normal 2 2 3 2 2 2 2 3 4" xfId="5659" xr:uid="{00000000-0005-0000-0000-000061160000}"/>
    <cellStyle name="Normal 2 2 3 2 2 2 2 4" xfId="5660" xr:uid="{00000000-0005-0000-0000-000062160000}"/>
    <cellStyle name="Normal 2 2 3 2 2 2 2 4 2" xfId="5661" xr:uid="{00000000-0005-0000-0000-000063160000}"/>
    <cellStyle name="Normal 2 2 3 2 2 2 2 4 2 2" xfId="5662" xr:uid="{00000000-0005-0000-0000-000064160000}"/>
    <cellStyle name="Normal 2 2 3 2 2 2 2 4 2 3" xfId="5663" xr:uid="{00000000-0005-0000-0000-000065160000}"/>
    <cellStyle name="Normal 2 2 3 2 2 2 2 4 3" xfId="5664" xr:uid="{00000000-0005-0000-0000-000066160000}"/>
    <cellStyle name="Normal 2 2 3 2 2 2 2 4 4" xfId="5665" xr:uid="{00000000-0005-0000-0000-000067160000}"/>
    <cellStyle name="Normal 2 2 3 2 2 2 2 5" xfId="5666" xr:uid="{00000000-0005-0000-0000-000068160000}"/>
    <cellStyle name="Normal 2 2 3 2 2 2 2 5 2" xfId="5667" xr:uid="{00000000-0005-0000-0000-000069160000}"/>
    <cellStyle name="Normal 2 2 3 2 2 2 2 5 2 2" xfId="5668" xr:uid="{00000000-0005-0000-0000-00006A160000}"/>
    <cellStyle name="Normal 2 2 3 2 2 2 2 5 2 3" xfId="5669" xr:uid="{00000000-0005-0000-0000-00006B160000}"/>
    <cellStyle name="Normal 2 2 3 2 2 2 2 5 3" xfId="5670" xr:uid="{00000000-0005-0000-0000-00006C160000}"/>
    <cellStyle name="Normal 2 2 3 2 2 2 2 5 4" xfId="5671" xr:uid="{00000000-0005-0000-0000-00006D160000}"/>
    <cellStyle name="Normal 2 2 3 2 2 2 2 6" xfId="5672" xr:uid="{00000000-0005-0000-0000-00006E160000}"/>
    <cellStyle name="Normal 2 2 3 2 2 2 2 6 2" xfId="5673" xr:uid="{00000000-0005-0000-0000-00006F160000}"/>
    <cellStyle name="Normal 2 2 3 2 2 2 2 6 3" xfId="5674" xr:uid="{00000000-0005-0000-0000-000070160000}"/>
    <cellStyle name="Normal 2 2 3 2 2 2 2 7" xfId="5675" xr:uid="{00000000-0005-0000-0000-000071160000}"/>
    <cellStyle name="Normal 2 2 3 2 2 2 2 8" xfId="5676" xr:uid="{00000000-0005-0000-0000-000072160000}"/>
    <cellStyle name="Normal 2 2 3 2 2 2 2 9" xfId="5677" xr:uid="{00000000-0005-0000-0000-000073160000}"/>
    <cellStyle name="Normal 2 2 3 2 2 2 3" xfId="5678" xr:uid="{00000000-0005-0000-0000-000074160000}"/>
    <cellStyle name="Normal 2 2 3 2 2 2 3 2" xfId="5679" xr:uid="{00000000-0005-0000-0000-000075160000}"/>
    <cellStyle name="Normal 2 2 3 2 2 2 3 2 2" xfId="5680" xr:uid="{00000000-0005-0000-0000-000076160000}"/>
    <cellStyle name="Normal 2 2 3 2 2 2 3 2 2 2" xfId="5681" xr:uid="{00000000-0005-0000-0000-000077160000}"/>
    <cellStyle name="Normal 2 2 3 2 2 2 3 2 2 3" xfId="5682" xr:uid="{00000000-0005-0000-0000-000078160000}"/>
    <cellStyle name="Normal 2 2 3 2 2 2 3 2 3" xfId="5683" xr:uid="{00000000-0005-0000-0000-000079160000}"/>
    <cellStyle name="Normal 2 2 3 2 2 2 3 2 4" xfId="5684" xr:uid="{00000000-0005-0000-0000-00007A160000}"/>
    <cellStyle name="Normal 2 2 3 2 2 2 3 3" xfId="5685" xr:uid="{00000000-0005-0000-0000-00007B160000}"/>
    <cellStyle name="Normal 2 2 3 2 2 2 3 3 2" xfId="5686" xr:uid="{00000000-0005-0000-0000-00007C160000}"/>
    <cellStyle name="Normal 2 2 3 2 2 2 3 3 2 2" xfId="5687" xr:uid="{00000000-0005-0000-0000-00007D160000}"/>
    <cellStyle name="Normal 2 2 3 2 2 2 3 3 2 3" xfId="5688" xr:uid="{00000000-0005-0000-0000-00007E160000}"/>
    <cellStyle name="Normal 2 2 3 2 2 2 3 3 3" xfId="5689" xr:uid="{00000000-0005-0000-0000-00007F160000}"/>
    <cellStyle name="Normal 2 2 3 2 2 2 3 3 4" xfId="5690" xr:uid="{00000000-0005-0000-0000-000080160000}"/>
    <cellStyle name="Normal 2 2 3 2 2 2 3 4" xfId="5691" xr:uid="{00000000-0005-0000-0000-000081160000}"/>
    <cellStyle name="Normal 2 2 3 2 2 2 3 4 2" xfId="5692" xr:uid="{00000000-0005-0000-0000-000082160000}"/>
    <cellStyle name="Normal 2 2 3 2 2 2 3 4 2 2" xfId="5693" xr:uid="{00000000-0005-0000-0000-000083160000}"/>
    <cellStyle name="Normal 2 2 3 2 2 2 3 4 2 3" xfId="5694" xr:uid="{00000000-0005-0000-0000-000084160000}"/>
    <cellStyle name="Normal 2 2 3 2 2 2 3 4 3" xfId="5695" xr:uid="{00000000-0005-0000-0000-000085160000}"/>
    <cellStyle name="Normal 2 2 3 2 2 2 3 4 4" xfId="5696" xr:uid="{00000000-0005-0000-0000-000086160000}"/>
    <cellStyle name="Normal 2 2 3 2 2 2 3 5" xfId="5697" xr:uid="{00000000-0005-0000-0000-000087160000}"/>
    <cellStyle name="Normal 2 2 3 2 2 2 3 5 2" xfId="5698" xr:uid="{00000000-0005-0000-0000-000088160000}"/>
    <cellStyle name="Normal 2 2 3 2 2 2 3 5 3" xfId="5699" xr:uid="{00000000-0005-0000-0000-000089160000}"/>
    <cellStyle name="Normal 2 2 3 2 2 2 3 6" xfId="5700" xr:uid="{00000000-0005-0000-0000-00008A160000}"/>
    <cellStyle name="Normal 2 2 3 2 2 2 3 7" xfId="5701" xr:uid="{00000000-0005-0000-0000-00008B160000}"/>
    <cellStyle name="Normal 2 2 3 2 2 2 4" xfId="5702" xr:uid="{00000000-0005-0000-0000-00008C160000}"/>
    <cellStyle name="Normal 2 2 3 2 2 2 4 2" xfId="5703" xr:uid="{00000000-0005-0000-0000-00008D160000}"/>
    <cellStyle name="Normal 2 2 3 2 2 2 4 2 2" xfId="5704" xr:uid="{00000000-0005-0000-0000-00008E160000}"/>
    <cellStyle name="Normal 2 2 3 2 2 2 4 2 3" xfId="5705" xr:uid="{00000000-0005-0000-0000-00008F160000}"/>
    <cellStyle name="Normal 2 2 3 2 2 2 4 3" xfId="5706" xr:uid="{00000000-0005-0000-0000-000090160000}"/>
    <cellStyle name="Normal 2 2 3 2 2 2 4 4" xfId="5707" xr:uid="{00000000-0005-0000-0000-000091160000}"/>
    <cellStyle name="Normal 2 2 3 2 2 2 5" xfId="5708" xr:uid="{00000000-0005-0000-0000-000092160000}"/>
    <cellStyle name="Normal 2 2 3 2 2 2 5 2" xfId="5709" xr:uid="{00000000-0005-0000-0000-000093160000}"/>
    <cellStyle name="Normal 2 2 3 2 2 2 5 2 2" xfId="5710" xr:uid="{00000000-0005-0000-0000-000094160000}"/>
    <cellStyle name="Normal 2 2 3 2 2 2 5 2 3" xfId="5711" xr:uid="{00000000-0005-0000-0000-000095160000}"/>
    <cellStyle name="Normal 2 2 3 2 2 2 5 3" xfId="5712" xr:uid="{00000000-0005-0000-0000-000096160000}"/>
    <cellStyle name="Normal 2 2 3 2 2 2 5 4" xfId="5713" xr:uid="{00000000-0005-0000-0000-000097160000}"/>
    <cellStyle name="Normal 2 2 3 2 2 2 6" xfId="5714" xr:uid="{00000000-0005-0000-0000-000098160000}"/>
    <cellStyle name="Normal 2 2 3 2 2 2 6 2" xfId="5715" xr:uid="{00000000-0005-0000-0000-000099160000}"/>
    <cellStyle name="Normal 2 2 3 2 2 2 6 2 2" xfId="5716" xr:uid="{00000000-0005-0000-0000-00009A160000}"/>
    <cellStyle name="Normal 2 2 3 2 2 2 6 2 3" xfId="5717" xr:uid="{00000000-0005-0000-0000-00009B160000}"/>
    <cellStyle name="Normal 2 2 3 2 2 2 6 3" xfId="5718" xr:uid="{00000000-0005-0000-0000-00009C160000}"/>
    <cellStyle name="Normal 2 2 3 2 2 2 6 4" xfId="5719" xr:uid="{00000000-0005-0000-0000-00009D160000}"/>
    <cellStyle name="Normal 2 2 3 2 2 2 7" xfId="5720" xr:uid="{00000000-0005-0000-0000-00009E160000}"/>
    <cellStyle name="Normal 2 2 3 2 2 2 7 2" xfId="5721" xr:uid="{00000000-0005-0000-0000-00009F160000}"/>
    <cellStyle name="Normal 2 2 3 2 2 2 7 3" xfId="5722" xr:uid="{00000000-0005-0000-0000-0000A0160000}"/>
    <cellStyle name="Normal 2 2 3 2 2 2 8" xfId="5723" xr:uid="{00000000-0005-0000-0000-0000A1160000}"/>
    <cellStyle name="Normal 2 2 3 2 2 2 9" xfId="5724" xr:uid="{00000000-0005-0000-0000-0000A2160000}"/>
    <cellStyle name="Normal 2 2 3 2 2 3" xfId="5725" xr:uid="{00000000-0005-0000-0000-0000A3160000}"/>
    <cellStyle name="Normal 2 2 3 2 2 3 2" xfId="5726" xr:uid="{00000000-0005-0000-0000-0000A4160000}"/>
    <cellStyle name="Normal 2 2 3 2 2 3 2 2" xfId="5727" xr:uid="{00000000-0005-0000-0000-0000A5160000}"/>
    <cellStyle name="Normal 2 2 3 2 2 3 2 2 2" xfId="5728" xr:uid="{00000000-0005-0000-0000-0000A6160000}"/>
    <cellStyle name="Normal 2 2 3 2 2 3 2 2 2 2" xfId="5729" xr:uid="{00000000-0005-0000-0000-0000A7160000}"/>
    <cellStyle name="Normal 2 2 3 2 2 3 2 2 2 3" xfId="5730" xr:uid="{00000000-0005-0000-0000-0000A8160000}"/>
    <cellStyle name="Normal 2 2 3 2 2 3 2 2 3" xfId="5731" xr:uid="{00000000-0005-0000-0000-0000A9160000}"/>
    <cellStyle name="Normal 2 2 3 2 2 3 2 2 4" xfId="5732" xr:uid="{00000000-0005-0000-0000-0000AA160000}"/>
    <cellStyle name="Normal 2 2 3 2 2 3 2 3" xfId="5733" xr:uid="{00000000-0005-0000-0000-0000AB160000}"/>
    <cellStyle name="Normal 2 2 3 2 2 3 2 3 2" xfId="5734" xr:uid="{00000000-0005-0000-0000-0000AC160000}"/>
    <cellStyle name="Normal 2 2 3 2 2 3 2 3 2 2" xfId="5735" xr:uid="{00000000-0005-0000-0000-0000AD160000}"/>
    <cellStyle name="Normal 2 2 3 2 2 3 2 3 2 3" xfId="5736" xr:uid="{00000000-0005-0000-0000-0000AE160000}"/>
    <cellStyle name="Normal 2 2 3 2 2 3 2 3 3" xfId="5737" xr:uid="{00000000-0005-0000-0000-0000AF160000}"/>
    <cellStyle name="Normal 2 2 3 2 2 3 2 3 4" xfId="5738" xr:uid="{00000000-0005-0000-0000-0000B0160000}"/>
    <cellStyle name="Normal 2 2 3 2 2 3 2 4" xfId="5739" xr:uid="{00000000-0005-0000-0000-0000B1160000}"/>
    <cellStyle name="Normal 2 2 3 2 2 3 2 4 2" xfId="5740" xr:uid="{00000000-0005-0000-0000-0000B2160000}"/>
    <cellStyle name="Normal 2 2 3 2 2 3 2 4 2 2" xfId="5741" xr:uid="{00000000-0005-0000-0000-0000B3160000}"/>
    <cellStyle name="Normal 2 2 3 2 2 3 2 4 2 3" xfId="5742" xr:uid="{00000000-0005-0000-0000-0000B4160000}"/>
    <cellStyle name="Normal 2 2 3 2 2 3 2 4 3" xfId="5743" xr:uid="{00000000-0005-0000-0000-0000B5160000}"/>
    <cellStyle name="Normal 2 2 3 2 2 3 2 4 4" xfId="5744" xr:uid="{00000000-0005-0000-0000-0000B6160000}"/>
    <cellStyle name="Normal 2 2 3 2 2 3 2 5" xfId="5745" xr:uid="{00000000-0005-0000-0000-0000B7160000}"/>
    <cellStyle name="Normal 2 2 3 2 2 3 2 5 2" xfId="5746" xr:uid="{00000000-0005-0000-0000-0000B8160000}"/>
    <cellStyle name="Normal 2 2 3 2 2 3 2 5 3" xfId="5747" xr:uid="{00000000-0005-0000-0000-0000B9160000}"/>
    <cellStyle name="Normal 2 2 3 2 2 3 2 6" xfId="5748" xr:uid="{00000000-0005-0000-0000-0000BA160000}"/>
    <cellStyle name="Normal 2 2 3 2 2 3 2 7" xfId="5749" xr:uid="{00000000-0005-0000-0000-0000BB160000}"/>
    <cellStyle name="Normal 2 2 3 2 2 3 3" xfId="5750" xr:uid="{00000000-0005-0000-0000-0000BC160000}"/>
    <cellStyle name="Normal 2 2 3 2 2 3 3 2" xfId="5751" xr:uid="{00000000-0005-0000-0000-0000BD160000}"/>
    <cellStyle name="Normal 2 2 3 2 2 3 3 2 2" xfId="5752" xr:uid="{00000000-0005-0000-0000-0000BE160000}"/>
    <cellStyle name="Normal 2 2 3 2 2 3 3 2 3" xfId="5753" xr:uid="{00000000-0005-0000-0000-0000BF160000}"/>
    <cellStyle name="Normal 2 2 3 2 2 3 3 3" xfId="5754" xr:uid="{00000000-0005-0000-0000-0000C0160000}"/>
    <cellStyle name="Normal 2 2 3 2 2 3 3 4" xfId="5755" xr:uid="{00000000-0005-0000-0000-0000C1160000}"/>
    <cellStyle name="Normal 2 2 3 2 2 3 4" xfId="5756" xr:uid="{00000000-0005-0000-0000-0000C2160000}"/>
    <cellStyle name="Normal 2 2 3 2 2 3 4 2" xfId="5757" xr:uid="{00000000-0005-0000-0000-0000C3160000}"/>
    <cellStyle name="Normal 2 2 3 2 2 3 4 2 2" xfId="5758" xr:uid="{00000000-0005-0000-0000-0000C4160000}"/>
    <cellStyle name="Normal 2 2 3 2 2 3 4 2 3" xfId="5759" xr:uid="{00000000-0005-0000-0000-0000C5160000}"/>
    <cellStyle name="Normal 2 2 3 2 2 3 4 3" xfId="5760" xr:uid="{00000000-0005-0000-0000-0000C6160000}"/>
    <cellStyle name="Normal 2 2 3 2 2 3 4 4" xfId="5761" xr:uid="{00000000-0005-0000-0000-0000C7160000}"/>
    <cellStyle name="Normal 2 2 3 2 2 3 5" xfId="5762" xr:uid="{00000000-0005-0000-0000-0000C8160000}"/>
    <cellStyle name="Normal 2 2 3 2 2 3 5 2" xfId="5763" xr:uid="{00000000-0005-0000-0000-0000C9160000}"/>
    <cellStyle name="Normal 2 2 3 2 2 3 5 2 2" xfId="5764" xr:uid="{00000000-0005-0000-0000-0000CA160000}"/>
    <cellStyle name="Normal 2 2 3 2 2 3 5 2 3" xfId="5765" xr:uid="{00000000-0005-0000-0000-0000CB160000}"/>
    <cellStyle name="Normal 2 2 3 2 2 3 5 3" xfId="5766" xr:uid="{00000000-0005-0000-0000-0000CC160000}"/>
    <cellStyle name="Normal 2 2 3 2 2 3 5 4" xfId="5767" xr:uid="{00000000-0005-0000-0000-0000CD160000}"/>
    <cellStyle name="Normal 2 2 3 2 2 3 6" xfId="5768" xr:uid="{00000000-0005-0000-0000-0000CE160000}"/>
    <cellStyle name="Normal 2 2 3 2 2 3 6 2" xfId="5769" xr:uid="{00000000-0005-0000-0000-0000CF160000}"/>
    <cellStyle name="Normal 2 2 3 2 2 3 6 3" xfId="5770" xr:uid="{00000000-0005-0000-0000-0000D0160000}"/>
    <cellStyle name="Normal 2 2 3 2 2 3 7" xfId="5771" xr:uid="{00000000-0005-0000-0000-0000D1160000}"/>
    <cellStyle name="Normal 2 2 3 2 2 3 8" xfId="5772" xr:uid="{00000000-0005-0000-0000-0000D2160000}"/>
    <cellStyle name="Normal 2 2 3 2 2 3 9" xfId="5773" xr:uid="{00000000-0005-0000-0000-0000D3160000}"/>
    <cellStyle name="Normal 2 2 3 2 2 4" xfId="5774" xr:uid="{00000000-0005-0000-0000-0000D4160000}"/>
    <cellStyle name="Normal 2 2 3 2 2 4 2" xfId="5775" xr:uid="{00000000-0005-0000-0000-0000D5160000}"/>
    <cellStyle name="Normal 2 2 3 2 2 4 2 2" xfId="5776" xr:uid="{00000000-0005-0000-0000-0000D6160000}"/>
    <cellStyle name="Normal 2 2 3 2 2 4 2 2 2" xfId="5777" xr:uid="{00000000-0005-0000-0000-0000D7160000}"/>
    <cellStyle name="Normal 2 2 3 2 2 4 2 2 3" xfId="5778" xr:uid="{00000000-0005-0000-0000-0000D8160000}"/>
    <cellStyle name="Normal 2 2 3 2 2 4 2 3" xfId="5779" xr:uid="{00000000-0005-0000-0000-0000D9160000}"/>
    <cellStyle name="Normal 2 2 3 2 2 4 2 4" xfId="5780" xr:uid="{00000000-0005-0000-0000-0000DA160000}"/>
    <cellStyle name="Normal 2 2 3 2 2 4 3" xfId="5781" xr:uid="{00000000-0005-0000-0000-0000DB160000}"/>
    <cellStyle name="Normal 2 2 3 2 2 4 3 2" xfId="5782" xr:uid="{00000000-0005-0000-0000-0000DC160000}"/>
    <cellStyle name="Normal 2 2 3 2 2 4 3 2 2" xfId="5783" xr:uid="{00000000-0005-0000-0000-0000DD160000}"/>
    <cellStyle name="Normal 2 2 3 2 2 4 3 2 3" xfId="5784" xr:uid="{00000000-0005-0000-0000-0000DE160000}"/>
    <cellStyle name="Normal 2 2 3 2 2 4 3 3" xfId="5785" xr:uid="{00000000-0005-0000-0000-0000DF160000}"/>
    <cellStyle name="Normal 2 2 3 2 2 4 3 4" xfId="5786" xr:uid="{00000000-0005-0000-0000-0000E0160000}"/>
    <cellStyle name="Normal 2 2 3 2 2 4 4" xfId="5787" xr:uid="{00000000-0005-0000-0000-0000E1160000}"/>
    <cellStyle name="Normal 2 2 3 2 2 4 4 2" xfId="5788" xr:uid="{00000000-0005-0000-0000-0000E2160000}"/>
    <cellStyle name="Normal 2 2 3 2 2 4 4 2 2" xfId="5789" xr:uid="{00000000-0005-0000-0000-0000E3160000}"/>
    <cellStyle name="Normal 2 2 3 2 2 4 4 2 3" xfId="5790" xr:uid="{00000000-0005-0000-0000-0000E4160000}"/>
    <cellStyle name="Normal 2 2 3 2 2 4 4 3" xfId="5791" xr:uid="{00000000-0005-0000-0000-0000E5160000}"/>
    <cellStyle name="Normal 2 2 3 2 2 4 4 4" xfId="5792" xr:uid="{00000000-0005-0000-0000-0000E6160000}"/>
    <cellStyle name="Normal 2 2 3 2 2 4 5" xfId="5793" xr:uid="{00000000-0005-0000-0000-0000E7160000}"/>
    <cellStyle name="Normal 2 2 3 2 2 4 5 2" xfId="5794" xr:uid="{00000000-0005-0000-0000-0000E8160000}"/>
    <cellStyle name="Normal 2 2 3 2 2 4 5 3" xfId="5795" xr:uid="{00000000-0005-0000-0000-0000E9160000}"/>
    <cellStyle name="Normal 2 2 3 2 2 4 6" xfId="5796" xr:uid="{00000000-0005-0000-0000-0000EA160000}"/>
    <cellStyle name="Normal 2 2 3 2 2 4 7" xfId="5797" xr:uid="{00000000-0005-0000-0000-0000EB160000}"/>
    <cellStyle name="Normal 2 2 3 2 2 4 8" xfId="5798" xr:uid="{00000000-0005-0000-0000-0000EC160000}"/>
    <cellStyle name="Normal 2 2 3 2 2 5" xfId="5799" xr:uid="{00000000-0005-0000-0000-0000ED160000}"/>
    <cellStyle name="Normal 2 2 3 2 2 5 2" xfId="5800" xr:uid="{00000000-0005-0000-0000-0000EE160000}"/>
    <cellStyle name="Normal 2 2 3 2 2 5 2 2" xfId="5801" xr:uid="{00000000-0005-0000-0000-0000EF160000}"/>
    <cellStyle name="Normal 2 2 3 2 2 5 2 3" xfId="5802" xr:uid="{00000000-0005-0000-0000-0000F0160000}"/>
    <cellStyle name="Normal 2 2 3 2 2 5 3" xfId="5803" xr:uid="{00000000-0005-0000-0000-0000F1160000}"/>
    <cellStyle name="Normal 2 2 3 2 2 5 4" xfId="5804" xr:uid="{00000000-0005-0000-0000-0000F2160000}"/>
    <cellStyle name="Normal 2 2 3 2 2 6" xfId="5805" xr:uid="{00000000-0005-0000-0000-0000F3160000}"/>
    <cellStyle name="Normal 2 2 3 2 2 6 2" xfId="5806" xr:uid="{00000000-0005-0000-0000-0000F4160000}"/>
    <cellStyle name="Normal 2 2 3 2 2 6 2 2" xfId="5807" xr:uid="{00000000-0005-0000-0000-0000F5160000}"/>
    <cellStyle name="Normal 2 2 3 2 2 6 2 3" xfId="5808" xr:uid="{00000000-0005-0000-0000-0000F6160000}"/>
    <cellStyle name="Normal 2 2 3 2 2 6 3" xfId="5809" xr:uid="{00000000-0005-0000-0000-0000F7160000}"/>
    <cellStyle name="Normal 2 2 3 2 2 6 4" xfId="5810" xr:uid="{00000000-0005-0000-0000-0000F8160000}"/>
    <cellStyle name="Normal 2 2 3 2 2 7" xfId="5811" xr:uid="{00000000-0005-0000-0000-0000F9160000}"/>
    <cellStyle name="Normal 2 2 3 2 2 7 2" xfId="5812" xr:uid="{00000000-0005-0000-0000-0000FA160000}"/>
    <cellStyle name="Normal 2 2 3 2 2 7 2 2" xfId="5813" xr:uid="{00000000-0005-0000-0000-0000FB160000}"/>
    <cellStyle name="Normal 2 2 3 2 2 7 2 3" xfId="5814" xr:uid="{00000000-0005-0000-0000-0000FC160000}"/>
    <cellStyle name="Normal 2 2 3 2 2 7 3" xfId="5815" xr:uid="{00000000-0005-0000-0000-0000FD160000}"/>
    <cellStyle name="Normal 2 2 3 2 2 7 4" xfId="5816" xr:uid="{00000000-0005-0000-0000-0000FE160000}"/>
    <cellStyle name="Normal 2 2 3 2 2 8" xfId="5817" xr:uid="{00000000-0005-0000-0000-0000FF160000}"/>
    <cellStyle name="Normal 2 2 3 2 2 8 2" xfId="5818" xr:uid="{00000000-0005-0000-0000-000000170000}"/>
    <cellStyle name="Normal 2 2 3 2 2 8 3" xfId="5819" xr:uid="{00000000-0005-0000-0000-000001170000}"/>
    <cellStyle name="Normal 2 2 3 2 2 9" xfId="5820" xr:uid="{00000000-0005-0000-0000-000002170000}"/>
    <cellStyle name="Normal 2 2 3 2 20" xfId="5821" xr:uid="{00000000-0005-0000-0000-000003170000}"/>
    <cellStyle name="Normal 2 2 3 2 21" xfId="5822" xr:uid="{00000000-0005-0000-0000-000004170000}"/>
    <cellStyle name="Normal 2 2 3 2 3" xfId="5823" xr:uid="{00000000-0005-0000-0000-000005170000}"/>
    <cellStyle name="Normal 2 2 3 2 3 10" xfId="5824" xr:uid="{00000000-0005-0000-0000-000006170000}"/>
    <cellStyle name="Normal 2 2 3 2 3 2" xfId="5825" xr:uid="{00000000-0005-0000-0000-000007170000}"/>
    <cellStyle name="Normal 2 2 3 2 3 2 2" xfId="5826" xr:uid="{00000000-0005-0000-0000-000008170000}"/>
    <cellStyle name="Normal 2 2 3 2 3 2 2 2" xfId="5827" xr:uid="{00000000-0005-0000-0000-000009170000}"/>
    <cellStyle name="Normal 2 2 3 2 3 2 2 2 2" xfId="5828" xr:uid="{00000000-0005-0000-0000-00000A170000}"/>
    <cellStyle name="Normal 2 2 3 2 3 2 2 2 2 2" xfId="5829" xr:uid="{00000000-0005-0000-0000-00000B170000}"/>
    <cellStyle name="Normal 2 2 3 2 3 2 2 2 2 3" xfId="5830" xr:uid="{00000000-0005-0000-0000-00000C170000}"/>
    <cellStyle name="Normal 2 2 3 2 3 2 2 2 3" xfId="5831" xr:uid="{00000000-0005-0000-0000-00000D170000}"/>
    <cellStyle name="Normal 2 2 3 2 3 2 2 2 4" xfId="5832" xr:uid="{00000000-0005-0000-0000-00000E170000}"/>
    <cellStyle name="Normal 2 2 3 2 3 2 2 3" xfId="5833" xr:uid="{00000000-0005-0000-0000-00000F170000}"/>
    <cellStyle name="Normal 2 2 3 2 3 2 2 3 2" xfId="5834" xr:uid="{00000000-0005-0000-0000-000010170000}"/>
    <cellStyle name="Normal 2 2 3 2 3 2 2 3 2 2" xfId="5835" xr:uid="{00000000-0005-0000-0000-000011170000}"/>
    <cellStyle name="Normal 2 2 3 2 3 2 2 3 2 3" xfId="5836" xr:uid="{00000000-0005-0000-0000-000012170000}"/>
    <cellStyle name="Normal 2 2 3 2 3 2 2 3 3" xfId="5837" xr:uid="{00000000-0005-0000-0000-000013170000}"/>
    <cellStyle name="Normal 2 2 3 2 3 2 2 3 4" xfId="5838" xr:uid="{00000000-0005-0000-0000-000014170000}"/>
    <cellStyle name="Normal 2 2 3 2 3 2 2 4" xfId="5839" xr:uid="{00000000-0005-0000-0000-000015170000}"/>
    <cellStyle name="Normal 2 2 3 2 3 2 2 4 2" xfId="5840" xr:uid="{00000000-0005-0000-0000-000016170000}"/>
    <cellStyle name="Normal 2 2 3 2 3 2 2 4 2 2" xfId="5841" xr:uid="{00000000-0005-0000-0000-000017170000}"/>
    <cellStyle name="Normal 2 2 3 2 3 2 2 4 2 3" xfId="5842" xr:uid="{00000000-0005-0000-0000-000018170000}"/>
    <cellStyle name="Normal 2 2 3 2 3 2 2 4 3" xfId="5843" xr:uid="{00000000-0005-0000-0000-000019170000}"/>
    <cellStyle name="Normal 2 2 3 2 3 2 2 4 4" xfId="5844" xr:uid="{00000000-0005-0000-0000-00001A170000}"/>
    <cellStyle name="Normal 2 2 3 2 3 2 2 5" xfId="5845" xr:uid="{00000000-0005-0000-0000-00001B170000}"/>
    <cellStyle name="Normal 2 2 3 2 3 2 2 5 2" xfId="5846" xr:uid="{00000000-0005-0000-0000-00001C170000}"/>
    <cellStyle name="Normal 2 2 3 2 3 2 2 5 3" xfId="5847" xr:uid="{00000000-0005-0000-0000-00001D170000}"/>
    <cellStyle name="Normal 2 2 3 2 3 2 2 6" xfId="5848" xr:uid="{00000000-0005-0000-0000-00001E170000}"/>
    <cellStyle name="Normal 2 2 3 2 3 2 2 7" xfId="5849" xr:uid="{00000000-0005-0000-0000-00001F170000}"/>
    <cellStyle name="Normal 2 2 3 2 3 2 3" xfId="5850" xr:uid="{00000000-0005-0000-0000-000020170000}"/>
    <cellStyle name="Normal 2 2 3 2 3 2 3 2" xfId="5851" xr:uid="{00000000-0005-0000-0000-000021170000}"/>
    <cellStyle name="Normal 2 2 3 2 3 2 3 2 2" xfId="5852" xr:uid="{00000000-0005-0000-0000-000022170000}"/>
    <cellStyle name="Normal 2 2 3 2 3 2 3 2 3" xfId="5853" xr:uid="{00000000-0005-0000-0000-000023170000}"/>
    <cellStyle name="Normal 2 2 3 2 3 2 3 3" xfId="5854" xr:uid="{00000000-0005-0000-0000-000024170000}"/>
    <cellStyle name="Normal 2 2 3 2 3 2 3 4" xfId="5855" xr:uid="{00000000-0005-0000-0000-000025170000}"/>
    <cellStyle name="Normal 2 2 3 2 3 2 4" xfId="5856" xr:uid="{00000000-0005-0000-0000-000026170000}"/>
    <cellStyle name="Normal 2 2 3 2 3 2 4 2" xfId="5857" xr:uid="{00000000-0005-0000-0000-000027170000}"/>
    <cellStyle name="Normal 2 2 3 2 3 2 4 2 2" xfId="5858" xr:uid="{00000000-0005-0000-0000-000028170000}"/>
    <cellStyle name="Normal 2 2 3 2 3 2 4 2 3" xfId="5859" xr:uid="{00000000-0005-0000-0000-000029170000}"/>
    <cellStyle name="Normal 2 2 3 2 3 2 4 3" xfId="5860" xr:uid="{00000000-0005-0000-0000-00002A170000}"/>
    <cellStyle name="Normal 2 2 3 2 3 2 4 4" xfId="5861" xr:uid="{00000000-0005-0000-0000-00002B170000}"/>
    <cellStyle name="Normal 2 2 3 2 3 2 5" xfId="5862" xr:uid="{00000000-0005-0000-0000-00002C170000}"/>
    <cellStyle name="Normal 2 2 3 2 3 2 5 2" xfId="5863" xr:uid="{00000000-0005-0000-0000-00002D170000}"/>
    <cellStyle name="Normal 2 2 3 2 3 2 5 2 2" xfId="5864" xr:uid="{00000000-0005-0000-0000-00002E170000}"/>
    <cellStyle name="Normal 2 2 3 2 3 2 5 2 3" xfId="5865" xr:uid="{00000000-0005-0000-0000-00002F170000}"/>
    <cellStyle name="Normal 2 2 3 2 3 2 5 3" xfId="5866" xr:uid="{00000000-0005-0000-0000-000030170000}"/>
    <cellStyle name="Normal 2 2 3 2 3 2 5 4" xfId="5867" xr:uid="{00000000-0005-0000-0000-000031170000}"/>
    <cellStyle name="Normal 2 2 3 2 3 2 6" xfId="5868" xr:uid="{00000000-0005-0000-0000-000032170000}"/>
    <cellStyle name="Normal 2 2 3 2 3 2 6 2" xfId="5869" xr:uid="{00000000-0005-0000-0000-000033170000}"/>
    <cellStyle name="Normal 2 2 3 2 3 2 6 3" xfId="5870" xr:uid="{00000000-0005-0000-0000-000034170000}"/>
    <cellStyle name="Normal 2 2 3 2 3 2 7" xfId="5871" xr:uid="{00000000-0005-0000-0000-000035170000}"/>
    <cellStyle name="Normal 2 2 3 2 3 2 8" xfId="5872" xr:uid="{00000000-0005-0000-0000-000036170000}"/>
    <cellStyle name="Normal 2 2 3 2 3 2 9" xfId="5873" xr:uid="{00000000-0005-0000-0000-000037170000}"/>
    <cellStyle name="Normal 2 2 3 2 3 3" xfId="5874" xr:uid="{00000000-0005-0000-0000-000038170000}"/>
    <cellStyle name="Normal 2 2 3 2 3 3 2" xfId="5875" xr:uid="{00000000-0005-0000-0000-000039170000}"/>
    <cellStyle name="Normal 2 2 3 2 3 3 2 2" xfId="5876" xr:uid="{00000000-0005-0000-0000-00003A170000}"/>
    <cellStyle name="Normal 2 2 3 2 3 3 2 2 2" xfId="5877" xr:uid="{00000000-0005-0000-0000-00003B170000}"/>
    <cellStyle name="Normal 2 2 3 2 3 3 2 2 3" xfId="5878" xr:uid="{00000000-0005-0000-0000-00003C170000}"/>
    <cellStyle name="Normal 2 2 3 2 3 3 2 3" xfId="5879" xr:uid="{00000000-0005-0000-0000-00003D170000}"/>
    <cellStyle name="Normal 2 2 3 2 3 3 2 4" xfId="5880" xr:uid="{00000000-0005-0000-0000-00003E170000}"/>
    <cellStyle name="Normal 2 2 3 2 3 3 3" xfId="5881" xr:uid="{00000000-0005-0000-0000-00003F170000}"/>
    <cellStyle name="Normal 2 2 3 2 3 3 3 2" xfId="5882" xr:uid="{00000000-0005-0000-0000-000040170000}"/>
    <cellStyle name="Normal 2 2 3 2 3 3 3 2 2" xfId="5883" xr:uid="{00000000-0005-0000-0000-000041170000}"/>
    <cellStyle name="Normal 2 2 3 2 3 3 3 2 3" xfId="5884" xr:uid="{00000000-0005-0000-0000-000042170000}"/>
    <cellStyle name="Normal 2 2 3 2 3 3 3 3" xfId="5885" xr:uid="{00000000-0005-0000-0000-000043170000}"/>
    <cellStyle name="Normal 2 2 3 2 3 3 3 4" xfId="5886" xr:uid="{00000000-0005-0000-0000-000044170000}"/>
    <cellStyle name="Normal 2 2 3 2 3 3 4" xfId="5887" xr:uid="{00000000-0005-0000-0000-000045170000}"/>
    <cellStyle name="Normal 2 2 3 2 3 3 4 2" xfId="5888" xr:uid="{00000000-0005-0000-0000-000046170000}"/>
    <cellStyle name="Normal 2 2 3 2 3 3 4 2 2" xfId="5889" xr:uid="{00000000-0005-0000-0000-000047170000}"/>
    <cellStyle name="Normal 2 2 3 2 3 3 4 2 3" xfId="5890" xr:uid="{00000000-0005-0000-0000-000048170000}"/>
    <cellStyle name="Normal 2 2 3 2 3 3 4 3" xfId="5891" xr:uid="{00000000-0005-0000-0000-000049170000}"/>
    <cellStyle name="Normal 2 2 3 2 3 3 4 4" xfId="5892" xr:uid="{00000000-0005-0000-0000-00004A170000}"/>
    <cellStyle name="Normal 2 2 3 2 3 3 5" xfId="5893" xr:uid="{00000000-0005-0000-0000-00004B170000}"/>
    <cellStyle name="Normal 2 2 3 2 3 3 5 2" xfId="5894" xr:uid="{00000000-0005-0000-0000-00004C170000}"/>
    <cellStyle name="Normal 2 2 3 2 3 3 5 3" xfId="5895" xr:uid="{00000000-0005-0000-0000-00004D170000}"/>
    <cellStyle name="Normal 2 2 3 2 3 3 6" xfId="5896" xr:uid="{00000000-0005-0000-0000-00004E170000}"/>
    <cellStyle name="Normal 2 2 3 2 3 3 7" xfId="5897" xr:uid="{00000000-0005-0000-0000-00004F170000}"/>
    <cellStyle name="Normal 2 2 3 2 3 4" xfId="5898" xr:uid="{00000000-0005-0000-0000-000050170000}"/>
    <cellStyle name="Normal 2 2 3 2 3 4 2" xfId="5899" xr:uid="{00000000-0005-0000-0000-000051170000}"/>
    <cellStyle name="Normal 2 2 3 2 3 4 2 2" xfId="5900" xr:uid="{00000000-0005-0000-0000-000052170000}"/>
    <cellStyle name="Normal 2 2 3 2 3 4 2 3" xfId="5901" xr:uid="{00000000-0005-0000-0000-000053170000}"/>
    <cellStyle name="Normal 2 2 3 2 3 4 3" xfId="5902" xr:uid="{00000000-0005-0000-0000-000054170000}"/>
    <cellStyle name="Normal 2 2 3 2 3 4 4" xfId="5903" xr:uid="{00000000-0005-0000-0000-000055170000}"/>
    <cellStyle name="Normal 2 2 3 2 3 5" xfId="5904" xr:uid="{00000000-0005-0000-0000-000056170000}"/>
    <cellStyle name="Normal 2 2 3 2 3 5 2" xfId="5905" xr:uid="{00000000-0005-0000-0000-000057170000}"/>
    <cellStyle name="Normal 2 2 3 2 3 5 2 2" xfId="5906" xr:uid="{00000000-0005-0000-0000-000058170000}"/>
    <cellStyle name="Normal 2 2 3 2 3 5 2 3" xfId="5907" xr:uid="{00000000-0005-0000-0000-000059170000}"/>
    <cellStyle name="Normal 2 2 3 2 3 5 3" xfId="5908" xr:uid="{00000000-0005-0000-0000-00005A170000}"/>
    <cellStyle name="Normal 2 2 3 2 3 5 4" xfId="5909" xr:uid="{00000000-0005-0000-0000-00005B170000}"/>
    <cellStyle name="Normal 2 2 3 2 3 6" xfId="5910" xr:uid="{00000000-0005-0000-0000-00005C170000}"/>
    <cellStyle name="Normal 2 2 3 2 3 6 2" xfId="5911" xr:uid="{00000000-0005-0000-0000-00005D170000}"/>
    <cellStyle name="Normal 2 2 3 2 3 6 2 2" xfId="5912" xr:uid="{00000000-0005-0000-0000-00005E170000}"/>
    <cellStyle name="Normal 2 2 3 2 3 6 2 3" xfId="5913" xr:uid="{00000000-0005-0000-0000-00005F170000}"/>
    <cellStyle name="Normal 2 2 3 2 3 6 3" xfId="5914" xr:uid="{00000000-0005-0000-0000-000060170000}"/>
    <cellStyle name="Normal 2 2 3 2 3 6 4" xfId="5915" xr:uid="{00000000-0005-0000-0000-000061170000}"/>
    <cellStyle name="Normal 2 2 3 2 3 7" xfId="5916" xr:uid="{00000000-0005-0000-0000-000062170000}"/>
    <cellStyle name="Normal 2 2 3 2 3 7 2" xfId="5917" xr:uid="{00000000-0005-0000-0000-000063170000}"/>
    <cellStyle name="Normal 2 2 3 2 3 7 3" xfId="5918" xr:uid="{00000000-0005-0000-0000-000064170000}"/>
    <cellStyle name="Normal 2 2 3 2 3 8" xfId="5919" xr:uid="{00000000-0005-0000-0000-000065170000}"/>
    <cellStyle name="Normal 2 2 3 2 3 9" xfId="5920" xr:uid="{00000000-0005-0000-0000-000066170000}"/>
    <cellStyle name="Normal 2 2 3 2 4" xfId="5921" xr:uid="{00000000-0005-0000-0000-000067170000}"/>
    <cellStyle name="Normal 2 2 3 2 4 2" xfId="5922" xr:uid="{00000000-0005-0000-0000-000068170000}"/>
    <cellStyle name="Normal 2 2 3 2 4 2 2" xfId="5923" xr:uid="{00000000-0005-0000-0000-000069170000}"/>
    <cellStyle name="Normal 2 2 3 2 4 2 2 2" xfId="5924" xr:uid="{00000000-0005-0000-0000-00006A170000}"/>
    <cellStyle name="Normal 2 2 3 2 4 2 2 2 2" xfId="5925" xr:uid="{00000000-0005-0000-0000-00006B170000}"/>
    <cellStyle name="Normal 2 2 3 2 4 2 2 2 3" xfId="5926" xr:uid="{00000000-0005-0000-0000-00006C170000}"/>
    <cellStyle name="Normal 2 2 3 2 4 2 2 3" xfId="5927" xr:uid="{00000000-0005-0000-0000-00006D170000}"/>
    <cellStyle name="Normal 2 2 3 2 4 2 2 4" xfId="5928" xr:uid="{00000000-0005-0000-0000-00006E170000}"/>
    <cellStyle name="Normal 2 2 3 2 4 2 3" xfId="5929" xr:uid="{00000000-0005-0000-0000-00006F170000}"/>
    <cellStyle name="Normal 2 2 3 2 4 2 3 2" xfId="5930" xr:uid="{00000000-0005-0000-0000-000070170000}"/>
    <cellStyle name="Normal 2 2 3 2 4 2 3 2 2" xfId="5931" xr:uid="{00000000-0005-0000-0000-000071170000}"/>
    <cellStyle name="Normal 2 2 3 2 4 2 3 2 3" xfId="5932" xr:uid="{00000000-0005-0000-0000-000072170000}"/>
    <cellStyle name="Normal 2 2 3 2 4 2 3 3" xfId="5933" xr:uid="{00000000-0005-0000-0000-000073170000}"/>
    <cellStyle name="Normal 2 2 3 2 4 2 3 4" xfId="5934" xr:uid="{00000000-0005-0000-0000-000074170000}"/>
    <cellStyle name="Normal 2 2 3 2 4 2 4" xfId="5935" xr:uid="{00000000-0005-0000-0000-000075170000}"/>
    <cellStyle name="Normal 2 2 3 2 4 2 4 2" xfId="5936" xr:uid="{00000000-0005-0000-0000-000076170000}"/>
    <cellStyle name="Normal 2 2 3 2 4 2 4 2 2" xfId="5937" xr:uid="{00000000-0005-0000-0000-000077170000}"/>
    <cellStyle name="Normal 2 2 3 2 4 2 4 2 3" xfId="5938" xr:uid="{00000000-0005-0000-0000-000078170000}"/>
    <cellStyle name="Normal 2 2 3 2 4 2 4 3" xfId="5939" xr:uid="{00000000-0005-0000-0000-000079170000}"/>
    <cellStyle name="Normal 2 2 3 2 4 2 4 4" xfId="5940" xr:uid="{00000000-0005-0000-0000-00007A170000}"/>
    <cellStyle name="Normal 2 2 3 2 4 2 5" xfId="5941" xr:uid="{00000000-0005-0000-0000-00007B170000}"/>
    <cellStyle name="Normal 2 2 3 2 4 2 5 2" xfId="5942" xr:uid="{00000000-0005-0000-0000-00007C170000}"/>
    <cellStyle name="Normal 2 2 3 2 4 2 5 3" xfId="5943" xr:uid="{00000000-0005-0000-0000-00007D170000}"/>
    <cellStyle name="Normal 2 2 3 2 4 2 6" xfId="5944" xr:uid="{00000000-0005-0000-0000-00007E170000}"/>
    <cellStyle name="Normal 2 2 3 2 4 2 7" xfId="5945" xr:uid="{00000000-0005-0000-0000-00007F170000}"/>
    <cellStyle name="Normal 2 2 3 2 4 3" xfId="5946" xr:uid="{00000000-0005-0000-0000-000080170000}"/>
    <cellStyle name="Normal 2 2 3 2 4 3 2" xfId="5947" xr:uid="{00000000-0005-0000-0000-000081170000}"/>
    <cellStyle name="Normal 2 2 3 2 4 3 2 2" xfId="5948" xr:uid="{00000000-0005-0000-0000-000082170000}"/>
    <cellStyle name="Normal 2 2 3 2 4 3 2 3" xfId="5949" xr:uid="{00000000-0005-0000-0000-000083170000}"/>
    <cellStyle name="Normal 2 2 3 2 4 3 3" xfId="5950" xr:uid="{00000000-0005-0000-0000-000084170000}"/>
    <cellStyle name="Normal 2 2 3 2 4 3 4" xfId="5951" xr:uid="{00000000-0005-0000-0000-000085170000}"/>
    <cellStyle name="Normal 2 2 3 2 4 4" xfId="5952" xr:uid="{00000000-0005-0000-0000-000086170000}"/>
    <cellStyle name="Normal 2 2 3 2 4 4 2" xfId="5953" xr:uid="{00000000-0005-0000-0000-000087170000}"/>
    <cellStyle name="Normal 2 2 3 2 4 4 2 2" xfId="5954" xr:uid="{00000000-0005-0000-0000-000088170000}"/>
    <cellStyle name="Normal 2 2 3 2 4 4 2 3" xfId="5955" xr:uid="{00000000-0005-0000-0000-000089170000}"/>
    <cellStyle name="Normal 2 2 3 2 4 4 3" xfId="5956" xr:uid="{00000000-0005-0000-0000-00008A170000}"/>
    <cellStyle name="Normal 2 2 3 2 4 4 4" xfId="5957" xr:uid="{00000000-0005-0000-0000-00008B170000}"/>
    <cellStyle name="Normal 2 2 3 2 4 5" xfId="5958" xr:uid="{00000000-0005-0000-0000-00008C170000}"/>
    <cellStyle name="Normal 2 2 3 2 4 5 2" xfId="5959" xr:uid="{00000000-0005-0000-0000-00008D170000}"/>
    <cellStyle name="Normal 2 2 3 2 4 5 2 2" xfId="5960" xr:uid="{00000000-0005-0000-0000-00008E170000}"/>
    <cellStyle name="Normal 2 2 3 2 4 5 2 3" xfId="5961" xr:uid="{00000000-0005-0000-0000-00008F170000}"/>
    <cellStyle name="Normal 2 2 3 2 4 5 3" xfId="5962" xr:uid="{00000000-0005-0000-0000-000090170000}"/>
    <cellStyle name="Normal 2 2 3 2 4 5 4" xfId="5963" xr:uid="{00000000-0005-0000-0000-000091170000}"/>
    <cellStyle name="Normal 2 2 3 2 4 6" xfId="5964" xr:uid="{00000000-0005-0000-0000-000092170000}"/>
    <cellStyle name="Normal 2 2 3 2 4 6 2" xfId="5965" xr:uid="{00000000-0005-0000-0000-000093170000}"/>
    <cellStyle name="Normal 2 2 3 2 4 6 3" xfId="5966" xr:uid="{00000000-0005-0000-0000-000094170000}"/>
    <cellStyle name="Normal 2 2 3 2 4 7" xfId="5967" xr:uid="{00000000-0005-0000-0000-000095170000}"/>
    <cellStyle name="Normal 2 2 3 2 4 8" xfId="5968" xr:uid="{00000000-0005-0000-0000-000096170000}"/>
    <cellStyle name="Normal 2 2 3 2 4 9" xfId="5969" xr:uid="{00000000-0005-0000-0000-000097170000}"/>
    <cellStyle name="Normal 2 2 3 2 5" xfId="5970" xr:uid="{00000000-0005-0000-0000-000098170000}"/>
    <cellStyle name="Normal 2 2 3 2 5 2" xfId="5971" xr:uid="{00000000-0005-0000-0000-000099170000}"/>
    <cellStyle name="Normal 2 2 3 2 5 2 2" xfId="5972" xr:uid="{00000000-0005-0000-0000-00009A170000}"/>
    <cellStyle name="Normal 2 2 3 2 5 2 2 2" xfId="5973" xr:uid="{00000000-0005-0000-0000-00009B170000}"/>
    <cellStyle name="Normal 2 2 3 2 5 2 2 2 2" xfId="5974" xr:uid="{00000000-0005-0000-0000-00009C170000}"/>
    <cellStyle name="Normal 2 2 3 2 5 2 2 2 3" xfId="5975" xr:uid="{00000000-0005-0000-0000-00009D170000}"/>
    <cellStyle name="Normal 2 2 3 2 5 2 2 3" xfId="5976" xr:uid="{00000000-0005-0000-0000-00009E170000}"/>
    <cellStyle name="Normal 2 2 3 2 5 2 2 4" xfId="5977" xr:uid="{00000000-0005-0000-0000-00009F170000}"/>
    <cellStyle name="Normal 2 2 3 2 5 2 3" xfId="5978" xr:uid="{00000000-0005-0000-0000-0000A0170000}"/>
    <cellStyle name="Normal 2 2 3 2 5 2 3 2" xfId="5979" xr:uid="{00000000-0005-0000-0000-0000A1170000}"/>
    <cellStyle name="Normal 2 2 3 2 5 2 3 2 2" xfId="5980" xr:uid="{00000000-0005-0000-0000-0000A2170000}"/>
    <cellStyle name="Normal 2 2 3 2 5 2 3 2 3" xfId="5981" xr:uid="{00000000-0005-0000-0000-0000A3170000}"/>
    <cellStyle name="Normal 2 2 3 2 5 2 3 3" xfId="5982" xr:uid="{00000000-0005-0000-0000-0000A4170000}"/>
    <cellStyle name="Normal 2 2 3 2 5 2 3 4" xfId="5983" xr:uid="{00000000-0005-0000-0000-0000A5170000}"/>
    <cellStyle name="Normal 2 2 3 2 5 2 4" xfId="5984" xr:uid="{00000000-0005-0000-0000-0000A6170000}"/>
    <cellStyle name="Normal 2 2 3 2 5 2 4 2" xfId="5985" xr:uid="{00000000-0005-0000-0000-0000A7170000}"/>
    <cellStyle name="Normal 2 2 3 2 5 2 4 2 2" xfId="5986" xr:uid="{00000000-0005-0000-0000-0000A8170000}"/>
    <cellStyle name="Normal 2 2 3 2 5 2 4 2 3" xfId="5987" xr:uid="{00000000-0005-0000-0000-0000A9170000}"/>
    <cellStyle name="Normal 2 2 3 2 5 2 4 3" xfId="5988" xr:uid="{00000000-0005-0000-0000-0000AA170000}"/>
    <cellStyle name="Normal 2 2 3 2 5 2 4 4" xfId="5989" xr:uid="{00000000-0005-0000-0000-0000AB170000}"/>
    <cellStyle name="Normal 2 2 3 2 5 2 5" xfId="5990" xr:uid="{00000000-0005-0000-0000-0000AC170000}"/>
    <cellStyle name="Normal 2 2 3 2 5 2 5 2" xfId="5991" xr:uid="{00000000-0005-0000-0000-0000AD170000}"/>
    <cellStyle name="Normal 2 2 3 2 5 2 5 3" xfId="5992" xr:uid="{00000000-0005-0000-0000-0000AE170000}"/>
    <cellStyle name="Normal 2 2 3 2 5 2 6" xfId="5993" xr:uid="{00000000-0005-0000-0000-0000AF170000}"/>
    <cellStyle name="Normal 2 2 3 2 5 2 7" xfId="5994" xr:uid="{00000000-0005-0000-0000-0000B0170000}"/>
    <cellStyle name="Normal 2 2 3 2 5 3" xfId="5995" xr:uid="{00000000-0005-0000-0000-0000B1170000}"/>
    <cellStyle name="Normal 2 2 3 2 5 3 2" xfId="5996" xr:uid="{00000000-0005-0000-0000-0000B2170000}"/>
    <cellStyle name="Normal 2 2 3 2 5 3 2 2" xfId="5997" xr:uid="{00000000-0005-0000-0000-0000B3170000}"/>
    <cellStyle name="Normal 2 2 3 2 5 3 2 3" xfId="5998" xr:uid="{00000000-0005-0000-0000-0000B4170000}"/>
    <cellStyle name="Normal 2 2 3 2 5 3 3" xfId="5999" xr:uid="{00000000-0005-0000-0000-0000B5170000}"/>
    <cellStyle name="Normal 2 2 3 2 5 3 4" xfId="6000" xr:uid="{00000000-0005-0000-0000-0000B6170000}"/>
    <cellStyle name="Normal 2 2 3 2 5 4" xfId="6001" xr:uid="{00000000-0005-0000-0000-0000B7170000}"/>
    <cellStyle name="Normal 2 2 3 2 5 4 2" xfId="6002" xr:uid="{00000000-0005-0000-0000-0000B8170000}"/>
    <cellStyle name="Normal 2 2 3 2 5 4 2 2" xfId="6003" xr:uid="{00000000-0005-0000-0000-0000B9170000}"/>
    <cellStyle name="Normal 2 2 3 2 5 4 2 3" xfId="6004" xr:uid="{00000000-0005-0000-0000-0000BA170000}"/>
    <cellStyle name="Normal 2 2 3 2 5 4 3" xfId="6005" xr:uid="{00000000-0005-0000-0000-0000BB170000}"/>
    <cellStyle name="Normal 2 2 3 2 5 4 4" xfId="6006" xr:uid="{00000000-0005-0000-0000-0000BC170000}"/>
    <cellStyle name="Normal 2 2 3 2 5 5" xfId="6007" xr:uid="{00000000-0005-0000-0000-0000BD170000}"/>
    <cellStyle name="Normal 2 2 3 2 5 5 2" xfId="6008" xr:uid="{00000000-0005-0000-0000-0000BE170000}"/>
    <cellStyle name="Normal 2 2 3 2 5 5 2 2" xfId="6009" xr:uid="{00000000-0005-0000-0000-0000BF170000}"/>
    <cellStyle name="Normal 2 2 3 2 5 5 2 3" xfId="6010" xr:uid="{00000000-0005-0000-0000-0000C0170000}"/>
    <cellStyle name="Normal 2 2 3 2 5 5 3" xfId="6011" xr:uid="{00000000-0005-0000-0000-0000C1170000}"/>
    <cellStyle name="Normal 2 2 3 2 5 5 4" xfId="6012" xr:uid="{00000000-0005-0000-0000-0000C2170000}"/>
    <cellStyle name="Normal 2 2 3 2 5 6" xfId="6013" xr:uid="{00000000-0005-0000-0000-0000C3170000}"/>
    <cellStyle name="Normal 2 2 3 2 5 6 2" xfId="6014" xr:uid="{00000000-0005-0000-0000-0000C4170000}"/>
    <cellStyle name="Normal 2 2 3 2 5 6 3" xfId="6015" xr:uid="{00000000-0005-0000-0000-0000C5170000}"/>
    <cellStyle name="Normal 2 2 3 2 5 7" xfId="6016" xr:uid="{00000000-0005-0000-0000-0000C6170000}"/>
    <cellStyle name="Normal 2 2 3 2 5 8" xfId="6017" xr:uid="{00000000-0005-0000-0000-0000C7170000}"/>
    <cellStyle name="Normal 2 2 3 2 5 9" xfId="6018" xr:uid="{00000000-0005-0000-0000-0000C8170000}"/>
    <cellStyle name="Normal 2 2 3 2 6" xfId="6019" xr:uid="{00000000-0005-0000-0000-0000C9170000}"/>
    <cellStyle name="Normal 2 2 3 2 6 2" xfId="6020" xr:uid="{00000000-0005-0000-0000-0000CA170000}"/>
    <cellStyle name="Normal 2 2 3 2 6 2 2" xfId="6021" xr:uid="{00000000-0005-0000-0000-0000CB170000}"/>
    <cellStyle name="Normal 2 2 3 2 6 2 2 2" xfId="6022" xr:uid="{00000000-0005-0000-0000-0000CC170000}"/>
    <cellStyle name="Normal 2 2 3 2 6 2 2 2 2" xfId="6023" xr:uid="{00000000-0005-0000-0000-0000CD170000}"/>
    <cellStyle name="Normal 2 2 3 2 6 2 2 2 3" xfId="6024" xr:uid="{00000000-0005-0000-0000-0000CE170000}"/>
    <cellStyle name="Normal 2 2 3 2 6 2 2 3" xfId="6025" xr:uid="{00000000-0005-0000-0000-0000CF170000}"/>
    <cellStyle name="Normal 2 2 3 2 6 2 2 4" xfId="6026" xr:uid="{00000000-0005-0000-0000-0000D0170000}"/>
    <cellStyle name="Normal 2 2 3 2 6 2 3" xfId="6027" xr:uid="{00000000-0005-0000-0000-0000D1170000}"/>
    <cellStyle name="Normal 2 2 3 2 6 2 3 2" xfId="6028" xr:uid="{00000000-0005-0000-0000-0000D2170000}"/>
    <cellStyle name="Normal 2 2 3 2 6 2 3 2 2" xfId="6029" xr:uid="{00000000-0005-0000-0000-0000D3170000}"/>
    <cellStyle name="Normal 2 2 3 2 6 2 3 2 3" xfId="6030" xr:uid="{00000000-0005-0000-0000-0000D4170000}"/>
    <cellStyle name="Normal 2 2 3 2 6 2 3 3" xfId="6031" xr:uid="{00000000-0005-0000-0000-0000D5170000}"/>
    <cellStyle name="Normal 2 2 3 2 6 2 3 4" xfId="6032" xr:uid="{00000000-0005-0000-0000-0000D6170000}"/>
    <cellStyle name="Normal 2 2 3 2 6 2 4" xfId="6033" xr:uid="{00000000-0005-0000-0000-0000D7170000}"/>
    <cellStyle name="Normal 2 2 3 2 6 2 4 2" xfId="6034" xr:uid="{00000000-0005-0000-0000-0000D8170000}"/>
    <cellStyle name="Normal 2 2 3 2 6 2 4 2 2" xfId="6035" xr:uid="{00000000-0005-0000-0000-0000D9170000}"/>
    <cellStyle name="Normal 2 2 3 2 6 2 4 2 3" xfId="6036" xr:uid="{00000000-0005-0000-0000-0000DA170000}"/>
    <cellStyle name="Normal 2 2 3 2 6 2 4 3" xfId="6037" xr:uid="{00000000-0005-0000-0000-0000DB170000}"/>
    <cellStyle name="Normal 2 2 3 2 6 2 4 4" xfId="6038" xr:uid="{00000000-0005-0000-0000-0000DC170000}"/>
    <cellStyle name="Normal 2 2 3 2 6 2 5" xfId="6039" xr:uid="{00000000-0005-0000-0000-0000DD170000}"/>
    <cellStyle name="Normal 2 2 3 2 6 2 5 2" xfId="6040" xr:uid="{00000000-0005-0000-0000-0000DE170000}"/>
    <cellStyle name="Normal 2 2 3 2 6 2 5 3" xfId="6041" xr:uid="{00000000-0005-0000-0000-0000DF170000}"/>
    <cellStyle name="Normal 2 2 3 2 6 2 6" xfId="6042" xr:uid="{00000000-0005-0000-0000-0000E0170000}"/>
    <cellStyle name="Normal 2 2 3 2 6 2 7" xfId="6043" xr:uid="{00000000-0005-0000-0000-0000E1170000}"/>
    <cellStyle name="Normal 2 2 3 2 6 3" xfId="6044" xr:uid="{00000000-0005-0000-0000-0000E2170000}"/>
    <cellStyle name="Normal 2 2 3 2 6 3 2" xfId="6045" xr:uid="{00000000-0005-0000-0000-0000E3170000}"/>
    <cellStyle name="Normal 2 2 3 2 6 3 2 2" xfId="6046" xr:uid="{00000000-0005-0000-0000-0000E4170000}"/>
    <cellStyle name="Normal 2 2 3 2 6 3 2 3" xfId="6047" xr:uid="{00000000-0005-0000-0000-0000E5170000}"/>
    <cellStyle name="Normal 2 2 3 2 6 3 3" xfId="6048" xr:uid="{00000000-0005-0000-0000-0000E6170000}"/>
    <cellStyle name="Normal 2 2 3 2 6 3 4" xfId="6049" xr:uid="{00000000-0005-0000-0000-0000E7170000}"/>
    <cellStyle name="Normal 2 2 3 2 6 4" xfId="6050" xr:uid="{00000000-0005-0000-0000-0000E8170000}"/>
    <cellStyle name="Normal 2 2 3 2 6 4 2" xfId="6051" xr:uid="{00000000-0005-0000-0000-0000E9170000}"/>
    <cellStyle name="Normal 2 2 3 2 6 4 2 2" xfId="6052" xr:uid="{00000000-0005-0000-0000-0000EA170000}"/>
    <cellStyle name="Normal 2 2 3 2 6 4 2 3" xfId="6053" xr:uid="{00000000-0005-0000-0000-0000EB170000}"/>
    <cellStyle name="Normal 2 2 3 2 6 4 3" xfId="6054" xr:uid="{00000000-0005-0000-0000-0000EC170000}"/>
    <cellStyle name="Normal 2 2 3 2 6 4 4" xfId="6055" xr:uid="{00000000-0005-0000-0000-0000ED170000}"/>
    <cellStyle name="Normal 2 2 3 2 6 5" xfId="6056" xr:uid="{00000000-0005-0000-0000-0000EE170000}"/>
    <cellStyle name="Normal 2 2 3 2 6 5 2" xfId="6057" xr:uid="{00000000-0005-0000-0000-0000EF170000}"/>
    <cellStyle name="Normal 2 2 3 2 6 5 2 2" xfId="6058" xr:uid="{00000000-0005-0000-0000-0000F0170000}"/>
    <cellStyle name="Normal 2 2 3 2 6 5 2 3" xfId="6059" xr:uid="{00000000-0005-0000-0000-0000F1170000}"/>
    <cellStyle name="Normal 2 2 3 2 6 5 3" xfId="6060" xr:uid="{00000000-0005-0000-0000-0000F2170000}"/>
    <cellStyle name="Normal 2 2 3 2 6 5 4" xfId="6061" xr:uid="{00000000-0005-0000-0000-0000F3170000}"/>
    <cellStyle name="Normal 2 2 3 2 6 6" xfId="6062" xr:uid="{00000000-0005-0000-0000-0000F4170000}"/>
    <cellStyle name="Normal 2 2 3 2 6 6 2" xfId="6063" xr:uid="{00000000-0005-0000-0000-0000F5170000}"/>
    <cellStyle name="Normal 2 2 3 2 6 6 3" xfId="6064" xr:uid="{00000000-0005-0000-0000-0000F6170000}"/>
    <cellStyle name="Normal 2 2 3 2 6 7" xfId="6065" xr:uid="{00000000-0005-0000-0000-0000F7170000}"/>
    <cellStyle name="Normal 2 2 3 2 6 8" xfId="6066" xr:uid="{00000000-0005-0000-0000-0000F8170000}"/>
    <cellStyle name="Normal 2 2 3 2 6 9" xfId="6067" xr:uid="{00000000-0005-0000-0000-0000F9170000}"/>
    <cellStyle name="Normal 2 2 3 2 7" xfId="6068" xr:uid="{00000000-0005-0000-0000-0000FA170000}"/>
    <cellStyle name="Normal 2 2 3 2 7 2" xfId="6069" xr:uid="{00000000-0005-0000-0000-0000FB170000}"/>
    <cellStyle name="Normal 2 2 3 2 7 2 2" xfId="6070" xr:uid="{00000000-0005-0000-0000-0000FC170000}"/>
    <cellStyle name="Normal 2 2 3 2 7 2 2 2" xfId="6071" xr:uid="{00000000-0005-0000-0000-0000FD170000}"/>
    <cellStyle name="Normal 2 2 3 2 7 2 2 2 2" xfId="6072" xr:uid="{00000000-0005-0000-0000-0000FE170000}"/>
    <cellStyle name="Normal 2 2 3 2 7 2 2 2 3" xfId="6073" xr:uid="{00000000-0005-0000-0000-0000FF170000}"/>
    <cellStyle name="Normal 2 2 3 2 7 2 2 3" xfId="6074" xr:uid="{00000000-0005-0000-0000-000000180000}"/>
    <cellStyle name="Normal 2 2 3 2 7 2 2 4" xfId="6075" xr:uid="{00000000-0005-0000-0000-000001180000}"/>
    <cellStyle name="Normal 2 2 3 2 7 2 3" xfId="6076" xr:uid="{00000000-0005-0000-0000-000002180000}"/>
    <cellStyle name="Normal 2 2 3 2 7 2 3 2" xfId="6077" xr:uid="{00000000-0005-0000-0000-000003180000}"/>
    <cellStyle name="Normal 2 2 3 2 7 2 3 2 2" xfId="6078" xr:uid="{00000000-0005-0000-0000-000004180000}"/>
    <cellStyle name="Normal 2 2 3 2 7 2 3 2 3" xfId="6079" xr:uid="{00000000-0005-0000-0000-000005180000}"/>
    <cellStyle name="Normal 2 2 3 2 7 2 3 3" xfId="6080" xr:uid="{00000000-0005-0000-0000-000006180000}"/>
    <cellStyle name="Normal 2 2 3 2 7 2 3 4" xfId="6081" xr:uid="{00000000-0005-0000-0000-000007180000}"/>
    <cellStyle name="Normal 2 2 3 2 7 2 4" xfId="6082" xr:uid="{00000000-0005-0000-0000-000008180000}"/>
    <cellStyle name="Normal 2 2 3 2 7 2 4 2" xfId="6083" xr:uid="{00000000-0005-0000-0000-000009180000}"/>
    <cellStyle name="Normal 2 2 3 2 7 2 4 2 2" xfId="6084" xr:uid="{00000000-0005-0000-0000-00000A180000}"/>
    <cellStyle name="Normal 2 2 3 2 7 2 4 2 3" xfId="6085" xr:uid="{00000000-0005-0000-0000-00000B180000}"/>
    <cellStyle name="Normal 2 2 3 2 7 2 4 3" xfId="6086" xr:uid="{00000000-0005-0000-0000-00000C180000}"/>
    <cellStyle name="Normal 2 2 3 2 7 2 4 4" xfId="6087" xr:uid="{00000000-0005-0000-0000-00000D180000}"/>
    <cellStyle name="Normal 2 2 3 2 7 2 5" xfId="6088" xr:uid="{00000000-0005-0000-0000-00000E180000}"/>
    <cellStyle name="Normal 2 2 3 2 7 2 5 2" xfId="6089" xr:uid="{00000000-0005-0000-0000-00000F180000}"/>
    <cellStyle name="Normal 2 2 3 2 7 2 5 3" xfId="6090" xr:uid="{00000000-0005-0000-0000-000010180000}"/>
    <cellStyle name="Normal 2 2 3 2 7 2 6" xfId="6091" xr:uid="{00000000-0005-0000-0000-000011180000}"/>
    <cellStyle name="Normal 2 2 3 2 7 2 7" xfId="6092" xr:uid="{00000000-0005-0000-0000-000012180000}"/>
    <cellStyle name="Normal 2 2 3 2 7 3" xfId="6093" xr:uid="{00000000-0005-0000-0000-000013180000}"/>
    <cellStyle name="Normal 2 2 3 2 7 3 2" xfId="6094" xr:uid="{00000000-0005-0000-0000-000014180000}"/>
    <cellStyle name="Normal 2 2 3 2 7 3 2 2" xfId="6095" xr:uid="{00000000-0005-0000-0000-000015180000}"/>
    <cellStyle name="Normal 2 2 3 2 7 3 2 3" xfId="6096" xr:uid="{00000000-0005-0000-0000-000016180000}"/>
    <cellStyle name="Normal 2 2 3 2 7 3 3" xfId="6097" xr:uid="{00000000-0005-0000-0000-000017180000}"/>
    <cellStyle name="Normal 2 2 3 2 7 3 4" xfId="6098" xr:uid="{00000000-0005-0000-0000-000018180000}"/>
    <cellStyle name="Normal 2 2 3 2 7 4" xfId="6099" xr:uid="{00000000-0005-0000-0000-000019180000}"/>
    <cellStyle name="Normal 2 2 3 2 7 4 2" xfId="6100" xr:uid="{00000000-0005-0000-0000-00001A180000}"/>
    <cellStyle name="Normal 2 2 3 2 7 4 2 2" xfId="6101" xr:uid="{00000000-0005-0000-0000-00001B180000}"/>
    <cellStyle name="Normal 2 2 3 2 7 4 2 3" xfId="6102" xr:uid="{00000000-0005-0000-0000-00001C180000}"/>
    <cellStyle name="Normal 2 2 3 2 7 4 3" xfId="6103" xr:uid="{00000000-0005-0000-0000-00001D180000}"/>
    <cellStyle name="Normal 2 2 3 2 7 4 4" xfId="6104" xr:uid="{00000000-0005-0000-0000-00001E180000}"/>
    <cellStyle name="Normal 2 2 3 2 7 5" xfId="6105" xr:uid="{00000000-0005-0000-0000-00001F180000}"/>
    <cellStyle name="Normal 2 2 3 2 7 5 2" xfId="6106" xr:uid="{00000000-0005-0000-0000-000020180000}"/>
    <cellStyle name="Normal 2 2 3 2 7 5 2 2" xfId="6107" xr:uid="{00000000-0005-0000-0000-000021180000}"/>
    <cellStyle name="Normal 2 2 3 2 7 5 2 3" xfId="6108" xr:uid="{00000000-0005-0000-0000-000022180000}"/>
    <cellStyle name="Normal 2 2 3 2 7 5 3" xfId="6109" xr:uid="{00000000-0005-0000-0000-000023180000}"/>
    <cellStyle name="Normal 2 2 3 2 7 5 4" xfId="6110" xr:uid="{00000000-0005-0000-0000-000024180000}"/>
    <cellStyle name="Normal 2 2 3 2 7 6" xfId="6111" xr:uid="{00000000-0005-0000-0000-000025180000}"/>
    <cellStyle name="Normal 2 2 3 2 7 6 2" xfId="6112" xr:uid="{00000000-0005-0000-0000-000026180000}"/>
    <cellStyle name="Normal 2 2 3 2 7 6 3" xfId="6113" xr:uid="{00000000-0005-0000-0000-000027180000}"/>
    <cellStyle name="Normal 2 2 3 2 7 7" xfId="6114" xr:uid="{00000000-0005-0000-0000-000028180000}"/>
    <cellStyle name="Normal 2 2 3 2 7 8" xfId="6115" xr:uid="{00000000-0005-0000-0000-000029180000}"/>
    <cellStyle name="Normal 2 2 3 2 7 9" xfId="6116" xr:uid="{00000000-0005-0000-0000-00002A180000}"/>
    <cellStyle name="Normal 2 2 3 2 8" xfId="6117" xr:uid="{00000000-0005-0000-0000-00002B180000}"/>
    <cellStyle name="Normal 2 2 3 2 8 2" xfId="6118" xr:uid="{00000000-0005-0000-0000-00002C180000}"/>
    <cellStyle name="Normal 2 2 3 2 8 2 2" xfId="6119" xr:uid="{00000000-0005-0000-0000-00002D180000}"/>
    <cellStyle name="Normal 2 2 3 2 8 2 2 2" xfId="6120" xr:uid="{00000000-0005-0000-0000-00002E180000}"/>
    <cellStyle name="Normal 2 2 3 2 8 2 2 2 2" xfId="6121" xr:uid="{00000000-0005-0000-0000-00002F180000}"/>
    <cellStyle name="Normal 2 2 3 2 8 2 2 2 3" xfId="6122" xr:uid="{00000000-0005-0000-0000-000030180000}"/>
    <cellStyle name="Normal 2 2 3 2 8 2 2 3" xfId="6123" xr:uid="{00000000-0005-0000-0000-000031180000}"/>
    <cellStyle name="Normal 2 2 3 2 8 2 2 4" xfId="6124" xr:uid="{00000000-0005-0000-0000-000032180000}"/>
    <cellStyle name="Normal 2 2 3 2 8 2 3" xfId="6125" xr:uid="{00000000-0005-0000-0000-000033180000}"/>
    <cellStyle name="Normal 2 2 3 2 8 2 3 2" xfId="6126" xr:uid="{00000000-0005-0000-0000-000034180000}"/>
    <cellStyle name="Normal 2 2 3 2 8 2 3 2 2" xfId="6127" xr:uid="{00000000-0005-0000-0000-000035180000}"/>
    <cellStyle name="Normal 2 2 3 2 8 2 3 2 3" xfId="6128" xr:uid="{00000000-0005-0000-0000-000036180000}"/>
    <cellStyle name="Normal 2 2 3 2 8 2 3 3" xfId="6129" xr:uid="{00000000-0005-0000-0000-000037180000}"/>
    <cellStyle name="Normal 2 2 3 2 8 2 3 4" xfId="6130" xr:uid="{00000000-0005-0000-0000-000038180000}"/>
    <cellStyle name="Normal 2 2 3 2 8 2 4" xfId="6131" xr:uid="{00000000-0005-0000-0000-000039180000}"/>
    <cellStyle name="Normal 2 2 3 2 8 2 4 2" xfId="6132" xr:uid="{00000000-0005-0000-0000-00003A180000}"/>
    <cellStyle name="Normal 2 2 3 2 8 2 4 2 2" xfId="6133" xr:uid="{00000000-0005-0000-0000-00003B180000}"/>
    <cellStyle name="Normal 2 2 3 2 8 2 4 2 3" xfId="6134" xr:uid="{00000000-0005-0000-0000-00003C180000}"/>
    <cellStyle name="Normal 2 2 3 2 8 2 4 3" xfId="6135" xr:uid="{00000000-0005-0000-0000-00003D180000}"/>
    <cellStyle name="Normal 2 2 3 2 8 2 4 4" xfId="6136" xr:uid="{00000000-0005-0000-0000-00003E180000}"/>
    <cellStyle name="Normal 2 2 3 2 8 2 5" xfId="6137" xr:uid="{00000000-0005-0000-0000-00003F180000}"/>
    <cellStyle name="Normal 2 2 3 2 8 2 5 2" xfId="6138" xr:uid="{00000000-0005-0000-0000-000040180000}"/>
    <cellStyle name="Normal 2 2 3 2 8 2 5 3" xfId="6139" xr:uid="{00000000-0005-0000-0000-000041180000}"/>
    <cellStyle name="Normal 2 2 3 2 8 2 6" xfId="6140" xr:uid="{00000000-0005-0000-0000-000042180000}"/>
    <cellStyle name="Normal 2 2 3 2 8 2 7" xfId="6141" xr:uid="{00000000-0005-0000-0000-000043180000}"/>
    <cellStyle name="Normal 2 2 3 2 8 3" xfId="6142" xr:uid="{00000000-0005-0000-0000-000044180000}"/>
    <cellStyle name="Normal 2 2 3 2 8 3 2" xfId="6143" xr:uid="{00000000-0005-0000-0000-000045180000}"/>
    <cellStyle name="Normal 2 2 3 2 8 3 2 2" xfId="6144" xr:uid="{00000000-0005-0000-0000-000046180000}"/>
    <cellStyle name="Normal 2 2 3 2 8 3 2 3" xfId="6145" xr:uid="{00000000-0005-0000-0000-000047180000}"/>
    <cellStyle name="Normal 2 2 3 2 8 3 3" xfId="6146" xr:uid="{00000000-0005-0000-0000-000048180000}"/>
    <cellStyle name="Normal 2 2 3 2 8 3 4" xfId="6147" xr:uid="{00000000-0005-0000-0000-000049180000}"/>
    <cellStyle name="Normal 2 2 3 2 8 4" xfId="6148" xr:uid="{00000000-0005-0000-0000-00004A180000}"/>
    <cellStyle name="Normal 2 2 3 2 8 4 2" xfId="6149" xr:uid="{00000000-0005-0000-0000-00004B180000}"/>
    <cellStyle name="Normal 2 2 3 2 8 4 2 2" xfId="6150" xr:uid="{00000000-0005-0000-0000-00004C180000}"/>
    <cellStyle name="Normal 2 2 3 2 8 4 2 3" xfId="6151" xr:uid="{00000000-0005-0000-0000-00004D180000}"/>
    <cellStyle name="Normal 2 2 3 2 8 4 3" xfId="6152" xr:uid="{00000000-0005-0000-0000-00004E180000}"/>
    <cellStyle name="Normal 2 2 3 2 8 4 4" xfId="6153" xr:uid="{00000000-0005-0000-0000-00004F180000}"/>
    <cellStyle name="Normal 2 2 3 2 8 5" xfId="6154" xr:uid="{00000000-0005-0000-0000-000050180000}"/>
    <cellStyle name="Normal 2 2 3 2 8 5 2" xfId="6155" xr:uid="{00000000-0005-0000-0000-000051180000}"/>
    <cellStyle name="Normal 2 2 3 2 8 5 2 2" xfId="6156" xr:uid="{00000000-0005-0000-0000-000052180000}"/>
    <cellStyle name="Normal 2 2 3 2 8 5 2 3" xfId="6157" xr:uid="{00000000-0005-0000-0000-000053180000}"/>
    <cellStyle name="Normal 2 2 3 2 8 5 3" xfId="6158" xr:uid="{00000000-0005-0000-0000-000054180000}"/>
    <cellStyle name="Normal 2 2 3 2 8 5 4" xfId="6159" xr:uid="{00000000-0005-0000-0000-000055180000}"/>
    <cellStyle name="Normal 2 2 3 2 8 6" xfId="6160" xr:uid="{00000000-0005-0000-0000-000056180000}"/>
    <cellStyle name="Normal 2 2 3 2 8 6 2" xfId="6161" xr:uid="{00000000-0005-0000-0000-000057180000}"/>
    <cellStyle name="Normal 2 2 3 2 8 6 3" xfId="6162" xr:uid="{00000000-0005-0000-0000-000058180000}"/>
    <cellStyle name="Normal 2 2 3 2 8 7" xfId="6163" xr:uid="{00000000-0005-0000-0000-000059180000}"/>
    <cellStyle name="Normal 2 2 3 2 8 8" xfId="6164" xr:uid="{00000000-0005-0000-0000-00005A180000}"/>
    <cellStyle name="Normal 2 2 3 2 8 9" xfId="6165" xr:uid="{00000000-0005-0000-0000-00005B180000}"/>
    <cellStyle name="Normal 2 2 3 2 9" xfId="6166" xr:uid="{00000000-0005-0000-0000-00005C180000}"/>
    <cellStyle name="Normal 2 2 3 2 9 2" xfId="6167" xr:uid="{00000000-0005-0000-0000-00005D180000}"/>
    <cellStyle name="Normal 2 2 3 2 9 2 2" xfId="6168" xr:uid="{00000000-0005-0000-0000-00005E180000}"/>
    <cellStyle name="Normal 2 2 3 2 9 2 2 2" xfId="6169" xr:uid="{00000000-0005-0000-0000-00005F180000}"/>
    <cellStyle name="Normal 2 2 3 2 9 2 2 2 2" xfId="6170" xr:uid="{00000000-0005-0000-0000-000060180000}"/>
    <cellStyle name="Normal 2 2 3 2 9 2 2 2 3" xfId="6171" xr:uid="{00000000-0005-0000-0000-000061180000}"/>
    <cellStyle name="Normal 2 2 3 2 9 2 2 3" xfId="6172" xr:uid="{00000000-0005-0000-0000-000062180000}"/>
    <cellStyle name="Normal 2 2 3 2 9 2 2 4" xfId="6173" xr:uid="{00000000-0005-0000-0000-000063180000}"/>
    <cellStyle name="Normal 2 2 3 2 9 2 3" xfId="6174" xr:uid="{00000000-0005-0000-0000-000064180000}"/>
    <cellStyle name="Normal 2 2 3 2 9 2 3 2" xfId="6175" xr:uid="{00000000-0005-0000-0000-000065180000}"/>
    <cellStyle name="Normal 2 2 3 2 9 2 3 2 2" xfId="6176" xr:uid="{00000000-0005-0000-0000-000066180000}"/>
    <cellStyle name="Normal 2 2 3 2 9 2 3 2 3" xfId="6177" xr:uid="{00000000-0005-0000-0000-000067180000}"/>
    <cellStyle name="Normal 2 2 3 2 9 2 3 3" xfId="6178" xr:uid="{00000000-0005-0000-0000-000068180000}"/>
    <cellStyle name="Normal 2 2 3 2 9 2 3 4" xfId="6179" xr:uid="{00000000-0005-0000-0000-000069180000}"/>
    <cellStyle name="Normal 2 2 3 2 9 2 4" xfId="6180" xr:uid="{00000000-0005-0000-0000-00006A180000}"/>
    <cellStyle name="Normal 2 2 3 2 9 2 4 2" xfId="6181" xr:uid="{00000000-0005-0000-0000-00006B180000}"/>
    <cellStyle name="Normal 2 2 3 2 9 2 4 2 2" xfId="6182" xr:uid="{00000000-0005-0000-0000-00006C180000}"/>
    <cellStyle name="Normal 2 2 3 2 9 2 4 2 3" xfId="6183" xr:uid="{00000000-0005-0000-0000-00006D180000}"/>
    <cellStyle name="Normal 2 2 3 2 9 2 4 3" xfId="6184" xr:uid="{00000000-0005-0000-0000-00006E180000}"/>
    <cellStyle name="Normal 2 2 3 2 9 2 4 4" xfId="6185" xr:uid="{00000000-0005-0000-0000-00006F180000}"/>
    <cellStyle name="Normal 2 2 3 2 9 2 5" xfId="6186" xr:uid="{00000000-0005-0000-0000-000070180000}"/>
    <cellStyle name="Normal 2 2 3 2 9 2 5 2" xfId="6187" xr:uid="{00000000-0005-0000-0000-000071180000}"/>
    <cellStyle name="Normal 2 2 3 2 9 2 5 3" xfId="6188" xr:uid="{00000000-0005-0000-0000-000072180000}"/>
    <cellStyle name="Normal 2 2 3 2 9 2 6" xfId="6189" xr:uid="{00000000-0005-0000-0000-000073180000}"/>
    <cellStyle name="Normal 2 2 3 2 9 2 7" xfId="6190" xr:uid="{00000000-0005-0000-0000-000074180000}"/>
    <cellStyle name="Normal 2 2 3 2 9 3" xfId="6191" xr:uid="{00000000-0005-0000-0000-000075180000}"/>
    <cellStyle name="Normal 2 2 3 2 9 3 2" xfId="6192" xr:uid="{00000000-0005-0000-0000-000076180000}"/>
    <cellStyle name="Normal 2 2 3 2 9 3 2 2" xfId="6193" xr:uid="{00000000-0005-0000-0000-000077180000}"/>
    <cellStyle name="Normal 2 2 3 2 9 3 2 3" xfId="6194" xr:uid="{00000000-0005-0000-0000-000078180000}"/>
    <cellStyle name="Normal 2 2 3 2 9 3 3" xfId="6195" xr:uid="{00000000-0005-0000-0000-000079180000}"/>
    <cellStyle name="Normal 2 2 3 2 9 3 4" xfId="6196" xr:uid="{00000000-0005-0000-0000-00007A180000}"/>
    <cellStyle name="Normal 2 2 3 2 9 4" xfId="6197" xr:uid="{00000000-0005-0000-0000-00007B180000}"/>
    <cellStyle name="Normal 2 2 3 2 9 4 2" xfId="6198" xr:uid="{00000000-0005-0000-0000-00007C180000}"/>
    <cellStyle name="Normal 2 2 3 2 9 4 2 2" xfId="6199" xr:uid="{00000000-0005-0000-0000-00007D180000}"/>
    <cellStyle name="Normal 2 2 3 2 9 4 2 3" xfId="6200" xr:uid="{00000000-0005-0000-0000-00007E180000}"/>
    <cellStyle name="Normal 2 2 3 2 9 4 3" xfId="6201" xr:uid="{00000000-0005-0000-0000-00007F180000}"/>
    <cellStyle name="Normal 2 2 3 2 9 4 4" xfId="6202" xr:uid="{00000000-0005-0000-0000-000080180000}"/>
    <cellStyle name="Normal 2 2 3 2 9 5" xfId="6203" xr:uid="{00000000-0005-0000-0000-000081180000}"/>
    <cellStyle name="Normal 2 2 3 2 9 5 2" xfId="6204" xr:uid="{00000000-0005-0000-0000-000082180000}"/>
    <cellStyle name="Normal 2 2 3 2 9 5 2 2" xfId="6205" xr:uid="{00000000-0005-0000-0000-000083180000}"/>
    <cellStyle name="Normal 2 2 3 2 9 5 2 3" xfId="6206" xr:uid="{00000000-0005-0000-0000-000084180000}"/>
    <cellStyle name="Normal 2 2 3 2 9 5 3" xfId="6207" xr:uid="{00000000-0005-0000-0000-000085180000}"/>
    <cellStyle name="Normal 2 2 3 2 9 5 4" xfId="6208" xr:uid="{00000000-0005-0000-0000-000086180000}"/>
    <cellStyle name="Normal 2 2 3 2 9 6" xfId="6209" xr:uid="{00000000-0005-0000-0000-000087180000}"/>
    <cellStyle name="Normal 2 2 3 2 9 6 2" xfId="6210" xr:uid="{00000000-0005-0000-0000-000088180000}"/>
    <cellStyle name="Normal 2 2 3 2 9 6 3" xfId="6211" xr:uid="{00000000-0005-0000-0000-000089180000}"/>
    <cellStyle name="Normal 2 2 3 2 9 7" xfId="6212" xr:uid="{00000000-0005-0000-0000-00008A180000}"/>
    <cellStyle name="Normal 2 2 3 2 9 8" xfId="6213" xr:uid="{00000000-0005-0000-0000-00008B180000}"/>
    <cellStyle name="Normal 2 2 3 2 9 9" xfId="6214" xr:uid="{00000000-0005-0000-0000-00008C180000}"/>
    <cellStyle name="Normal 2 2 3 3" xfId="6215" xr:uid="{00000000-0005-0000-0000-00008D180000}"/>
    <cellStyle name="Normal 2 2 3 3 2" xfId="6216" xr:uid="{00000000-0005-0000-0000-00008E180000}"/>
    <cellStyle name="Normal 2 2 3 3 3" xfId="6217" xr:uid="{00000000-0005-0000-0000-00008F180000}"/>
    <cellStyle name="Normal 2 2 3 4" xfId="6218" xr:uid="{00000000-0005-0000-0000-000090180000}"/>
    <cellStyle name="Normal 2 2 3 5" xfId="6219" xr:uid="{00000000-0005-0000-0000-000091180000}"/>
    <cellStyle name="Normal 2 2 3 6" xfId="6220" xr:uid="{00000000-0005-0000-0000-000092180000}"/>
    <cellStyle name="Normal 2 2 4" xfId="6221" xr:uid="{00000000-0005-0000-0000-000093180000}"/>
    <cellStyle name="Normal 2 2 4 2" xfId="6222" xr:uid="{00000000-0005-0000-0000-000094180000}"/>
    <cellStyle name="Normal 2 2 4 2 2" xfId="6223" xr:uid="{00000000-0005-0000-0000-000095180000}"/>
    <cellStyle name="Normal 2 2 4 2 2 2" xfId="6224" xr:uid="{00000000-0005-0000-0000-000096180000}"/>
    <cellStyle name="Normal 2 2 4 2 3" xfId="6225" xr:uid="{00000000-0005-0000-0000-000097180000}"/>
    <cellStyle name="Normal 2 2 4 3" xfId="6226" xr:uid="{00000000-0005-0000-0000-000098180000}"/>
    <cellStyle name="Normal 2 2 5" xfId="6227" xr:uid="{00000000-0005-0000-0000-000099180000}"/>
    <cellStyle name="Normal 2 2 5 2" xfId="6228" xr:uid="{00000000-0005-0000-0000-00009A180000}"/>
    <cellStyle name="Normal 2 2 5 3" xfId="6229" xr:uid="{00000000-0005-0000-0000-00009B180000}"/>
    <cellStyle name="Normal 2 2 5 4" xfId="6230" xr:uid="{00000000-0005-0000-0000-00009C180000}"/>
    <cellStyle name="Normal 2 2 6" xfId="6231" xr:uid="{00000000-0005-0000-0000-00009D180000}"/>
    <cellStyle name="Normal 2 2 6 2" xfId="6232" xr:uid="{00000000-0005-0000-0000-00009E180000}"/>
    <cellStyle name="Normal 2 2 6 2 2" xfId="6233" xr:uid="{00000000-0005-0000-0000-00009F180000}"/>
    <cellStyle name="Normal 2 2 6 2 2 2" xfId="6234" xr:uid="{00000000-0005-0000-0000-0000A0180000}"/>
    <cellStyle name="Normal 2 2 6 2 2 2 2" xfId="6235" xr:uid="{00000000-0005-0000-0000-0000A1180000}"/>
    <cellStyle name="Normal 2 2 6 2 2 2 3" xfId="6236" xr:uid="{00000000-0005-0000-0000-0000A2180000}"/>
    <cellStyle name="Normal 2 2 6 2 2 3" xfId="6237" xr:uid="{00000000-0005-0000-0000-0000A3180000}"/>
    <cellStyle name="Normal 2 2 6 2 2 4" xfId="6238" xr:uid="{00000000-0005-0000-0000-0000A4180000}"/>
    <cellStyle name="Normal 2 2 6 2 3" xfId="6239" xr:uid="{00000000-0005-0000-0000-0000A5180000}"/>
    <cellStyle name="Normal 2 2 6 2 3 2" xfId="6240" xr:uid="{00000000-0005-0000-0000-0000A6180000}"/>
    <cellStyle name="Normal 2 2 6 2 3 2 2" xfId="6241" xr:uid="{00000000-0005-0000-0000-0000A7180000}"/>
    <cellStyle name="Normal 2 2 6 2 3 2 3" xfId="6242" xr:uid="{00000000-0005-0000-0000-0000A8180000}"/>
    <cellStyle name="Normal 2 2 6 2 3 3" xfId="6243" xr:uid="{00000000-0005-0000-0000-0000A9180000}"/>
    <cellStyle name="Normal 2 2 6 2 3 4" xfId="6244" xr:uid="{00000000-0005-0000-0000-0000AA180000}"/>
    <cellStyle name="Normal 2 2 6 2 4" xfId="6245" xr:uid="{00000000-0005-0000-0000-0000AB180000}"/>
    <cellStyle name="Normal 2 2 6 2 4 2" xfId="6246" xr:uid="{00000000-0005-0000-0000-0000AC180000}"/>
    <cellStyle name="Normal 2 2 6 2 4 2 2" xfId="6247" xr:uid="{00000000-0005-0000-0000-0000AD180000}"/>
    <cellStyle name="Normal 2 2 6 2 4 2 3" xfId="6248" xr:uid="{00000000-0005-0000-0000-0000AE180000}"/>
    <cellStyle name="Normal 2 2 6 2 4 3" xfId="6249" xr:uid="{00000000-0005-0000-0000-0000AF180000}"/>
    <cellStyle name="Normal 2 2 6 2 4 4" xfId="6250" xr:uid="{00000000-0005-0000-0000-0000B0180000}"/>
    <cellStyle name="Normal 2 2 6 2 5" xfId="6251" xr:uid="{00000000-0005-0000-0000-0000B1180000}"/>
    <cellStyle name="Normal 2 2 6 2 5 2" xfId="6252" xr:uid="{00000000-0005-0000-0000-0000B2180000}"/>
    <cellStyle name="Normal 2 2 6 2 5 3" xfId="6253" xr:uid="{00000000-0005-0000-0000-0000B3180000}"/>
    <cellStyle name="Normal 2 2 6 2 6" xfId="6254" xr:uid="{00000000-0005-0000-0000-0000B4180000}"/>
    <cellStyle name="Normal 2 2 6 2 7" xfId="6255" xr:uid="{00000000-0005-0000-0000-0000B5180000}"/>
    <cellStyle name="Normal 2 2 6 3" xfId="6256" xr:uid="{00000000-0005-0000-0000-0000B6180000}"/>
    <cellStyle name="Normal 2 2 6 3 2" xfId="6257" xr:uid="{00000000-0005-0000-0000-0000B7180000}"/>
    <cellStyle name="Normal 2 2 6 3 2 2" xfId="6258" xr:uid="{00000000-0005-0000-0000-0000B8180000}"/>
    <cellStyle name="Normal 2 2 6 3 2 3" xfId="6259" xr:uid="{00000000-0005-0000-0000-0000B9180000}"/>
    <cellStyle name="Normal 2 2 6 3 3" xfId="6260" xr:uid="{00000000-0005-0000-0000-0000BA180000}"/>
    <cellStyle name="Normal 2 2 6 3 4" xfId="6261" xr:uid="{00000000-0005-0000-0000-0000BB180000}"/>
    <cellStyle name="Normal 2 2 6 4" xfId="6262" xr:uid="{00000000-0005-0000-0000-0000BC180000}"/>
    <cellStyle name="Normal 2 2 6 4 2" xfId="6263" xr:uid="{00000000-0005-0000-0000-0000BD180000}"/>
    <cellStyle name="Normal 2 2 6 4 2 2" xfId="6264" xr:uid="{00000000-0005-0000-0000-0000BE180000}"/>
    <cellStyle name="Normal 2 2 6 4 2 3" xfId="6265" xr:uid="{00000000-0005-0000-0000-0000BF180000}"/>
    <cellStyle name="Normal 2 2 6 4 3" xfId="6266" xr:uid="{00000000-0005-0000-0000-0000C0180000}"/>
    <cellStyle name="Normal 2 2 6 4 4" xfId="6267" xr:uid="{00000000-0005-0000-0000-0000C1180000}"/>
    <cellStyle name="Normal 2 2 6 5" xfId="6268" xr:uid="{00000000-0005-0000-0000-0000C2180000}"/>
    <cellStyle name="Normal 2 2 6 5 2" xfId="6269" xr:uid="{00000000-0005-0000-0000-0000C3180000}"/>
    <cellStyle name="Normal 2 2 6 5 2 2" xfId="6270" xr:uid="{00000000-0005-0000-0000-0000C4180000}"/>
    <cellStyle name="Normal 2 2 6 5 2 3" xfId="6271" xr:uid="{00000000-0005-0000-0000-0000C5180000}"/>
    <cellStyle name="Normal 2 2 6 5 3" xfId="6272" xr:uid="{00000000-0005-0000-0000-0000C6180000}"/>
    <cellStyle name="Normal 2 2 6 5 4" xfId="6273" xr:uid="{00000000-0005-0000-0000-0000C7180000}"/>
    <cellStyle name="Normal 2 2 6 6" xfId="6274" xr:uid="{00000000-0005-0000-0000-0000C8180000}"/>
    <cellStyle name="Normal 2 2 6 6 2" xfId="6275" xr:uid="{00000000-0005-0000-0000-0000C9180000}"/>
    <cellStyle name="Normal 2 2 6 6 3" xfId="6276" xr:uid="{00000000-0005-0000-0000-0000CA180000}"/>
    <cellStyle name="Normal 2 2 6 7" xfId="6277" xr:uid="{00000000-0005-0000-0000-0000CB180000}"/>
    <cellStyle name="Normal 2 2 6 8" xfId="6278" xr:uid="{00000000-0005-0000-0000-0000CC180000}"/>
    <cellStyle name="Normal 2 2 6 9" xfId="6279" xr:uid="{00000000-0005-0000-0000-0000CD180000}"/>
    <cellStyle name="Normal 2 2 7" xfId="6280" xr:uid="{00000000-0005-0000-0000-0000CE180000}"/>
    <cellStyle name="Normal 2 2 7 2" xfId="6281" xr:uid="{00000000-0005-0000-0000-0000CF180000}"/>
    <cellStyle name="Normal 2 2 7 2 2" xfId="6282" xr:uid="{00000000-0005-0000-0000-0000D0180000}"/>
    <cellStyle name="Normal 2 2 7 2 2 2" xfId="6283" xr:uid="{00000000-0005-0000-0000-0000D1180000}"/>
    <cellStyle name="Normal 2 2 7 2 2 2 2" xfId="6284" xr:uid="{00000000-0005-0000-0000-0000D2180000}"/>
    <cellStyle name="Normal 2 2 7 2 2 2 3" xfId="6285" xr:uid="{00000000-0005-0000-0000-0000D3180000}"/>
    <cellStyle name="Normal 2 2 7 2 2 3" xfId="6286" xr:uid="{00000000-0005-0000-0000-0000D4180000}"/>
    <cellStyle name="Normal 2 2 7 2 2 4" xfId="6287" xr:uid="{00000000-0005-0000-0000-0000D5180000}"/>
    <cellStyle name="Normal 2 2 7 2 3" xfId="6288" xr:uid="{00000000-0005-0000-0000-0000D6180000}"/>
    <cellStyle name="Normal 2 2 7 2 3 2" xfId="6289" xr:uid="{00000000-0005-0000-0000-0000D7180000}"/>
    <cellStyle name="Normal 2 2 7 2 3 2 2" xfId="6290" xr:uid="{00000000-0005-0000-0000-0000D8180000}"/>
    <cellStyle name="Normal 2 2 7 2 3 2 3" xfId="6291" xr:uid="{00000000-0005-0000-0000-0000D9180000}"/>
    <cellStyle name="Normal 2 2 7 2 3 3" xfId="6292" xr:uid="{00000000-0005-0000-0000-0000DA180000}"/>
    <cellStyle name="Normal 2 2 7 2 3 4" xfId="6293" xr:uid="{00000000-0005-0000-0000-0000DB180000}"/>
    <cellStyle name="Normal 2 2 7 2 4" xfId="6294" xr:uid="{00000000-0005-0000-0000-0000DC180000}"/>
    <cellStyle name="Normal 2 2 7 2 4 2" xfId="6295" xr:uid="{00000000-0005-0000-0000-0000DD180000}"/>
    <cellStyle name="Normal 2 2 7 2 4 2 2" xfId="6296" xr:uid="{00000000-0005-0000-0000-0000DE180000}"/>
    <cellStyle name="Normal 2 2 7 2 4 2 3" xfId="6297" xr:uid="{00000000-0005-0000-0000-0000DF180000}"/>
    <cellStyle name="Normal 2 2 7 2 4 3" xfId="6298" xr:uid="{00000000-0005-0000-0000-0000E0180000}"/>
    <cellStyle name="Normal 2 2 7 2 4 4" xfId="6299" xr:uid="{00000000-0005-0000-0000-0000E1180000}"/>
    <cellStyle name="Normal 2 2 7 2 5" xfId="6300" xr:uid="{00000000-0005-0000-0000-0000E2180000}"/>
    <cellStyle name="Normal 2 2 7 2 5 2" xfId="6301" xr:uid="{00000000-0005-0000-0000-0000E3180000}"/>
    <cellStyle name="Normal 2 2 7 2 5 3" xfId="6302" xr:uid="{00000000-0005-0000-0000-0000E4180000}"/>
    <cellStyle name="Normal 2 2 7 2 6" xfId="6303" xr:uid="{00000000-0005-0000-0000-0000E5180000}"/>
    <cellStyle name="Normal 2 2 7 2 7" xfId="6304" xr:uid="{00000000-0005-0000-0000-0000E6180000}"/>
    <cellStyle name="Normal 2 2 7 3" xfId="6305" xr:uid="{00000000-0005-0000-0000-0000E7180000}"/>
    <cellStyle name="Normal 2 2 7 3 2" xfId="6306" xr:uid="{00000000-0005-0000-0000-0000E8180000}"/>
    <cellStyle name="Normal 2 2 7 3 2 2" xfId="6307" xr:uid="{00000000-0005-0000-0000-0000E9180000}"/>
    <cellStyle name="Normal 2 2 7 3 2 3" xfId="6308" xr:uid="{00000000-0005-0000-0000-0000EA180000}"/>
    <cellStyle name="Normal 2 2 7 3 3" xfId="6309" xr:uid="{00000000-0005-0000-0000-0000EB180000}"/>
    <cellStyle name="Normal 2 2 7 3 4" xfId="6310" xr:uid="{00000000-0005-0000-0000-0000EC180000}"/>
    <cellStyle name="Normal 2 2 7 4" xfId="6311" xr:uid="{00000000-0005-0000-0000-0000ED180000}"/>
    <cellStyle name="Normal 2 2 7 4 2" xfId="6312" xr:uid="{00000000-0005-0000-0000-0000EE180000}"/>
    <cellStyle name="Normal 2 2 7 4 2 2" xfId="6313" xr:uid="{00000000-0005-0000-0000-0000EF180000}"/>
    <cellStyle name="Normal 2 2 7 4 2 3" xfId="6314" xr:uid="{00000000-0005-0000-0000-0000F0180000}"/>
    <cellStyle name="Normal 2 2 7 4 3" xfId="6315" xr:uid="{00000000-0005-0000-0000-0000F1180000}"/>
    <cellStyle name="Normal 2 2 7 4 4" xfId="6316" xr:uid="{00000000-0005-0000-0000-0000F2180000}"/>
    <cellStyle name="Normal 2 2 7 5" xfId="6317" xr:uid="{00000000-0005-0000-0000-0000F3180000}"/>
    <cellStyle name="Normal 2 2 7 5 2" xfId="6318" xr:uid="{00000000-0005-0000-0000-0000F4180000}"/>
    <cellStyle name="Normal 2 2 7 5 2 2" xfId="6319" xr:uid="{00000000-0005-0000-0000-0000F5180000}"/>
    <cellStyle name="Normal 2 2 7 5 2 3" xfId="6320" xr:uid="{00000000-0005-0000-0000-0000F6180000}"/>
    <cellStyle name="Normal 2 2 7 5 3" xfId="6321" xr:uid="{00000000-0005-0000-0000-0000F7180000}"/>
    <cellStyle name="Normal 2 2 7 5 4" xfId="6322" xr:uid="{00000000-0005-0000-0000-0000F8180000}"/>
    <cellStyle name="Normal 2 2 7 6" xfId="6323" xr:uid="{00000000-0005-0000-0000-0000F9180000}"/>
    <cellStyle name="Normal 2 2 7 6 2" xfId="6324" xr:uid="{00000000-0005-0000-0000-0000FA180000}"/>
    <cellStyle name="Normal 2 2 7 6 3" xfId="6325" xr:uid="{00000000-0005-0000-0000-0000FB180000}"/>
    <cellStyle name="Normal 2 2 7 7" xfId="6326" xr:uid="{00000000-0005-0000-0000-0000FC180000}"/>
    <cellStyle name="Normal 2 2 7 8" xfId="6327" xr:uid="{00000000-0005-0000-0000-0000FD180000}"/>
    <cellStyle name="Normal 2 2 8" xfId="6328" xr:uid="{00000000-0005-0000-0000-0000FE180000}"/>
    <cellStyle name="Normal 2 2 8 2" xfId="6329" xr:uid="{00000000-0005-0000-0000-0000FF180000}"/>
    <cellStyle name="Normal 2 2 8 2 2" xfId="6330" xr:uid="{00000000-0005-0000-0000-000000190000}"/>
    <cellStyle name="Normal 2 2 8 2 2 2" xfId="6331" xr:uid="{00000000-0005-0000-0000-000001190000}"/>
    <cellStyle name="Normal 2 2 8 2 2 2 2" xfId="6332" xr:uid="{00000000-0005-0000-0000-000002190000}"/>
    <cellStyle name="Normal 2 2 8 2 2 2 3" xfId="6333" xr:uid="{00000000-0005-0000-0000-000003190000}"/>
    <cellStyle name="Normal 2 2 8 2 2 3" xfId="6334" xr:uid="{00000000-0005-0000-0000-000004190000}"/>
    <cellStyle name="Normal 2 2 8 2 2 4" xfId="6335" xr:uid="{00000000-0005-0000-0000-000005190000}"/>
    <cellStyle name="Normal 2 2 8 2 3" xfId="6336" xr:uid="{00000000-0005-0000-0000-000006190000}"/>
    <cellStyle name="Normal 2 2 8 2 3 2" xfId="6337" xr:uid="{00000000-0005-0000-0000-000007190000}"/>
    <cellStyle name="Normal 2 2 8 2 3 2 2" xfId="6338" xr:uid="{00000000-0005-0000-0000-000008190000}"/>
    <cellStyle name="Normal 2 2 8 2 3 2 3" xfId="6339" xr:uid="{00000000-0005-0000-0000-000009190000}"/>
    <cellStyle name="Normal 2 2 8 2 3 3" xfId="6340" xr:uid="{00000000-0005-0000-0000-00000A190000}"/>
    <cellStyle name="Normal 2 2 8 2 3 4" xfId="6341" xr:uid="{00000000-0005-0000-0000-00000B190000}"/>
    <cellStyle name="Normal 2 2 8 2 4" xfId="6342" xr:uid="{00000000-0005-0000-0000-00000C190000}"/>
    <cellStyle name="Normal 2 2 8 2 4 2" xfId="6343" xr:uid="{00000000-0005-0000-0000-00000D190000}"/>
    <cellStyle name="Normal 2 2 8 2 4 2 2" xfId="6344" xr:uid="{00000000-0005-0000-0000-00000E190000}"/>
    <cellStyle name="Normal 2 2 8 2 4 2 3" xfId="6345" xr:uid="{00000000-0005-0000-0000-00000F190000}"/>
    <cellStyle name="Normal 2 2 8 2 4 3" xfId="6346" xr:uid="{00000000-0005-0000-0000-000010190000}"/>
    <cellStyle name="Normal 2 2 8 2 4 4" xfId="6347" xr:uid="{00000000-0005-0000-0000-000011190000}"/>
    <cellStyle name="Normal 2 2 8 2 5" xfId="6348" xr:uid="{00000000-0005-0000-0000-000012190000}"/>
    <cellStyle name="Normal 2 2 8 2 5 2" xfId="6349" xr:uid="{00000000-0005-0000-0000-000013190000}"/>
    <cellStyle name="Normal 2 2 8 2 5 3" xfId="6350" xr:uid="{00000000-0005-0000-0000-000014190000}"/>
    <cellStyle name="Normal 2 2 8 2 6" xfId="6351" xr:uid="{00000000-0005-0000-0000-000015190000}"/>
    <cellStyle name="Normal 2 2 8 2 7" xfId="6352" xr:uid="{00000000-0005-0000-0000-000016190000}"/>
    <cellStyle name="Normal 2 2 8 3" xfId="6353" xr:uid="{00000000-0005-0000-0000-000017190000}"/>
    <cellStyle name="Normal 2 2 8 3 2" xfId="6354" xr:uid="{00000000-0005-0000-0000-000018190000}"/>
    <cellStyle name="Normal 2 2 8 3 2 2" xfId="6355" xr:uid="{00000000-0005-0000-0000-000019190000}"/>
    <cellStyle name="Normal 2 2 8 3 2 3" xfId="6356" xr:uid="{00000000-0005-0000-0000-00001A190000}"/>
    <cellStyle name="Normal 2 2 8 3 3" xfId="6357" xr:uid="{00000000-0005-0000-0000-00001B190000}"/>
    <cellStyle name="Normal 2 2 8 3 4" xfId="6358" xr:uid="{00000000-0005-0000-0000-00001C190000}"/>
    <cellStyle name="Normal 2 2 8 4" xfId="6359" xr:uid="{00000000-0005-0000-0000-00001D190000}"/>
    <cellStyle name="Normal 2 2 8 4 2" xfId="6360" xr:uid="{00000000-0005-0000-0000-00001E190000}"/>
    <cellStyle name="Normal 2 2 8 4 2 2" xfId="6361" xr:uid="{00000000-0005-0000-0000-00001F190000}"/>
    <cellStyle name="Normal 2 2 8 4 2 3" xfId="6362" xr:uid="{00000000-0005-0000-0000-000020190000}"/>
    <cellStyle name="Normal 2 2 8 4 3" xfId="6363" xr:uid="{00000000-0005-0000-0000-000021190000}"/>
    <cellStyle name="Normal 2 2 8 4 4" xfId="6364" xr:uid="{00000000-0005-0000-0000-000022190000}"/>
    <cellStyle name="Normal 2 2 8 5" xfId="6365" xr:uid="{00000000-0005-0000-0000-000023190000}"/>
    <cellStyle name="Normal 2 2 8 5 2" xfId="6366" xr:uid="{00000000-0005-0000-0000-000024190000}"/>
    <cellStyle name="Normal 2 2 8 5 2 2" xfId="6367" xr:uid="{00000000-0005-0000-0000-000025190000}"/>
    <cellStyle name="Normal 2 2 8 5 2 3" xfId="6368" xr:uid="{00000000-0005-0000-0000-000026190000}"/>
    <cellStyle name="Normal 2 2 8 5 3" xfId="6369" xr:uid="{00000000-0005-0000-0000-000027190000}"/>
    <cellStyle name="Normal 2 2 8 5 4" xfId="6370" xr:uid="{00000000-0005-0000-0000-000028190000}"/>
    <cellStyle name="Normal 2 2 8 6" xfId="6371" xr:uid="{00000000-0005-0000-0000-000029190000}"/>
    <cellStyle name="Normal 2 2 8 6 2" xfId="6372" xr:uid="{00000000-0005-0000-0000-00002A190000}"/>
    <cellStyle name="Normal 2 2 8 6 3" xfId="6373" xr:uid="{00000000-0005-0000-0000-00002B190000}"/>
    <cellStyle name="Normal 2 2 8 7" xfId="6374" xr:uid="{00000000-0005-0000-0000-00002C190000}"/>
    <cellStyle name="Normal 2 2 8 8" xfId="6375" xr:uid="{00000000-0005-0000-0000-00002D190000}"/>
    <cellStyle name="Normal 2 2 9" xfId="6376" xr:uid="{00000000-0005-0000-0000-00002E190000}"/>
    <cellStyle name="Normal 2 2 9 2" xfId="6377" xr:uid="{00000000-0005-0000-0000-00002F190000}"/>
    <cellStyle name="Normal 2 2 9 3" xfId="6378" xr:uid="{00000000-0005-0000-0000-000030190000}"/>
    <cellStyle name="Normal 2 20" xfId="43983" xr:uid="{00000000-0005-0000-0000-000031190000}"/>
    <cellStyle name="Normal 2 21" xfId="43984" xr:uid="{00000000-0005-0000-0000-000032190000}"/>
    <cellStyle name="Normal 2 22" xfId="44026" xr:uid="{00000000-0005-0000-0000-000033190000}"/>
    <cellStyle name="Normal 2 3" xfId="6379" xr:uid="{00000000-0005-0000-0000-000034190000}"/>
    <cellStyle name="Normal 2 3 2" xfId="6380" xr:uid="{00000000-0005-0000-0000-000035190000}"/>
    <cellStyle name="Normal 2 3 2 2" xfId="6381" xr:uid="{00000000-0005-0000-0000-000036190000}"/>
    <cellStyle name="Normal 2 3 2 2 2" xfId="6382" xr:uid="{00000000-0005-0000-0000-000037190000}"/>
    <cellStyle name="Normal 2 3 2 2 3" xfId="6383" xr:uid="{00000000-0005-0000-0000-000038190000}"/>
    <cellStyle name="Normal 2 3 2 3" xfId="6384" xr:uid="{00000000-0005-0000-0000-000039190000}"/>
    <cellStyle name="Normal 2 3 3" xfId="6385" xr:uid="{00000000-0005-0000-0000-00003A190000}"/>
    <cellStyle name="Normal 2 3 3 2" xfId="6386" xr:uid="{00000000-0005-0000-0000-00003B190000}"/>
    <cellStyle name="Normal 2 3 3 2 10" xfId="6387" xr:uid="{00000000-0005-0000-0000-00003C190000}"/>
    <cellStyle name="Normal 2 3 3 2 2" xfId="6388" xr:uid="{00000000-0005-0000-0000-00003D190000}"/>
    <cellStyle name="Normal 2 3 3 2 2 2" xfId="6389" xr:uid="{00000000-0005-0000-0000-00003E190000}"/>
    <cellStyle name="Normal 2 3 3 2 2 2 2" xfId="6390" xr:uid="{00000000-0005-0000-0000-00003F190000}"/>
    <cellStyle name="Normal 2 3 3 2 2 2 2 2" xfId="6391" xr:uid="{00000000-0005-0000-0000-000040190000}"/>
    <cellStyle name="Normal 2 3 3 2 2 2 2 2 2" xfId="6392" xr:uid="{00000000-0005-0000-0000-000041190000}"/>
    <cellStyle name="Normal 2 3 3 2 2 2 2 2 3" xfId="6393" xr:uid="{00000000-0005-0000-0000-000042190000}"/>
    <cellStyle name="Normal 2 3 3 2 2 2 2 3" xfId="6394" xr:uid="{00000000-0005-0000-0000-000043190000}"/>
    <cellStyle name="Normal 2 3 3 2 2 2 2 4" xfId="6395" xr:uid="{00000000-0005-0000-0000-000044190000}"/>
    <cellStyle name="Normal 2 3 3 2 2 2 3" xfId="6396" xr:uid="{00000000-0005-0000-0000-000045190000}"/>
    <cellStyle name="Normal 2 3 3 2 2 2 3 2" xfId="6397" xr:uid="{00000000-0005-0000-0000-000046190000}"/>
    <cellStyle name="Normal 2 3 3 2 2 2 3 2 2" xfId="6398" xr:uid="{00000000-0005-0000-0000-000047190000}"/>
    <cellStyle name="Normal 2 3 3 2 2 2 3 2 3" xfId="6399" xr:uid="{00000000-0005-0000-0000-000048190000}"/>
    <cellStyle name="Normal 2 3 3 2 2 2 3 3" xfId="6400" xr:uid="{00000000-0005-0000-0000-000049190000}"/>
    <cellStyle name="Normal 2 3 3 2 2 2 3 4" xfId="6401" xr:uid="{00000000-0005-0000-0000-00004A190000}"/>
    <cellStyle name="Normal 2 3 3 2 2 2 4" xfId="6402" xr:uid="{00000000-0005-0000-0000-00004B190000}"/>
    <cellStyle name="Normal 2 3 3 2 2 2 4 2" xfId="6403" xr:uid="{00000000-0005-0000-0000-00004C190000}"/>
    <cellStyle name="Normal 2 3 3 2 2 2 4 2 2" xfId="6404" xr:uid="{00000000-0005-0000-0000-00004D190000}"/>
    <cellStyle name="Normal 2 3 3 2 2 2 4 2 3" xfId="6405" xr:uid="{00000000-0005-0000-0000-00004E190000}"/>
    <cellStyle name="Normal 2 3 3 2 2 2 4 3" xfId="6406" xr:uid="{00000000-0005-0000-0000-00004F190000}"/>
    <cellStyle name="Normal 2 3 3 2 2 2 4 4" xfId="6407" xr:uid="{00000000-0005-0000-0000-000050190000}"/>
    <cellStyle name="Normal 2 3 3 2 2 2 5" xfId="6408" xr:uid="{00000000-0005-0000-0000-000051190000}"/>
    <cellStyle name="Normal 2 3 3 2 2 2 5 2" xfId="6409" xr:uid="{00000000-0005-0000-0000-000052190000}"/>
    <cellStyle name="Normal 2 3 3 2 2 2 5 3" xfId="6410" xr:uid="{00000000-0005-0000-0000-000053190000}"/>
    <cellStyle name="Normal 2 3 3 2 2 2 6" xfId="6411" xr:uid="{00000000-0005-0000-0000-000054190000}"/>
    <cellStyle name="Normal 2 3 3 2 2 2 7" xfId="6412" xr:uid="{00000000-0005-0000-0000-000055190000}"/>
    <cellStyle name="Normal 2 3 3 2 2 3" xfId="6413" xr:uid="{00000000-0005-0000-0000-000056190000}"/>
    <cellStyle name="Normal 2 3 3 2 2 3 2" xfId="6414" xr:uid="{00000000-0005-0000-0000-000057190000}"/>
    <cellStyle name="Normal 2 3 3 2 2 3 2 2" xfId="6415" xr:uid="{00000000-0005-0000-0000-000058190000}"/>
    <cellStyle name="Normal 2 3 3 2 2 3 2 3" xfId="6416" xr:uid="{00000000-0005-0000-0000-000059190000}"/>
    <cellStyle name="Normal 2 3 3 2 2 3 3" xfId="6417" xr:uid="{00000000-0005-0000-0000-00005A190000}"/>
    <cellStyle name="Normal 2 3 3 2 2 3 4" xfId="6418" xr:uid="{00000000-0005-0000-0000-00005B190000}"/>
    <cellStyle name="Normal 2 3 3 2 2 4" xfId="6419" xr:uid="{00000000-0005-0000-0000-00005C190000}"/>
    <cellStyle name="Normal 2 3 3 2 2 4 2" xfId="6420" xr:uid="{00000000-0005-0000-0000-00005D190000}"/>
    <cellStyle name="Normal 2 3 3 2 2 4 2 2" xfId="6421" xr:uid="{00000000-0005-0000-0000-00005E190000}"/>
    <cellStyle name="Normal 2 3 3 2 2 4 2 3" xfId="6422" xr:uid="{00000000-0005-0000-0000-00005F190000}"/>
    <cellStyle name="Normal 2 3 3 2 2 4 3" xfId="6423" xr:uid="{00000000-0005-0000-0000-000060190000}"/>
    <cellStyle name="Normal 2 3 3 2 2 4 4" xfId="6424" xr:uid="{00000000-0005-0000-0000-000061190000}"/>
    <cellStyle name="Normal 2 3 3 2 2 5" xfId="6425" xr:uid="{00000000-0005-0000-0000-000062190000}"/>
    <cellStyle name="Normal 2 3 3 2 2 5 2" xfId="6426" xr:uid="{00000000-0005-0000-0000-000063190000}"/>
    <cellStyle name="Normal 2 3 3 2 2 5 2 2" xfId="6427" xr:uid="{00000000-0005-0000-0000-000064190000}"/>
    <cellStyle name="Normal 2 3 3 2 2 5 2 3" xfId="6428" xr:uid="{00000000-0005-0000-0000-000065190000}"/>
    <cellStyle name="Normal 2 3 3 2 2 5 3" xfId="6429" xr:uid="{00000000-0005-0000-0000-000066190000}"/>
    <cellStyle name="Normal 2 3 3 2 2 5 4" xfId="6430" xr:uid="{00000000-0005-0000-0000-000067190000}"/>
    <cellStyle name="Normal 2 3 3 2 2 6" xfId="6431" xr:uid="{00000000-0005-0000-0000-000068190000}"/>
    <cellStyle name="Normal 2 3 3 2 2 6 2" xfId="6432" xr:uid="{00000000-0005-0000-0000-000069190000}"/>
    <cellStyle name="Normal 2 3 3 2 2 6 3" xfId="6433" xr:uid="{00000000-0005-0000-0000-00006A190000}"/>
    <cellStyle name="Normal 2 3 3 2 2 7" xfId="6434" xr:uid="{00000000-0005-0000-0000-00006B190000}"/>
    <cellStyle name="Normal 2 3 3 2 2 8" xfId="6435" xr:uid="{00000000-0005-0000-0000-00006C190000}"/>
    <cellStyle name="Normal 2 3 3 2 2 9" xfId="6436" xr:uid="{00000000-0005-0000-0000-00006D190000}"/>
    <cellStyle name="Normal 2 3 3 2 3" xfId="6437" xr:uid="{00000000-0005-0000-0000-00006E190000}"/>
    <cellStyle name="Normal 2 3 3 2 3 2" xfId="6438" xr:uid="{00000000-0005-0000-0000-00006F190000}"/>
    <cellStyle name="Normal 2 3 3 2 3 2 2" xfId="6439" xr:uid="{00000000-0005-0000-0000-000070190000}"/>
    <cellStyle name="Normal 2 3 3 2 3 2 2 2" xfId="6440" xr:uid="{00000000-0005-0000-0000-000071190000}"/>
    <cellStyle name="Normal 2 3 3 2 3 2 2 3" xfId="6441" xr:uid="{00000000-0005-0000-0000-000072190000}"/>
    <cellStyle name="Normal 2 3 3 2 3 2 3" xfId="6442" xr:uid="{00000000-0005-0000-0000-000073190000}"/>
    <cellStyle name="Normal 2 3 3 2 3 2 4" xfId="6443" xr:uid="{00000000-0005-0000-0000-000074190000}"/>
    <cellStyle name="Normal 2 3 3 2 3 2 5" xfId="6444" xr:uid="{00000000-0005-0000-0000-000075190000}"/>
    <cellStyle name="Normal 2 3 3 2 3 3" xfId="6445" xr:uid="{00000000-0005-0000-0000-000076190000}"/>
    <cellStyle name="Normal 2 3 3 2 3 3 2" xfId="6446" xr:uid="{00000000-0005-0000-0000-000077190000}"/>
    <cellStyle name="Normal 2 3 3 2 3 3 2 2" xfId="6447" xr:uid="{00000000-0005-0000-0000-000078190000}"/>
    <cellStyle name="Normal 2 3 3 2 3 3 2 3" xfId="6448" xr:uid="{00000000-0005-0000-0000-000079190000}"/>
    <cellStyle name="Normal 2 3 3 2 3 3 3" xfId="6449" xr:uid="{00000000-0005-0000-0000-00007A190000}"/>
    <cellStyle name="Normal 2 3 3 2 3 3 4" xfId="6450" xr:uid="{00000000-0005-0000-0000-00007B190000}"/>
    <cellStyle name="Normal 2 3 3 2 3 4" xfId="6451" xr:uid="{00000000-0005-0000-0000-00007C190000}"/>
    <cellStyle name="Normal 2 3 3 2 3 4 2" xfId="6452" xr:uid="{00000000-0005-0000-0000-00007D190000}"/>
    <cellStyle name="Normal 2 3 3 2 3 4 2 2" xfId="6453" xr:uid="{00000000-0005-0000-0000-00007E190000}"/>
    <cellStyle name="Normal 2 3 3 2 3 4 2 3" xfId="6454" xr:uid="{00000000-0005-0000-0000-00007F190000}"/>
    <cellStyle name="Normal 2 3 3 2 3 4 3" xfId="6455" xr:uid="{00000000-0005-0000-0000-000080190000}"/>
    <cellStyle name="Normal 2 3 3 2 3 4 4" xfId="6456" xr:uid="{00000000-0005-0000-0000-000081190000}"/>
    <cellStyle name="Normal 2 3 3 2 3 5" xfId="6457" xr:uid="{00000000-0005-0000-0000-000082190000}"/>
    <cellStyle name="Normal 2 3 3 2 3 5 2" xfId="6458" xr:uid="{00000000-0005-0000-0000-000083190000}"/>
    <cellStyle name="Normal 2 3 3 2 3 5 3" xfId="6459" xr:uid="{00000000-0005-0000-0000-000084190000}"/>
    <cellStyle name="Normal 2 3 3 2 3 6" xfId="6460" xr:uid="{00000000-0005-0000-0000-000085190000}"/>
    <cellStyle name="Normal 2 3 3 2 3 7" xfId="6461" xr:uid="{00000000-0005-0000-0000-000086190000}"/>
    <cellStyle name="Normal 2 3 3 2 4" xfId="6462" xr:uid="{00000000-0005-0000-0000-000087190000}"/>
    <cellStyle name="Normal 2 3 3 2 4 2" xfId="6463" xr:uid="{00000000-0005-0000-0000-000088190000}"/>
    <cellStyle name="Normal 2 3 3 2 4 2 2" xfId="6464" xr:uid="{00000000-0005-0000-0000-000089190000}"/>
    <cellStyle name="Normal 2 3 3 2 4 2 3" xfId="6465" xr:uid="{00000000-0005-0000-0000-00008A190000}"/>
    <cellStyle name="Normal 2 3 3 2 4 3" xfId="6466" xr:uid="{00000000-0005-0000-0000-00008B190000}"/>
    <cellStyle name="Normal 2 3 3 2 4 4" xfId="6467" xr:uid="{00000000-0005-0000-0000-00008C190000}"/>
    <cellStyle name="Normal 2 3 3 2 5" xfId="6468" xr:uid="{00000000-0005-0000-0000-00008D190000}"/>
    <cellStyle name="Normal 2 3 3 2 5 2" xfId="6469" xr:uid="{00000000-0005-0000-0000-00008E190000}"/>
    <cellStyle name="Normal 2 3 3 2 5 2 2" xfId="6470" xr:uid="{00000000-0005-0000-0000-00008F190000}"/>
    <cellStyle name="Normal 2 3 3 2 5 2 3" xfId="6471" xr:uid="{00000000-0005-0000-0000-000090190000}"/>
    <cellStyle name="Normal 2 3 3 2 5 3" xfId="6472" xr:uid="{00000000-0005-0000-0000-000091190000}"/>
    <cellStyle name="Normal 2 3 3 2 5 4" xfId="6473" xr:uid="{00000000-0005-0000-0000-000092190000}"/>
    <cellStyle name="Normal 2 3 3 2 6" xfId="6474" xr:uid="{00000000-0005-0000-0000-000093190000}"/>
    <cellStyle name="Normal 2 3 3 2 6 2" xfId="6475" xr:uid="{00000000-0005-0000-0000-000094190000}"/>
    <cellStyle name="Normal 2 3 3 2 6 2 2" xfId="6476" xr:uid="{00000000-0005-0000-0000-000095190000}"/>
    <cellStyle name="Normal 2 3 3 2 6 2 3" xfId="6477" xr:uid="{00000000-0005-0000-0000-000096190000}"/>
    <cellStyle name="Normal 2 3 3 2 6 3" xfId="6478" xr:uid="{00000000-0005-0000-0000-000097190000}"/>
    <cellStyle name="Normal 2 3 3 2 6 4" xfId="6479" xr:uid="{00000000-0005-0000-0000-000098190000}"/>
    <cellStyle name="Normal 2 3 3 2 7" xfId="6480" xr:uid="{00000000-0005-0000-0000-000099190000}"/>
    <cellStyle name="Normal 2 3 3 2 7 2" xfId="6481" xr:uid="{00000000-0005-0000-0000-00009A190000}"/>
    <cellStyle name="Normal 2 3 3 2 7 3" xfId="6482" xr:uid="{00000000-0005-0000-0000-00009B190000}"/>
    <cellStyle name="Normal 2 3 3 2 8" xfId="6483" xr:uid="{00000000-0005-0000-0000-00009C190000}"/>
    <cellStyle name="Normal 2 3 3 2 9" xfId="6484" xr:uid="{00000000-0005-0000-0000-00009D190000}"/>
    <cellStyle name="Normal 2 3 3 3" xfId="6485" xr:uid="{00000000-0005-0000-0000-00009E190000}"/>
    <cellStyle name="Normal 2 3 3 3 2" xfId="6486" xr:uid="{00000000-0005-0000-0000-00009F190000}"/>
    <cellStyle name="Normal 2 3 3 3 2 2" xfId="6487" xr:uid="{00000000-0005-0000-0000-0000A0190000}"/>
    <cellStyle name="Normal 2 3 3 3 2 2 2" xfId="6488" xr:uid="{00000000-0005-0000-0000-0000A1190000}"/>
    <cellStyle name="Normal 2 3 3 3 2 2 2 2" xfId="6489" xr:uid="{00000000-0005-0000-0000-0000A2190000}"/>
    <cellStyle name="Normal 2 3 3 3 2 2 2 3" xfId="6490" xr:uid="{00000000-0005-0000-0000-0000A3190000}"/>
    <cellStyle name="Normal 2 3 3 3 2 2 3" xfId="6491" xr:uid="{00000000-0005-0000-0000-0000A4190000}"/>
    <cellStyle name="Normal 2 3 3 3 2 2 4" xfId="6492" xr:uid="{00000000-0005-0000-0000-0000A5190000}"/>
    <cellStyle name="Normal 2 3 3 3 2 3" xfId="6493" xr:uid="{00000000-0005-0000-0000-0000A6190000}"/>
    <cellStyle name="Normal 2 3 3 3 2 3 2" xfId="6494" xr:uid="{00000000-0005-0000-0000-0000A7190000}"/>
    <cellStyle name="Normal 2 3 3 3 2 3 2 2" xfId="6495" xr:uid="{00000000-0005-0000-0000-0000A8190000}"/>
    <cellStyle name="Normal 2 3 3 3 2 3 2 3" xfId="6496" xr:uid="{00000000-0005-0000-0000-0000A9190000}"/>
    <cellStyle name="Normal 2 3 3 3 2 3 3" xfId="6497" xr:uid="{00000000-0005-0000-0000-0000AA190000}"/>
    <cellStyle name="Normal 2 3 3 3 2 3 4" xfId="6498" xr:uid="{00000000-0005-0000-0000-0000AB190000}"/>
    <cellStyle name="Normal 2 3 3 3 2 4" xfId="6499" xr:uid="{00000000-0005-0000-0000-0000AC190000}"/>
    <cellStyle name="Normal 2 3 3 3 2 4 2" xfId="6500" xr:uid="{00000000-0005-0000-0000-0000AD190000}"/>
    <cellStyle name="Normal 2 3 3 3 2 4 2 2" xfId="6501" xr:uid="{00000000-0005-0000-0000-0000AE190000}"/>
    <cellStyle name="Normal 2 3 3 3 2 4 2 3" xfId="6502" xr:uid="{00000000-0005-0000-0000-0000AF190000}"/>
    <cellStyle name="Normal 2 3 3 3 2 4 3" xfId="6503" xr:uid="{00000000-0005-0000-0000-0000B0190000}"/>
    <cellStyle name="Normal 2 3 3 3 2 4 4" xfId="6504" xr:uid="{00000000-0005-0000-0000-0000B1190000}"/>
    <cellStyle name="Normal 2 3 3 3 2 5" xfId="6505" xr:uid="{00000000-0005-0000-0000-0000B2190000}"/>
    <cellStyle name="Normal 2 3 3 3 2 5 2" xfId="6506" xr:uid="{00000000-0005-0000-0000-0000B3190000}"/>
    <cellStyle name="Normal 2 3 3 3 2 5 3" xfId="6507" xr:uid="{00000000-0005-0000-0000-0000B4190000}"/>
    <cellStyle name="Normal 2 3 3 3 2 6" xfId="6508" xr:uid="{00000000-0005-0000-0000-0000B5190000}"/>
    <cellStyle name="Normal 2 3 3 3 2 7" xfId="6509" xr:uid="{00000000-0005-0000-0000-0000B6190000}"/>
    <cellStyle name="Normal 2 3 3 3 3" xfId="6510" xr:uid="{00000000-0005-0000-0000-0000B7190000}"/>
    <cellStyle name="Normal 2 3 3 3 3 2" xfId="6511" xr:uid="{00000000-0005-0000-0000-0000B8190000}"/>
    <cellStyle name="Normal 2 3 3 3 3 2 2" xfId="6512" xr:uid="{00000000-0005-0000-0000-0000B9190000}"/>
    <cellStyle name="Normal 2 3 3 3 3 2 3" xfId="6513" xr:uid="{00000000-0005-0000-0000-0000BA190000}"/>
    <cellStyle name="Normal 2 3 3 3 3 3" xfId="6514" xr:uid="{00000000-0005-0000-0000-0000BB190000}"/>
    <cellStyle name="Normal 2 3 3 3 3 4" xfId="6515" xr:uid="{00000000-0005-0000-0000-0000BC190000}"/>
    <cellStyle name="Normal 2 3 3 3 4" xfId="6516" xr:uid="{00000000-0005-0000-0000-0000BD190000}"/>
    <cellStyle name="Normal 2 3 3 3 4 2" xfId="6517" xr:uid="{00000000-0005-0000-0000-0000BE190000}"/>
    <cellStyle name="Normal 2 3 3 3 4 2 2" xfId="6518" xr:uid="{00000000-0005-0000-0000-0000BF190000}"/>
    <cellStyle name="Normal 2 3 3 3 4 2 3" xfId="6519" xr:uid="{00000000-0005-0000-0000-0000C0190000}"/>
    <cellStyle name="Normal 2 3 3 3 4 3" xfId="6520" xr:uid="{00000000-0005-0000-0000-0000C1190000}"/>
    <cellStyle name="Normal 2 3 3 3 4 4" xfId="6521" xr:uid="{00000000-0005-0000-0000-0000C2190000}"/>
    <cellStyle name="Normal 2 3 3 3 5" xfId="6522" xr:uid="{00000000-0005-0000-0000-0000C3190000}"/>
    <cellStyle name="Normal 2 3 3 3 5 2" xfId="6523" xr:uid="{00000000-0005-0000-0000-0000C4190000}"/>
    <cellStyle name="Normal 2 3 3 3 5 2 2" xfId="6524" xr:uid="{00000000-0005-0000-0000-0000C5190000}"/>
    <cellStyle name="Normal 2 3 3 3 5 2 3" xfId="6525" xr:uid="{00000000-0005-0000-0000-0000C6190000}"/>
    <cellStyle name="Normal 2 3 3 3 5 3" xfId="6526" xr:uid="{00000000-0005-0000-0000-0000C7190000}"/>
    <cellStyle name="Normal 2 3 3 3 5 4" xfId="6527" xr:uid="{00000000-0005-0000-0000-0000C8190000}"/>
    <cellStyle name="Normal 2 3 3 3 6" xfId="6528" xr:uid="{00000000-0005-0000-0000-0000C9190000}"/>
    <cellStyle name="Normal 2 3 3 3 6 2" xfId="6529" xr:uid="{00000000-0005-0000-0000-0000CA190000}"/>
    <cellStyle name="Normal 2 3 3 3 6 3" xfId="6530" xr:uid="{00000000-0005-0000-0000-0000CB190000}"/>
    <cellStyle name="Normal 2 3 3 3 7" xfId="6531" xr:uid="{00000000-0005-0000-0000-0000CC190000}"/>
    <cellStyle name="Normal 2 3 3 3 8" xfId="6532" xr:uid="{00000000-0005-0000-0000-0000CD190000}"/>
    <cellStyle name="Normal 2 3 3 3 9" xfId="6533" xr:uid="{00000000-0005-0000-0000-0000CE190000}"/>
    <cellStyle name="Normal 2 3 3 4" xfId="6534" xr:uid="{00000000-0005-0000-0000-0000CF190000}"/>
    <cellStyle name="Normal 2 3 3 4 2" xfId="6535" xr:uid="{00000000-0005-0000-0000-0000D0190000}"/>
    <cellStyle name="Normal 2 3 3 4 2 2" xfId="6536" xr:uid="{00000000-0005-0000-0000-0000D1190000}"/>
    <cellStyle name="Normal 2 3 3 4 2 2 2" xfId="6537" xr:uid="{00000000-0005-0000-0000-0000D2190000}"/>
    <cellStyle name="Normal 2 3 3 4 2 2 2 2" xfId="6538" xr:uid="{00000000-0005-0000-0000-0000D3190000}"/>
    <cellStyle name="Normal 2 3 3 4 2 2 2 3" xfId="6539" xr:uid="{00000000-0005-0000-0000-0000D4190000}"/>
    <cellStyle name="Normal 2 3 3 4 2 2 3" xfId="6540" xr:uid="{00000000-0005-0000-0000-0000D5190000}"/>
    <cellStyle name="Normal 2 3 3 4 2 2 4" xfId="6541" xr:uid="{00000000-0005-0000-0000-0000D6190000}"/>
    <cellStyle name="Normal 2 3 3 4 2 3" xfId="6542" xr:uid="{00000000-0005-0000-0000-0000D7190000}"/>
    <cellStyle name="Normal 2 3 3 4 2 3 2" xfId="6543" xr:uid="{00000000-0005-0000-0000-0000D8190000}"/>
    <cellStyle name="Normal 2 3 3 4 2 3 2 2" xfId="6544" xr:uid="{00000000-0005-0000-0000-0000D9190000}"/>
    <cellStyle name="Normal 2 3 3 4 2 3 2 3" xfId="6545" xr:uid="{00000000-0005-0000-0000-0000DA190000}"/>
    <cellStyle name="Normal 2 3 3 4 2 3 3" xfId="6546" xr:uid="{00000000-0005-0000-0000-0000DB190000}"/>
    <cellStyle name="Normal 2 3 3 4 2 3 4" xfId="6547" xr:uid="{00000000-0005-0000-0000-0000DC190000}"/>
    <cellStyle name="Normal 2 3 3 4 2 4" xfId="6548" xr:uid="{00000000-0005-0000-0000-0000DD190000}"/>
    <cellStyle name="Normal 2 3 3 4 2 4 2" xfId="6549" xr:uid="{00000000-0005-0000-0000-0000DE190000}"/>
    <cellStyle name="Normal 2 3 3 4 2 4 2 2" xfId="6550" xr:uid="{00000000-0005-0000-0000-0000DF190000}"/>
    <cellStyle name="Normal 2 3 3 4 2 4 2 3" xfId="6551" xr:uid="{00000000-0005-0000-0000-0000E0190000}"/>
    <cellStyle name="Normal 2 3 3 4 2 4 3" xfId="6552" xr:uid="{00000000-0005-0000-0000-0000E1190000}"/>
    <cellStyle name="Normal 2 3 3 4 2 4 4" xfId="6553" xr:uid="{00000000-0005-0000-0000-0000E2190000}"/>
    <cellStyle name="Normal 2 3 3 4 2 5" xfId="6554" xr:uid="{00000000-0005-0000-0000-0000E3190000}"/>
    <cellStyle name="Normal 2 3 3 4 2 5 2" xfId="6555" xr:uid="{00000000-0005-0000-0000-0000E4190000}"/>
    <cellStyle name="Normal 2 3 3 4 2 5 3" xfId="6556" xr:uid="{00000000-0005-0000-0000-0000E5190000}"/>
    <cellStyle name="Normal 2 3 3 4 2 6" xfId="6557" xr:uid="{00000000-0005-0000-0000-0000E6190000}"/>
    <cellStyle name="Normal 2 3 3 4 2 7" xfId="6558" xr:uid="{00000000-0005-0000-0000-0000E7190000}"/>
    <cellStyle name="Normal 2 3 3 4 3" xfId="6559" xr:uid="{00000000-0005-0000-0000-0000E8190000}"/>
    <cellStyle name="Normal 2 3 3 4 3 2" xfId="6560" xr:uid="{00000000-0005-0000-0000-0000E9190000}"/>
    <cellStyle name="Normal 2 3 3 4 3 2 2" xfId="6561" xr:uid="{00000000-0005-0000-0000-0000EA190000}"/>
    <cellStyle name="Normal 2 3 3 4 3 2 3" xfId="6562" xr:uid="{00000000-0005-0000-0000-0000EB190000}"/>
    <cellStyle name="Normal 2 3 3 4 3 3" xfId="6563" xr:uid="{00000000-0005-0000-0000-0000EC190000}"/>
    <cellStyle name="Normal 2 3 3 4 3 4" xfId="6564" xr:uid="{00000000-0005-0000-0000-0000ED190000}"/>
    <cellStyle name="Normal 2 3 3 4 4" xfId="6565" xr:uid="{00000000-0005-0000-0000-0000EE190000}"/>
    <cellStyle name="Normal 2 3 3 4 4 2" xfId="6566" xr:uid="{00000000-0005-0000-0000-0000EF190000}"/>
    <cellStyle name="Normal 2 3 3 4 4 2 2" xfId="6567" xr:uid="{00000000-0005-0000-0000-0000F0190000}"/>
    <cellStyle name="Normal 2 3 3 4 4 2 3" xfId="6568" xr:uid="{00000000-0005-0000-0000-0000F1190000}"/>
    <cellStyle name="Normal 2 3 3 4 4 3" xfId="6569" xr:uid="{00000000-0005-0000-0000-0000F2190000}"/>
    <cellStyle name="Normal 2 3 3 4 4 4" xfId="6570" xr:uid="{00000000-0005-0000-0000-0000F3190000}"/>
    <cellStyle name="Normal 2 3 3 4 5" xfId="6571" xr:uid="{00000000-0005-0000-0000-0000F4190000}"/>
    <cellStyle name="Normal 2 3 3 4 5 2" xfId="6572" xr:uid="{00000000-0005-0000-0000-0000F5190000}"/>
    <cellStyle name="Normal 2 3 3 4 5 2 2" xfId="6573" xr:uid="{00000000-0005-0000-0000-0000F6190000}"/>
    <cellStyle name="Normal 2 3 3 4 5 2 3" xfId="6574" xr:uid="{00000000-0005-0000-0000-0000F7190000}"/>
    <cellStyle name="Normal 2 3 3 4 5 3" xfId="6575" xr:uid="{00000000-0005-0000-0000-0000F8190000}"/>
    <cellStyle name="Normal 2 3 3 4 5 4" xfId="6576" xr:uid="{00000000-0005-0000-0000-0000F9190000}"/>
    <cellStyle name="Normal 2 3 3 4 6" xfId="6577" xr:uid="{00000000-0005-0000-0000-0000FA190000}"/>
    <cellStyle name="Normal 2 3 3 4 6 2" xfId="6578" xr:uid="{00000000-0005-0000-0000-0000FB190000}"/>
    <cellStyle name="Normal 2 3 3 4 6 3" xfId="6579" xr:uid="{00000000-0005-0000-0000-0000FC190000}"/>
    <cellStyle name="Normal 2 3 3 4 7" xfId="6580" xr:uid="{00000000-0005-0000-0000-0000FD190000}"/>
    <cellStyle name="Normal 2 3 3 4 8" xfId="6581" xr:uid="{00000000-0005-0000-0000-0000FE190000}"/>
    <cellStyle name="Normal 2 3 3 4 9" xfId="6582" xr:uid="{00000000-0005-0000-0000-0000FF190000}"/>
    <cellStyle name="Normal 2 3 3 5" xfId="6583" xr:uid="{00000000-0005-0000-0000-0000001A0000}"/>
    <cellStyle name="Normal 2 3 3 5 2" xfId="6584" xr:uid="{00000000-0005-0000-0000-0000011A0000}"/>
    <cellStyle name="Normal 2 3 3 5 3" xfId="6585" xr:uid="{00000000-0005-0000-0000-0000021A0000}"/>
    <cellStyle name="Normal 2 3 3 6" xfId="6586" xr:uid="{00000000-0005-0000-0000-0000031A0000}"/>
    <cellStyle name="Normal 2 3 3 6 2" xfId="6587" xr:uid="{00000000-0005-0000-0000-0000041A0000}"/>
    <cellStyle name="Normal 2 3 3 6 3" xfId="6588" xr:uid="{00000000-0005-0000-0000-0000051A0000}"/>
    <cellStyle name="Normal 2 3 3 7" xfId="6589" xr:uid="{00000000-0005-0000-0000-0000061A0000}"/>
    <cellStyle name="Normal 2 3 3 7 2" xfId="6590" xr:uid="{00000000-0005-0000-0000-0000071A0000}"/>
    <cellStyle name="Normal 2 3 3 8" xfId="6591" xr:uid="{00000000-0005-0000-0000-0000081A0000}"/>
    <cellStyle name="Normal 2 3 3 9" xfId="6592" xr:uid="{00000000-0005-0000-0000-0000091A0000}"/>
    <cellStyle name="Normal 2 3 4" xfId="6593" xr:uid="{00000000-0005-0000-0000-00000A1A0000}"/>
    <cellStyle name="Normal 2 3 4 2" xfId="6594" xr:uid="{00000000-0005-0000-0000-00000B1A0000}"/>
    <cellStyle name="Normal 2 3 4 2 2" xfId="6595" xr:uid="{00000000-0005-0000-0000-00000C1A0000}"/>
    <cellStyle name="Normal 2 3 4 3" xfId="6596" xr:uid="{00000000-0005-0000-0000-00000D1A0000}"/>
    <cellStyle name="Normal 2 3 4 4" xfId="6597" xr:uid="{00000000-0005-0000-0000-00000E1A0000}"/>
    <cellStyle name="Normal 2 3 5" xfId="6598" xr:uid="{00000000-0005-0000-0000-00000F1A0000}"/>
    <cellStyle name="Normal 2 3 5 2" xfId="6599" xr:uid="{00000000-0005-0000-0000-0000101A0000}"/>
    <cellStyle name="Normal 2 3 5 2 2" xfId="6600" xr:uid="{00000000-0005-0000-0000-0000111A0000}"/>
    <cellStyle name="Normal 2 3 5 3" xfId="6601" xr:uid="{00000000-0005-0000-0000-0000121A0000}"/>
    <cellStyle name="Normal 2 3 5 4" xfId="6602" xr:uid="{00000000-0005-0000-0000-0000131A0000}"/>
    <cellStyle name="Normal 2 3 6" xfId="6603" xr:uid="{00000000-0005-0000-0000-0000141A0000}"/>
    <cellStyle name="Normal 2 3 6 2" xfId="6604" xr:uid="{00000000-0005-0000-0000-0000151A0000}"/>
    <cellStyle name="Normal 2 3 6 2 2" xfId="6605" xr:uid="{00000000-0005-0000-0000-0000161A0000}"/>
    <cellStyle name="Normal 2 3 6 2 2 2" xfId="6606" xr:uid="{00000000-0005-0000-0000-0000171A0000}"/>
    <cellStyle name="Normal 2 3 6 2 2 2 2" xfId="6607" xr:uid="{00000000-0005-0000-0000-0000181A0000}"/>
    <cellStyle name="Normal 2 3 6 2 2 2 3" xfId="6608" xr:uid="{00000000-0005-0000-0000-0000191A0000}"/>
    <cellStyle name="Normal 2 3 6 2 2 3" xfId="6609" xr:uid="{00000000-0005-0000-0000-00001A1A0000}"/>
    <cellStyle name="Normal 2 3 6 2 2 4" xfId="6610" xr:uid="{00000000-0005-0000-0000-00001B1A0000}"/>
    <cellStyle name="Normal 2 3 6 2 3" xfId="6611" xr:uid="{00000000-0005-0000-0000-00001C1A0000}"/>
    <cellStyle name="Normal 2 3 6 2 3 2" xfId="6612" xr:uid="{00000000-0005-0000-0000-00001D1A0000}"/>
    <cellStyle name="Normal 2 3 6 2 3 2 2" xfId="6613" xr:uid="{00000000-0005-0000-0000-00001E1A0000}"/>
    <cellStyle name="Normal 2 3 6 2 3 2 3" xfId="6614" xr:uid="{00000000-0005-0000-0000-00001F1A0000}"/>
    <cellStyle name="Normal 2 3 6 2 3 3" xfId="6615" xr:uid="{00000000-0005-0000-0000-0000201A0000}"/>
    <cellStyle name="Normal 2 3 6 2 3 4" xfId="6616" xr:uid="{00000000-0005-0000-0000-0000211A0000}"/>
    <cellStyle name="Normal 2 3 6 2 4" xfId="6617" xr:uid="{00000000-0005-0000-0000-0000221A0000}"/>
    <cellStyle name="Normal 2 3 6 2 4 2" xfId="6618" xr:uid="{00000000-0005-0000-0000-0000231A0000}"/>
    <cellStyle name="Normal 2 3 6 2 4 2 2" xfId="6619" xr:uid="{00000000-0005-0000-0000-0000241A0000}"/>
    <cellStyle name="Normal 2 3 6 2 4 2 3" xfId="6620" xr:uid="{00000000-0005-0000-0000-0000251A0000}"/>
    <cellStyle name="Normal 2 3 6 2 4 3" xfId="6621" xr:uid="{00000000-0005-0000-0000-0000261A0000}"/>
    <cellStyle name="Normal 2 3 6 2 4 4" xfId="6622" xr:uid="{00000000-0005-0000-0000-0000271A0000}"/>
    <cellStyle name="Normal 2 3 6 2 5" xfId="6623" xr:uid="{00000000-0005-0000-0000-0000281A0000}"/>
    <cellStyle name="Normal 2 3 6 2 5 2" xfId="6624" xr:uid="{00000000-0005-0000-0000-0000291A0000}"/>
    <cellStyle name="Normal 2 3 6 2 5 3" xfId="6625" xr:uid="{00000000-0005-0000-0000-00002A1A0000}"/>
    <cellStyle name="Normal 2 3 6 2 6" xfId="6626" xr:uid="{00000000-0005-0000-0000-00002B1A0000}"/>
    <cellStyle name="Normal 2 3 6 2 7" xfId="6627" xr:uid="{00000000-0005-0000-0000-00002C1A0000}"/>
    <cellStyle name="Normal 2 3 6 3" xfId="6628" xr:uid="{00000000-0005-0000-0000-00002D1A0000}"/>
    <cellStyle name="Normal 2 3 6 3 2" xfId="6629" xr:uid="{00000000-0005-0000-0000-00002E1A0000}"/>
    <cellStyle name="Normal 2 3 6 3 2 2" xfId="6630" xr:uid="{00000000-0005-0000-0000-00002F1A0000}"/>
    <cellStyle name="Normal 2 3 6 3 2 3" xfId="6631" xr:uid="{00000000-0005-0000-0000-0000301A0000}"/>
    <cellStyle name="Normal 2 3 6 3 3" xfId="6632" xr:uid="{00000000-0005-0000-0000-0000311A0000}"/>
    <cellStyle name="Normal 2 3 6 3 4" xfId="6633" xr:uid="{00000000-0005-0000-0000-0000321A0000}"/>
    <cellStyle name="Normal 2 3 6 4" xfId="6634" xr:uid="{00000000-0005-0000-0000-0000331A0000}"/>
    <cellStyle name="Normal 2 3 6 4 2" xfId="6635" xr:uid="{00000000-0005-0000-0000-0000341A0000}"/>
    <cellStyle name="Normal 2 3 6 4 2 2" xfId="6636" xr:uid="{00000000-0005-0000-0000-0000351A0000}"/>
    <cellStyle name="Normal 2 3 6 4 2 3" xfId="6637" xr:uid="{00000000-0005-0000-0000-0000361A0000}"/>
    <cellStyle name="Normal 2 3 6 4 3" xfId="6638" xr:uid="{00000000-0005-0000-0000-0000371A0000}"/>
    <cellStyle name="Normal 2 3 6 4 4" xfId="6639" xr:uid="{00000000-0005-0000-0000-0000381A0000}"/>
    <cellStyle name="Normal 2 3 6 5" xfId="6640" xr:uid="{00000000-0005-0000-0000-0000391A0000}"/>
    <cellStyle name="Normal 2 3 6 5 2" xfId="6641" xr:uid="{00000000-0005-0000-0000-00003A1A0000}"/>
    <cellStyle name="Normal 2 3 6 5 2 2" xfId="6642" xr:uid="{00000000-0005-0000-0000-00003B1A0000}"/>
    <cellStyle name="Normal 2 3 6 5 2 3" xfId="6643" xr:uid="{00000000-0005-0000-0000-00003C1A0000}"/>
    <cellStyle name="Normal 2 3 6 5 3" xfId="6644" xr:uid="{00000000-0005-0000-0000-00003D1A0000}"/>
    <cellStyle name="Normal 2 3 6 5 4" xfId="6645" xr:uid="{00000000-0005-0000-0000-00003E1A0000}"/>
    <cellStyle name="Normal 2 3 6 6" xfId="6646" xr:uid="{00000000-0005-0000-0000-00003F1A0000}"/>
    <cellStyle name="Normal 2 3 6 6 2" xfId="6647" xr:uid="{00000000-0005-0000-0000-0000401A0000}"/>
    <cellStyle name="Normal 2 3 6 6 3" xfId="6648" xr:uid="{00000000-0005-0000-0000-0000411A0000}"/>
    <cellStyle name="Normal 2 3 6 7" xfId="6649" xr:uid="{00000000-0005-0000-0000-0000421A0000}"/>
    <cellStyle name="Normal 2 3 6 8" xfId="6650" xr:uid="{00000000-0005-0000-0000-0000431A0000}"/>
    <cellStyle name="Normal 2 3 6 9" xfId="6651" xr:uid="{00000000-0005-0000-0000-0000441A0000}"/>
    <cellStyle name="Normal 2 3 7" xfId="6652" xr:uid="{00000000-0005-0000-0000-0000451A0000}"/>
    <cellStyle name="Normal 2 3 8" xfId="6653" xr:uid="{00000000-0005-0000-0000-0000461A0000}"/>
    <cellStyle name="Normal 2 4" xfId="6654" xr:uid="{00000000-0005-0000-0000-0000471A0000}"/>
    <cellStyle name="Normal 2 4 10" xfId="6655" xr:uid="{00000000-0005-0000-0000-0000481A0000}"/>
    <cellStyle name="Normal 2 4 10 2" xfId="6656" xr:uid="{00000000-0005-0000-0000-0000491A0000}"/>
    <cellStyle name="Normal 2 4 10 3" xfId="6657" xr:uid="{00000000-0005-0000-0000-00004A1A0000}"/>
    <cellStyle name="Normal 2 4 11" xfId="6658" xr:uid="{00000000-0005-0000-0000-00004B1A0000}"/>
    <cellStyle name="Normal 2 4 11 2" xfId="6659" xr:uid="{00000000-0005-0000-0000-00004C1A0000}"/>
    <cellStyle name="Normal 2 4 11 2 2" xfId="6660" xr:uid="{00000000-0005-0000-0000-00004D1A0000}"/>
    <cellStyle name="Normal 2 4 11 2 2 2" xfId="6661" xr:uid="{00000000-0005-0000-0000-00004E1A0000}"/>
    <cellStyle name="Normal 2 4 11 2 2 3" xfId="6662" xr:uid="{00000000-0005-0000-0000-00004F1A0000}"/>
    <cellStyle name="Normal 2 4 11 2 3" xfId="6663" xr:uid="{00000000-0005-0000-0000-0000501A0000}"/>
    <cellStyle name="Normal 2 4 11 2 4" xfId="6664" xr:uid="{00000000-0005-0000-0000-0000511A0000}"/>
    <cellStyle name="Normal 2 4 11 3" xfId="6665" xr:uid="{00000000-0005-0000-0000-0000521A0000}"/>
    <cellStyle name="Normal 2 4 11 3 2" xfId="6666" xr:uid="{00000000-0005-0000-0000-0000531A0000}"/>
    <cellStyle name="Normal 2 4 11 3 2 2" xfId="6667" xr:uid="{00000000-0005-0000-0000-0000541A0000}"/>
    <cellStyle name="Normal 2 4 11 3 2 3" xfId="6668" xr:uid="{00000000-0005-0000-0000-0000551A0000}"/>
    <cellStyle name="Normal 2 4 11 3 3" xfId="6669" xr:uid="{00000000-0005-0000-0000-0000561A0000}"/>
    <cellStyle name="Normal 2 4 11 3 4" xfId="6670" xr:uid="{00000000-0005-0000-0000-0000571A0000}"/>
    <cellStyle name="Normal 2 4 11 4" xfId="6671" xr:uid="{00000000-0005-0000-0000-0000581A0000}"/>
    <cellStyle name="Normal 2 4 11 4 2" xfId="6672" xr:uid="{00000000-0005-0000-0000-0000591A0000}"/>
    <cellStyle name="Normal 2 4 11 4 2 2" xfId="6673" xr:uid="{00000000-0005-0000-0000-00005A1A0000}"/>
    <cellStyle name="Normal 2 4 11 4 2 3" xfId="6674" xr:uid="{00000000-0005-0000-0000-00005B1A0000}"/>
    <cellStyle name="Normal 2 4 11 4 3" xfId="6675" xr:uid="{00000000-0005-0000-0000-00005C1A0000}"/>
    <cellStyle name="Normal 2 4 11 4 4" xfId="6676" xr:uid="{00000000-0005-0000-0000-00005D1A0000}"/>
    <cellStyle name="Normal 2 4 11 5" xfId="6677" xr:uid="{00000000-0005-0000-0000-00005E1A0000}"/>
    <cellStyle name="Normal 2 4 11 5 2" xfId="6678" xr:uid="{00000000-0005-0000-0000-00005F1A0000}"/>
    <cellStyle name="Normal 2 4 11 5 3" xfId="6679" xr:uid="{00000000-0005-0000-0000-0000601A0000}"/>
    <cellStyle name="Normal 2 4 11 6" xfId="6680" xr:uid="{00000000-0005-0000-0000-0000611A0000}"/>
    <cellStyle name="Normal 2 4 11 7" xfId="6681" xr:uid="{00000000-0005-0000-0000-0000621A0000}"/>
    <cellStyle name="Normal 2 4 11 8" xfId="6682" xr:uid="{00000000-0005-0000-0000-0000631A0000}"/>
    <cellStyle name="Normal 2 4 12" xfId="6683" xr:uid="{00000000-0005-0000-0000-0000641A0000}"/>
    <cellStyle name="Normal 2 4 12 2" xfId="6684" xr:uid="{00000000-0005-0000-0000-0000651A0000}"/>
    <cellStyle name="Normal 2 4 12 2 2" xfId="6685" xr:uid="{00000000-0005-0000-0000-0000661A0000}"/>
    <cellStyle name="Normal 2 4 12 2 2 2" xfId="6686" xr:uid="{00000000-0005-0000-0000-0000671A0000}"/>
    <cellStyle name="Normal 2 4 12 2 2 3" xfId="6687" xr:uid="{00000000-0005-0000-0000-0000681A0000}"/>
    <cellStyle name="Normal 2 4 12 2 3" xfId="6688" xr:uid="{00000000-0005-0000-0000-0000691A0000}"/>
    <cellStyle name="Normal 2 4 12 2 4" xfId="6689" xr:uid="{00000000-0005-0000-0000-00006A1A0000}"/>
    <cellStyle name="Normal 2 4 12 3" xfId="6690" xr:uid="{00000000-0005-0000-0000-00006B1A0000}"/>
    <cellStyle name="Normal 2 4 12 3 2" xfId="6691" xr:uid="{00000000-0005-0000-0000-00006C1A0000}"/>
    <cellStyle name="Normal 2 4 12 3 3" xfId="6692" xr:uid="{00000000-0005-0000-0000-00006D1A0000}"/>
    <cellStyle name="Normal 2 4 12 4" xfId="6693" xr:uid="{00000000-0005-0000-0000-00006E1A0000}"/>
    <cellStyle name="Normal 2 4 12 5" xfId="6694" xr:uid="{00000000-0005-0000-0000-00006F1A0000}"/>
    <cellStyle name="Normal 2 4 12 6" xfId="6695" xr:uid="{00000000-0005-0000-0000-0000701A0000}"/>
    <cellStyle name="Normal 2 4 13" xfId="6696" xr:uid="{00000000-0005-0000-0000-0000711A0000}"/>
    <cellStyle name="Normal 2 4 13 2" xfId="6697" xr:uid="{00000000-0005-0000-0000-0000721A0000}"/>
    <cellStyle name="Normal 2 4 13 2 2" xfId="6698" xr:uid="{00000000-0005-0000-0000-0000731A0000}"/>
    <cellStyle name="Normal 2 4 13 2 3" xfId="6699" xr:uid="{00000000-0005-0000-0000-0000741A0000}"/>
    <cellStyle name="Normal 2 4 13 3" xfId="6700" xr:uid="{00000000-0005-0000-0000-0000751A0000}"/>
    <cellStyle name="Normal 2 4 13 4" xfId="6701" xr:uid="{00000000-0005-0000-0000-0000761A0000}"/>
    <cellStyle name="Normal 2 4 14" xfId="6702" xr:uid="{00000000-0005-0000-0000-0000771A0000}"/>
    <cellStyle name="Normal 2 4 14 2" xfId="6703" xr:uid="{00000000-0005-0000-0000-0000781A0000}"/>
    <cellStyle name="Normal 2 4 14 2 2" xfId="6704" xr:uid="{00000000-0005-0000-0000-0000791A0000}"/>
    <cellStyle name="Normal 2 4 14 2 3" xfId="6705" xr:uid="{00000000-0005-0000-0000-00007A1A0000}"/>
    <cellStyle name="Normal 2 4 14 3" xfId="6706" xr:uid="{00000000-0005-0000-0000-00007B1A0000}"/>
    <cellStyle name="Normal 2 4 14 4" xfId="6707" xr:uid="{00000000-0005-0000-0000-00007C1A0000}"/>
    <cellStyle name="Normal 2 4 15" xfId="6708" xr:uid="{00000000-0005-0000-0000-00007D1A0000}"/>
    <cellStyle name="Normal 2 4 15 2" xfId="6709" xr:uid="{00000000-0005-0000-0000-00007E1A0000}"/>
    <cellStyle name="Normal 2 4 15 2 2" xfId="6710" xr:uid="{00000000-0005-0000-0000-00007F1A0000}"/>
    <cellStyle name="Normal 2 4 15 2 3" xfId="6711" xr:uid="{00000000-0005-0000-0000-0000801A0000}"/>
    <cellStyle name="Normal 2 4 15 3" xfId="6712" xr:uid="{00000000-0005-0000-0000-0000811A0000}"/>
    <cellStyle name="Normal 2 4 15 4" xfId="6713" xr:uid="{00000000-0005-0000-0000-0000821A0000}"/>
    <cellStyle name="Normal 2 4 16" xfId="6714" xr:uid="{00000000-0005-0000-0000-0000831A0000}"/>
    <cellStyle name="Normal 2 4 17" xfId="6715" xr:uid="{00000000-0005-0000-0000-0000841A0000}"/>
    <cellStyle name="Normal 2 4 17 2" xfId="6716" xr:uid="{00000000-0005-0000-0000-0000851A0000}"/>
    <cellStyle name="Normal 2 4 17 3" xfId="6717" xr:uid="{00000000-0005-0000-0000-0000861A0000}"/>
    <cellStyle name="Normal 2 4 18" xfId="6718" xr:uid="{00000000-0005-0000-0000-0000871A0000}"/>
    <cellStyle name="Normal 2 4 19" xfId="6719" xr:uid="{00000000-0005-0000-0000-0000881A0000}"/>
    <cellStyle name="Normal 2 4 2" xfId="6720" xr:uid="{00000000-0005-0000-0000-0000891A0000}"/>
    <cellStyle name="Normal 2 4 2 10" xfId="6721" xr:uid="{00000000-0005-0000-0000-00008A1A0000}"/>
    <cellStyle name="Normal 2 4 2 11" xfId="6722" xr:uid="{00000000-0005-0000-0000-00008B1A0000}"/>
    <cellStyle name="Normal 2 4 2 12" xfId="6723" xr:uid="{00000000-0005-0000-0000-00008C1A0000}"/>
    <cellStyle name="Normal 2 4 2 13" xfId="6724" xr:uid="{00000000-0005-0000-0000-00008D1A0000}"/>
    <cellStyle name="Normal 2 4 2 2" xfId="6725" xr:uid="{00000000-0005-0000-0000-00008E1A0000}"/>
    <cellStyle name="Normal 2 4 2 2 2" xfId="6726" xr:uid="{00000000-0005-0000-0000-00008F1A0000}"/>
    <cellStyle name="Normal 2 4 2 3" xfId="6727" xr:uid="{00000000-0005-0000-0000-0000901A0000}"/>
    <cellStyle name="Normal 2 4 2 3 2" xfId="6728" xr:uid="{00000000-0005-0000-0000-0000911A0000}"/>
    <cellStyle name="Normal 2 4 2 3 2 2" xfId="6729" xr:uid="{00000000-0005-0000-0000-0000921A0000}"/>
    <cellStyle name="Normal 2 4 2 3 2 2 2" xfId="6730" xr:uid="{00000000-0005-0000-0000-0000931A0000}"/>
    <cellStyle name="Normal 2 4 2 3 2 2 2 2" xfId="6731" xr:uid="{00000000-0005-0000-0000-0000941A0000}"/>
    <cellStyle name="Normal 2 4 2 3 2 2 2 3" xfId="6732" xr:uid="{00000000-0005-0000-0000-0000951A0000}"/>
    <cellStyle name="Normal 2 4 2 3 2 2 3" xfId="6733" xr:uid="{00000000-0005-0000-0000-0000961A0000}"/>
    <cellStyle name="Normal 2 4 2 3 2 2 4" xfId="6734" xr:uid="{00000000-0005-0000-0000-0000971A0000}"/>
    <cellStyle name="Normal 2 4 2 3 2 3" xfId="6735" xr:uid="{00000000-0005-0000-0000-0000981A0000}"/>
    <cellStyle name="Normal 2 4 2 3 2 3 2" xfId="6736" xr:uid="{00000000-0005-0000-0000-0000991A0000}"/>
    <cellStyle name="Normal 2 4 2 3 2 3 2 2" xfId="6737" xr:uid="{00000000-0005-0000-0000-00009A1A0000}"/>
    <cellStyle name="Normal 2 4 2 3 2 3 2 3" xfId="6738" xr:uid="{00000000-0005-0000-0000-00009B1A0000}"/>
    <cellStyle name="Normal 2 4 2 3 2 3 3" xfId="6739" xr:uid="{00000000-0005-0000-0000-00009C1A0000}"/>
    <cellStyle name="Normal 2 4 2 3 2 3 4" xfId="6740" xr:uid="{00000000-0005-0000-0000-00009D1A0000}"/>
    <cellStyle name="Normal 2 4 2 3 2 4" xfId="6741" xr:uid="{00000000-0005-0000-0000-00009E1A0000}"/>
    <cellStyle name="Normal 2 4 2 3 2 4 2" xfId="6742" xr:uid="{00000000-0005-0000-0000-00009F1A0000}"/>
    <cellStyle name="Normal 2 4 2 3 2 4 2 2" xfId="6743" xr:uid="{00000000-0005-0000-0000-0000A01A0000}"/>
    <cellStyle name="Normal 2 4 2 3 2 4 2 3" xfId="6744" xr:uid="{00000000-0005-0000-0000-0000A11A0000}"/>
    <cellStyle name="Normal 2 4 2 3 2 4 3" xfId="6745" xr:uid="{00000000-0005-0000-0000-0000A21A0000}"/>
    <cellStyle name="Normal 2 4 2 3 2 4 4" xfId="6746" xr:uid="{00000000-0005-0000-0000-0000A31A0000}"/>
    <cellStyle name="Normal 2 4 2 3 2 5" xfId="6747" xr:uid="{00000000-0005-0000-0000-0000A41A0000}"/>
    <cellStyle name="Normal 2 4 2 3 2 5 2" xfId="6748" xr:uid="{00000000-0005-0000-0000-0000A51A0000}"/>
    <cellStyle name="Normal 2 4 2 3 2 5 3" xfId="6749" xr:uid="{00000000-0005-0000-0000-0000A61A0000}"/>
    <cellStyle name="Normal 2 4 2 3 2 6" xfId="6750" xr:uid="{00000000-0005-0000-0000-0000A71A0000}"/>
    <cellStyle name="Normal 2 4 2 3 2 7" xfId="6751" xr:uid="{00000000-0005-0000-0000-0000A81A0000}"/>
    <cellStyle name="Normal 2 4 2 3 3" xfId="6752" xr:uid="{00000000-0005-0000-0000-0000A91A0000}"/>
    <cellStyle name="Normal 2 4 2 3 3 2" xfId="6753" xr:uid="{00000000-0005-0000-0000-0000AA1A0000}"/>
    <cellStyle name="Normal 2 4 2 3 3 2 2" xfId="6754" xr:uid="{00000000-0005-0000-0000-0000AB1A0000}"/>
    <cellStyle name="Normal 2 4 2 3 3 2 3" xfId="6755" xr:uid="{00000000-0005-0000-0000-0000AC1A0000}"/>
    <cellStyle name="Normal 2 4 2 3 3 3" xfId="6756" xr:uid="{00000000-0005-0000-0000-0000AD1A0000}"/>
    <cellStyle name="Normal 2 4 2 3 3 4" xfId="6757" xr:uid="{00000000-0005-0000-0000-0000AE1A0000}"/>
    <cellStyle name="Normal 2 4 2 3 4" xfId="6758" xr:uid="{00000000-0005-0000-0000-0000AF1A0000}"/>
    <cellStyle name="Normal 2 4 2 3 4 2" xfId="6759" xr:uid="{00000000-0005-0000-0000-0000B01A0000}"/>
    <cellStyle name="Normal 2 4 2 3 4 2 2" xfId="6760" xr:uid="{00000000-0005-0000-0000-0000B11A0000}"/>
    <cellStyle name="Normal 2 4 2 3 4 2 3" xfId="6761" xr:uid="{00000000-0005-0000-0000-0000B21A0000}"/>
    <cellStyle name="Normal 2 4 2 3 4 3" xfId="6762" xr:uid="{00000000-0005-0000-0000-0000B31A0000}"/>
    <cellStyle name="Normal 2 4 2 3 4 4" xfId="6763" xr:uid="{00000000-0005-0000-0000-0000B41A0000}"/>
    <cellStyle name="Normal 2 4 2 3 5" xfId="6764" xr:uid="{00000000-0005-0000-0000-0000B51A0000}"/>
    <cellStyle name="Normal 2 4 2 3 5 2" xfId="6765" xr:uid="{00000000-0005-0000-0000-0000B61A0000}"/>
    <cellStyle name="Normal 2 4 2 3 5 2 2" xfId="6766" xr:uid="{00000000-0005-0000-0000-0000B71A0000}"/>
    <cellStyle name="Normal 2 4 2 3 5 2 3" xfId="6767" xr:uid="{00000000-0005-0000-0000-0000B81A0000}"/>
    <cellStyle name="Normal 2 4 2 3 5 3" xfId="6768" xr:uid="{00000000-0005-0000-0000-0000B91A0000}"/>
    <cellStyle name="Normal 2 4 2 3 5 4" xfId="6769" xr:uid="{00000000-0005-0000-0000-0000BA1A0000}"/>
    <cellStyle name="Normal 2 4 2 3 6" xfId="6770" xr:uid="{00000000-0005-0000-0000-0000BB1A0000}"/>
    <cellStyle name="Normal 2 4 2 3 6 2" xfId="6771" xr:uid="{00000000-0005-0000-0000-0000BC1A0000}"/>
    <cellStyle name="Normal 2 4 2 3 6 3" xfId="6772" xr:uid="{00000000-0005-0000-0000-0000BD1A0000}"/>
    <cellStyle name="Normal 2 4 2 3 7" xfId="6773" xr:uid="{00000000-0005-0000-0000-0000BE1A0000}"/>
    <cellStyle name="Normal 2 4 2 3 8" xfId="6774" xr:uid="{00000000-0005-0000-0000-0000BF1A0000}"/>
    <cellStyle name="Normal 2 4 2 4" xfId="6775" xr:uid="{00000000-0005-0000-0000-0000C01A0000}"/>
    <cellStyle name="Normal 2 4 2 4 2" xfId="6776" xr:uid="{00000000-0005-0000-0000-0000C11A0000}"/>
    <cellStyle name="Normal 2 4 2 4 2 2" xfId="6777" xr:uid="{00000000-0005-0000-0000-0000C21A0000}"/>
    <cellStyle name="Normal 2 4 2 4 2 2 2" xfId="6778" xr:uid="{00000000-0005-0000-0000-0000C31A0000}"/>
    <cellStyle name="Normal 2 4 2 4 2 2 2 2" xfId="6779" xr:uid="{00000000-0005-0000-0000-0000C41A0000}"/>
    <cellStyle name="Normal 2 4 2 4 2 2 2 3" xfId="6780" xr:uid="{00000000-0005-0000-0000-0000C51A0000}"/>
    <cellStyle name="Normal 2 4 2 4 2 2 3" xfId="6781" xr:uid="{00000000-0005-0000-0000-0000C61A0000}"/>
    <cellStyle name="Normal 2 4 2 4 2 2 4" xfId="6782" xr:uid="{00000000-0005-0000-0000-0000C71A0000}"/>
    <cellStyle name="Normal 2 4 2 4 2 3" xfId="6783" xr:uid="{00000000-0005-0000-0000-0000C81A0000}"/>
    <cellStyle name="Normal 2 4 2 4 2 3 2" xfId="6784" xr:uid="{00000000-0005-0000-0000-0000C91A0000}"/>
    <cellStyle name="Normal 2 4 2 4 2 3 2 2" xfId="6785" xr:uid="{00000000-0005-0000-0000-0000CA1A0000}"/>
    <cellStyle name="Normal 2 4 2 4 2 3 2 3" xfId="6786" xr:uid="{00000000-0005-0000-0000-0000CB1A0000}"/>
    <cellStyle name="Normal 2 4 2 4 2 3 3" xfId="6787" xr:uid="{00000000-0005-0000-0000-0000CC1A0000}"/>
    <cellStyle name="Normal 2 4 2 4 2 3 4" xfId="6788" xr:uid="{00000000-0005-0000-0000-0000CD1A0000}"/>
    <cellStyle name="Normal 2 4 2 4 2 4" xfId="6789" xr:uid="{00000000-0005-0000-0000-0000CE1A0000}"/>
    <cellStyle name="Normal 2 4 2 4 2 4 2" xfId="6790" xr:uid="{00000000-0005-0000-0000-0000CF1A0000}"/>
    <cellStyle name="Normal 2 4 2 4 2 4 2 2" xfId="6791" xr:uid="{00000000-0005-0000-0000-0000D01A0000}"/>
    <cellStyle name="Normal 2 4 2 4 2 4 2 3" xfId="6792" xr:uid="{00000000-0005-0000-0000-0000D11A0000}"/>
    <cellStyle name="Normal 2 4 2 4 2 4 3" xfId="6793" xr:uid="{00000000-0005-0000-0000-0000D21A0000}"/>
    <cellStyle name="Normal 2 4 2 4 2 4 4" xfId="6794" xr:uid="{00000000-0005-0000-0000-0000D31A0000}"/>
    <cellStyle name="Normal 2 4 2 4 2 5" xfId="6795" xr:uid="{00000000-0005-0000-0000-0000D41A0000}"/>
    <cellStyle name="Normal 2 4 2 4 2 5 2" xfId="6796" xr:uid="{00000000-0005-0000-0000-0000D51A0000}"/>
    <cellStyle name="Normal 2 4 2 4 2 5 3" xfId="6797" xr:uid="{00000000-0005-0000-0000-0000D61A0000}"/>
    <cellStyle name="Normal 2 4 2 4 2 6" xfId="6798" xr:uid="{00000000-0005-0000-0000-0000D71A0000}"/>
    <cellStyle name="Normal 2 4 2 4 2 7" xfId="6799" xr:uid="{00000000-0005-0000-0000-0000D81A0000}"/>
    <cellStyle name="Normal 2 4 2 4 3" xfId="6800" xr:uid="{00000000-0005-0000-0000-0000D91A0000}"/>
    <cellStyle name="Normal 2 4 2 4 3 2" xfId="6801" xr:uid="{00000000-0005-0000-0000-0000DA1A0000}"/>
    <cellStyle name="Normal 2 4 2 4 3 2 2" xfId="6802" xr:uid="{00000000-0005-0000-0000-0000DB1A0000}"/>
    <cellStyle name="Normal 2 4 2 4 3 2 3" xfId="6803" xr:uid="{00000000-0005-0000-0000-0000DC1A0000}"/>
    <cellStyle name="Normal 2 4 2 4 3 3" xfId="6804" xr:uid="{00000000-0005-0000-0000-0000DD1A0000}"/>
    <cellStyle name="Normal 2 4 2 4 3 4" xfId="6805" xr:uid="{00000000-0005-0000-0000-0000DE1A0000}"/>
    <cellStyle name="Normal 2 4 2 4 4" xfId="6806" xr:uid="{00000000-0005-0000-0000-0000DF1A0000}"/>
    <cellStyle name="Normal 2 4 2 4 4 2" xfId="6807" xr:uid="{00000000-0005-0000-0000-0000E01A0000}"/>
    <cellStyle name="Normal 2 4 2 4 4 2 2" xfId="6808" xr:uid="{00000000-0005-0000-0000-0000E11A0000}"/>
    <cellStyle name="Normal 2 4 2 4 4 2 3" xfId="6809" xr:uid="{00000000-0005-0000-0000-0000E21A0000}"/>
    <cellStyle name="Normal 2 4 2 4 4 3" xfId="6810" xr:uid="{00000000-0005-0000-0000-0000E31A0000}"/>
    <cellStyle name="Normal 2 4 2 4 4 4" xfId="6811" xr:uid="{00000000-0005-0000-0000-0000E41A0000}"/>
    <cellStyle name="Normal 2 4 2 4 5" xfId="6812" xr:uid="{00000000-0005-0000-0000-0000E51A0000}"/>
    <cellStyle name="Normal 2 4 2 4 5 2" xfId="6813" xr:uid="{00000000-0005-0000-0000-0000E61A0000}"/>
    <cellStyle name="Normal 2 4 2 4 5 2 2" xfId="6814" xr:uid="{00000000-0005-0000-0000-0000E71A0000}"/>
    <cellStyle name="Normal 2 4 2 4 5 2 3" xfId="6815" xr:uid="{00000000-0005-0000-0000-0000E81A0000}"/>
    <cellStyle name="Normal 2 4 2 4 5 3" xfId="6816" xr:uid="{00000000-0005-0000-0000-0000E91A0000}"/>
    <cellStyle name="Normal 2 4 2 4 5 4" xfId="6817" xr:uid="{00000000-0005-0000-0000-0000EA1A0000}"/>
    <cellStyle name="Normal 2 4 2 4 6" xfId="6818" xr:uid="{00000000-0005-0000-0000-0000EB1A0000}"/>
    <cellStyle name="Normal 2 4 2 4 6 2" xfId="6819" xr:uid="{00000000-0005-0000-0000-0000EC1A0000}"/>
    <cellStyle name="Normal 2 4 2 4 6 3" xfId="6820" xr:uid="{00000000-0005-0000-0000-0000ED1A0000}"/>
    <cellStyle name="Normal 2 4 2 4 7" xfId="6821" xr:uid="{00000000-0005-0000-0000-0000EE1A0000}"/>
    <cellStyle name="Normal 2 4 2 4 8" xfId="6822" xr:uid="{00000000-0005-0000-0000-0000EF1A0000}"/>
    <cellStyle name="Normal 2 4 2 5" xfId="6823" xr:uid="{00000000-0005-0000-0000-0000F01A0000}"/>
    <cellStyle name="Normal 2 4 2 5 2" xfId="6824" xr:uid="{00000000-0005-0000-0000-0000F11A0000}"/>
    <cellStyle name="Normal 2 4 2 5 2 2" xfId="6825" xr:uid="{00000000-0005-0000-0000-0000F21A0000}"/>
    <cellStyle name="Normal 2 4 2 5 2 2 2" xfId="6826" xr:uid="{00000000-0005-0000-0000-0000F31A0000}"/>
    <cellStyle name="Normal 2 4 2 5 2 2 3" xfId="6827" xr:uid="{00000000-0005-0000-0000-0000F41A0000}"/>
    <cellStyle name="Normal 2 4 2 5 2 3" xfId="6828" xr:uid="{00000000-0005-0000-0000-0000F51A0000}"/>
    <cellStyle name="Normal 2 4 2 5 2 4" xfId="6829" xr:uid="{00000000-0005-0000-0000-0000F61A0000}"/>
    <cellStyle name="Normal 2 4 2 5 3" xfId="6830" xr:uid="{00000000-0005-0000-0000-0000F71A0000}"/>
    <cellStyle name="Normal 2 4 2 5 3 2" xfId="6831" xr:uid="{00000000-0005-0000-0000-0000F81A0000}"/>
    <cellStyle name="Normal 2 4 2 5 3 2 2" xfId="6832" xr:uid="{00000000-0005-0000-0000-0000F91A0000}"/>
    <cellStyle name="Normal 2 4 2 5 3 2 3" xfId="6833" xr:uid="{00000000-0005-0000-0000-0000FA1A0000}"/>
    <cellStyle name="Normal 2 4 2 5 3 3" xfId="6834" xr:uid="{00000000-0005-0000-0000-0000FB1A0000}"/>
    <cellStyle name="Normal 2 4 2 5 3 4" xfId="6835" xr:uid="{00000000-0005-0000-0000-0000FC1A0000}"/>
    <cellStyle name="Normal 2 4 2 5 4" xfId="6836" xr:uid="{00000000-0005-0000-0000-0000FD1A0000}"/>
    <cellStyle name="Normal 2 4 2 5 4 2" xfId="6837" xr:uid="{00000000-0005-0000-0000-0000FE1A0000}"/>
    <cellStyle name="Normal 2 4 2 5 4 2 2" xfId="6838" xr:uid="{00000000-0005-0000-0000-0000FF1A0000}"/>
    <cellStyle name="Normal 2 4 2 5 4 2 3" xfId="6839" xr:uid="{00000000-0005-0000-0000-0000001B0000}"/>
    <cellStyle name="Normal 2 4 2 5 4 3" xfId="6840" xr:uid="{00000000-0005-0000-0000-0000011B0000}"/>
    <cellStyle name="Normal 2 4 2 5 4 4" xfId="6841" xr:uid="{00000000-0005-0000-0000-0000021B0000}"/>
    <cellStyle name="Normal 2 4 2 5 5" xfId="6842" xr:uid="{00000000-0005-0000-0000-0000031B0000}"/>
    <cellStyle name="Normal 2 4 2 5 5 2" xfId="6843" xr:uid="{00000000-0005-0000-0000-0000041B0000}"/>
    <cellStyle name="Normal 2 4 2 5 5 3" xfId="6844" xr:uid="{00000000-0005-0000-0000-0000051B0000}"/>
    <cellStyle name="Normal 2 4 2 5 6" xfId="6845" xr:uid="{00000000-0005-0000-0000-0000061B0000}"/>
    <cellStyle name="Normal 2 4 2 5 7" xfId="6846" xr:uid="{00000000-0005-0000-0000-0000071B0000}"/>
    <cellStyle name="Normal 2 4 2 6" xfId="6847" xr:uid="{00000000-0005-0000-0000-0000081B0000}"/>
    <cellStyle name="Normal 2 4 2 6 2" xfId="6848" xr:uid="{00000000-0005-0000-0000-0000091B0000}"/>
    <cellStyle name="Normal 2 4 2 6 2 2" xfId="6849" xr:uid="{00000000-0005-0000-0000-00000A1B0000}"/>
    <cellStyle name="Normal 2 4 2 6 2 3" xfId="6850" xr:uid="{00000000-0005-0000-0000-00000B1B0000}"/>
    <cellStyle name="Normal 2 4 2 6 3" xfId="6851" xr:uid="{00000000-0005-0000-0000-00000C1B0000}"/>
    <cellStyle name="Normal 2 4 2 6 4" xfId="6852" xr:uid="{00000000-0005-0000-0000-00000D1B0000}"/>
    <cellStyle name="Normal 2 4 2 7" xfId="6853" xr:uid="{00000000-0005-0000-0000-00000E1B0000}"/>
    <cellStyle name="Normal 2 4 2 7 2" xfId="6854" xr:uid="{00000000-0005-0000-0000-00000F1B0000}"/>
    <cellStyle name="Normal 2 4 2 7 2 2" xfId="6855" xr:uid="{00000000-0005-0000-0000-0000101B0000}"/>
    <cellStyle name="Normal 2 4 2 7 2 3" xfId="6856" xr:uid="{00000000-0005-0000-0000-0000111B0000}"/>
    <cellStyle name="Normal 2 4 2 7 3" xfId="6857" xr:uid="{00000000-0005-0000-0000-0000121B0000}"/>
    <cellStyle name="Normal 2 4 2 7 4" xfId="6858" xr:uid="{00000000-0005-0000-0000-0000131B0000}"/>
    <cellStyle name="Normal 2 4 2 8" xfId="6859" xr:uid="{00000000-0005-0000-0000-0000141B0000}"/>
    <cellStyle name="Normal 2 4 2 8 2" xfId="6860" xr:uid="{00000000-0005-0000-0000-0000151B0000}"/>
    <cellStyle name="Normal 2 4 2 8 2 2" xfId="6861" xr:uid="{00000000-0005-0000-0000-0000161B0000}"/>
    <cellStyle name="Normal 2 4 2 8 2 3" xfId="6862" xr:uid="{00000000-0005-0000-0000-0000171B0000}"/>
    <cellStyle name="Normal 2 4 2 8 3" xfId="6863" xr:uid="{00000000-0005-0000-0000-0000181B0000}"/>
    <cellStyle name="Normal 2 4 2 8 4" xfId="6864" xr:uid="{00000000-0005-0000-0000-0000191B0000}"/>
    <cellStyle name="Normal 2 4 2 9" xfId="6865" xr:uid="{00000000-0005-0000-0000-00001A1B0000}"/>
    <cellStyle name="Normal 2 4 2 9 2" xfId="6866" xr:uid="{00000000-0005-0000-0000-00001B1B0000}"/>
    <cellStyle name="Normal 2 4 2 9 3" xfId="6867" xr:uid="{00000000-0005-0000-0000-00001C1B0000}"/>
    <cellStyle name="Normal 2 4 20" xfId="6868" xr:uid="{00000000-0005-0000-0000-00001D1B0000}"/>
    <cellStyle name="Normal 2 4 21" xfId="6869" xr:uid="{00000000-0005-0000-0000-00001E1B0000}"/>
    <cellStyle name="Normal 2 4 22" xfId="6870" xr:uid="{00000000-0005-0000-0000-00001F1B0000}"/>
    <cellStyle name="Normal 2 4 23" xfId="6871" xr:uid="{00000000-0005-0000-0000-0000201B0000}"/>
    <cellStyle name="Normal 2 4 24" xfId="43985" xr:uid="{00000000-0005-0000-0000-0000211B0000}"/>
    <cellStyle name="Normal 2 4 3" xfId="6872" xr:uid="{00000000-0005-0000-0000-0000221B0000}"/>
    <cellStyle name="Normal 2 4 3 2" xfId="6873" xr:uid="{00000000-0005-0000-0000-0000231B0000}"/>
    <cellStyle name="Normal 2 4 3 3" xfId="6874" xr:uid="{00000000-0005-0000-0000-0000241B0000}"/>
    <cellStyle name="Normal 2 4 3 3 2" xfId="6875" xr:uid="{00000000-0005-0000-0000-0000251B0000}"/>
    <cellStyle name="Normal 2 4 3 3 2 2" xfId="6876" xr:uid="{00000000-0005-0000-0000-0000261B0000}"/>
    <cellStyle name="Normal 2 4 3 3 2 2 2" xfId="6877" xr:uid="{00000000-0005-0000-0000-0000271B0000}"/>
    <cellStyle name="Normal 2 4 3 3 2 2 2 2" xfId="6878" xr:uid="{00000000-0005-0000-0000-0000281B0000}"/>
    <cellStyle name="Normal 2 4 3 3 2 2 2 3" xfId="6879" xr:uid="{00000000-0005-0000-0000-0000291B0000}"/>
    <cellStyle name="Normal 2 4 3 3 2 2 3" xfId="6880" xr:uid="{00000000-0005-0000-0000-00002A1B0000}"/>
    <cellStyle name="Normal 2 4 3 3 2 2 4" xfId="6881" xr:uid="{00000000-0005-0000-0000-00002B1B0000}"/>
    <cellStyle name="Normal 2 4 3 3 2 3" xfId="6882" xr:uid="{00000000-0005-0000-0000-00002C1B0000}"/>
    <cellStyle name="Normal 2 4 3 3 2 3 2" xfId="6883" xr:uid="{00000000-0005-0000-0000-00002D1B0000}"/>
    <cellStyle name="Normal 2 4 3 3 2 3 2 2" xfId="6884" xr:uid="{00000000-0005-0000-0000-00002E1B0000}"/>
    <cellStyle name="Normal 2 4 3 3 2 3 2 3" xfId="6885" xr:uid="{00000000-0005-0000-0000-00002F1B0000}"/>
    <cellStyle name="Normal 2 4 3 3 2 3 3" xfId="6886" xr:uid="{00000000-0005-0000-0000-0000301B0000}"/>
    <cellStyle name="Normal 2 4 3 3 2 3 4" xfId="6887" xr:uid="{00000000-0005-0000-0000-0000311B0000}"/>
    <cellStyle name="Normal 2 4 3 3 2 4" xfId="6888" xr:uid="{00000000-0005-0000-0000-0000321B0000}"/>
    <cellStyle name="Normal 2 4 3 3 2 4 2" xfId="6889" xr:uid="{00000000-0005-0000-0000-0000331B0000}"/>
    <cellStyle name="Normal 2 4 3 3 2 4 2 2" xfId="6890" xr:uid="{00000000-0005-0000-0000-0000341B0000}"/>
    <cellStyle name="Normal 2 4 3 3 2 4 2 3" xfId="6891" xr:uid="{00000000-0005-0000-0000-0000351B0000}"/>
    <cellStyle name="Normal 2 4 3 3 2 4 3" xfId="6892" xr:uid="{00000000-0005-0000-0000-0000361B0000}"/>
    <cellStyle name="Normal 2 4 3 3 2 4 4" xfId="6893" xr:uid="{00000000-0005-0000-0000-0000371B0000}"/>
    <cellStyle name="Normal 2 4 3 3 2 5" xfId="6894" xr:uid="{00000000-0005-0000-0000-0000381B0000}"/>
    <cellStyle name="Normal 2 4 3 3 2 5 2" xfId="6895" xr:uid="{00000000-0005-0000-0000-0000391B0000}"/>
    <cellStyle name="Normal 2 4 3 3 2 5 3" xfId="6896" xr:uid="{00000000-0005-0000-0000-00003A1B0000}"/>
    <cellStyle name="Normal 2 4 3 3 2 6" xfId="6897" xr:uid="{00000000-0005-0000-0000-00003B1B0000}"/>
    <cellStyle name="Normal 2 4 3 3 2 7" xfId="6898" xr:uid="{00000000-0005-0000-0000-00003C1B0000}"/>
    <cellStyle name="Normal 2 4 3 3 3" xfId="6899" xr:uid="{00000000-0005-0000-0000-00003D1B0000}"/>
    <cellStyle name="Normal 2 4 3 3 3 2" xfId="6900" xr:uid="{00000000-0005-0000-0000-00003E1B0000}"/>
    <cellStyle name="Normal 2 4 3 3 3 2 2" xfId="6901" xr:uid="{00000000-0005-0000-0000-00003F1B0000}"/>
    <cellStyle name="Normal 2 4 3 3 3 2 3" xfId="6902" xr:uid="{00000000-0005-0000-0000-0000401B0000}"/>
    <cellStyle name="Normal 2 4 3 3 3 3" xfId="6903" xr:uid="{00000000-0005-0000-0000-0000411B0000}"/>
    <cellStyle name="Normal 2 4 3 3 3 4" xfId="6904" xr:uid="{00000000-0005-0000-0000-0000421B0000}"/>
    <cellStyle name="Normal 2 4 3 3 4" xfId="6905" xr:uid="{00000000-0005-0000-0000-0000431B0000}"/>
    <cellStyle name="Normal 2 4 3 3 4 2" xfId="6906" xr:uid="{00000000-0005-0000-0000-0000441B0000}"/>
    <cellStyle name="Normal 2 4 3 3 4 2 2" xfId="6907" xr:uid="{00000000-0005-0000-0000-0000451B0000}"/>
    <cellStyle name="Normal 2 4 3 3 4 2 3" xfId="6908" xr:uid="{00000000-0005-0000-0000-0000461B0000}"/>
    <cellStyle name="Normal 2 4 3 3 4 3" xfId="6909" xr:uid="{00000000-0005-0000-0000-0000471B0000}"/>
    <cellStyle name="Normal 2 4 3 3 4 4" xfId="6910" xr:uid="{00000000-0005-0000-0000-0000481B0000}"/>
    <cellStyle name="Normal 2 4 3 3 5" xfId="6911" xr:uid="{00000000-0005-0000-0000-0000491B0000}"/>
    <cellStyle name="Normal 2 4 3 3 5 2" xfId="6912" xr:uid="{00000000-0005-0000-0000-00004A1B0000}"/>
    <cellStyle name="Normal 2 4 3 3 5 2 2" xfId="6913" xr:uid="{00000000-0005-0000-0000-00004B1B0000}"/>
    <cellStyle name="Normal 2 4 3 3 5 2 3" xfId="6914" xr:uid="{00000000-0005-0000-0000-00004C1B0000}"/>
    <cellStyle name="Normal 2 4 3 3 5 3" xfId="6915" xr:uid="{00000000-0005-0000-0000-00004D1B0000}"/>
    <cellStyle name="Normal 2 4 3 3 5 4" xfId="6916" xr:uid="{00000000-0005-0000-0000-00004E1B0000}"/>
    <cellStyle name="Normal 2 4 3 3 6" xfId="6917" xr:uid="{00000000-0005-0000-0000-00004F1B0000}"/>
    <cellStyle name="Normal 2 4 3 3 6 2" xfId="6918" xr:uid="{00000000-0005-0000-0000-0000501B0000}"/>
    <cellStyle name="Normal 2 4 3 3 6 3" xfId="6919" xr:uid="{00000000-0005-0000-0000-0000511B0000}"/>
    <cellStyle name="Normal 2 4 3 3 7" xfId="6920" xr:uid="{00000000-0005-0000-0000-0000521B0000}"/>
    <cellStyle name="Normal 2 4 3 3 8" xfId="6921" xr:uid="{00000000-0005-0000-0000-0000531B0000}"/>
    <cellStyle name="Normal 2 4 3 3 9" xfId="6922" xr:uid="{00000000-0005-0000-0000-0000541B0000}"/>
    <cellStyle name="Normal 2 4 3 4" xfId="6923" xr:uid="{00000000-0005-0000-0000-0000551B0000}"/>
    <cellStyle name="Normal 2 4 3 4 2" xfId="6924" xr:uid="{00000000-0005-0000-0000-0000561B0000}"/>
    <cellStyle name="Normal 2 4 3 4 2 2" xfId="6925" xr:uid="{00000000-0005-0000-0000-0000571B0000}"/>
    <cellStyle name="Normal 2 4 3 4 2 2 2" xfId="6926" xr:uid="{00000000-0005-0000-0000-0000581B0000}"/>
    <cellStyle name="Normal 2 4 3 4 2 2 2 2" xfId="6927" xr:uid="{00000000-0005-0000-0000-0000591B0000}"/>
    <cellStyle name="Normal 2 4 3 4 2 2 2 3" xfId="6928" xr:uid="{00000000-0005-0000-0000-00005A1B0000}"/>
    <cellStyle name="Normal 2 4 3 4 2 2 3" xfId="6929" xr:uid="{00000000-0005-0000-0000-00005B1B0000}"/>
    <cellStyle name="Normal 2 4 3 4 2 2 4" xfId="6930" xr:uid="{00000000-0005-0000-0000-00005C1B0000}"/>
    <cellStyle name="Normal 2 4 3 4 2 3" xfId="6931" xr:uid="{00000000-0005-0000-0000-00005D1B0000}"/>
    <cellStyle name="Normal 2 4 3 4 2 3 2" xfId="6932" xr:uid="{00000000-0005-0000-0000-00005E1B0000}"/>
    <cellStyle name="Normal 2 4 3 4 2 3 2 2" xfId="6933" xr:uid="{00000000-0005-0000-0000-00005F1B0000}"/>
    <cellStyle name="Normal 2 4 3 4 2 3 2 3" xfId="6934" xr:uid="{00000000-0005-0000-0000-0000601B0000}"/>
    <cellStyle name="Normal 2 4 3 4 2 3 3" xfId="6935" xr:uid="{00000000-0005-0000-0000-0000611B0000}"/>
    <cellStyle name="Normal 2 4 3 4 2 3 4" xfId="6936" xr:uid="{00000000-0005-0000-0000-0000621B0000}"/>
    <cellStyle name="Normal 2 4 3 4 2 4" xfId="6937" xr:uid="{00000000-0005-0000-0000-0000631B0000}"/>
    <cellStyle name="Normal 2 4 3 4 2 4 2" xfId="6938" xr:uid="{00000000-0005-0000-0000-0000641B0000}"/>
    <cellStyle name="Normal 2 4 3 4 2 4 2 2" xfId="6939" xr:uid="{00000000-0005-0000-0000-0000651B0000}"/>
    <cellStyle name="Normal 2 4 3 4 2 4 2 3" xfId="6940" xr:uid="{00000000-0005-0000-0000-0000661B0000}"/>
    <cellStyle name="Normal 2 4 3 4 2 4 3" xfId="6941" xr:uid="{00000000-0005-0000-0000-0000671B0000}"/>
    <cellStyle name="Normal 2 4 3 4 2 4 4" xfId="6942" xr:uid="{00000000-0005-0000-0000-0000681B0000}"/>
    <cellStyle name="Normal 2 4 3 4 2 5" xfId="6943" xr:uid="{00000000-0005-0000-0000-0000691B0000}"/>
    <cellStyle name="Normal 2 4 3 4 2 5 2" xfId="6944" xr:uid="{00000000-0005-0000-0000-00006A1B0000}"/>
    <cellStyle name="Normal 2 4 3 4 2 5 3" xfId="6945" xr:uid="{00000000-0005-0000-0000-00006B1B0000}"/>
    <cellStyle name="Normal 2 4 3 4 2 6" xfId="6946" xr:uid="{00000000-0005-0000-0000-00006C1B0000}"/>
    <cellStyle name="Normal 2 4 3 4 2 7" xfId="6947" xr:uid="{00000000-0005-0000-0000-00006D1B0000}"/>
    <cellStyle name="Normal 2 4 3 4 3" xfId="6948" xr:uid="{00000000-0005-0000-0000-00006E1B0000}"/>
    <cellStyle name="Normal 2 4 3 4 3 2" xfId="6949" xr:uid="{00000000-0005-0000-0000-00006F1B0000}"/>
    <cellStyle name="Normal 2 4 3 4 3 2 2" xfId="6950" xr:uid="{00000000-0005-0000-0000-0000701B0000}"/>
    <cellStyle name="Normal 2 4 3 4 3 2 3" xfId="6951" xr:uid="{00000000-0005-0000-0000-0000711B0000}"/>
    <cellStyle name="Normal 2 4 3 4 3 3" xfId="6952" xr:uid="{00000000-0005-0000-0000-0000721B0000}"/>
    <cellStyle name="Normal 2 4 3 4 3 4" xfId="6953" xr:uid="{00000000-0005-0000-0000-0000731B0000}"/>
    <cellStyle name="Normal 2 4 3 4 4" xfId="6954" xr:uid="{00000000-0005-0000-0000-0000741B0000}"/>
    <cellStyle name="Normal 2 4 3 4 4 2" xfId="6955" xr:uid="{00000000-0005-0000-0000-0000751B0000}"/>
    <cellStyle name="Normal 2 4 3 4 4 2 2" xfId="6956" xr:uid="{00000000-0005-0000-0000-0000761B0000}"/>
    <cellStyle name="Normal 2 4 3 4 4 2 3" xfId="6957" xr:uid="{00000000-0005-0000-0000-0000771B0000}"/>
    <cellStyle name="Normal 2 4 3 4 4 3" xfId="6958" xr:uid="{00000000-0005-0000-0000-0000781B0000}"/>
    <cellStyle name="Normal 2 4 3 4 4 4" xfId="6959" xr:uid="{00000000-0005-0000-0000-0000791B0000}"/>
    <cellStyle name="Normal 2 4 3 4 5" xfId="6960" xr:uid="{00000000-0005-0000-0000-00007A1B0000}"/>
    <cellStyle name="Normal 2 4 3 4 5 2" xfId="6961" xr:uid="{00000000-0005-0000-0000-00007B1B0000}"/>
    <cellStyle name="Normal 2 4 3 4 5 2 2" xfId="6962" xr:uid="{00000000-0005-0000-0000-00007C1B0000}"/>
    <cellStyle name="Normal 2 4 3 4 5 2 3" xfId="6963" xr:uid="{00000000-0005-0000-0000-00007D1B0000}"/>
    <cellStyle name="Normal 2 4 3 4 5 3" xfId="6964" xr:uid="{00000000-0005-0000-0000-00007E1B0000}"/>
    <cellStyle name="Normal 2 4 3 4 5 4" xfId="6965" xr:uid="{00000000-0005-0000-0000-00007F1B0000}"/>
    <cellStyle name="Normal 2 4 3 4 6" xfId="6966" xr:uid="{00000000-0005-0000-0000-0000801B0000}"/>
    <cellStyle name="Normal 2 4 3 4 6 2" xfId="6967" xr:uid="{00000000-0005-0000-0000-0000811B0000}"/>
    <cellStyle name="Normal 2 4 3 4 6 3" xfId="6968" xr:uid="{00000000-0005-0000-0000-0000821B0000}"/>
    <cellStyle name="Normal 2 4 3 4 7" xfId="6969" xr:uid="{00000000-0005-0000-0000-0000831B0000}"/>
    <cellStyle name="Normal 2 4 3 4 8" xfId="6970" xr:uid="{00000000-0005-0000-0000-0000841B0000}"/>
    <cellStyle name="Normal 2 4 3 4 9" xfId="6971" xr:uid="{00000000-0005-0000-0000-0000851B0000}"/>
    <cellStyle name="Normal 2 4 3 5" xfId="6972" xr:uid="{00000000-0005-0000-0000-0000861B0000}"/>
    <cellStyle name="Normal 2 4 3 5 2" xfId="6973" xr:uid="{00000000-0005-0000-0000-0000871B0000}"/>
    <cellStyle name="Normal 2 4 3 5 2 2" xfId="6974" xr:uid="{00000000-0005-0000-0000-0000881B0000}"/>
    <cellStyle name="Normal 2 4 3 5 2 2 2" xfId="6975" xr:uid="{00000000-0005-0000-0000-0000891B0000}"/>
    <cellStyle name="Normal 2 4 3 5 2 2 2 2" xfId="6976" xr:uid="{00000000-0005-0000-0000-00008A1B0000}"/>
    <cellStyle name="Normal 2 4 3 5 2 2 2 3" xfId="6977" xr:uid="{00000000-0005-0000-0000-00008B1B0000}"/>
    <cellStyle name="Normal 2 4 3 5 2 2 3" xfId="6978" xr:uid="{00000000-0005-0000-0000-00008C1B0000}"/>
    <cellStyle name="Normal 2 4 3 5 2 2 4" xfId="6979" xr:uid="{00000000-0005-0000-0000-00008D1B0000}"/>
    <cellStyle name="Normal 2 4 3 5 2 3" xfId="6980" xr:uid="{00000000-0005-0000-0000-00008E1B0000}"/>
    <cellStyle name="Normal 2 4 3 5 2 3 2" xfId="6981" xr:uid="{00000000-0005-0000-0000-00008F1B0000}"/>
    <cellStyle name="Normal 2 4 3 5 2 3 2 2" xfId="6982" xr:uid="{00000000-0005-0000-0000-0000901B0000}"/>
    <cellStyle name="Normal 2 4 3 5 2 3 2 3" xfId="6983" xr:uid="{00000000-0005-0000-0000-0000911B0000}"/>
    <cellStyle name="Normal 2 4 3 5 2 3 3" xfId="6984" xr:uid="{00000000-0005-0000-0000-0000921B0000}"/>
    <cellStyle name="Normal 2 4 3 5 2 3 4" xfId="6985" xr:uid="{00000000-0005-0000-0000-0000931B0000}"/>
    <cellStyle name="Normal 2 4 3 5 2 4" xfId="6986" xr:uid="{00000000-0005-0000-0000-0000941B0000}"/>
    <cellStyle name="Normal 2 4 3 5 2 4 2" xfId="6987" xr:uid="{00000000-0005-0000-0000-0000951B0000}"/>
    <cellStyle name="Normal 2 4 3 5 2 4 2 2" xfId="6988" xr:uid="{00000000-0005-0000-0000-0000961B0000}"/>
    <cellStyle name="Normal 2 4 3 5 2 4 2 3" xfId="6989" xr:uid="{00000000-0005-0000-0000-0000971B0000}"/>
    <cellStyle name="Normal 2 4 3 5 2 4 3" xfId="6990" xr:uid="{00000000-0005-0000-0000-0000981B0000}"/>
    <cellStyle name="Normal 2 4 3 5 2 4 4" xfId="6991" xr:uid="{00000000-0005-0000-0000-0000991B0000}"/>
    <cellStyle name="Normal 2 4 3 5 2 5" xfId="6992" xr:uid="{00000000-0005-0000-0000-00009A1B0000}"/>
    <cellStyle name="Normal 2 4 3 5 2 5 2" xfId="6993" xr:uid="{00000000-0005-0000-0000-00009B1B0000}"/>
    <cellStyle name="Normal 2 4 3 5 2 5 3" xfId="6994" xr:uid="{00000000-0005-0000-0000-00009C1B0000}"/>
    <cellStyle name="Normal 2 4 3 5 2 6" xfId="6995" xr:uid="{00000000-0005-0000-0000-00009D1B0000}"/>
    <cellStyle name="Normal 2 4 3 5 2 7" xfId="6996" xr:uid="{00000000-0005-0000-0000-00009E1B0000}"/>
    <cellStyle name="Normal 2 4 3 5 3" xfId="6997" xr:uid="{00000000-0005-0000-0000-00009F1B0000}"/>
    <cellStyle name="Normal 2 4 3 5 3 2" xfId="6998" xr:uid="{00000000-0005-0000-0000-0000A01B0000}"/>
    <cellStyle name="Normal 2 4 3 5 3 2 2" xfId="6999" xr:uid="{00000000-0005-0000-0000-0000A11B0000}"/>
    <cellStyle name="Normal 2 4 3 5 3 2 3" xfId="7000" xr:uid="{00000000-0005-0000-0000-0000A21B0000}"/>
    <cellStyle name="Normal 2 4 3 5 3 3" xfId="7001" xr:uid="{00000000-0005-0000-0000-0000A31B0000}"/>
    <cellStyle name="Normal 2 4 3 5 3 4" xfId="7002" xr:uid="{00000000-0005-0000-0000-0000A41B0000}"/>
    <cellStyle name="Normal 2 4 3 5 4" xfId="7003" xr:uid="{00000000-0005-0000-0000-0000A51B0000}"/>
    <cellStyle name="Normal 2 4 3 5 4 2" xfId="7004" xr:uid="{00000000-0005-0000-0000-0000A61B0000}"/>
    <cellStyle name="Normal 2 4 3 5 4 2 2" xfId="7005" xr:uid="{00000000-0005-0000-0000-0000A71B0000}"/>
    <cellStyle name="Normal 2 4 3 5 4 2 3" xfId="7006" xr:uid="{00000000-0005-0000-0000-0000A81B0000}"/>
    <cellStyle name="Normal 2 4 3 5 4 3" xfId="7007" xr:uid="{00000000-0005-0000-0000-0000A91B0000}"/>
    <cellStyle name="Normal 2 4 3 5 4 4" xfId="7008" xr:uid="{00000000-0005-0000-0000-0000AA1B0000}"/>
    <cellStyle name="Normal 2 4 3 5 5" xfId="7009" xr:uid="{00000000-0005-0000-0000-0000AB1B0000}"/>
    <cellStyle name="Normal 2 4 3 5 5 2" xfId="7010" xr:uid="{00000000-0005-0000-0000-0000AC1B0000}"/>
    <cellStyle name="Normal 2 4 3 5 5 2 2" xfId="7011" xr:uid="{00000000-0005-0000-0000-0000AD1B0000}"/>
    <cellStyle name="Normal 2 4 3 5 5 2 3" xfId="7012" xr:uid="{00000000-0005-0000-0000-0000AE1B0000}"/>
    <cellStyle name="Normal 2 4 3 5 5 3" xfId="7013" xr:uid="{00000000-0005-0000-0000-0000AF1B0000}"/>
    <cellStyle name="Normal 2 4 3 5 5 4" xfId="7014" xr:uid="{00000000-0005-0000-0000-0000B01B0000}"/>
    <cellStyle name="Normal 2 4 3 5 6" xfId="7015" xr:uid="{00000000-0005-0000-0000-0000B11B0000}"/>
    <cellStyle name="Normal 2 4 3 5 6 2" xfId="7016" xr:uid="{00000000-0005-0000-0000-0000B21B0000}"/>
    <cellStyle name="Normal 2 4 3 5 6 3" xfId="7017" xr:uid="{00000000-0005-0000-0000-0000B31B0000}"/>
    <cellStyle name="Normal 2 4 3 5 7" xfId="7018" xr:uid="{00000000-0005-0000-0000-0000B41B0000}"/>
    <cellStyle name="Normal 2 4 3 5 8" xfId="7019" xr:uid="{00000000-0005-0000-0000-0000B51B0000}"/>
    <cellStyle name="Normal 2 4 3 5 9" xfId="7020" xr:uid="{00000000-0005-0000-0000-0000B61B0000}"/>
    <cellStyle name="Normal 2 4 3 6" xfId="7021" xr:uid="{00000000-0005-0000-0000-0000B71B0000}"/>
    <cellStyle name="Normal 2 4 3 7" xfId="7022" xr:uid="{00000000-0005-0000-0000-0000B81B0000}"/>
    <cellStyle name="Normal 2 4 3 8" xfId="7023" xr:uid="{00000000-0005-0000-0000-0000B91B0000}"/>
    <cellStyle name="Normal 2 4 4" xfId="7024" xr:uid="{00000000-0005-0000-0000-0000BA1B0000}"/>
    <cellStyle name="Normal 2 4 4 10" xfId="7025" xr:uid="{00000000-0005-0000-0000-0000BB1B0000}"/>
    <cellStyle name="Normal 2 4 4 11" xfId="7026" xr:uid="{00000000-0005-0000-0000-0000BC1B0000}"/>
    <cellStyle name="Normal 2 4 4 2" xfId="7027" xr:uid="{00000000-0005-0000-0000-0000BD1B0000}"/>
    <cellStyle name="Normal 2 4 4 2 2" xfId="7028" xr:uid="{00000000-0005-0000-0000-0000BE1B0000}"/>
    <cellStyle name="Normal 2 4 4 2 2 2" xfId="7029" xr:uid="{00000000-0005-0000-0000-0000BF1B0000}"/>
    <cellStyle name="Normal 2 4 4 2 2 2 2" xfId="7030" xr:uid="{00000000-0005-0000-0000-0000C01B0000}"/>
    <cellStyle name="Normal 2 4 4 2 2 2 2 2" xfId="7031" xr:uid="{00000000-0005-0000-0000-0000C11B0000}"/>
    <cellStyle name="Normal 2 4 4 2 2 2 2 3" xfId="7032" xr:uid="{00000000-0005-0000-0000-0000C21B0000}"/>
    <cellStyle name="Normal 2 4 4 2 2 2 3" xfId="7033" xr:uid="{00000000-0005-0000-0000-0000C31B0000}"/>
    <cellStyle name="Normal 2 4 4 2 2 2 4" xfId="7034" xr:uid="{00000000-0005-0000-0000-0000C41B0000}"/>
    <cellStyle name="Normal 2 4 4 2 2 3" xfId="7035" xr:uid="{00000000-0005-0000-0000-0000C51B0000}"/>
    <cellStyle name="Normal 2 4 4 2 2 3 2" xfId="7036" xr:uid="{00000000-0005-0000-0000-0000C61B0000}"/>
    <cellStyle name="Normal 2 4 4 2 2 3 2 2" xfId="7037" xr:uid="{00000000-0005-0000-0000-0000C71B0000}"/>
    <cellStyle name="Normal 2 4 4 2 2 3 2 3" xfId="7038" xr:uid="{00000000-0005-0000-0000-0000C81B0000}"/>
    <cellStyle name="Normal 2 4 4 2 2 3 3" xfId="7039" xr:uid="{00000000-0005-0000-0000-0000C91B0000}"/>
    <cellStyle name="Normal 2 4 4 2 2 3 4" xfId="7040" xr:uid="{00000000-0005-0000-0000-0000CA1B0000}"/>
    <cellStyle name="Normal 2 4 4 2 2 4" xfId="7041" xr:uid="{00000000-0005-0000-0000-0000CB1B0000}"/>
    <cellStyle name="Normal 2 4 4 2 2 4 2" xfId="7042" xr:uid="{00000000-0005-0000-0000-0000CC1B0000}"/>
    <cellStyle name="Normal 2 4 4 2 2 4 2 2" xfId="7043" xr:uid="{00000000-0005-0000-0000-0000CD1B0000}"/>
    <cellStyle name="Normal 2 4 4 2 2 4 2 3" xfId="7044" xr:uid="{00000000-0005-0000-0000-0000CE1B0000}"/>
    <cellStyle name="Normal 2 4 4 2 2 4 3" xfId="7045" xr:uid="{00000000-0005-0000-0000-0000CF1B0000}"/>
    <cellStyle name="Normal 2 4 4 2 2 4 4" xfId="7046" xr:uid="{00000000-0005-0000-0000-0000D01B0000}"/>
    <cellStyle name="Normal 2 4 4 2 2 5" xfId="7047" xr:uid="{00000000-0005-0000-0000-0000D11B0000}"/>
    <cellStyle name="Normal 2 4 4 2 2 5 2" xfId="7048" xr:uid="{00000000-0005-0000-0000-0000D21B0000}"/>
    <cellStyle name="Normal 2 4 4 2 2 5 3" xfId="7049" xr:uid="{00000000-0005-0000-0000-0000D31B0000}"/>
    <cellStyle name="Normal 2 4 4 2 2 6" xfId="7050" xr:uid="{00000000-0005-0000-0000-0000D41B0000}"/>
    <cellStyle name="Normal 2 4 4 2 2 7" xfId="7051" xr:uid="{00000000-0005-0000-0000-0000D51B0000}"/>
    <cellStyle name="Normal 2 4 4 2 3" xfId="7052" xr:uid="{00000000-0005-0000-0000-0000D61B0000}"/>
    <cellStyle name="Normal 2 4 4 2 3 2" xfId="7053" xr:uid="{00000000-0005-0000-0000-0000D71B0000}"/>
    <cellStyle name="Normal 2 4 4 2 3 2 2" xfId="7054" xr:uid="{00000000-0005-0000-0000-0000D81B0000}"/>
    <cellStyle name="Normal 2 4 4 2 3 2 3" xfId="7055" xr:uid="{00000000-0005-0000-0000-0000D91B0000}"/>
    <cellStyle name="Normal 2 4 4 2 3 3" xfId="7056" xr:uid="{00000000-0005-0000-0000-0000DA1B0000}"/>
    <cellStyle name="Normal 2 4 4 2 3 4" xfId="7057" xr:uid="{00000000-0005-0000-0000-0000DB1B0000}"/>
    <cellStyle name="Normal 2 4 4 2 4" xfId="7058" xr:uid="{00000000-0005-0000-0000-0000DC1B0000}"/>
    <cellStyle name="Normal 2 4 4 2 4 2" xfId="7059" xr:uid="{00000000-0005-0000-0000-0000DD1B0000}"/>
    <cellStyle name="Normal 2 4 4 2 4 2 2" xfId="7060" xr:uid="{00000000-0005-0000-0000-0000DE1B0000}"/>
    <cellStyle name="Normal 2 4 4 2 4 2 3" xfId="7061" xr:uid="{00000000-0005-0000-0000-0000DF1B0000}"/>
    <cellStyle name="Normal 2 4 4 2 4 3" xfId="7062" xr:uid="{00000000-0005-0000-0000-0000E01B0000}"/>
    <cellStyle name="Normal 2 4 4 2 4 4" xfId="7063" xr:uid="{00000000-0005-0000-0000-0000E11B0000}"/>
    <cellStyle name="Normal 2 4 4 2 5" xfId="7064" xr:uid="{00000000-0005-0000-0000-0000E21B0000}"/>
    <cellStyle name="Normal 2 4 4 2 5 2" xfId="7065" xr:uid="{00000000-0005-0000-0000-0000E31B0000}"/>
    <cellStyle name="Normal 2 4 4 2 5 2 2" xfId="7066" xr:uid="{00000000-0005-0000-0000-0000E41B0000}"/>
    <cellStyle name="Normal 2 4 4 2 5 2 3" xfId="7067" xr:uid="{00000000-0005-0000-0000-0000E51B0000}"/>
    <cellStyle name="Normal 2 4 4 2 5 3" xfId="7068" xr:uid="{00000000-0005-0000-0000-0000E61B0000}"/>
    <cellStyle name="Normal 2 4 4 2 5 4" xfId="7069" xr:uid="{00000000-0005-0000-0000-0000E71B0000}"/>
    <cellStyle name="Normal 2 4 4 2 6" xfId="7070" xr:uid="{00000000-0005-0000-0000-0000E81B0000}"/>
    <cellStyle name="Normal 2 4 4 2 6 2" xfId="7071" xr:uid="{00000000-0005-0000-0000-0000E91B0000}"/>
    <cellStyle name="Normal 2 4 4 2 6 3" xfId="7072" xr:uid="{00000000-0005-0000-0000-0000EA1B0000}"/>
    <cellStyle name="Normal 2 4 4 2 7" xfId="7073" xr:uid="{00000000-0005-0000-0000-0000EB1B0000}"/>
    <cellStyle name="Normal 2 4 4 2 8" xfId="7074" xr:uid="{00000000-0005-0000-0000-0000EC1B0000}"/>
    <cellStyle name="Normal 2 4 4 2 9" xfId="7075" xr:uid="{00000000-0005-0000-0000-0000ED1B0000}"/>
    <cellStyle name="Normal 2 4 4 3" xfId="7076" xr:uid="{00000000-0005-0000-0000-0000EE1B0000}"/>
    <cellStyle name="Normal 2 4 4 3 2" xfId="7077" xr:uid="{00000000-0005-0000-0000-0000EF1B0000}"/>
    <cellStyle name="Normal 2 4 4 3 2 2" xfId="7078" xr:uid="{00000000-0005-0000-0000-0000F01B0000}"/>
    <cellStyle name="Normal 2 4 4 3 2 2 2" xfId="7079" xr:uid="{00000000-0005-0000-0000-0000F11B0000}"/>
    <cellStyle name="Normal 2 4 4 3 2 2 3" xfId="7080" xr:uid="{00000000-0005-0000-0000-0000F21B0000}"/>
    <cellStyle name="Normal 2 4 4 3 2 3" xfId="7081" xr:uid="{00000000-0005-0000-0000-0000F31B0000}"/>
    <cellStyle name="Normal 2 4 4 3 2 4" xfId="7082" xr:uid="{00000000-0005-0000-0000-0000F41B0000}"/>
    <cellStyle name="Normal 2 4 4 3 3" xfId="7083" xr:uid="{00000000-0005-0000-0000-0000F51B0000}"/>
    <cellStyle name="Normal 2 4 4 3 3 2" xfId="7084" xr:uid="{00000000-0005-0000-0000-0000F61B0000}"/>
    <cellStyle name="Normal 2 4 4 3 3 2 2" xfId="7085" xr:uid="{00000000-0005-0000-0000-0000F71B0000}"/>
    <cellStyle name="Normal 2 4 4 3 3 2 3" xfId="7086" xr:uid="{00000000-0005-0000-0000-0000F81B0000}"/>
    <cellStyle name="Normal 2 4 4 3 3 3" xfId="7087" xr:uid="{00000000-0005-0000-0000-0000F91B0000}"/>
    <cellStyle name="Normal 2 4 4 3 3 4" xfId="7088" xr:uid="{00000000-0005-0000-0000-0000FA1B0000}"/>
    <cellStyle name="Normal 2 4 4 3 4" xfId="7089" xr:uid="{00000000-0005-0000-0000-0000FB1B0000}"/>
    <cellStyle name="Normal 2 4 4 3 4 2" xfId="7090" xr:uid="{00000000-0005-0000-0000-0000FC1B0000}"/>
    <cellStyle name="Normal 2 4 4 3 4 2 2" xfId="7091" xr:uid="{00000000-0005-0000-0000-0000FD1B0000}"/>
    <cellStyle name="Normal 2 4 4 3 4 2 3" xfId="7092" xr:uid="{00000000-0005-0000-0000-0000FE1B0000}"/>
    <cellStyle name="Normal 2 4 4 3 4 3" xfId="7093" xr:uid="{00000000-0005-0000-0000-0000FF1B0000}"/>
    <cellStyle name="Normal 2 4 4 3 4 4" xfId="7094" xr:uid="{00000000-0005-0000-0000-0000001C0000}"/>
    <cellStyle name="Normal 2 4 4 3 5" xfId="7095" xr:uid="{00000000-0005-0000-0000-0000011C0000}"/>
    <cellStyle name="Normal 2 4 4 3 5 2" xfId="7096" xr:uid="{00000000-0005-0000-0000-0000021C0000}"/>
    <cellStyle name="Normal 2 4 4 3 5 3" xfId="7097" xr:uid="{00000000-0005-0000-0000-0000031C0000}"/>
    <cellStyle name="Normal 2 4 4 3 6" xfId="7098" xr:uid="{00000000-0005-0000-0000-0000041C0000}"/>
    <cellStyle name="Normal 2 4 4 3 7" xfId="7099" xr:uid="{00000000-0005-0000-0000-0000051C0000}"/>
    <cellStyle name="Normal 2 4 4 3 8" xfId="7100" xr:uid="{00000000-0005-0000-0000-0000061C0000}"/>
    <cellStyle name="Normal 2 4 4 4" xfId="7101" xr:uid="{00000000-0005-0000-0000-0000071C0000}"/>
    <cellStyle name="Normal 2 4 4 4 2" xfId="7102" xr:uid="{00000000-0005-0000-0000-0000081C0000}"/>
    <cellStyle name="Normal 2 4 4 4 2 2" xfId="7103" xr:uid="{00000000-0005-0000-0000-0000091C0000}"/>
    <cellStyle name="Normal 2 4 4 4 2 3" xfId="7104" xr:uid="{00000000-0005-0000-0000-00000A1C0000}"/>
    <cellStyle name="Normal 2 4 4 4 3" xfId="7105" xr:uid="{00000000-0005-0000-0000-00000B1C0000}"/>
    <cellStyle name="Normal 2 4 4 4 4" xfId="7106" xr:uid="{00000000-0005-0000-0000-00000C1C0000}"/>
    <cellStyle name="Normal 2 4 4 5" xfId="7107" xr:uid="{00000000-0005-0000-0000-00000D1C0000}"/>
    <cellStyle name="Normal 2 4 4 5 2" xfId="7108" xr:uid="{00000000-0005-0000-0000-00000E1C0000}"/>
    <cellStyle name="Normal 2 4 4 5 2 2" xfId="7109" xr:uid="{00000000-0005-0000-0000-00000F1C0000}"/>
    <cellStyle name="Normal 2 4 4 5 2 3" xfId="7110" xr:uid="{00000000-0005-0000-0000-0000101C0000}"/>
    <cellStyle name="Normal 2 4 4 5 3" xfId="7111" xr:uid="{00000000-0005-0000-0000-0000111C0000}"/>
    <cellStyle name="Normal 2 4 4 5 4" xfId="7112" xr:uid="{00000000-0005-0000-0000-0000121C0000}"/>
    <cellStyle name="Normal 2 4 4 6" xfId="7113" xr:uid="{00000000-0005-0000-0000-0000131C0000}"/>
    <cellStyle name="Normal 2 4 4 6 2" xfId="7114" xr:uid="{00000000-0005-0000-0000-0000141C0000}"/>
    <cellStyle name="Normal 2 4 4 6 2 2" xfId="7115" xr:uid="{00000000-0005-0000-0000-0000151C0000}"/>
    <cellStyle name="Normal 2 4 4 6 2 3" xfId="7116" xr:uid="{00000000-0005-0000-0000-0000161C0000}"/>
    <cellStyle name="Normal 2 4 4 6 3" xfId="7117" xr:uid="{00000000-0005-0000-0000-0000171C0000}"/>
    <cellStyle name="Normal 2 4 4 6 4" xfId="7118" xr:uid="{00000000-0005-0000-0000-0000181C0000}"/>
    <cellStyle name="Normal 2 4 4 7" xfId="7119" xr:uid="{00000000-0005-0000-0000-0000191C0000}"/>
    <cellStyle name="Normal 2 4 4 7 2" xfId="7120" xr:uid="{00000000-0005-0000-0000-00001A1C0000}"/>
    <cellStyle name="Normal 2 4 4 7 3" xfId="7121" xr:uid="{00000000-0005-0000-0000-00001B1C0000}"/>
    <cellStyle name="Normal 2 4 4 8" xfId="7122" xr:uid="{00000000-0005-0000-0000-00001C1C0000}"/>
    <cellStyle name="Normal 2 4 4 9" xfId="7123" xr:uid="{00000000-0005-0000-0000-00001D1C0000}"/>
    <cellStyle name="Normal 2 4 5" xfId="7124" xr:uid="{00000000-0005-0000-0000-00001E1C0000}"/>
    <cellStyle name="Normal 2 4 5 10" xfId="7125" xr:uid="{00000000-0005-0000-0000-00001F1C0000}"/>
    <cellStyle name="Normal 2 4 5 2" xfId="7126" xr:uid="{00000000-0005-0000-0000-0000201C0000}"/>
    <cellStyle name="Normal 2 4 5 2 2" xfId="7127" xr:uid="{00000000-0005-0000-0000-0000211C0000}"/>
    <cellStyle name="Normal 2 4 5 2 2 2" xfId="7128" xr:uid="{00000000-0005-0000-0000-0000221C0000}"/>
    <cellStyle name="Normal 2 4 5 2 2 2 2" xfId="7129" xr:uid="{00000000-0005-0000-0000-0000231C0000}"/>
    <cellStyle name="Normal 2 4 5 2 2 2 2 2" xfId="7130" xr:uid="{00000000-0005-0000-0000-0000241C0000}"/>
    <cellStyle name="Normal 2 4 5 2 2 2 2 3" xfId="7131" xr:uid="{00000000-0005-0000-0000-0000251C0000}"/>
    <cellStyle name="Normal 2 4 5 2 2 2 3" xfId="7132" xr:uid="{00000000-0005-0000-0000-0000261C0000}"/>
    <cellStyle name="Normal 2 4 5 2 2 2 4" xfId="7133" xr:uid="{00000000-0005-0000-0000-0000271C0000}"/>
    <cellStyle name="Normal 2 4 5 2 2 3" xfId="7134" xr:uid="{00000000-0005-0000-0000-0000281C0000}"/>
    <cellStyle name="Normal 2 4 5 2 2 3 2" xfId="7135" xr:uid="{00000000-0005-0000-0000-0000291C0000}"/>
    <cellStyle name="Normal 2 4 5 2 2 3 2 2" xfId="7136" xr:uid="{00000000-0005-0000-0000-00002A1C0000}"/>
    <cellStyle name="Normal 2 4 5 2 2 3 2 3" xfId="7137" xr:uid="{00000000-0005-0000-0000-00002B1C0000}"/>
    <cellStyle name="Normal 2 4 5 2 2 3 3" xfId="7138" xr:uid="{00000000-0005-0000-0000-00002C1C0000}"/>
    <cellStyle name="Normal 2 4 5 2 2 3 4" xfId="7139" xr:uid="{00000000-0005-0000-0000-00002D1C0000}"/>
    <cellStyle name="Normal 2 4 5 2 2 4" xfId="7140" xr:uid="{00000000-0005-0000-0000-00002E1C0000}"/>
    <cellStyle name="Normal 2 4 5 2 2 4 2" xfId="7141" xr:uid="{00000000-0005-0000-0000-00002F1C0000}"/>
    <cellStyle name="Normal 2 4 5 2 2 4 2 2" xfId="7142" xr:uid="{00000000-0005-0000-0000-0000301C0000}"/>
    <cellStyle name="Normal 2 4 5 2 2 4 2 3" xfId="7143" xr:uid="{00000000-0005-0000-0000-0000311C0000}"/>
    <cellStyle name="Normal 2 4 5 2 2 4 3" xfId="7144" xr:uid="{00000000-0005-0000-0000-0000321C0000}"/>
    <cellStyle name="Normal 2 4 5 2 2 4 4" xfId="7145" xr:uid="{00000000-0005-0000-0000-0000331C0000}"/>
    <cellStyle name="Normal 2 4 5 2 2 5" xfId="7146" xr:uid="{00000000-0005-0000-0000-0000341C0000}"/>
    <cellStyle name="Normal 2 4 5 2 2 5 2" xfId="7147" xr:uid="{00000000-0005-0000-0000-0000351C0000}"/>
    <cellStyle name="Normal 2 4 5 2 2 5 3" xfId="7148" xr:uid="{00000000-0005-0000-0000-0000361C0000}"/>
    <cellStyle name="Normal 2 4 5 2 2 6" xfId="7149" xr:uid="{00000000-0005-0000-0000-0000371C0000}"/>
    <cellStyle name="Normal 2 4 5 2 2 7" xfId="7150" xr:uid="{00000000-0005-0000-0000-0000381C0000}"/>
    <cellStyle name="Normal 2 4 5 2 3" xfId="7151" xr:uid="{00000000-0005-0000-0000-0000391C0000}"/>
    <cellStyle name="Normal 2 4 5 2 3 2" xfId="7152" xr:uid="{00000000-0005-0000-0000-00003A1C0000}"/>
    <cellStyle name="Normal 2 4 5 2 3 2 2" xfId="7153" xr:uid="{00000000-0005-0000-0000-00003B1C0000}"/>
    <cellStyle name="Normal 2 4 5 2 3 2 3" xfId="7154" xr:uid="{00000000-0005-0000-0000-00003C1C0000}"/>
    <cellStyle name="Normal 2 4 5 2 3 3" xfId="7155" xr:uid="{00000000-0005-0000-0000-00003D1C0000}"/>
    <cellStyle name="Normal 2 4 5 2 3 4" xfId="7156" xr:uid="{00000000-0005-0000-0000-00003E1C0000}"/>
    <cellStyle name="Normal 2 4 5 2 4" xfId="7157" xr:uid="{00000000-0005-0000-0000-00003F1C0000}"/>
    <cellStyle name="Normal 2 4 5 2 4 2" xfId="7158" xr:uid="{00000000-0005-0000-0000-0000401C0000}"/>
    <cellStyle name="Normal 2 4 5 2 4 2 2" xfId="7159" xr:uid="{00000000-0005-0000-0000-0000411C0000}"/>
    <cellStyle name="Normal 2 4 5 2 4 2 3" xfId="7160" xr:uid="{00000000-0005-0000-0000-0000421C0000}"/>
    <cellStyle name="Normal 2 4 5 2 4 3" xfId="7161" xr:uid="{00000000-0005-0000-0000-0000431C0000}"/>
    <cellStyle name="Normal 2 4 5 2 4 4" xfId="7162" xr:uid="{00000000-0005-0000-0000-0000441C0000}"/>
    <cellStyle name="Normal 2 4 5 2 5" xfId="7163" xr:uid="{00000000-0005-0000-0000-0000451C0000}"/>
    <cellStyle name="Normal 2 4 5 2 5 2" xfId="7164" xr:uid="{00000000-0005-0000-0000-0000461C0000}"/>
    <cellStyle name="Normal 2 4 5 2 5 2 2" xfId="7165" xr:uid="{00000000-0005-0000-0000-0000471C0000}"/>
    <cellStyle name="Normal 2 4 5 2 5 2 3" xfId="7166" xr:uid="{00000000-0005-0000-0000-0000481C0000}"/>
    <cellStyle name="Normal 2 4 5 2 5 3" xfId="7167" xr:uid="{00000000-0005-0000-0000-0000491C0000}"/>
    <cellStyle name="Normal 2 4 5 2 5 4" xfId="7168" xr:uid="{00000000-0005-0000-0000-00004A1C0000}"/>
    <cellStyle name="Normal 2 4 5 2 6" xfId="7169" xr:uid="{00000000-0005-0000-0000-00004B1C0000}"/>
    <cellStyle name="Normal 2 4 5 2 6 2" xfId="7170" xr:uid="{00000000-0005-0000-0000-00004C1C0000}"/>
    <cellStyle name="Normal 2 4 5 2 6 3" xfId="7171" xr:uid="{00000000-0005-0000-0000-00004D1C0000}"/>
    <cellStyle name="Normal 2 4 5 2 7" xfId="7172" xr:uid="{00000000-0005-0000-0000-00004E1C0000}"/>
    <cellStyle name="Normal 2 4 5 2 8" xfId="7173" xr:uid="{00000000-0005-0000-0000-00004F1C0000}"/>
    <cellStyle name="Normal 2 4 5 2 9" xfId="7174" xr:uid="{00000000-0005-0000-0000-0000501C0000}"/>
    <cellStyle name="Normal 2 4 5 3" xfId="7175" xr:uid="{00000000-0005-0000-0000-0000511C0000}"/>
    <cellStyle name="Normal 2 4 5 3 2" xfId="7176" xr:uid="{00000000-0005-0000-0000-0000521C0000}"/>
    <cellStyle name="Normal 2 4 5 3 2 2" xfId="7177" xr:uid="{00000000-0005-0000-0000-0000531C0000}"/>
    <cellStyle name="Normal 2 4 5 3 2 2 2" xfId="7178" xr:uid="{00000000-0005-0000-0000-0000541C0000}"/>
    <cellStyle name="Normal 2 4 5 3 2 2 3" xfId="7179" xr:uid="{00000000-0005-0000-0000-0000551C0000}"/>
    <cellStyle name="Normal 2 4 5 3 2 3" xfId="7180" xr:uid="{00000000-0005-0000-0000-0000561C0000}"/>
    <cellStyle name="Normal 2 4 5 3 2 4" xfId="7181" xr:uid="{00000000-0005-0000-0000-0000571C0000}"/>
    <cellStyle name="Normal 2 4 5 3 3" xfId="7182" xr:uid="{00000000-0005-0000-0000-0000581C0000}"/>
    <cellStyle name="Normal 2 4 5 3 3 2" xfId="7183" xr:uid="{00000000-0005-0000-0000-0000591C0000}"/>
    <cellStyle name="Normal 2 4 5 3 3 2 2" xfId="7184" xr:uid="{00000000-0005-0000-0000-00005A1C0000}"/>
    <cellStyle name="Normal 2 4 5 3 3 2 3" xfId="7185" xr:uid="{00000000-0005-0000-0000-00005B1C0000}"/>
    <cellStyle name="Normal 2 4 5 3 3 3" xfId="7186" xr:uid="{00000000-0005-0000-0000-00005C1C0000}"/>
    <cellStyle name="Normal 2 4 5 3 3 4" xfId="7187" xr:uid="{00000000-0005-0000-0000-00005D1C0000}"/>
    <cellStyle name="Normal 2 4 5 3 4" xfId="7188" xr:uid="{00000000-0005-0000-0000-00005E1C0000}"/>
    <cellStyle name="Normal 2 4 5 3 4 2" xfId="7189" xr:uid="{00000000-0005-0000-0000-00005F1C0000}"/>
    <cellStyle name="Normal 2 4 5 3 4 2 2" xfId="7190" xr:uid="{00000000-0005-0000-0000-0000601C0000}"/>
    <cellStyle name="Normal 2 4 5 3 4 2 3" xfId="7191" xr:uid="{00000000-0005-0000-0000-0000611C0000}"/>
    <cellStyle name="Normal 2 4 5 3 4 3" xfId="7192" xr:uid="{00000000-0005-0000-0000-0000621C0000}"/>
    <cellStyle name="Normal 2 4 5 3 4 4" xfId="7193" xr:uid="{00000000-0005-0000-0000-0000631C0000}"/>
    <cellStyle name="Normal 2 4 5 3 5" xfId="7194" xr:uid="{00000000-0005-0000-0000-0000641C0000}"/>
    <cellStyle name="Normal 2 4 5 3 5 2" xfId="7195" xr:uid="{00000000-0005-0000-0000-0000651C0000}"/>
    <cellStyle name="Normal 2 4 5 3 5 3" xfId="7196" xr:uid="{00000000-0005-0000-0000-0000661C0000}"/>
    <cellStyle name="Normal 2 4 5 3 6" xfId="7197" xr:uid="{00000000-0005-0000-0000-0000671C0000}"/>
    <cellStyle name="Normal 2 4 5 3 7" xfId="7198" xr:uid="{00000000-0005-0000-0000-0000681C0000}"/>
    <cellStyle name="Normal 2 4 5 4" xfId="7199" xr:uid="{00000000-0005-0000-0000-0000691C0000}"/>
    <cellStyle name="Normal 2 4 5 4 2" xfId="7200" xr:uid="{00000000-0005-0000-0000-00006A1C0000}"/>
    <cellStyle name="Normal 2 4 5 4 2 2" xfId="7201" xr:uid="{00000000-0005-0000-0000-00006B1C0000}"/>
    <cellStyle name="Normal 2 4 5 4 2 3" xfId="7202" xr:uid="{00000000-0005-0000-0000-00006C1C0000}"/>
    <cellStyle name="Normal 2 4 5 4 3" xfId="7203" xr:uid="{00000000-0005-0000-0000-00006D1C0000}"/>
    <cellStyle name="Normal 2 4 5 4 4" xfId="7204" xr:uid="{00000000-0005-0000-0000-00006E1C0000}"/>
    <cellStyle name="Normal 2 4 5 5" xfId="7205" xr:uid="{00000000-0005-0000-0000-00006F1C0000}"/>
    <cellStyle name="Normal 2 4 5 5 2" xfId="7206" xr:uid="{00000000-0005-0000-0000-0000701C0000}"/>
    <cellStyle name="Normal 2 4 5 5 2 2" xfId="7207" xr:uid="{00000000-0005-0000-0000-0000711C0000}"/>
    <cellStyle name="Normal 2 4 5 5 2 3" xfId="7208" xr:uid="{00000000-0005-0000-0000-0000721C0000}"/>
    <cellStyle name="Normal 2 4 5 5 3" xfId="7209" xr:uid="{00000000-0005-0000-0000-0000731C0000}"/>
    <cellStyle name="Normal 2 4 5 5 4" xfId="7210" xr:uid="{00000000-0005-0000-0000-0000741C0000}"/>
    <cellStyle name="Normal 2 4 5 6" xfId="7211" xr:uid="{00000000-0005-0000-0000-0000751C0000}"/>
    <cellStyle name="Normal 2 4 5 6 2" xfId="7212" xr:uid="{00000000-0005-0000-0000-0000761C0000}"/>
    <cellStyle name="Normal 2 4 5 6 2 2" xfId="7213" xr:uid="{00000000-0005-0000-0000-0000771C0000}"/>
    <cellStyle name="Normal 2 4 5 6 2 3" xfId="7214" xr:uid="{00000000-0005-0000-0000-0000781C0000}"/>
    <cellStyle name="Normal 2 4 5 6 3" xfId="7215" xr:uid="{00000000-0005-0000-0000-0000791C0000}"/>
    <cellStyle name="Normal 2 4 5 6 4" xfId="7216" xr:uid="{00000000-0005-0000-0000-00007A1C0000}"/>
    <cellStyle name="Normal 2 4 5 7" xfId="7217" xr:uid="{00000000-0005-0000-0000-00007B1C0000}"/>
    <cellStyle name="Normal 2 4 5 7 2" xfId="7218" xr:uid="{00000000-0005-0000-0000-00007C1C0000}"/>
    <cellStyle name="Normal 2 4 5 7 3" xfId="7219" xr:uid="{00000000-0005-0000-0000-00007D1C0000}"/>
    <cellStyle name="Normal 2 4 5 8" xfId="7220" xr:uid="{00000000-0005-0000-0000-00007E1C0000}"/>
    <cellStyle name="Normal 2 4 5 9" xfId="7221" xr:uid="{00000000-0005-0000-0000-00007F1C0000}"/>
    <cellStyle name="Normal 2 4 6" xfId="7222" xr:uid="{00000000-0005-0000-0000-0000801C0000}"/>
    <cellStyle name="Normal 2 4 6 2" xfId="7223" xr:uid="{00000000-0005-0000-0000-0000811C0000}"/>
    <cellStyle name="Normal 2 4 6 2 2" xfId="7224" xr:uid="{00000000-0005-0000-0000-0000821C0000}"/>
    <cellStyle name="Normal 2 4 6 2 2 2" xfId="7225" xr:uid="{00000000-0005-0000-0000-0000831C0000}"/>
    <cellStyle name="Normal 2 4 6 2 2 2 2" xfId="7226" xr:uid="{00000000-0005-0000-0000-0000841C0000}"/>
    <cellStyle name="Normal 2 4 6 2 2 2 3" xfId="7227" xr:uid="{00000000-0005-0000-0000-0000851C0000}"/>
    <cellStyle name="Normal 2 4 6 2 2 3" xfId="7228" xr:uid="{00000000-0005-0000-0000-0000861C0000}"/>
    <cellStyle name="Normal 2 4 6 2 2 4" xfId="7229" xr:uid="{00000000-0005-0000-0000-0000871C0000}"/>
    <cellStyle name="Normal 2 4 6 2 3" xfId="7230" xr:uid="{00000000-0005-0000-0000-0000881C0000}"/>
    <cellStyle name="Normal 2 4 6 2 3 2" xfId="7231" xr:uid="{00000000-0005-0000-0000-0000891C0000}"/>
    <cellStyle name="Normal 2 4 6 2 3 2 2" xfId="7232" xr:uid="{00000000-0005-0000-0000-00008A1C0000}"/>
    <cellStyle name="Normal 2 4 6 2 3 2 3" xfId="7233" xr:uid="{00000000-0005-0000-0000-00008B1C0000}"/>
    <cellStyle name="Normal 2 4 6 2 3 3" xfId="7234" xr:uid="{00000000-0005-0000-0000-00008C1C0000}"/>
    <cellStyle name="Normal 2 4 6 2 3 4" xfId="7235" xr:uid="{00000000-0005-0000-0000-00008D1C0000}"/>
    <cellStyle name="Normal 2 4 6 2 4" xfId="7236" xr:uid="{00000000-0005-0000-0000-00008E1C0000}"/>
    <cellStyle name="Normal 2 4 6 2 4 2" xfId="7237" xr:uid="{00000000-0005-0000-0000-00008F1C0000}"/>
    <cellStyle name="Normal 2 4 6 2 4 2 2" xfId="7238" xr:uid="{00000000-0005-0000-0000-0000901C0000}"/>
    <cellStyle name="Normal 2 4 6 2 4 2 3" xfId="7239" xr:uid="{00000000-0005-0000-0000-0000911C0000}"/>
    <cellStyle name="Normal 2 4 6 2 4 3" xfId="7240" xr:uid="{00000000-0005-0000-0000-0000921C0000}"/>
    <cellStyle name="Normal 2 4 6 2 4 4" xfId="7241" xr:uid="{00000000-0005-0000-0000-0000931C0000}"/>
    <cellStyle name="Normal 2 4 6 2 5" xfId="7242" xr:uid="{00000000-0005-0000-0000-0000941C0000}"/>
    <cellStyle name="Normal 2 4 6 2 5 2" xfId="7243" xr:uid="{00000000-0005-0000-0000-0000951C0000}"/>
    <cellStyle name="Normal 2 4 6 2 5 3" xfId="7244" xr:uid="{00000000-0005-0000-0000-0000961C0000}"/>
    <cellStyle name="Normal 2 4 6 2 6" xfId="7245" xr:uid="{00000000-0005-0000-0000-0000971C0000}"/>
    <cellStyle name="Normal 2 4 6 2 7" xfId="7246" xr:uid="{00000000-0005-0000-0000-0000981C0000}"/>
    <cellStyle name="Normal 2 4 6 3" xfId="7247" xr:uid="{00000000-0005-0000-0000-0000991C0000}"/>
    <cellStyle name="Normal 2 4 6 3 2" xfId="7248" xr:uid="{00000000-0005-0000-0000-00009A1C0000}"/>
    <cellStyle name="Normal 2 4 6 3 2 2" xfId="7249" xr:uid="{00000000-0005-0000-0000-00009B1C0000}"/>
    <cellStyle name="Normal 2 4 6 3 2 3" xfId="7250" xr:uid="{00000000-0005-0000-0000-00009C1C0000}"/>
    <cellStyle name="Normal 2 4 6 3 3" xfId="7251" xr:uid="{00000000-0005-0000-0000-00009D1C0000}"/>
    <cellStyle name="Normal 2 4 6 3 4" xfId="7252" xr:uid="{00000000-0005-0000-0000-00009E1C0000}"/>
    <cellStyle name="Normal 2 4 6 4" xfId="7253" xr:uid="{00000000-0005-0000-0000-00009F1C0000}"/>
    <cellStyle name="Normal 2 4 6 4 2" xfId="7254" xr:uid="{00000000-0005-0000-0000-0000A01C0000}"/>
    <cellStyle name="Normal 2 4 6 4 2 2" xfId="7255" xr:uid="{00000000-0005-0000-0000-0000A11C0000}"/>
    <cellStyle name="Normal 2 4 6 4 2 3" xfId="7256" xr:uid="{00000000-0005-0000-0000-0000A21C0000}"/>
    <cellStyle name="Normal 2 4 6 4 3" xfId="7257" xr:uid="{00000000-0005-0000-0000-0000A31C0000}"/>
    <cellStyle name="Normal 2 4 6 4 4" xfId="7258" xr:uid="{00000000-0005-0000-0000-0000A41C0000}"/>
    <cellStyle name="Normal 2 4 6 5" xfId="7259" xr:uid="{00000000-0005-0000-0000-0000A51C0000}"/>
    <cellStyle name="Normal 2 4 6 5 2" xfId="7260" xr:uid="{00000000-0005-0000-0000-0000A61C0000}"/>
    <cellStyle name="Normal 2 4 6 5 2 2" xfId="7261" xr:uid="{00000000-0005-0000-0000-0000A71C0000}"/>
    <cellStyle name="Normal 2 4 6 5 2 3" xfId="7262" xr:uid="{00000000-0005-0000-0000-0000A81C0000}"/>
    <cellStyle name="Normal 2 4 6 5 3" xfId="7263" xr:uid="{00000000-0005-0000-0000-0000A91C0000}"/>
    <cellStyle name="Normal 2 4 6 5 4" xfId="7264" xr:uid="{00000000-0005-0000-0000-0000AA1C0000}"/>
    <cellStyle name="Normal 2 4 6 6" xfId="7265" xr:uid="{00000000-0005-0000-0000-0000AB1C0000}"/>
    <cellStyle name="Normal 2 4 6 6 2" xfId="7266" xr:uid="{00000000-0005-0000-0000-0000AC1C0000}"/>
    <cellStyle name="Normal 2 4 6 6 3" xfId="7267" xr:uid="{00000000-0005-0000-0000-0000AD1C0000}"/>
    <cellStyle name="Normal 2 4 6 7" xfId="7268" xr:uid="{00000000-0005-0000-0000-0000AE1C0000}"/>
    <cellStyle name="Normal 2 4 6 8" xfId="7269" xr:uid="{00000000-0005-0000-0000-0000AF1C0000}"/>
    <cellStyle name="Normal 2 4 6 9" xfId="7270" xr:uid="{00000000-0005-0000-0000-0000B01C0000}"/>
    <cellStyle name="Normal 2 4 7" xfId="7271" xr:uid="{00000000-0005-0000-0000-0000B11C0000}"/>
    <cellStyle name="Normal 2 4 7 2" xfId="7272" xr:uid="{00000000-0005-0000-0000-0000B21C0000}"/>
    <cellStyle name="Normal 2 4 7 2 2" xfId="7273" xr:uid="{00000000-0005-0000-0000-0000B31C0000}"/>
    <cellStyle name="Normal 2 4 7 2 2 2" xfId="7274" xr:uid="{00000000-0005-0000-0000-0000B41C0000}"/>
    <cellStyle name="Normal 2 4 7 2 2 2 2" xfId="7275" xr:uid="{00000000-0005-0000-0000-0000B51C0000}"/>
    <cellStyle name="Normal 2 4 7 2 2 2 3" xfId="7276" xr:uid="{00000000-0005-0000-0000-0000B61C0000}"/>
    <cellStyle name="Normal 2 4 7 2 2 3" xfId="7277" xr:uid="{00000000-0005-0000-0000-0000B71C0000}"/>
    <cellStyle name="Normal 2 4 7 2 2 4" xfId="7278" xr:uid="{00000000-0005-0000-0000-0000B81C0000}"/>
    <cellStyle name="Normal 2 4 7 2 3" xfId="7279" xr:uid="{00000000-0005-0000-0000-0000B91C0000}"/>
    <cellStyle name="Normal 2 4 7 2 3 2" xfId="7280" xr:uid="{00000000-0005-0000-0000-0000BA1C0000}"/>
    <cellStyle name="Normal 2 4 7 2 3 2 2" xfId="7281" xr:uid="{00000000-0005-0000-0000-0000BB1C0000}"/>
    <cellStyle name="Normal 2 4 7 2 3 2 3" xfId="7282" xr:uid="{00000000-0005-0000-0000-0000BC1C0000}"/>
    <cellStyle name="Normal 2 4 7 2 3 3" xfId="7283" xr:uid="{00000000-0005-0000-0000-0000BD1C0000}"/>
    <cellStyle name="Normal 2 4 7 2 3 4" xfId="7284" xr:uid="{00000000-0005-0000-0000-0000BE1C0000}"/>
    <cellStyle name="Normal 2 4 7 2 4" xfId="7285" xr:uid="{00000000-0005-0000-0000-0000BF1C0000}"/>
    <cellStyle name="Normal 2 4 7 2 4 2" xfId="7286" xr:uid="{00000000-0005-0000-0000-0000C01C0000}"/>
    <cellStyle name="Normal 2 4 7 2 4 2 2" xfId="7287" xr:uid="{00000000-0005-0000-0000-0000C11C0000}"/>
    <cellStyle name="Normal 2 4 7 2 4 2 3" xfId="7288" xr:uid="{00000000-0005-0000-0000-0000C21C0000}"/>
    <cellStyle name="Normal 2 4 7 2 4 3" xfId="7289" xr:uid="{00000000-0005-0000-0000-0000C31C0000}"/>
    <cellStyle name="Normal 2 4 7 2 4 4" xfId="7290" xr:uid="{00000000-0005-0000-0000-0000C41C0000}"/>
    <cellStyle name="Normal 2 4 7 2 5" xfId="7291" xr:uid="{00000000-0005-0000-0000-0000C51C0000}"/>
    <cellStyle name="Normal 2 4 7 2 5 2" xfId="7292" xr:uid="{00000000-0005-0000-0000-0000C61C0000}"/>
    <cellStyle name="Normal 2 4 7 2 5 3" xfId="7293" xr:uid="{00000000-0005-0000-0000-0000C71C0000}"/>
    <cellStyle name="Normal 2 4 7 2 6" xfId="7294" xr:uid="{00000000-0005-0000-0000-0000C81C0000}"/>
    <cellStyle name="Normal 2 4 7 2 7" xfId="7295" xr:uid="{00000000-0005-0000-0000-0000C91C0000}"/>
    <cellStyle name="Normal 2 4 7 3" xfId="7296" xr:uid="{00000000-0005-0000-0000-0000CA1C0000}"/>
    <cellStyle name="Normal 2 4 7 3 2" xfId="7297" xr:uid="{00000000-0005-0000-0000-0000CB1C0000}"/>
    <cellStyle name="Normal 2 4 7 3 2 2" xfId="7298" xr:uid="{00000000-0005-0000-0000-0000CC1C0000}"/>
    <cellStyle name="Normal 2 4 7 3 2 3" xfId="7299" xr:uid="{00000000-0005-0000-0000-0000CD1C0000}"/>
    <cellStyle name="Normal 2 4 7 3 3" xfId="7300" xr:uid="{00000000-0005-0000-0000-0000CE1C0000}"/>
    <cellStyle name="Normal 2 4 7 3 4" xfId="7301" xr:uid="{00000000-0005-0000-0000-0000CF1C0000}"/>
    <cellStyle name="Normal 2 4 7 4" xfId="7302" xr:uid="{00000000-0005-0000-0000-0000D01C0000}"/>
    <cellStyle name="Normal 2 4 7 4 2" xfId="7303" xr:uid="{00000000-0005-0000-0000-0000D11C0000}"/>
    <cellStyle name="Normal 2 4 7 4 2 2" xfId="7304" xr:uid="{00000000-0005-0000-0000-0000D21C0000}"/>
    <cellStyle name="Normal 2 4 7 4 2 3" xfId="7305" xr:uid="{00000000-0005-0000-0000-0000D31C0000}"/>
    <cellStyle name="Normal 2 4 7 4 3" xfId="7306" xr:uid="{00000000-0005-0000-0000-0000D41C0000}"/>
    <cellStyle name="Normal 2 4 7 4 4" xfId="7307" xr:uid="{00000000-0005-0000-0000-0000D51C0000}"/>
    <cellStyle name="Normal 2 4 7 5" xfId="7308" xr:uid="{00000000-0005-0000-0000-0000D61C0000}"/>
    <cellStyle name="Normal 2 4 7 5 2" xfId="7309" xr:uid="{00000000-0005-0000-0000-0000D71C0000}"/>
    <cellStyle name="Normal 2 4 7 5 2 2" xfId="7310" xr:uid="{00000000-0005-0000-0000-0000D81C0000}"/>
    <cellStyle name="Normal 2 4 7 5 2 3" xfId="7311" xr:uid="{00000000-0005-0000-0000-0000D91C0000}"/>
    <cellStyle name="Normal 2 4 7 5 3" xfId="7312" xr:uid="{00000000-0005-0000-0000-0000DA1C0000}"/>
    <cellStyle name="Normal 2 4 7 5 4" xfId="7313" xr:uid="{00000000-0005-0000-0000-0000DB1C0000}"/>
    <cellStyle name="Normal 2 4 7 6" xfId="7314" xr:uid="{00000000-0005-0000-0000-0000DC1C0000}"/>
    <cellStyle name="Normal 2 4 7 6 2" xfId="7315" xr:uid="{00000000-0005-0000-0000-0000DD1C0000}"/>
    <cellStyle name="Normal 2 4 7 6 3" xfId="7316" xr:uid="{00000000-0005-0000-0000-0000DE1C0000}"/>
    <cellStyle name="Normal 2 4 7 7" xfId="7317" xr:uid="{00000000-0005-0000-0000-0000DF1C0000}"/>
    <cellStyle name="Normal 2 4 7 8" xfId="7318" xr:uid="{00000000-0005-0000-0000-0000E01C0000}"/>
    <cellStyle name="Normal 2 4 7 9" xfId="7319" xr:uid="{00000000-0005-0000-0000-0000E11C0000}"/>
    <cellStyle name="Normal 2 4 8" xfId="7320" xr:uid="{00000000-0005-0000-0000-0000E21C0000}"/>
    <cellStyle name="Normal 2 4 8 2" xfId="7321" xr:uid="{00000000-0005-0000-0000-0000E31C0000}"/>
    <cellStyle name="Normal 2 4 8 2 2" xfId="7322" xr:uid="{00000000-0005-0000-0000-0000E41C0000}"/>
    <cellStyle name="Normal 2 4 8 2 2 2" xfId="7323" xr:uid="{00000000-0005-0000-0000-0000E51C0000}"/>
    <cellStyle name="Normal 2 4 8 2 2 2 2" xfId="7324" xr:uid="{00000000-0005-0000-0000-0000E61C0000}"/>
    <cellStyle name="Normal 2 4 8 2 2 2 3" xfId="7325" xr:uid="{00000000-0005-0000-0000-0000E71C0000}"/>
    <cellStyle name="Normal 2 4 8 2 2 3" xfId="7326" xr:uid="{00000000-0005-0000-0000-0000E81C0000}"/>
    <cellStyle name="Normal 2 4 8 2 2 4" xfId="7327" xr:uid="{00000000-0005-0000-0000-0000E91C0000}"/>
    <cellStyle name="Normal 2 4 8 2 3" xfId="7328" xr:uid="{00000000-0005-0000-0000-0000EA1C0000}"/>
    <cellStyle name="Normal 2 4 8 2 3 2" xfId="7329" xr:uid="{00000000-0005-0000-0000-0000EB1C0000}"/>
    <cellStyle name="Normal 2 4 8 2 3 2 2" xfId="7330" xr:uid="{00000000-0005-0000-0000-0000EC1C0000}"/>
    <cellStyle name="Normal 2 4 8 2 3 2 3" xfId="7331" xr:uid="{00000000-0005-0000-0000-0000ED1C0000}"/>
    <cellStyle name="Normal 2 4 8 2 3 3" xfId="7332" xr:uid="{00000000-0005-0000-0000-0000EE1C0000}"/>
    <cellStyle name="Normal 2 4 8 2 3 4" xfId="7333" xr:uid="{00000000-0005-0000-0000-0000EF1C0000}"/>
    <cellStyle name="Normal 2 4 8 2 4" xfId="7334" xr:uid="{00000000-0005-0000-0000-0000F01C0000}"/>
    <cellStyle name="Normal 2 4 8 2 4 2" xfId="7335" xr:uid="{00000000-0005-0000-0000-0000F11C0000}"/>
    <cellStyle name="Normal 2 4 8 2 4 2 2" xfId="7336" xr:uid="{00000000-0005-0000-0000-0000F21C0000}"/>
    <cellStyle name="Normal 2 4 8 2 4 2 3" xfId="7337" xr:uid="{00000000-0005-0000-0000-0000F31C0000}"/>
    <cellStyle name="Normal 2 4 8 2 4 3" xfId="7338" xr:uid="{00000000-0005-0000-0000-0000F41C0000}"/>
    <cellStyle name="Normal 2 4 8 2 4 4" xfId="7339" xr:uid="{00000000-0005-0000-0000-0000F51C0000}"/>
    <cellStyle name="Normal 2 4 8 2 5" xfId="7340" xr:uid="{00000000-0005-0000-0000-0000F61C0000}"/>
    <cellStyle name="Normal 2 4 8 2 5 2" xfId="7341" xr:uid="{00000000-0005-0000-0000-0000F71C0000}"/>
    <cellStyle name="Normal 2 4 8 2 5 3" xfId="7342" xr:uid="{00000000-0005-0000-0000-0000F81C0000}"/>
    <cellStyle name="Normal 2 4 8 2 6" xfId="7343" xr:uid="{00000000-0005-0000-0000-0000F91C0000}"/>
    <cellStyle name="Normal 2 4 8 2 7" xfId="7344" xr:uid="{00000000-0005-0000-0000-0000FA1C0000}"/>
    <cellStyle name="Normal 2 4 8 3" xfId="7345" xr:uid="{00000000-0005-0000-0000-0000FB1C0000}"/>
    <cellStyle name="Normal 2 4 8 3 2" xfId="7346" xr:uid="{00000000-0005-0000-0000-0000FC1C0000}"/>
    <cellStyle name="Normal 2 4 8 3 2 2" xfId="7347" xr:uid="{00000000-0005-0000-0000-0000FD1C0000}"/>
    <cellStyle name="Normal 2 4 8 3 2 3" xfId="7348" xr:uid="{00000000-0005-0000-0000-0000FE1C0000}"/>
    <cellStyle name="Normal 2 4 8 3 3" xfId="7349" xr:uid="{00000000-0005-0000-0000-0000FF1C0000}"/>
    <cellStyle name="Normal 2 4 8 3 4" xfId="7350" xr:uid="{00000000-0005-0000-0000-0000001D0000}"/>
    <cellStyle name="Normal 2 4 8 4" xfId="7351" xr:uid="{00000000-0005-0000-0000-0000011D0000}"/>
    <cellStyle name="Normal 2 4 8 4 2" xfId="7352" xr:uid="{00000000-0005-0000-0000-0000021D0000}"/>
    <cellStyle name="Normal 2 4 8 4 2 2" xfId="7353" xr:uid="{00000000-0005-0000-0000-0000031D0000}"/>
    <cellStyle name="Normal 2 4 8 4 2 3" xfId="7354" xr:uid="{00000000-0005-0000-0000-0000041D0000}"/>
    <cellStyle name="Normal 2 4 8 4 3" xfId="7355" xr:uid="{00000000-0005-0000-0000-0000051D0000}"/>
    <cellStyle name="Normal 2 4 8 4 4" xfId="7356" xr:uid="{00000000-0005-0000-0000-0000061D0000}"/>
    <cellStyle name="Normal 2 4 8 5" xfId="7357" xr:uid="{00000000-0005-0000-0000-0000071D0000}"/>
    <cellStyle name="Normal 2 4 8 5 2" xfId="7358" xr:uid="{00000000-0005-0000-0000-0000081D0000}"/>
    <cellStyle name="Normal 2 4 8 5 2 2" xfId="7359" xr:uid="{00000000-0005-0000-0000-0000091D0000}"/>
    <cellStyle name="Normal 2 4 8 5 2 3" xfId="7360" xr:uid="{00000000-0005-0000-0000-00000A1D0000}"/>
    <cellStyle name="Normal 2 4 8 5 3" xfId="7361" xr:uid="{00000000-0005-0000-0000-00000B1D0000}"/>
    <cellStyle name="Normal 2 4 8 5 4" xfId="7362" xr:uid="{00000000-0005-0000-0000-00000C1D0000}"/>
    <cellStyle name="Normal 2 4 8 6" xfId="7363" xr:uid="{00000000-0005-0000-0000-00000D1D0000}"/>
    <cellStyle name="Normal 2 4 8 6 2" xfId="7364" xr:uid="{00000000-0005-0000-0000-00000E1D0000}"/>
    <cellStyle name="Normal 2 4 8 6 3" xfId="7365" xr:uid="{00000000-0005-0000-0000-00000F1D0000}"/>
    <cellStyle name="Normal 2 4 8 7" xfId="7366" xr:uid="{00000000-0005-0000-0000-0000101D0000}"/>
    <cellStyle name="Normal 2 4 8 8" xfId="7367" xr:uid="{00000000-0005-0000-0000-0000111D0000}"/>
    <cellStyle name="Normal 2 4 8 9" xfId="7368" xr:uid="{00000000-0005-0000-0000-0000121D0000}"/>
    <cellStyle name="Normal 2 4 9" xfId="7369" xr:uid="{00000000-0005-0000-0000-0000131D0000}"/>
    <cellStyle name="Normal 2 4 9 2" xfId="7370" xr:uid="{00000000-0005-0000-0000-0000141D0000}"/>
    <cellStyle name="Normal 2 4 9 2 2" xfId="7371" xr:uid="{00000000-0005-0000-0000-0000151D0000}"/>
    <cellStyle name="Normal 2 4 9 2 2 2" xfId="7372" xr:uid="{00000000-0005-0000-0000-0000161D0000}"/>
    <cellStyle name="Normal 2 4 9 2 2 2 2" xfId="7373" xr:uid="{00000000-0005-0000-0000-0000171D0000}"/>
    <cellStyle name="Normal 2 4 9 2 2 2 3" xfId="7374" xr:uid="{00000000-0005-0000-0000-0000181D0000}"/>
    <cellStyle name="Normal 2 4 9 2 2 3" xfId="7375" xr:uid="{00000000-0005-0000-0000-0000191D0000}"/>
    <cellStyle name="Normal 2 4 9 2 2 4" xfId="7376" xr:uid="{00000000-0005-0000-0000-00001A1D0000}"/>
    <cellStyle name="Normal 2 4 9 2 3" xfId="7377" xr:uid="{00000000-0005-0000-0000-00001B1D0000}"/>
    <cellStyle name="Normal 2 4 9 2 3 2" xfId="7378" xr:uid="{00000000-0005-0000-0000-00001C1D0000}"/>
    <cellStyle name="Normal 2 4 9 2 3 2 2" xfId="7379" xr:uid="{00000000-0005-0000-0000-00001D1D0000}"/>
    <cellStyle name="Normal 2 4 9 2 3 2 3" xfId="7380" xr:uid="{00000000-0005-0000-0000-00001E1D0000}"/>
    <cellStyle name="Normal 2 4 9 2 3 3" xfId="7381" xr:uid="{00000000-0005-0000-0000-00001F1D0000}"/>
    <cellStyle name="Normal 2 4 9 2 3 4" xfId="7382" xr:uid="{00000000-0005-0000-0000-0000201D0000}"/>
    <cellStyle name="Normal 2 4 9 2 4" xfId="7383" xr:uid="{00000000-0005-0000-0000-0000211D0000}"/>
    <cellStyle name="Normal 2 4 9 2 4 2" xfId="7384" xr:uid="{00000000-0005-0000-0000-0000221D0000}"/>
    <cellStyle name="Normal 2 4 9 2 4 2 2" xfId="7385" xr:uid="{00000000-0005-0000-0000-0000231D0000}"/>
    <cellStyle name="Normal 2 4 9 2 4 2 3" xfId="7386" xr:uid="{00000000-0005-0000-0000-0000241D0000}"/>
    <cellStyle name="Normal 2 4 9 2 4 3" xfId="7387" xr:uid="{00000000-0005-0000-0000-0000251D0000}"/>
    <cellStyle name="Normal 2 4 9 2 4 4" xfId="7388" xr:uid="{00000000-0005-0000-0000-0000261D0000}"/>
    <cellStyle name="Normal 2 4 9 2 5" xfId="7389" xr:uid="{00000000-0005-0000-0000-0000271D0000}"/>
    <cellStyle name="Normal 2 4 9 2 5 2" xfId="7390" xr:uid="{00000000-0005-0000-0000-0000281D0000}"/>
    <cellStyle name="Normal 2 4 9 2 5 3" xfId="7391" xr:uid="{00000000-0005-0000-0000-0000291D0000}"/>
    <cellStyle name="Normal 2 4 9 2 6" xfId="7392" xr:uid="{00000000-0005-0000-0000-00002A1D0000}"/>
    <cellStyle name="Normal 2 4 9 2 7" xfId="7393" xr:uid="{00000000-0005-0000-0000-00002B1D0000}"/>
    <cellStyle name="Normal 2 4 9 3" xfId="7394" xr:uid="{00000000-0005-0000-0000-00002C1D0000}"/>
    <cellStyle name="Normal 2 4 9 3 2" xfId="7395" xr:uid="{00000000-0005-0000-0000-00002D1D0000}"/>
    <cellStyle name="Normal 2 4 9 3 2 2" xfId="7396" xr:uid="{00000000-0005-0000-0000-00002E1D0000}"/>
    <cellStyle name="Normal 2 4 9 3 2 3" xfId="7397" xr:uid="{00000000-0005-0000-0000-00002F1D0000}"/>
    <cellStyle name="Normal 2 4 9 3 3" xfId="7398" xr:uid="{00000000-0005-0000-0000-0000301D0000}"/>
    <cellStyle name="Normal 2 4 9 3 4" xfId="7399" xr:uid="{00000000-0005-0000-0000-0000311D0000}"/>
    <cellStyle name="Normal 2 4 9 4" xfId="7400" xr:uid="{00000000-0005-0000-0000-0000321D0000}"/>
    <cellStyle name="Normal 2 4 9 4 2" xfId="7401" xr:uid="{00000000-0005-0000-0000-0000331D0000}"/>
    <cellStyle name="Normal 2 4 9 4 2 2" xfId="7402" xr:uid="{00000000-0005-0000-0000-0000341D0000}"/>
    <cellStyle name="Normal 2 4 9 4 2 3" xfId="7403" xr:uid="{00000000-0005-0000-0000-0000351D0000}"/>
    <cellStyle name="Normal 2 4 9 4 3" xfId="7404" xr:uid="{00000000-0005-0000-0000-0000361D0000}"/>
    <cellStyle name="Normal 2 4 9 4 4" xfId="7405" xr:uid="{00000000-0005-0000-0000-0000371D0000}"/>
    <cellStyle name="Normal 2 4 9 5" xfId="7406" xr:uid="{00000000-0005-0000-0000-0000381D0000}"/>
    <cellStyle name="Normal 2 4 9 5 2" xfId="7407" xr:uid="{00000000-0005-0000-0000-0000391D0000}"/>
    <cellStyle name="Normal 2 4 9 5 2 2" xfId="7408" xr:uid="{00000000-0005-0000-0000-00003A1D0000}"/>
    <cellStyle name="Normal 2 4 9 5 2 3" xfId="7409" xr:uid="{00000000-0005-0000-0000-00003B1D0000}"/>
    <cellStyle name="Normal 2 4 9 5 3" xfId="7410" xr:uid="{00000000-0005-0000-0000-00003C1D0000}"/>
    <cellStyle name="Normal 2 4 9 5 4" xfId="7411" xr:uid="{00000000-0005-0000-0000-00003D1D0000}"/>
    <cellStyle name="Normal 2 4 9 6" xfId="7412" xr:uid="{00000000-0005-0000-0000-00003E1D0000}"/>
    <cellStyle name="Normal 2 4 9 6 2" xfId="7413" xr:uid="{00000000-0005-0000-0000-00003F1D0000}"/>
    <cellStyle name="Normal 2 4 9 6 3" xfId="7414" xr:uid="{00000000-0005-0000-0000-0000401D0000}"/>
    <cellStyle name="Normal 2 4 9 7" xfId="7415" xr:uid="{00000000-0005-0000-0000-0000411D0000}"/>
    <cellStyle name="Normal 2 4 9 8" xfId="7416" xr:uid="{00000000-0005-0000-0000-0000421D0000}"/>
    <cellStyle name="Normal 2 4 9 9" xfId="7417" xr:uid="{00000000-0005-0000-0000-0000431D0000}"/>
    <cellStyle name="Normal 2 5" xfId="7418" xr:uid="{00000000-0005-0000-0000-0000441D0000}"/>
    <cellStyle name="Normal 2 5 2" xfId="7419" xr:uid="{00000000-0005-0000-0000-0000451D0000}"/>
    <cellStyle name="Normal 2 5 2 10" xfId="7420" xr:uid="{00000000-0005-0000-0000-0000461D0000}"/>
    <cellStyle name="Normal 2 5 2 11" xfId="43908" xr:uid="{00000000-0005-0000-0000-0000471D0000}"/>
    <cellStyle name="Normal 2 5 2 12" xfId="43912" xr:uid="{00000000-0005-0000-0000-0000481D0000}"/>
    <cellStyle name="Normal 2 5 2 2" xfId="7421" xr:uid="{00000000-0005-0000-0000-0000491D0000}"/>
    <cellStyle name="Normal 2 5 2 2 2" xfId="7422" xr:uid="{00000000-0005-0000-0000-00004A1D0000}"/>
    <cellStyle name="Normal 2 5 2 2 2 2" xfId="7423" xr:uid="{00000000-0005-0000-0000-00004B1D0000}"/>
    <cellStyle name="Normal 2 5 2 2 2 2 2" xfId="7424" xr:uid="{00000000-0005-0000-0000-00004C1D0000}"/>
    <cellStyle name="Normal 2 5 2 2 2 2 2 2" xfId="7425" xr:uid="{00000000-0005-0000-0000-00004D1D0000}"/>
    <cellStyle name="Normal 2 5 2 2 2 2 2 3" xfId="7426" xr:uid="{00000000-0005-0000-0000-00004E1D0000}"/>
    <cellStyle name="Normal 2 5 2 2 2 2 3" xfId="7427" xr:uid="{00000000-0005-0000-0000-00004F1D0000}"/>
    <cellStyle name="Normal 2 5 2 2 2 2 4" xfId="7428" xr:uid="{00000000-0005-0000-0000-0000501D0000}"/>
    <cellStyle name="Normal 2 5 2 2 2 3" xfId="7429" xr:uid="{00000000-0005-0000-0000-0000511D0000}"/>
    <cellStyle name="Normal 2 5 2 2 2 3 2" xfId="7430" xr:uid="{00000000-0005-0000-0000-0000521D0000}"/>
    <cellStyle name="Normal 2 5 2 2 2 3 2 2" xfId="7431" xr:uid="{00000000-0005-0000-0000-0000531D0000}"/>
    <cellStyle name="Normal 2 5 2 2 2 3 2 3" xfId="7432" xr:uid="{00000000-0005-0000-0000-0000541D0000}"/>
    <cellStyle name="Normal 2 5 2 2 2 3 3" xfId="7433" xr:uid="{00000000-0005-0000-0000-0000551D0000}"/>
    <cellStyle name="Normal 2 5 2 2 2 3 4" xfId="7434" xr:uid="{00000000-0005-0000-0000-0000561D0000}"/>
    <cellStyle name="Normal 2 5 2 2 2 4" xfId="7435" xr:uid="{00000000-0005-0000-0000-0000571D0000}"/>
    <cellStyle name="Normal 2 5 2 2 2 4 2" xfId="7436" xr:uid="{00000000-0005-0000-0000-0000581D0000}"/>
    <cellStyle name="Normal 2 5 2 2 2 4 2 2" xfId="7437" xr:uid="{00000000-0005-0000-0000-0000591D0000}"/>
    <cellStyle name="Normal 2 5 2 2 2 4 2 3" xfId="7438" xr:uid="{00000000-0005-0000-0000-00005A1D0000}"/>
    <cellStyle name="Normal 2 5 2 2 2 4 3" xfId="7439" xr:uid="{00000000-0005-0000-0000-00005B1D0000}"/>
    <cellStyle name="Normal 2 5 2 2 2 4 4" xfId="7440" xr:uid="{00000000-0005-0000-0000-00005C1D0000}"/>
    <cellStyle name="Normal 2 5 2 2 2 5" xfId="7441" xr:uid="{00000000-0005-0000-0000-00005D1D0000}"/>
    <cellStyle name="Normal 2 5 2 2 2 5 2" xfId="7442" xr:uid="{00000000-0005-0000-0000-00005E1D0000}"/>
    <cellStyle name="Normal 2 5 2 2 2 5 3" xfId="7443" xr:uid="{00000000-0005-0000-0000-00005F1D0000}"/>
    <cellStyle name="Normal 2 5 2 2 2 6" xfId="7444" xr:uid="{00000000-0005-0000-0000-0000601D0000}"/>
    <cellStyle name="Normal 2 5 2 2 2 7" xfId="7445" xr:uid="{00000000-0005-0000-0000-0000611D0000}"/>
    <cellStyle name="Normal 2 5 2 2 3" xfId="7446" xr:uid="{00000000-0005-0000-0000-0000621D0000}"/>
    <cellStyle name="Normal 2 5 2 2 3 2" xfId="7447" xr:uid="{00000000-0005-0000-0000-0000631D0000}"/>
    <cellStyle name="Normal 2 5 2 2 3 2 2" xfId="7448" xr:uid="{00000000-0005-0000-0000-0000641D0000}"/>
    <cellStyle name="Normal 2 5 2 2 3 2 3" xfId="7449" xr:uid="{00000000-0005-0000-0000-0000651D0000}"/>
    <cellStyle name="Normal 2 5 2 2 3 3" xfId="7450" xr:uid="{00000000-0005-0000-0000-0000661D0000}"/>
    <cellStyle name="Normal 2 5 2 2 3 4" xfId="7451" xr:uid="{00000000-0005-0000-0000-0000671D0000}"/>
    <cellStyle name="Normal 2 5 2 2 4" xfId="7452" xr:uid="{00000000-0005-0000-0000-0000681D0000}"/>
    <cellStyle name="Normal 2 5 2 2 4 2" xfId="7453" xr:uid="{00000000-0005-0000-0000-0000691D0000}"/>
    <cellStyle name="Normal 2 5 2 2 4 2 2" xfId="7454" xr:uid="{00000000-0005-0000-0000-00006A1D0000}"/>
    <cellStyle name="Normal 2 5 2 2 4 2 3" xfId="7455" xr:uid="{00000000-0005-0000-0000-00006B1D0000}"/>
    <cellStyle name="Normal 2 5 2 2 4 3" xfId="7456" xr:uid="{00000000-0005-0000-0000-00006C1D0000}"/>
    <cellStyle name="Normal 2 5 2 2 4 4" xfId="7457" xr:uid="{00000000-0005-0000-0000-00006D1D0000}"/>
    <cellStyle name="Normal 2 5 2 2 5" xfId="7458" xr:uid="{00000000-0005-0000-0000-00006E1D0000}"/>
    <cellStyle name="Normal 2 5 2 2 5 2" xfId="7459" xr:uid="{00000000-0005-0000-0000-00006F1D0000}"/>
    <cellStyle name="Normal 2 5 2 2 5 2 2" xfId="7460" xr:uid="{00000000-0005-0000-0000-0000701D0000}"/>
    <cellStyle name="Normal 2 5 2 2 5 2 3" xfId="7461" xr:uid="{00000000-0005-0000-0000-0000711D0000}"/>
    <cellStyle name="Normal 2 5 2 2 5 3" xfId="7462" xr:uid="{00000000-0005-0000-0000-0000721D0000}"/>
    <cellStyle name="Normal 2 5 2 2 5 4" xfId="7463" xr:uid="{00000000-0005-0000-0000-0000731D0000}"/>
    <cellStyle name="Normal 2 5 2 2 6" xfId="7464" xr:uid="{00000000-0005-0000-0000-0000741D0000}"/>
    <cellStyle name="Normal 2 5 2 2 6 2" xfId="7465" xr:uid="{00000000-0005-0000-0000-0000751D0000}"/>
    <cellStyle name="Normal 2 5 2 2 6 3" xfId="7466" xr:uid="{00000000-0005-0000-0000-0000761D0000}"/>
    <cellStyle name="Normal 2 5 2 2 7" xfId="7467" xr:uid="{00000000-0005-0000-0000-0000771D0000}"/>
    <cellStyle name="Normal 2 5 2 2 8" xfId="7468" xr:uid="{00000000-0005-0000-0000-0000781D0000}"/>
    <cellStyle name="Normal 2 5 2 2 9" xfId="7469" xr:uid="{00000000-0005-0000-0000-0000791D0000}"/>
    <cellStyle name="Normal 2 5 2 3" xfId="7470" xr:uid="{00000000-0005-0000-0000-00007A1D0000}"/>
    <cellStyle name="Normal 2 5 2 3 2" xfId="7471" xr:uid="{00000000-0005-0000-0000-00007B1D0000}"/>
    <cellStyle name="Normal 2 5 2 3 2 2" xfId="7472" xr:uid="{00000000-0005-0000-0000-00007C1D0000}"/>
    <cellStyle name="Normal 2 5 2 3 2 2 2" xfId="7473" xr:uid="{00000000-0005-0000-0000-00007D1D0000}"/>
    <cellStyle name="Normal 2 5 2 3 2 2 3" xfId="7474" xr:uid="{00000000-0005-0000-0000-00007E1D0000}"/>
    <cellStyle name="Normal 2 5 2 3 2 3" xfId="7475" xr:uid="{00000000-0005-0000-0000-00007F1D0000}"/>
    <cellStyle name="Normal 2 5 2 3 2 4" xfId="7476" xr:uid="{00000000-0005-0000-0000-0000801D0000}"/>
    <cellStyle name="Normal 2 5 2 3 3" xfId="7477" xr:uid="{00000000-0005-0000-0000-0000811D0000}"/>
    <cellStyle name="Normal 2 5 2 3 3 2" xfId="7478" xr:uid="{00000000-0005-0000-0000-0000821D0000}"/>
    <cellStyle name="Normal 2 5 2 3 3 2 2" xfId="7479" xr:uid="{00000000-0005-0000-0000-0000831D0000}"/>
    <cellStyle name="Normal 2 5 2 3 3 2 3" xfId="7480" xr:uid="{00000000-0005-0000-0000-0000841D0000}"/>
    <cellStyle name="Normal 2 5 2 3 3 3" xfId="7481" xr:uid="{00000000-0005-0000-0000-0000851D0000}"/>
    <cellStyle name="Normal 2 5 2 3 3 4" xfId="7482" xr:uid="{00000000-0005-0000-0000-0000861D0000}"/>
    <cellStyle name="Normal 2 5 2 3 4" xfId="7483" xr:uid="{00000000-0005-0000-0000-0000871D0000}"/>
    <cellStyle name="Normal 2 5 2 3 4 2" xfId="7484" xr:uid="{00000000-0005-0000-0000-0000881D0000}"/>
    <cellStyle name="Normal 2 5 2 3 4 2 2" xfId="7485" xr:uid="{00000000-0005-0000-0000-0000891D0000}"/>
    <cellStyle name="Normal 2 5 2 3 4 2 3" xfId="7486" xr:uid="{00000000-0005-0000-0000-00008A1D0000}"/>
    <cellStyle name="Normal 2 5 2 3 4 3" xfId="7487" xr:uid="{00000000-0005-0000-0000-00008B1D0000}"/>
    <cellStyle name="Normal 2 5 2 3 4 4" xfId="7488" xr:uid="{00000000-0005-0000-0000-00008C1D0000}"/>
    <cellStyle name="Normal 2 5 2 3 5" xfId="7489" xr:uid="{00000000-0005-0000-0000-00008D1D0000}"/>
    <cellStyle name="Normal 2 5 2 3 5 2" xfId="7490" xr:uid="{00000000-0005-0000-0000-00008E1D0000}"/>
    <cellStyle name="Normal 2 5 2 3 5 3" xfId="7491" xr:uid="{00000000-0005-0000-0000-00008F1D0000}"/>
    <cellStyle name="Normal 2 5 2 3 6" xfId="7492" xr:uid="{00000000-0005-0000-0000-0000901D0000}"/>
    <cellStyle name="Normal 2 5 2 3 7" xfId="7493" xr:uid="{00000000-0005-0000-0000-0000911D0000}"/>
    <cellStyle name="Normal 2 5 2 3 8" xfId="7494" xr:uid="{00000000-0005-0000-0000-0000921D0000}"/>
    <cellStyle name="Normal 2 5 2 4" xfId="7495" xr:uid="{00000000-0005-0000-0000-0000931D0000}"/>
    <cellStyle name="Normal 2 5 2 4 2" xfId="7496" xr:uid="{00000000-0005-0000-0000-0000941D0000}"/>
    <cellStyle name="Normal 2 5 2 4 2 2" xfId="7497" xr:uid="{00000000-0005-0000-0000-0000951D0000}"/>
    <cellStyle name="Normal 2 5 2 4 2 3" xfId="7498" xr:uid="{00000000-0005-0000-0000-0000961D0000}"/>
    <cellStyle name="Normal 2 5 2 4 3" xfId="7499" xr:uid="{00000000-0005-0000-0000-0000971D0000}"/>
    <cellStyle name="Normal 2 5 2 4 4" xfId="7500" xr:uid="{00000000-0005-0000-0000-0000981D0000}"/>
    <cellStyle name="Normal 2 5 2 4 5" xfId="7501" xr:uid="{00000000-0005-0000-0000-0000991D0000}"/>
    <cellStyle name="Normal 2 5 2 5" xfId="7502" xr:uid="{00000000-0005-0000-0000-00009A1D0000}"/>
    <cellStyle name="Normal 2 5 2 5 2" xfId="7503" xr:uid="{00000000-0005-0000-0000-00009B1D0000}"/>
    <cellStyle name="Normal 2 5 2 5 2 2" xfId="7504" xr:uid="{00000000-0005-0000-0000-00009C1D0000}"/>
    <cellStyle name="Normal 2 5 2 5 2 3" xfId="7505" xr:uid="{00000000-0005-0000-0000-00009D1D0000}"/>
    <cellStyle name="Normal 2 5 2 5 3" xfId="7506" xr:uid="{00000000-0005-0000-0000-00009E1D0000}"/>
    <cellStyle name="Normal 2 5 2 5 4" xfId="7507" xr:uid="{00000000-0005-0000-0000-00009F1D0000}"/>
    <cellStyle name="Normal 2 5 2 6" xfId="7508" xr:uid="{00000000-0005-0000-0000-0000A01D0000}"/>
    <cellStyle name="Normal 2 5 2 6 2" xfId="7509" xr:uid="{00000000-0005-0000-0000-0000A11D0000}"/>
    <cellStyle name="Normal 2 5 2 6 2 2" xfId="7510" xr:uid="{00000000-0005-0000-0000-0000A21D0000}"/>
    <cellStyle name="Normal 2 5 2 6 2 3" xfId="7511" xr:uid="{00000000-0005-0000-0000-0000A31D0000}"/>
    <cellStyle name="Normal 2 5 2 6 3" xfId="7512" xr:uid="{00000000-0005-0000-0000-0000A41D0000}"/>
    <cellStyle name="Normal 2 5 2 6 4" xfId="7513" xr:uid="{00000000-0005-0000-0000-0000A51D0000}"/>
    <cellStyle name="Normal 2 5 2 7" xfId="7514" xr:uid="{00000000-0005-0000-0000-0000A61D0000}"/>
    <cellStyle name="Normal 2 5 2 7 2" xfId="7515" xr:uid="{00000000-0005-0000-0000-0000A71D0000}"/>
    <cellStyle name="Normal 2 5 2 7 3" xfId="7516" xr:uid="{00000000-0005-0000-0000-0000A81D0000}"/>
    <cellStyle name="Normal 2 5 2 8" xfId="7517" xr:uid="{00000000-0005-0000-0000-0000A91D0000}"/>
    <cellStyle name="Normal 2 5 2 9" xfId="7518" xr:uid="{00000000-0005-0000-0000-0000AA1D0000}"/>
    <cellStyle name="Normal 2 5 3" xfId="7519" xr:uid="{00000000-0005-0000-0000-0000AB1D0000}"/>
    <cellStyle name="Normal 2 5 3 2" xfId="7520" xr:uid="{00000000-0005-0000-0000-0000AC1D0000}"/>
    <cellStyle name="Normal 2 5 3 2 2" xfId="7521" xr:uid="{00000000-0005-0000-0000-0000AD1D0000}"/>
    <cellStyle name="Normal 2 5 3 2 2 2" xfId="7522" xr:uid="{00000000-0005-0000-0000-0000AE1D0000}"/>
    <cellStyle name="Normal 2 5 3 2 2 2 2" xfId="7523" xr:uid="{00000000-0005-0000-0000-0000AF1D0000}"/>
    <cellStyle name="Normal 2 5 3 2 2 2 3" xfId="7524" xr:uid="{00000000-0005-0000-0000-0000B01D0000}"/>
    <cellStyle name="Normal 2 5 3 2 2 3" xfId="7525" xr:uid="{00000000-0005-0000-0000-0000B11D0000}"/>
    <cellStyle name="Normal 2 5 3 2 2 4" xfId="7526" xr:uid="{00000000-0005-0000-0000-0000B21D0000}"/>
    <cellStyle name="Normal 2 5 3 2 2 5" xfId="7527" xr:uid="{00000000-0005-0000-0000-0000B31D0000}"/>
    <cellStyle name="Normal 2 5 3 2 3" xfId="7528" xr:uid="{00000000-0005-0000-0000-0000B41D0000}"/>
    <cellStyle name="Normal 2 5 3 2 3 2" xfId="7529" xr:uid="{00000000-0005-0000-0000-0000B51D0000}"/>
    <cellStyle name="Normal 2 5 3 2 3 2 2" xfId="7530" xr:uid="{00000000-0005-0000-0000-0000B61D0000}"/>
    <cellStyle name="Normal 2 5 3 2 3 2 3" xfId="7531" xr:uid="{00000000-0005-0000-0000-0000B71D0000}"/>
    <cellStyle name="Normal 2 5 3 2 3 3" xfId="7532" xr:uid="{00000000-0005-0000-0000-0000B81D0000}"/>
    <cellStyle name="Normal 2 5 3 2 3 4" xfId="7533" xr:uid="{00000000-0005-0000-0000-0000B91D0000}"/>
    <cellStyle name="Normal 2 5 3 2 4" xfId="7534" xr:uid="{00000000-0005-0000-0000-0000BA1D0000}"/>
    <cellStyle name="Normal 2 5 3 2 4 2" xfId="7535" xr:uid="{00000000-0005-0000-0000-0000BB1D0000}"/>
    <cellStyle name="Normal 2 5 3 2 4 2 2" xfId="7536" xr:uid="{00000000-0005-0000-0000-0000BC1D0000}"/>
    <cellStyle name="Normal 2 5 3 2 4 2 3" xfId="7537" xr:uid="{00000000-0005-0000-0000-0000BD1D0000}"/>
    <cellStyle name="Normal 2 5 3 2 4 3" xfId="7538" xr:uid="{00000000-0005-0000-0000-0000BE1D0000}"/>
    <cellStyle name="Normal 2 5 3 2 4 4" xfId="7539" xr:uid="{00000000-0005-0000-0000-0000BF1D0000}"/>
    <cellStyle name="Normal 2 5 3 2 5" xfId="7540" xr:uid="{00000000-0005-0000-0000-0000C01D0000}"/>
    <cellStyle name="Normal 2 5 3 2 5 2" xfId="7541" xr:uid="{00000000-0005-0000-0000-0000C11D0000}"/>
    <cellStyle name="Normal 2 5 3 2 5 3" xfId="7542" xr:uid="{00000000-0005-0000-0000-0000C21D0000}"/>
    <cellStyle name="Normal 2 5 3 2 6" xfId="7543" xr:uid="{00000000-0005-0000-0000-0000C31D0000}"/>
    <cellStyle name="Normal 2 5 3 2 7" xfId="7544" xr:uid="{00000000-0005-0000-0000-0000C41D0000}"/>
    <cellStyle name="Normal 2 5 3 3" xfId="7545" xr:uid="{00000000-0005-0000-0000-0000C51D0000}"/>
    <cellStyle name="Normal 2 5 3 3 2" xfId="7546" xr:uid="{00000000-0005-0000-0000-0000C61D0000}"/>
    <cellStyle name="Normal 2 5 3 3 2 2" xfId="7547" xr:uid="{00000000-0005-0000-0000-0000C71D0000}"/>
    <cellStyle name="Normal 2 5 3 3 2 3" xfId="7548" xr:uid="{00000000-0005-0000-0000-0000C81D0000}"/>
    <cellStyle name="Normal 2 5 3 3 3" xfId="7549" xr:uid="{00000000-0005-0000-0000-0000C91D0000}"/>
    <cellStyle name="Normal 2 5 3 3 4" xfId="7550" xr:uid="{00000000-0005-0000-0000-0000CA1D0000}"/>
    <cellStyle name="Normal 2 5 3 4" xfId="7551" xr:uid="{00000000-0005-0000-0000-0000CB1D0000}"/>
    <cellStyle name="Normal 2 5 3 4 2" xfId="7552" xr:uid="{00000000-0005-0000-0000-0000CC1D0000}"/>
    <cellStyle name="Normal 2 5 3 4 2 2" xfId="7553" xr:uid="{00000000-0005-0000-0000-0000CD1D0000}"/>
    <cellStyle name="Normal 2 5 3 4 2 3" xfId="7554" xr:uid="{00000000-0005-0000-0000-0000CE1D0000}"/>
    <cellStyle name="Normal 2 5 3 4 3" xfId="7555" xr:uid="{00000000-0005-0000-0000-0000CF1D0000}"/>
    <cellStyle name="Normal 2 5 3 4 4" xfId="7556" xr:uid="{00000000-0005-0000-0000-0000D01D0000}"/>
    <cellStyle name="Normal 2 5 3 5" xfId="7557" xr:uid="{00000000-0005-0000-0000-0000D11D0000}"/>
    <cellStyle name="Normal 2 5 3 5 2" xfId="7558" xr:uid="{00000000-0005-0000-0000-0000D21D0000}"/>
    <cellStyle name="Normal 2 5 3 5 2 2" xfId="7559" xr:uid="{00000000-0005-0000-0000-0000D31D0000}"/>
    <cellStyle name="Normal 2 5 3 5 2 3" xfId="7560" xr:uid="{00000000-0005-0000-0000-0000D41D0000}"/>
    <cellStyle name="Normal 2 5 3 5 3" xfId="7561" xr:uid="{00000000-0005-0000-0000-0000D51D0000}"/>
    <cellStyle name="Normal 2 5 3 5 4" xfId="7562" xr:uid="{00000000-0005-0000-0000-0000D61D0000}"/>
    <cellStyle name="Normal 2 5 3 6" xfId="7563" xr:uid="{00000000-0005-0000-0000-0000D71D0000}"/>
    <cellStyle name="Normal 2 5 3 6 2" xfId="7564" xr:uid="{00000000-0005-0000-0000-0000D81D0000}"/>
    <cellStyle name="Normal 2 5 3 6 3" xfId="7565" xr:uid="{00000000-0005-0000-0000-0000D91D0000}"/>
    <cellStyle name="Normal 2 5 3 7" xfId="7566" xr:uid="{00000000-0005-0000-0000-0000DA1D0000}"/>
    <cellStyle name="Normal 2 5 3 8" xfId="7567" xr:uid="{00000000-0005-0000-0000-0000DB1D0000}"/>
    <cellStyle name="Normal 2 5 3 9" xfId="7568" xr:uid="{00000000-0005-0000-0000-0000DC1D0000}"/>
    <cellStyle name="Normal 2 5 4" xfId="7569" xr:uid="{00000000-0005-0000-0000-0000DD1D0000}"/>
    <cellStyle name="Normal 2 5 4 2" xfId="7570" xr:uid="{00000000-0005-0000-0000-0000DE1D0000}"/>
    <cellStyle name="Normal 2 5 4 2 2" xfId="7571" xr:uid="{00000000-0005-0000-0000-0000DF1D0000}"/>
    <cellStyle name="Normal 2 5 4 2 2 2" xfId="7572" xr:uid="{00000000-0005-0000-0000-0000E01D0000}"/>
    <cellStyle name="Normal 2 5 4 2 2 2 2" xfId="7573" xr:uid="{00000000-0005-0000-0000-0000E11D0000}"/>
    <cellStyle name="Normal 2 5 4 2 2 2 3" xfId="7574" xr:uid="{00000000-0005-0000-0000-0000E21D0000}"/>
    <cellStyle name="Normal 2 5 4 2 2 3" xfId="7575" xr:uid="{00000000-0005-0000-0000-0000E31D0000}"/>
    <cellStyle name="Normal 2 5 4 2 2 4" xfId="7576" xr:uid="{00000000-0005-0000-0000-0000E41D0000}"/>
    <cellStyle name="Normal 2 5 4 2 3" xfId="7577" xr:uid="{00000000-0005-0000-0000-0000E51D0000}"/>
    <cellStyle name="Normal 2 5 4 2 3 2" xfId="7578" xr:uid="{00000000-0005-0000-0000-0000E61D0000}"/>
    <cellStyle name="Normal 2 5 4 2 3 2 2" xfId="7579" xr:uid="{00000000-0005-0000-0000-0000E71D0000}"/>
    <cellStyle name="Normal 2 5 4 2 3 2 3" xfId="7580" xr:uid="{00000000-0005-0000-0000-0000E81D0000}"/>
    <cellStyle name="Normal 2 5 4 2 3 3" xfId="7581" xr:uid="{00000000-0005-0000-0000-0000E91D0000}"/>
    <cellStyle name="Normal 2 5 4 2 3 4" xfId="7582" xr:uid="{00000000-0005-0000-0000-0000EA1D0000}"/>
    <cellStyle name="Normal 2 5 4 2 4" xfId="7583" xr:uid="{00000000-0005-0000-0000-0000EB1D0000}"/>
    <cellStyle name="Normal 2 5 4 2 4 2" xfId="7584" xr:uid="{00000000-0005-0000-0000-0000EC1D0000}"/>
    <cellStyle name="Normal 2 5 4 2 4 2 2" xfId="7585" xr:uid="{00000000-0005-0000-0000-0000ED1D0000}"/>
    <cellStyle name="Normal 2 5 4 2 4 2 3" xfId="7586" xr:uid="{00000000-0005-0000-0000-0000EE1D0000}"/>
    <cellStyle name="Normal 2 5 4 2 4 3" xfId="7587" xr:uid="{00000000-0005-0000-0000-0000EF1D0000}"/>
    <cellStyle name="Normal 2 5 4 2 4 4" xfId="7588" xr:uid="{00000000-0005-0000-0000-0000F01D0000}"/>
    <cellStyle name="Normal 2 5 4 2 5" xfId="7589" xr:uid="{00000000-0005-0000-0000-0000F11D0000}"/>
    <cellStyle name="Normal 2 5 4 2 5 2" xfId="7590" xr:uid="{00000000-0005-0000-0000-0000F21D0000}"/>
    <cellStyle name="Normal 2 5 4 2 5 3" xfId="7591" xr:uid="{00000000-0005-0000-0000-0000F31D0000}"/>
    <cellStyle name="Normal 2 5 4 2 6" xfId="7592" xr:uid="{00000000-0005-0000-0000-0000F41D0000}"/>
    <cellStyle name="Normal 2 5 4 2 7" xfId="7593" xr:uid="{00000000-0005-0000-0000-0000F51D0000}"/>
    <cellStyle name="Normal 2 5 4 2 8" xfId="7594" xr:uid="{00000000-0005-0000-0000-0000F61D0000}"/>
    <cellStyle name="Normal 2 5 4 3" xfId="7595" xr:uid="{00000000-0005-0000-0000-0000F71D0000}"/>
    <cellStyle name="Normal 2 5 4 3 2" xfId="7596" xr:uid="{00000000-0005-0000-0000-0000F81D0000}"/>
    <cellStyle name="Normal 2 5 4 3 2 2" xfId="7597" xr:uid="{00000000-0005-0000-0000-0000F91D0000}"/>
    <cellStyle name="Normal 2 5 4 3 2 3" xfId="7598" xr:uid="{00000000-0005-0000-0000-0000FA1D0000}"/>
    <cellStyle name="Normal 2 5 4 3 3" xfId="7599" xr:uid="{00000000-0005-0000-0000-0000FB1D0000}"/>
    <cellStyle name="Normal 2 5 4 3 4" xfId="7600" xr:uid="{00000000-0005-0000-0000-0000FC1D0000}"/>
    <cellStyle name="Normal 2 5 4 4" xfId="7601" xr:uid="{00000000-0005-0000-0000-0000FD1D0000}"/>
    <cellStyle name="Normal 2 5 4 4 2" xfId="7602" xr:uid="{00000000-0005-0000-0000-0000FE1D0000}"/>
    <cellStyle name="Normal 2 5 4 4 2 2" xfId="7603" xr:uid="{00000000-0005-0000-0000-0000FF1D0000}"/>
    <cellStyle name="Normal 2 5 4 4 2 3" xfId="7604" xr:uid="{00000000-0005-0000-0000-0000001E0000}"/>
    <cellStyle name="Normal 2 5 4 4 3" xfId="7605" xr:uid="{00000000-0005-0000-0000-0000011E0000}"/>
    <cellStyle name="Normal 2 5 4 4 4" xfId="7606" xr:uid="{00000000-0005-0000-0000-0000021E0000}"/>
    <cellStyle name="Normal 2 5 4 5" xfId="7607" xr:uid="{00000000-0005-0000-0000-0000031E0000}"/>
    <cellStyle name="Normal 2 5 4 5 2" xfId="7608" xr:uid="{00000000-0005-0000-0000-0000041E0000}"/>
    <cellStyle name="Normal 2 5 4 5 2 2" xfId="7609" xr:uid="{00000000-0005-0000-0000-0000051E0000}"/>
    <cellStyle name="Normal 2 5 4 5 2 3" xfId="7610" xr:uid="{00000000-0005-0000-0000-0000061E0000}"/>
    <cellStyle name="Normal 2 5 4 5 3" xfId="7611" xr:uid="{00000000-0005-0000-0000-0000071E0000}"/>
    <cellStyle name="Normal 2 5 4 5 4" xfId="7612" xr:uid="{00000000-0005-0000-0000-0000081E0000}"/>
    <cellStyle name="Normal 2 5 4 6" xfId="7613" xr:uid="{00000000-0005-0000-0000-0000091E0000}"/>
    <cellStyle name="Normal 2 5 4 6 2" xfId="7614" xr:uid="{00000000-0005-0000-0000-00000A1E0000}"/>
    <cellStyle name="Normal 2 5 4 6 3" xfId="7615" xr:uid="{00000000-0005-0000-0000-00000B1E0000}"/>
    <cellStyle name="Normal 2 5 4 7" xfId="7616" xr:uid="{00000000-0005-0000-0000-00000C1E0000}"/>
    <cellStyle name="Normal 2 5 4 8" xfId="7617" xr:uid="{00000000-0005-0000-0000-00000D1E0000}"/>
    <cellStyle name="Normal 2 5 4 9" xfId="7618" xr:uid="{00000000-0005-0000-0000-00000E1E0000}"/>
    <cellStyle name="Normal 2 5 5" xfId="7619" xr:uid="{00000000-0005-0000-0000-00000F1E0000}"/>
    <cellStyle name="Normal 2 5 5 2" xfId="7620" xr:uid="{00000000-0005-0000-0000-0000101E0000}"/>
    <cellStyle name="Normal 2 5 6" xfId="7621" xr:uid="{00000000-0005-0000-0000-0000111E0000}"/>
    <cellStyle name="Normal 2 5 6 2" xfId="7622" xr:uid="{00000000-0005-0000-0000-0000121E0000}"/>
    <cellStyle name="Normal 2 5 7" xfId="7623" xr:uid="{00000000-0005-0000-0000-0000131E0000}"/>
    <cellStyle name="Normal 2 5 7 2" xfId="7624" xr:uid="{00000000-0005-0000-0000-0000141E0000}"/>
    <cellStyle name="Normal 2 5 8" xfId="7625" xr:uid="{00000000-0005-0000-0000-0000151E0000}"/>
    <cellStyle name="Normal 2 5 9" xfId="7626" xr:uid="{00000000-0005-0000-0000-0000161E0000}"/>
    <cellStyle name="Normal 2 6" xfId="7627" xr:uid="{00000000-0005-0000-0000-0000171E0000}"/>
    <cellStyle name="Normal 2 6 10" xfId="7628" xr:uid="{00000000-0005-0000-0000-0000181E0000}"/>
    <cellStyle name="Normal 2 6 10 2" xfId="7629" xr:uid="{00000000-0005-0000-0000-0000191E0000}"/>
    <cellStyle name="Normal 2 6 10 2 2" xfId="7630" xr:uid="{00000000-0005-0000-0000-00001A1E0000}"/>
    <cellStyle name="Normal 2 6 10 2 3" xfId="7631" xr:uid="{00000000-0005-0000-0000-00001B1E0000}"/>
    <cellStyle name="Normal 2 6 10 3" xfId="7632" xr:uid="{00000000-0005-0000-0000-00001C1E0000}"/>
    <cellStyle name="Normal 2 6 10 4" xfId="7633" xr:uid="{00000000-0005-0000-0000-00001D1E0000}"/>
    <cellStyle name="Normal 2 6 11" xfId="7634" xr:uid="{00000000-0005-0000-0000-00001E1E0000}"/>
    <cellStyle name="Normal 2 6 11 2" xfId="7635" xr:uid="{00000000-0005-0000-0000-00001F1E0000}"/>
    <cellStyle name="Normal 2 6 11 2 2" xfId="7636" xr:uid="{00000000-0005-0000-0000-0000201E0000}"/>
    <cellStyle name="Normal 2 6 11 2 3" xfId="7637" xr:uid="{00000000-0005-0000-0000-0000211E0000}"/>
    <cellStyle name="Normal 2 6 11 3" xfId="7638" xr:uid="{00000000-0005-0000-0000-0000221E0000}"/>
    <cellStyle name="Normal 2 6 11 4" xfId="7639" xr:uid="{00000000-0005-0000-0000-0000231E0000}"/>
    <cellStyle name="Normal 2 6 12" xfId="7640" xr:uid="{00000000-0005-0000-0000-0000241E0000}"/>
    <cellStyle name="Normal 2 6 12 2" xfId="7641" xr:uid="{00000000-0005-0000-0000-0000251E0000}"/>
    <cellStyle name="Normal 2 6 12 3" xfId="7642" xr:uid="{00000000-0005-0000-0000-0000261E0000}"/>
    <cellStyle name="Normal 2 6 13" xfId="7643" xr:uid="{00000000-0005-0000-0000-0000271E0000}"/>
    <cellStyle name="Normal 2 6 14" xfId="7644" xr:uid="{00000000-0005-0000-0000-0000281E0000}"/>
    <cellStyle name="Normal 2 6 15" xfId="7645" xr:uid="{00000000-0005-0000-0000-0000291E0000}"/>
    <cellStyle name="Normal 2 6 16" xfId="7646" xr:uid="{00000000-0005-0000-0000-00002A1E0000}"/>
    <cellStyle name="Normal 2 6 17" xfId="7647" xr:uid="{00000000-0005-0000-0000-00002B1E0000}"/>
    <cellStyle name="Normal 2 6 18" xfId="7648" xr:uid="{00000000-0005-0000-0000-00002C1E0000}"/>
    <cellStyle name="Normal 2 6 19" xfId="43986" xr:uid="{00000000-0005-0000-0000-00002D1E0000}"/>
    <cellStyle name="Normal 2 6 2" xfId="7649" xr:uid="{00000000-0005-0000-0000-00002E1E0000}"/>
    <cellStyle name="Normal 2 6 2 10" xfId="7650" xr:uid="{00000000-0005-0000-0000-00002F1E0000}"/>
    <cellStyle name="Normal 2 6 2 11" xfId="7651" xr:uid="{00000000-0005-0000-0000-0000301E0000}"/>
    <cellStyle name="Normal 2 6 2 2" xfId="7652" xr:uid="{00000000-0005-0000-0000-0000311E0000}"/>
    <cellStyle name="Normal 2 6 2 2 2" xfId="7653" xr:uid="{00000000-0005-0000-0000-0000321E0000}"/>
    <cellStyle name="Normal 2 6 2 3" xfId="7654" xr:uid="{00000000-0005-0000-0000-0000331E0000}"/>
    <cellStyle name="Normal 2 6 2 3 2" xfId="7655" xr:uid="{00000000-0005-0000-0000-0000341E0000}"/>
    <cellStyle name="Normal 2 6 2 3 2 2" xfId="7656" xr:uid="{00000000-0005-0000-0000-0000351E0000}"/>
    <cellStyle name="Normal 2 6 2 3 2 2 2" xfId="7657" xr:uid="{00000000-0005-0000-0000-0000361E0000}"/>
    <cellStyle name="Normal 2 6 2 3 2 2 2 2" xfId="7658" xr:uid="{00000000-0005-0000-0000-0000371E0000}"/>
    <cellStyle name="Normal 2 6 2 3 2 2 2 3" xfId="7659" xr:uid="{00000000-0005-0000-0000-0000381E0000}"/>
    <cellStyle name="Normal 2 6 2 3 2 2 3" xfId="7660" xr:uid="{00000000-0005-0000-0000-0000391E0000}"/>
    <cellStyle name="Normal 2 6 2 3 2 2 4" xfId="7661" xr:uid="{00000000-0005-0000-0000-00003A1E0000}"/>
    <cellStyle name="Normal 2 6 2 3 2 3" xfId="7662" xr:uid="{00000000-0005-0000-0000-00003B1E0000}"/>
    <cellStyle name="Normal 2 6 2 3 2 3 2" xfId="7663" xr:uid="{00000000-0005-0000-0000-00003C1E0000}"/>
    <cellStyle name="Normal 2 6 2 3 2 3 2 2" xfId="7664" xr:uid="{00000000-0005-0000-0000-00003D1E0000}"/>
    <cellStyle name="Normal 2 6 2 3 2 3 2 3" xfId="7665" xr:uid="{00000000-0005-0000-0000-00003E1E0000}"/>
    <cellStyle name="Normal 2 6 2 3 2 3 3" xfId="7666" xr:uid="{00000000-0005-0000-0000-00003F1E0000}"/>
    <cellStyle name="Normal 2 6 2 3 2 3 4" xfId="7667" xr:uid="{00000000-0005-0000-0000-0000401E0000}"/>
    <cellStyle name="Normal 2 6 2 3 2 4" xfId="7668" xr:uid="{00000000-0005-0000-0000-0000411E0000}"/>
    <cellStyle name="Normal 2 6 2 3 2 4 2" xfId="7669" xr:uid="{00000000-0005-0000-0000-0000421E0000}"/>
    <cellStyle name="Normal 2 6 2 3 2 4 2 2" xfId="7670" xr:uid="{00000000-0005-0000-0000-0000431E0000}"/>
    <cellStyle name="Normal 2 6 2 3 2 4 2 3" xfId="7671" xr:uid="{00000000-0005-0000-0000-0000441E0000}"/>
    <cellStyle name="Normal 2 6 2 3 2 4 3" xfId="7672" xr:uid="{00000000-0005-0000-0000-0000451E0000}"/>
    <cellStyle name="Normal 2 6 2 3 2 4 4" xfId="7673" xr:uid="{00000000-0005-0000-0000-0000461E0000}"/>
    <cellStyle name="Normal 2 6 2 3 2 5" xfId="7674" xr:uid="{00000000-0005-0000-0000-0000471E0000}"/>
    <cellStyle name="Normal 2 6 2 3 2 5 2" xfId="7675" xr:uid="{00000000-0005-0000-0000-0000481E0000}"/>
    <cellStyle name="Normal 2 6 2 3 2 5 3" xfId="7676" xr:uid="{00000000-0005-0000-0000-0000491E0000}"/>
    <cellStyle name="Normal 2 6 2 3 2 6" xfId="7677" xr:uid="{00000000-0005-0000-0000-00004A1E0000}"/>
    <cellStyle name="Normal 2 6 2 3 2 7" xfId="7678" xr:uid="{00000000-0005-0000-0000-00004B1E0000}"/>
    <cellStyle name="Normal 2 6 2 3 3" xfId="7679" xr:uid="{00000000-0005-0000-0000-00004C1E0000}"/>
    <cellStyle name="Normal 2 6 2 3 3 2" xfId="7680" xr:uid="{00000000-0005-0000-0000-00004D1E0000}"/>
    <cellStyle name="Normal 2 6 2 3 3 2 2" xfId="7681" xr:uid="{00000000-0005-0000-0000-00004E1E0000}"/>
    <cellStyle name="Normal 2 6 2 3 3 2 3" xfId="7682" xr:uid="{00000000-0005-0000-0000-00004F1E0000}"/>
    <cellStyle name="Normal 2 6 2 3 3 3" xfId="7683" xr:uid="{00000000-0005-0000-0000-0000501E0000}"/>
    <cellStyle name="Normal 2 6 2 3 3 4" xfId="7684" xr:uid="{00000000-0005-0000-0000-0000511E0000}"/>
    <cellStyle name="Normal 2 6 2 3 4" xfId="7685" xr:uid="{00000000-0005-0000-0000-0000521E0000}"/>
    <cellStyle name="Normal 2 6 2 3 4 2" xfId="7686" xr:uid="{00000000-0005-0000-0000-0000531E0000}"/>
    <cellStyle name="Normal 2 6 2 3 4 2 2" xfId="7687" xr:uid="{00000000-0005-0000-0000-0000541E0000}"/>
    <cellStyle name="Normal 2 6 2 3 4 2 3" xfId="7688" xr:uid="{00000000-0005-0000-0000-0000551E0000}"/>
    <cellStyle name="Normal 2 6 2 3 4 3" xfId="7689" xr:uid="{00000000-0005-0000-0000-0000561E0000}"/>
    <cellStyle name="Normal 2 6 2 3 4 4" xfId="7690" xr:uid="{00000000-0005-0000-0000-0000571E0000}"/>
    <cellStyle name="Normal 2 6 2 3 5" xfId="7691" xr:uid="{00000000-0005-0000-0000-0000581E0000}"/>
    <cellStyle name="Normal 2 6 2 3 5 2" xfId="7692" xr:uid="{00000000-0005-0000-0000-0000591E0000}"/>
    <cellStyle name="Normal 2 6 2 3 5 2 2" xfId="7693" xr:uid="{00000000-0005-0000-0000-00005A1E0000}"/>
    <cellStyle name="Normal 2 6 2 3 5 2 3" xfId="7694" xr:uid="{00000000-0005-0000-0000-00005B1E0000}"/>
    <cellStyle name="Normal 2 6 2 3 5 3" xfId="7695" xr:uid="{00000000-0005-0000-0000-00005C1E0000}"/>
    <cellStyle name="Normal 2 6 2 3 5 4" xfId="7696" xr:uid="{00000000-0005-0000-0000-00005D1E0000}"/>
    <cellStyle name="Normal 2 6 2 3 6" xfId="7697" xr:uid="{00000000-0005-0000-0000-00005E1E0000}"/>
    <cellStyle name="Normal 2 6 2 3 6 2" xfId="7698" xr:uid="{00000000-0005-0000-0000-00005F1E0000}"/>
    <cellStyle name="Normal 2 6 2 3 6 3" xfId="7699" xr:uid="{00000000-0005-0000-0000-0000601E0000}"/>
    <cellStyle name="Normal 2 6 2 3 7" xfId="7700" xr:uid="{00000000-0005-0000-0000-0000611E0000}"/>
    <cellStyle name="Normal 2 6 2 3 8" xfId="7701" xr:uid="{00000000-0005-0000-0000-0000621E0000}"/>
    <cellStyle name="Normal 2 6 2 3 9" xfId="7702" xr:uid="{00000000-0005-0000-0000-0000631E0000}"/>
    <cellStyle name="Normal 2 6 2 4" xfId="7703" xr:uid="{00000000-0005-0000-0000-0000641E0000}"/>
    <cellStyle name="Normal 2 6 2 4 2" xfId="7704" xr:uid="{00000000-0005-0000-0000-0000651E0000}"/>
    <cellStyle name="Normal 2 6 2 4 2 2" xfId="7705" xr:uid="{00000000-0005-0000-0000-0000661E0000}"/>
    <cellStyle name="Normal 2 6 2 4 2 2 2" xfId="7706" xr:uid="{00000000-0005-0000-0000-0000671E0000}"/>
    <cellStyle name="Normal 2 6 2 4 2 2 3" xfId="7707" xr:uid="{00000000-0005-0000-0000-0000681E0000}"/>
    <cellStyle name="Normal 2 6 2 4 2 3" xfId="7708" xr:uid="{00000000-0005-0000-0000-0000691E0000}"/>
    <cellStyle name="Normal 2 6 2 4 2 4" xfId="7709" xr:uid="{00000000-0005-0000-0000-00006A1E0000}"/>
    <cellStyle name="Normal 2 6 2 4 3" xfId="7710" xr:uid="{00000000-0005-0000-0000-00006B1E0000}"/>
    <cellStyle name="Normal 2 6 2 4 3 2" xfId="7711" xr:uid="{00000000-0005-0000-0000-00006C1E0000}"/>
    <cellStyle name="Normal 2 6 2 4 3 2 2" xfId="7712" xr:uid="{00000000-0005-0000-0000-00006D1E0000}"/>
    <cellStyle name="Normal 2 6 2 4 3 2 3" xfId="7713" xr:uid="{00000000-0005-0000-0000-00006E1E0000}"/>
    <cellStyle name="Normal 2 6 2 4 3 3" xfId="7714" xr:uid="{00000000-0005-0000-0000-00006F1E0000}"/>
    <cellStyle name="Normal 2 6 2 4 3 4" xfId="7715" xr:uid="{00000000-0005-0000-0000-0000701E0000}"/>
    <cellStyle name="Normal 2 6 2 4 4" xfId="7716" xr:uid="{00000000-0005-0000-0000-0000711E0000}"/>
    <cellStyle name="Normal 2 6 2 4 4 2" xfId="7717" xr:uid="{00000000-0005-0000-0000-0000721E0000}"/>
    <cellStyle name="Normal 2 6 2 4 4 2 2" xfId="7718" xr:uid="{00000000-0005-0000-0000-0000731E0000}"/>
    <cellStyle name="Normal 2 6 2 4 4 2 3" xfId="7719" xr:uid="{00000000-0005-0000-0000-0000741E0000}"/>
    <cellStyle name="Normal 2 6 2 4 4 3" xfId="7720" xr:uid="{00000000-0005-0000-0000-0000751E0000}"/>
    <cellStyle name="Normal 2 6 2 4 4 4" xfId="7721" xr:uid="{00000000-0005-0000-0000-0000761E0000}"/>
    <cellStyle name="Normal 2 6 2 4 5" xfId="7722" xr:uid="{00000000-0005-0000-0000-0000771E0000}"/>
    <cellStyle name="Normal 2 6 2 4 5 2" xfId="7723" xr:uid="{00000000-0005-0000-0000-0000781E0000}"/>
    <cellStyle name="Normal 2 6 2 4 5 3" xfId="7724" xr:uid="{00000000-0005-0000-0000-0000791E0000}"/>
    <cellStyle name="Normal 2 6 2 4 6" xfId="7725" xr:uid="{00000000-0005-0000-0000-00007A1E0000}"/>
    <cellStyle name="Normal 2 6 2 4 7" xfId="7726" xr:uid="{00000000-0005-0000-0000-00007B1E0000}"/>
    <cellStyle name="Normal 2 6 2 4 8" xfId="7727" xr:uid="{00000000-0005-0000-0000-00007C1E0000}"/>
    <cellStyle name="Normal 2 6 2 5" xfId="7728" xr:uid="{00000000-0005-0000-0000-00007D1E0000}"/>
    <cellStyle name="Normal 2 6 2 5 2" xfId="7729" xr:uid="{00000000-0005-0000-0000-00007E1E0000}"/>
    <cellStyle name="Normal 2 6 2 5 2 2" xfId="7730" xr:uid="{00000000-0005-0000-0000-00007F1E0000}"/>
    <cellStyle name="Normal 2 6 2 5 2 3" xfId="7731" xr:uid="{00000000-0005-0000-0000-0000801E0000}"/>
    <cellStyle name="Normal 2 6 2 5 3" xfId="7732" xr:uid="{00000000-0005-0000-0000-0000811E0000}"/>
    <cellStyle name="Normal 2 6 2 5 4" xfId="7733" xr:uid="{00000000-0005-0000-0000-0000821E0000}"/>
    <cellStyle name="Normal 2 6 2 6" xfId="7734" xr:uid="{00000000-0005-0000-0000-0000831E0000}"/>
    <cellStyle name="Normal 2 6 2 6 2" xfId="7735" xr:uid="{00000000-0005-0000-0000-0000841E0000}"/>
    <cellStyle name="Normal 2 6 2 6 2 2" xfId="7736" xr:uid="{00000000-0005-0000-0000-0000851E0000}"/>
    <cellStyle name="Normal 2 6 2 6 2 3" xfId="7737" xr:uid="{00000000-0005-0000-0000-0000861E0000}"/>
    <cellStyle name="Normal 2 6 2 6 3" xfId="7738" xr:uid="{00000000-0005-0000-0000-0000871E0000}"/>
    <cellStyle name="Normal 2 6 2 6 4" xfId="7739" xr:uid="{00000000-0005-0000-0000-0000881E0000}"/>
    <cellStyle name="Normal 2 6 2 7" xfId="7740" xr:uid="{00000000-0005-0000-0000-0000891E0000}"/>
    <cellStyle name="Normal 2 6 2 7 2" xfId="7741" xr:uid="{00000000-0005-0000-0000-00008A1E0000}"/>
    <cellStyle name="Normal 2 6 2 7 2 2" xfId="7742" xr:uid="{00000000-0005-0000-0000-00008B1E0000}"/>
    <cellStyle name="Normal 2 6 2 7 2 3" xfId="7743" xr:uid="{00000000-0005-0000-0000-00008C1E0000}"/>
    <cellStyle name="Normal 2 6 2 7 3" xfId="7744" xr:uid="{00000000-0005-0000-0000-00008D1E0000}"/>
    <cellStyle name="Normal 2 6 2 7 4" xfId="7745" xr:uid="{00000000-0005-0000-0000-00008E1E0000}"/>
    <cellStyle name="Normal 2 6 2 8" xfId="7746" xr:uid="{00000000-0005-0000-0000-00008F1E0000}"/>
    <cellStyle name="Normal 2 6 2 8 2" xfId="7747" xr:uid="{00000000-0005-0000-0000-0000901E0000}"/>
    <cellStyle name="Normal 2 6 2 8 3" xfId="7748" xr:uid="{00000000-0005-0000-0000-0000911E0000}"/>
    <cellStyle name="Normal 2 6 2 9" xfId="7749" xr:uid="{00000000-0005-0000-0000-0000921E0000}"/>
    <cellStyle name="Normal 2 6 3" xfId="7750" xr:uid="{00000000-0005-0000-0000-0000931E0000}"/>
    <cellStyle name="Normal 2 6 3 10" xfId="7751" xr:uid="{00000000-0005-0000-0000-0000941E0000}"/>
    <cellStyle name="Normal 2 6 3 2" xfId="7752" xr:uid="{00000000-0005-0000-0000-0000951E0000}"/>
    <cellStyle name="Normal 2 6 3 2 2" xfId="7753" xr:uid="{00000000-0005-0000-0000-0000961E0000}"/>
    <cellStyle name="Normal 2 6 3 2 2 2" xfId="7754" xr:uid="{00000000-0005-0000-0000-0000971E0000}"/>
    <cellStyle name="Normal 2 6 3 2 2 2 2" xfId="7755" xr:uid="{00000000-0005-0000-0000-0000981E0000}"/>
    <cellStyle name="Normal 2 6 3 2 2 2 2 2" xfId="7756" xr:uid="{00000000-0005-0000-0000-0000991E0000}"/>
    <cellStyle name="Normal 2 6 3 2 2 2 2 3" xfId="7757" xr:uid="{00000000-0005-0000-0000-00009A1E0000}"/>
    <cellStyle name="Normal 2 6 3 2 2 2 3" xfId="7758" xr:uid="{00000000-0005-0000-0000-00009B1E0000}"/>
    <cellStyle name="Normal 2 6 3 2 2 2 4" xfId="7759" xr:uid="{00000000-0005-0000-0000-00009C1E0000}"/>
    <cellStyle name="Normal 2 6 3 2 2 3" xfId="7760" xr:uid="{00000000-0005-0000-0000-00009D1E0000}"/>
    <cellStyle name="Normal 2 6 3 2 2 3 2" xfId="7761" xr:uid="{00000000-0005-0000-0000-00009E1E0000}"/>
    <cellStyle name="Normal 2 6 3 2 2 3 2 2" xfId="7762" xr:uid="{00000000-0005-0000-0000-00009F1E0000}"/>
    <cellStyle name="Normal 2 6 3 2 2 3 2 3" xfId="7763" xr:uid="{00000000-0005-0000-0000-0000A01E0000}"/>
    <cellStyle name="Normal 2 6 3 2 2 3 3" xfId="7764" xr:uid="{00000000-0005-0000-0000-0000A11E0000}"/>
    <cellStyle name="Normal 2 6 3 2 2 3 4" xfId="7765" xr:uid="{00000000-0005-0000-0000-0000A21E0000}"/>
    <cellStyle name="Normal 2 6 3 2 2 4" xfId="7766" xr:uid="{00000000-0005-0000-0000-0000A31E0000}"/>
    <cellStyle name="Normal 2 6 3 2 2 4 2" xfId="7767" xr:uid="{00000000-0005-0000-0000-0000A41E0000}"/>
    <cellStyle name="Normal 2 6 3 2 2 4 2 2" xfId="7768" xr:uid="{00000000-0005-0000-0000-0000A51E0000}"/>
    <cellStyle name="Normal 2 6 3 2 2 4 2 3" xfId="7769" xr:uid="{00000000-0005-0000-0000-0000A61E0000}"/>
    <cellStyle name="Normal 2 6 3 2 2 4 3" xfId="7770" xr:uid="{00000000-0005-0000-0000-0000A71E0000}"/>
    <cellStyle name="Normal 2 6 3 2 2 4 4" xfId="7771" xr:uid="{00000000-0005-0000-0000-0000A81E0000}"/>
    <cellStyle name="Normal 2 6 3 2 2 5" xfId="7772" xr:uid="{00000000-0005-0000-0000-0000A91E0000}"/>
    <cellStyle name="Normal 2 6 3 2 2 5 2" xfId="7773" xr:uid="{00000000-0005-0000-0000-0000AA1E0000}"/>
    <cellStyle name="Normal 2 6 3 2 2 5 3" xfId="7774" xr:uid="{00000000-0005-0000-0000-0000AB1E0000}"/>
    <cellStyle name="Normal 2 6 3 2 2 6" xfId="7775" xr:uid="{00000000-0005-0000-0000-0000AC1E0000}"/>
    <cellStyle name="Normal 2 6 3 2 2 7" xfId="7776" xr:uid="{00000000-0005-0000-0000-0000AD1E0000}"/>
    <cellStyle name="Normal 2 6 3 2 3" xfId="7777" xr:uid="{00000000-0005-0000-0000-0000AE1E0000}"/>
    <cellStyle name="Normal 2 6 3 2 3 2" xfId="7778" xr:uid="{00000000-0005-0000-0000-0000AF1E0000}"/>
    <cellStyle name="Normal 2 6 3 2 3 2 2" xfId="7779" xr:uid="{00000000-0005-0000-0000-0000B01E0000}"/>
    <cellStyle name="Normal 2 6 3 2 3 2 3" xfId="7780" xr:uid="{00000000-0005-0000-0000-0000B11E0000}"/>
    <cellStyle name="Normal 2 6 3 2 3 3" xfId="7781" xr:uid="{00000000-0005-0000-0000-0000B21E0000}"/>
    <cellStyle name="Normal 2 6 3 2 3 4" xfId="7782" xr:uid="{00000000-0005-0000-0000-0000B31E0000}"/>
    <cellStyle name="Normal 2 6 3 2 4" xfId="7783" xr:uid="{00000000-0005-0000-0000-0000B41E0000}"/>
    <cellStyle name="Normal 2 6 3 2 4 2" xfId="7784" xr:uid="{00000000-0005-0000-0000-0000B51E0000}"/>
    <cellStyle name="Normal 2 6 3 2 4 2 2" xfId="7785" xr:uid="{00000000-0005-0000-0000-0000B61E0000}"/>
    <cellStyle name="Normal 2 6 3 2 4 2 3" xfId="7786" xr:uid="{00000000-0005-0000-0000-0000B71E0000}"/>
    <cellStyle name="Normal 2 6 3 2 4 3" xfId="7787" xr:uid="{00000000-0005-0000-0000-0000B81E0000}"/>
    <cellStyle name="Normal 2 6 3 2 4 4" xfId="7788" xr:uid="{00000000-0005-0000-0000-0000B91E0000}"/>
    <cellStyle name="Normal 2 6 3 2 5" xfId="7789" xr:uid="{00000000-0005-0000-0000-0000BA1E0000}"/>
    <cellStyle name="Normal 2 6 3 2 5 2" xfId="7790" xr:uid="{00000000-0005-0000-0000-0000BB1E0000}"/>
    <cellStyle name="Normal 2 6 3 2 5 2 2" xfId="7791" xr:uid="{00000000-0005-0000-0000-0000BC1E0000}"/>
    <cellStyle name="Normal 2 6 3 2 5 2 3" xfId="7792" xr:uid="{00000000-0005-0000-0000-0000BD1E0000}"/>
    <cellStyle name="Normal 2 6 3 2 5 3" xfId="7793" xr:uid="{00000000-0005-0000-0000-0000BE1E0000}"/>
    <cellStyle name="Normal 2 6 3 2 5 4" xfId="7794" xr:uid="{00000000-0005-0000-0000-0000BF1E0000}"/>
    <cellStyle name="Normal 2 6 3 2 6" xfId="7795" xr:uid="{00000000-0005-0000-0000-0000C01E0000}"/>
    <cellStyle name="Normal 2 6 3 2 6 2" xfId="7796" xr:uid="{00000000-0005-0000-0000-0000C11E0000}"/>
    <cellStyle name="Normal 2 6 3 2 6 3" xfId="7797" xr:uid="{00000000-0005-0000-0000-0000C21E0000}"/>
    <cellStyle name="Normal 2 6 3 2 7" xfId="7798" xr:uid="{00000000-0005-0000-0000-0000C31E0000}"/>
    <cellStyle name="Normal 2 6 3 2 8" xfId="7799" xr:uid="{00000000-0005-0000-0000-0000C41E0000}"/>
    <cellStyle name="Normal 2 6 3 2 9" xfId="7800" xr:uid="{00000000-0005-0000-0000-0000C51E0000}"/>
    <cellStyle name="Normal 2 6 3 3" xfId="7801" xr:uid="{00000000-0005-0000-0000-0000C61E0000}"/>
    <cellStyle name="Normal 2 6 3 3 2" xfId="7802" xr:uid="{00000000-0005-0000-0000-0000C71E0000}"/>
    <cellStyle name="Normal 2 6 3 3 2 2" xfId="7803" xr:uid="{00000000-0005-0000-0000-0000C81E0000}"/>
    <cellStyle name="Normal 2 6 3 3 2 2 2" xfId="7804" xr:uid="{00000000-0005-0000-0000-0000C91E0000}"/>
    <cellStyle name="Normal 2 6 3 3 2 2 3" xfId="7805" xr:uid="{00000000-0005-0000-0000-0000CA1E0000}"/>
    <cellStyle name="Normal 2 6 3 3 2 3" xfId="7806" xr:uid="{00000000-0005-0000-0000-0000CB1E0000}"/>
    <cellStyle name="Normal 2 6 3 3 2 4" xfId="7807" xr:uid="{00000000-0005-0000-0000-0000CC1E0000}"/>
    <cellStyle name="Normal 2 6 3 3 3" xfId="7808" xr:uid="{00000000-0005-0000-0000-0000CD1E0000}"/>
    <cellStyle name="Normal 2 6 3 3 3 2" xfId="7809" xr:uid="{00000000-0005-0000-0000-0000CE1E0000}"/>
    <cellStyle name="Normal 2 6 3 3 3 2 2" xfId="7810" xr:uid="{00000000-0005-0000-0000-0000CF1E0000}"/>
    <cellStyle name="Normal 2 6 3 3 3 2 3" xfId="7811" xr:uid="{00000000-0005-0000-0000-0000D01E0000}"/>
    <cellStyle name="Normal 2 6 3 3 3 3" xfId="7812" xr:uid="{00000000-0005-0000-0000-0000D11E0000}"/>
    <cellStyle name="Normal 2 6 3 3 3 4" xfId="7813" xr:uid="{00000000-0005-0000-0000-0000D21E0000}"/>
    <cellStyle name="Normal 2 6 3 3 4" xfId="7814" xr:uid="{00000000-0005-0000-0000-0000D31E0000}"/>
    <cellStyle name="Normal 2 6 3 3 4 2" xfId="7815" xr:uid="{00000000-0005-0000-0000-0000D41E0000}"/>
    <cellStyle name="Normal 2 6 3 3 4 2 2" xfId="7816" xr:uid="{00000000-0005-0000-0000-0000D51E0000}"/>
    <cellStyle name="Normal 2 6 3 3 4 2 3" xfId="7817" xr:uid="{00000000-0005-0000-0000-0000D61E0000}"/>
    <cellStyle name="Normal 2 6 3 3 4 3" xfId="7818" xr:uid="{00000000-0005-0000-0000-0000D71E0000}"/>
    <cellStyle name="Normal 2 6 3 3 4 4" xfId="7819" xr:uid="{00000000-0005-0000-0000-0000D81E0000}"/>
    <cellStyle name="Normal 2 6 3 3 5" xfId="7820" xr:uid="{00000000-0005-0000-0000-0000D91E0000}"/>
    <cellStyle name="Normal 2 6 3 3 5 2" xfId="7821" xr:uid="{00000000-0005-0000-0000-0000DA1E0000}"/>
    <cellStyle name="Normal 2 6 3 3 5 3" xfId="7822" xr:uid="{00000000-0005-0000-0000-0000DB1E0000}"/>
    <cellStyle name="Normal 2 6 3 3 6" xfId="7823" xr:uid="{00000000-0005-0000-0000-0000DC1E0000}"/>
    <cellStyle name="Normal 2 6 3 3 7" xfId="7824" xr:uid="{00000000-0005-0000-0000-0000DD1E0000}"/>
    <cellStyle name="Normal 2 6 3 3 8" xfId="7825" xr:uid="{00000000-0005-0000-0000-0000DE1E0000}"/>
    <cellStyle name="Normal 2 6 3 4" xfId="7826" xr:uid="{00000000-0005-0000-0000-0000DF1E0000}"/>
    <cellStyle name="Normal 2 6 3 4 2" xfId="7827" xr:uid="{00000000-0005-0000-0000-0000E01E0000}"/>
    <cellStyle name="Normal 2 6 3 4 2 2" xfId="7828" xr:uid="{00000000-0005-0000-0000-0000E11E0000}"/>
    <cellStyle name="Normal 2 6 3 4 2 3" xfId="7829" xr:uid="{00000000-0005-0000-0000-0000E21E0000}"/>
    <cellStyle name="Normal 2 6 3 4 3" xfId="7830" xr:uid="{00000000-0005-0000-0000-0000E31E0000}"/>
    <cellStyle name="Normal 2 6 3 4 4" xfId="7831" xr:uid="{00000000-0005-0000-0000-0000E41E0000}"/>
    <cellStyle name="Normal 2 6 3 5" xfId="7832" xr:uid="{00000000-0005-0000-0000-0000E51E0000}"/>
    <cellStyle name="Normal 2 6 3 5 2" xfId="7833" xr:uid="{00000000-0005-0000-0000-0000E61E0000}"/>
    <cellStyle name="Normal 2 6 3 5 2 2" xfId="7834" xr:uid="{00000000-0005-0000-0000-0000E71E0000}"/>
    <cellStyle name="Normal 2 6 3 5 2 3" xfId="7835" xr:uid="{00000000-0005-0000-0000-0000E81E0000}"/>
    <cellStyle name="Normal 2 6 3 5 3" xfId="7836" xr:uid="{00000000-0005-0000-0000-0000E91E0000}"/>
    <cellStyle name="Normal 2 6 3 5 4" xfId="7837" xr:uid="{00000000-0005-0000-0000-0000EA1E0000}"/>
    <cellStyle name="Normal 2 6 3 6" xfId="7838" xr:uid="{00000000-0005-0000-0000-0000EB1E0000}"/>
    <cellStyle name="Normal 2 6 3 6 2" xfId="7839" xr:uid="{00000000-0005-0000-0000-0000EC1E0000}"/>
    <cellStyle name="Normal 2 6 3 6 2 2" xfId="7840" xr:uid="{00000000-0005-0000-0000-0000ED1E0000}"/>
    <cellStyle name="Normal 2 6 3 6 2 3" xfId="7841" xr:uid="{00000000-0005-0000-0000-0000EE1E0000}"/>
    <cellStyle name="Normal 2 6 3 6 3" xfId="7842" xr:uid="{00000000-0005-0000-0000-0000EF1E0000}"/>
    <cellStyle name="Normal 2 6 3 6 4" xfId="7843" xr:uid="{00000000-0005-0000-0000-0000F01E0000}"/>
    <cellStyle name="Normal 2 6 3 7" xfId="7844" xr:uid="{00000000-0005-0000-0000-0000F11E0000}"/>
    <cellStyle name="Normal 2 6 3 7 2" xfId="7845" xr:uid="{00000000-0005-0000-0000-0000F21E0000}"/>
    <cellStyle name="Normal 2 6 3 7 3" xfId="7846" xr:uid="{00000000-0005-0000-0000-0000F31E0000}"/>
    <cellStyle name="Normal 2 6 3 8" xfId="7847" xr:uid="{00000000-0005-0000-0000-0000F41E0000}"/>
    <cellStyle name="Normal 2 6 3 9" xfId="7848" xr:uid="{00000000-0005-0000-0000-0000F51E0000}"/>
    <cellStyle name="Normal 2 6 4" xfId="7849" xr:uid="{00000000-0005-0000-0000-0000F61E0000}"/>
    <cellStyle name="Normal 2 6 4 2" xfId="7850" xr:uid="{00000000-0005-0000-0000-0000F71E0000}"/>
    <cellStyle name="Normal 2 6 4 2 2" xfId="7851" xr:uid="{00000000-0005-0000-0000-0000F81E0000}"/>
    <cellStyle name="Normal 2 6 4 2 2 2" xfId="7852" xr:uid="{00000000-0005-0000-0000-0000F91E0000}"/>
    <cellStyle name="Normal 2 6 4 2 2 2 2" xfId="7853" xr:uid="{00000000-0005-0000-0000-0000FA1E0000}"/>
    <cellStyle name="Normal 2 6 4 2 2 2 3" xfId="7854" xr:uid="{00000000-0005-0000-0000-0000FB1E0000}"/>
    <cellStyle name="Normal 2 6 4 2 2 3" xfId="7855" xr:uid="{00000000-0005-0000-0000-0000FC1E0000}"/>
    <cellStyle name="Normal 2 6 4 2 2 4" xfId="7856" xr:uid="{00000000-0005-0000-0000-0000FD1E0000}"/>
    <cellStyle name="Normal 2 6 4 2 3" xfId="7857" xr:uid="{00000000-0005-0000-0000-0000FE1E0000}"/>
    <cellStyle name="Normal 2 6 4 2 3 2" xfId="7858" xr:uid="{00000000-0005-0000-0000-0000FF1E0000}"/>
    <cellStyle name="Normal 2 6 4 2 3 2 2" xfId="7859" xr:uid="{00000000-0005-0000-0000-0000001F0000}"/>
    <cellStyle name="Normal 2 6 4 2 3 2 3" xfId="7860" xr:uid="{00000000-0005-0000-0000-0000011F0000}"/>
    <cellStyle name="Normal 2 6 4 2 3 3" xfId="7861" xr:uid="{00000000-0005-0000-0000-0000021F0000}"/>
    <cellStyle name="Normal 2 6 4 2 3 4" xfId="7862" xr:uid="{00000000-0005-0000-0000-0000031F0000}"/>
    <cellStyle name="Normal 2 6 4 2 4" xfId="7863" xr:uid="{00000000-0005-0000-0000-0000041F0000}"/>
    <cellStyle name="Normal 2 6 4 2 4 2" xfId="7864" xr:uid="{00000000-0005-0000-0000-0000051F0000}"/>
    <cellStyle name="Normal 2 6 4 2 4 2 2" xfId="7865" xr:uid="{00000000-0005-0000-0000-0000061F0000}"/>
    <cellStyle name="Normal 2 6 4 2 4 2 3" xfId="7866" xr:uid="{00000000-0005-0000-0000-0000071F0000}"/>
    <cellStyle name="Normal 2 6 4 2 4 3" xfId="7867" xr:uid="{00000000-0005-0000-0000-0000081F0000}"/>
    <cellStyle name="Normal 2 6 4 2 4 4" xfId="7868" xr:uid="{00000000-0005-0000-0000-0000091F0000}"/>
    <cellStyle name="Normal 2 6 4 2 5" xfId="7869" xr:uid="{00000000-0005-0000-0000-00000A1F0000}"/>
    <cellStyle name="Normal 2 6 4 2 5 2" xfId="7870" xr:uid="{00000000-0005-0000-0000-00000B1F0000}"/>
    <cellStyle name="Normal 2 6 4 2 5 3" xfId="7871" xr:uid="{00000000-0005-0000-0000-00000C1F0000}"/>
    <cellStyle name="Normal 2 6 4 2 6" xfId="7872" xr:uid="{00000000-0005-0000-0000-00000D1F0000}"/>
    <cellStyle name="Normal 2 6 4 2 7" xfId="7873" xr:uid="{00000000-0005-0000-0000-00000E1F0000}"/>
    <cellStyle name="Normal 2 6 4 2 8" xfId="7874" xr:uid="{00000000-0005-0000-0000-00000F1F0000}"/>
    <cellStyle name="Normal 2 6 4 3" xfId="7875" xr:uid="{00000000-0005-0000-0000-0000101F0000}"/>
    <cellStyle name="Normal 2 6 4 3 2" xfId="7876" xr:uid="{00000000-0005-0000-0000-0000111F0000}"/>
    <cellStyle name="Normal 2 6 4 3 2 2" xfId="7877" xr:uid="{00000000-0005-0000-0000-0000121F0000}"/>
    <cellStyle name="Normal 2 6 4 3 2 3" xfId="7878" xr:uid="{00000000-0005-0000-0000-0000131F0000}"/>
    <cellStyle name="Normal 2 6 4 3 3" xfId="7879" xr:uid="{00000000-0005-0000-0000-0000141F0000}"/>
    <cellStyle name="Normal 2 6 4 3 4" xfId="7880" xr:uid="{00000000-0005-0000-0000-0000151F0000}"/>
    <cellStyle name="Normal 2 6 4 4" xfId="7881" xr:uid="{00000000-0005-0000-0000-0000161F0000}"/>
    <cellStyle name="Normal 2 6 4 4 2" xfId="7882" xr:uid="{00000000-0005-0000-0000-0000171F0000}"/>
    <cellStyle name="Normal 2 6 4 4 2 2" xfId="7883" xr:uid="{00000000-0005-0000-0000-0000181F0000}"/>
    <cellStyle name="Normal 2 6 4 4 2 3" xfId="7884" xr:uid="{00000000-0005-0000-0000-0000191F0000}"/>
    <cellStyle name="Normal 2 6 4 4 3" xfId="7885" xr:uid="{00000000-0005-0000-0000-00001A1F0000}"/>
    <cellStyle name="Normal 2 6 4 4 4" xfId="7886" xr:uid="{00000000-0005-0000-0000-00001B1F0000}"/>
    <cellStyle name="Normal 2 6 4 5" xfId="7887" xr:uid="{00000000-0005-0000-0000-00001C1F0000}"/>
    <cellStyle name="Normal 2 6 4 5 2" xfId="7888" xr:uid="{00000000-0005-0000-0000-00001D1F0000}"/>
    <cellStyle name="Normal 2 6 4 5 2 2" xfId="7889" xr:uid="{00000000-0005-0000-0000-00001E1F0000}"/>
    <cellStyle name="Normal 2 6 4 5 2 3" xfId="7890" xr:uid="{00000000-0005-0000-0000-00001F1F0000}"/>
    <cellStyle name="Normal 2 6 4 5 3" xfId="7891" xr:uid="{00000000-0005-0000-0000-0000201F0000}"/>
    <cellStyle name="Normal 2 6 4 5 4" xfId="7892" xr:uid="{00000000-0005-0000-0000-0000211F0000}"/>
    <cellStyle name="Normal 2 6 4 6" xfId="7893" xr:uid="{00000000-0005-0000-0000-0000221F0000}"/>
    <cellStyle name="Normal 2 6 4 6 2" xfId="7894" xr:uid="{00000000-0005-0000-0000-0000231F0000}"/>
    <cellStyle name="Normal 2 6 4 6 3" xfId="7895" xr:uid="{00000000-0005-0000-0000-0000241F0000}"/>
    <cellStyle name="Normal 2 6 4 7" xfId="7896" xr:uid="{00000000-0005-0000-0000-0000251F0000}"/>
    <cellStyle name="Normal 2 6 4 8" xfId="7897" xr:uid="{00000000-0005-0000-0000-0000261F0000}"/>
    <cellStyle name="Normal 2 6 4 9" xfId="7898" xr:uid="{00000000-0005-0000-0000-0000271F0000}"/>
    <cellStyle name="Normal 2 6 5" xfId="7899" xr:uid="{00000000-0005-0000-0000-0000281F0000}"/>
    <cellStyle name="Normal 2 6 5 2" xfId="7900" xr:uid="{00000000-0005-0000-0000-0000291F0000}"/>
    <cellStyle name="Normal 2 6 5 2 2" xfId="7901" xr:uid="{00000000-0005-0000-0000-00002A1F0000}"/>
    <cellStyle name="Normal 2 6 5 2 2 2" xfId="7902" xr:uid="{00000000-0005-0000-0000-00002B1F0000}"/>
    <cellStyle name="Normal 2 6 5 2 2 2 2" xfId="7903" xr:uid="{00000000-0005-0000-0000-00002C1F0000}"/>
    <cellStyle name="Normal 2 6 5 2 2 2 3" xfId="7904" xr:uid="{00000000-0005-0000-0000-00002D1F0000}"/>
    <cellStyle name="Normal 2 6 5 2 2 3" xfId="7905" xr:uid="{00000000-0005-0000-0000-00002E1F0000}"/>
    <cellStyle name="Normal 2 6 5 2 2 4" xfId="7906" xr:uid="{00000000-0005-0000-0000-00002F1F0000}"/>
    <cellStyle name="Normal 2 6 5 2 3" xfId="7907" xr:uid="{00000000-0005-0000-0000-0000301F0000}"/>
    <cellStyle name="Normal 2 6 5 2 3 2" xfId="7908" xr:uid="{00000000-0005-0000-0000-0000311F0000}"/>
    <cellStyle name="Normal 2 6 5 2 3 2 2" xfId="7909" xr:uid="{00000000-0005-0000-0000-0000321F0000}"/>
    <cellStyle name="Normal 2 6 5 2 3 2 3" xfId="7910" xr:uid="{00000000-0005-0000-0000-0000331F0000}"/>
    <cellStyle name="Normal 2 6 5 2 3 3" xfId="7911" xr:uid="{00000000-0005-0000-0000-0000341F0000}"/>
    <cellStyle name="Normal 2 6 5 2 3 4" xfId="7912" xr:uid="{00000000-0005-0000-0000-0000351F0000}"/>
    <cellStyle name="Normal 2 6 5 2 4" xfId="7913" xr:uid="{00000000-0005-0000-0000-0000361F0000}"/>
    <cellStyle name="Normal 2 6 5 2 4 2" xfId="7914" xr:uid="{00000000-0005-0000-0000-0000371F0000}"/>
    <cellStyle name="Normal 2 6 5 2 4 2 2" xfId="7915" xr:uid="{00000000-0005-0000-0000-0000381F0000}"/>
    <cellStyle name="Normal 2 6 5 2 4 2 3" xfId="7916" xr:uid="{00000000-0005-0000-0000-0000391F0000}"/>
    <cellStyle name="Normal 2 6 5 2 4 3" xfId="7917" xr:uid="{00000000-0005-0000-0000-00003A1F0000}"/>
    <cellStyle name="Normal 2 6 5 2 4 4" xfId="7918" xr:uid="{00000000-0005-0000-0000-00003B1F0000}"/>
    <cellStyle name="Normal 2 6 5 2 5" xfId="7919" xr:uid="{00000000-0005-0000-0000-00003C1F0000}"/>
    <cellStyle name="Normal 2 6 5 2 5 2" xfId="7920" xr:uid="{00000000-0005-0000-0000-00003D1F0000}"/>
    <cellStyle name="Normal 2 6 5 2 5 3" xfId="7921" xr:uid="{00000000-0005-0000-0000-00003E1F0000}"/>
    <cellStyle name="Normal 2 6 5 2 6" xfId="7922" xr:uid="{00000000-0005-0000-0000-00003F1F0000}"/>
    <cellStyle name="Normal 2 6 5 2 7" xfId="7923" xr:uid="{00000000-0005-0000-0000-0000401F0000}"/>
    <cellStyle name="Normal 2 6 5 3" xfId="7924" xr:uid="{00000000-0005-0000-0000-0000411F0000}"/>
    <cellStyle name="Normal 2 6 5 3 2" xfId="7925" xr:uid="{00000000-0005-0000-0000-0000421F0000}"/>
    <cellStyle name="Normal 2 6 5 3 2 2" xfId="7926" xr:uid="{00000000-0005-0000-0000-0000431F0000}"/>
    <cellStyle name="Normal 2 6 5 3 2 3" xfId="7927" xr:uid="{00000000-0005-0000-0000-0000441F0000}"/>
    <cellStyle name="Normal 2 6 5 3 3" xfId="7928" xr:uid="{00000000-0005-0000-0000-0000451F0000}"/>
    <cellStyle name="Normal 2 6 5 3 4" xfId="7929" xr:uid="{00000000-0005-0000-0000-0000461F0000}"/>
    <cellStyle name="Normal 2 6 5 4" xfId="7930" xr:uid="{00000000-0005-0000-0000-0000471F0000}"/>
    <cellStyle name="Normal 2 6 5 4 2" xfId="7931" xr:uid="{00000000-0005-0000-0000-0000481F0000}"/>
    <cellStyle name="Normal 2 6 5 4 2 2" xfId="7932" xr:uid="{00000000-0005-0000-0000-0000491F0000}"/>
    <cellStyle name="Normal 2 6 5 4 2 3" xfId="7933" xr:uid="{00000000-0005-0000-0000-00004A1F0000}"/>
    <cellStyle name="Normal 2 6 5 4 3" xfId="7934" xr:uid="{00000000-0005-0000-0000-00004B1F0000}"/>
    <cellStyle name="Normal 2 6 5 4 4" xfId="7935" xr:uid="{00000000-0005-0000-0000-00004C1F0000}"/>
    <cellStyle name="Normal 2 6 5 5" xfId="7936" xr:uid="{00000000-0005-0000-0000-00004D1F0000}"/>
    <cellStyle name="Normal 2 6 5 5 2" xfId="7937" xr:uid="{00000000-0005-0000-0000-00004E1F0000}"/>
    <cellStyle name="Normal 2 6 5 5 2 2" xfId="7938" xr:uid="{00000000-0005-0000-0000-00004F1F0000}"/>
    <cellStyle name="Normal 2 6 5 5 2 3" xfId="7939" xr:uid="{00000000-0005-0000-0000-0000501F0000}"/>
    <cellStyle name="Normal 2 6 5 5 3" xfId="7940" xr:uid="{00000000-0005-0000-0000-0000511F0000}"/>
    <cellStyle name="Normal 2 6 5 5 4" xfId="7941" xr:uid="{00000000-0005-0000-0000-0000521F0000}"/>
    <cellStyle name="Normal 2 6 5 6" xfId="7942" xr:uid="{00000000-0005-0000-0000-0000531F0000}"/>
    <cellStyle name="Normal 2 6 5 6 2" xfId="7943" xr:uid="{00000000-0005-0000-0000-0000541F0000}"/>
    <cellStyle name="Normal 2 6 5 6 3" xfId="7944" xr:uid="{00000000-0005-0000-0000-0000551F0000}"/>
    <cellStyle name="Normal 2 6 5 7" xfId="7945" xr:uid="{00000000-0005-0000-0000-0000561F0000}"/>
    <cellStyle name="Normal 2 6 5 8" xfId="7946" xr:uid="{00000000-0005-0000-0000-0000571F0000}"/>
    <cellStyle name="Normal 2 6 5 9" xfId="7947" xr:uid="{00000000-0005-0000-0000-0000581F0000}"/>
    <cellStyle name="Normal 2 6 6" xfId="7948" xr:uid="{00000000-0005-0000-0000-0000591F0000}"/>
    <cellStyle name="Normal 2 6 6 2" xfId="7949" xr:uid="{00000000-0005-0000-0000-00005A1F0000}"/>
    <cellStyle name="Normal 2 6 6 2 2" xfId="7950" xr:uid="{00000000-0005-0000-0000-00005B1F0000}"/>
    <cellStyle name="Normal 2 6 6 2 2 2" xfId="7951" xr:uid="{00000000-0005-0000-0000-00005C1F0000}"/>
    <cellStyle name="Normal 2 6 6 2 2 2 2" xfId="7952" xr:uid="{00000000-0005-0000-0000-00005D1F0000}"/>
    <cellStyle name="Normal 2 6 6 2 2 2 3" xfId="7953" xr:uid="{00000000-0005-0000-0000-00005E1F0000}"/>
    <cellStyle name="Normal 2 6 6 2 2 3" xfId="7954" xr:uid="{00000000-0005-0000-0000-00005F1F0000}"/>
    <cellStyle name="Normal 2 6 6 2 2 4" xfId="7955" xr:uid="{00000000-0005-0000-0000-0000601F0000}"/>
    <cellStyle name="Normal 2 6 6 2 3" xfId="7956" xr:uid="{00000000-0005-0000-0000-0000611F0000}"/>
    <cellStyle name="Normal 2 6 6 2 3 2" xfId="7957" xr:uid="{00000000-0005-0000-0000-0000621F0000}"/>
    <cellStyle name="Normal 2 6 6 2 3 2 2" xfId="7958" xr:uid="{00000000-0005-0000-0000-0000631F0000}"/>
    <cellStyle name="Normal 2 6 6 2 3 2 3" xfId="7959" xr:uid="{00000000-0005-0000-0000-0000641F0000}"/>
    <cellStyle name="Normal 2 6 6 2 3 3" xfId="7960" xr:uid="{00000000-0005-0000-0000-0000651F0000}"/>
    <cellStyle name="Normal 2 6 6 2 3 4" xfId="7961" xr:uid="{00000000-0005-0000-0000-0000661F0000}"/>
    <cellStyle name="Normal 2 6 6 2 4" xfId="7962" xr:uid="{00000000-0005-0000-0000-0000671F0000}"/>
    <cellStyle name="Normal 2 6 6 2 4 2" xfId="7963" xr:uid="{00000000-0005-0000-0000-0000681F0000}"/>
    <cellStyle name="Normal 2 6 6 2 4 2 2" xfId="7964" xr:uid="{00000000-0005-0000-0000-0000691F0000}"/>
    <cellStyle name="Normal 2 6 6 2 4 2 3" xfId="7965" xr:uid="{00000000-0005-0000-0000-00006A1F0000}"/>
    <cellStyle name="Normal 2 6 6 2 4 3" xfId="7966" xr:uid="{00000000-0005-0000-0000-00006B1F0000}"/>
    <cellStyle name="Normal 2 6 6 2 4 4" xfId="7967" xr:uid="{00000000-0005-0000-0000-00006C1F0000}"/>
    <cellStyle name="Normal 2 6 6 2 5" xfId="7968" xr:uid="{00000000-0005-0000-0000-00006D1F0000}"/>
    <cellStyle name="Normal 2 6 6 2 5 2" xfId="7969" xr:uid="{00000000-0005-0000-0000-00006E1F0000}"/>
    <cellStyle name="Normal 2 6 6 2 5 3" xfId="7970" xr:uid="{00000000-0005-0000-0000-00006F1F0000}"/>
    <cellStyle name="Normal 2 6 6 2 6" xfId="7971" xr:uid="{00000000-0005-0000-0000-0000701F0000}"/>
    <cellStyle name="Normal 2 6 6 2 7" xfId="7972" xr:uid="{00000000-0005-0000-0000-0000711F0000}"/>
    <cellStyle name="Normal 2 6 6 3" xfId="7973" xr:uid="{00000000-0005-0000-0000-0000721F0000}"/>
    <cellStyle name="Normal 2 6 6 3 2" xfId="7974" xr:uid="{00000000-0005-0000-0000-0000731F0000}"/>
    <cellStyle name="Normal 2 6 6 3 2 2" xfId="7975" xr:uid="{00000000-0005-0000-0000-0000741F0000}"/>
    <cellStyle name="Normal 2 6 6 3 2 3" xfId="7976" xr:uid="{00000000-0005-0000-0000-0000751F0000}"/>
    <cellStyle name="Normal 2 6 6 3 3" xfId="7977" xr:uid="{00000000-0005-0000-0000-0000761F0000}"/>
    <cellStyle name="Normal 2 6 6 3 4" xfId="7978" xr:uid="{00000000-0005-0000-0000-0000771F0000}"/>
    <cellStyle name="Normal 2 6 6 4" xfId="7979" xr:uid="{00000000-0005-0000-0000-0000781F0000}"/>
    <cellStyle name="Normal 2 6 6 4 2" xfId="7980" xr:uid="{00000000-0005-0000-0000-0000791F0000}"/>
    <cellStyle name="Normal 2 6 6 4 2 2" xfId="7981" xr:uid="{00000000-0005-0000-0000-00007A1F0000}"/>
    <cellStyle name="Normal 2 6 6 4 2 3" xfId="7982" xr:uid="{00000000-0005-0000-0000-00007B1F0000}"/>
    <cellStyle name="Normal 2 6 6 4 3" xfId="7983" xr:uid="{00000000-0005-0000-0000-00007C1F0000}"/>
    <cellStyle name="Normal 2 6 6 4 4" xfId="7984" xr:uid="{00000000-0005-0000-0000-00007D1F0000}"/>
    <cellStyle name="Normal 2 6 6 5" xfId="7985" xr:uid="{00000000-0005-0000-0000-00007E1F0000}"/>
    <cellStyle name="Normal 2 6 6 5 2" xfId="7986" xr:uid="{00000000-0005-0000-0000-00007F1F0000}"/>
    <cellStyle name="Normal 2 6 6 5 2 2" xfId="7987" xr:uid="{00000000-0005-0000-0000-0000801F0000}"/>
    <cellStyle name="Normal 2 6 6 5 2 3" xfId="7988" xr:uid="{00000000-0005-0000-0000-0000811F0000}"/>
    <cellStyle name="Normal 2 6 6 5 3" xfId="7989" xr:uid="{00000000-0005-0000-0000-0000821F0000}"/>
    <cellStyle name="Normal 2 6 6 5 4" xfId="7990" xr:uid="{00000000-0005-0000-0000-0000831F0000}"/>
    <cellStyle name="Normal 2 6 6 6" xfId="7991" xr:uid="{00000000-0005-0000-0000-0000841F0000}"/>
    <cellStyle name="Normal 2 6 6 6 2" xfId="7992" xr:uid="{00000000-0005-0000-0000-0000851F0000}"/>
    <cellStyle name="Normal 2 6 6 6 3" xfId="7993" xr:uid="{00000000-0005-0000-0000-0000861F0000}"/>
    <cellStyle name="Normal 2 6 6 7" xfId="7994" xr:uid="{00000000-0005-0000-0000-0000871F0000}"/>
    <cellStyle name="Normal 2 6 6 8" xfId="7995" xr:uid="{00000000-0005-0000-0000-0000881F0000}"/>
    <cellStyle name="Normal 2 6 6 9" xfId="7996" xr:uid="{00000000-0005-0000-0000-0000891F0000}"/>
    <cellStyle name="Normal 2 6 7" xfId="7997" xr:uid="{00000000-0005-0000-0000-00008A1F0000}"/>
    <cellStyle name="Normal 2 6 7 2" xfId="7998" xr:uid="{00000000-0005-0000-0000-00008B1F0000}"/>
    <cellStyle name="Normal 2 6 7 2 2" xfId="7999" xr:uid="{00000000-0005-0000-0000-00008C1F0000}"/>
    <cellStyle name="Normal 2 6 7 2 2 2" xfId="8000" xr:uid="{00000000-0005-0000-0000-00008D1F0000}"/>
    <cellStyle name="Normal 2 6 7 2 2 2 2" xfId="8001" xr:uid="{00000000-0005-0000-0000-00008E1F0000}"/>
    <cellStyle name="Normal 2 6 7 2 2 2 3" xfId="8002" xr:uid="{00000000-0005-0000-0000-00008F1F0000}"/>
    <cellStyle name="Normal 2 6 7 2 2 3" xfId="8003" xr:uid="{00000000-0005-0000-0000-0000901F0000}"/>
    <cellStyle name="Normal 2 6 7 2 2 4" xfId="8004" xr:uid="{00000000-0005-0000-0000-0000911F0000}"/>
    <cellStyle name="Normal 2 6 7 2 3" xfId="8005" xr:uid="{00000000-0005-0000-0000-0000921F0000}"/>
    <cellStyle name="Normal 2 6 7 2 3 2" xfId="8006" xr:uid="{00000000-0005-0000-0000-0000931F0000}"/>
    <cellStyle name="Normal 2 6 7 2 3 2 2" xfId="8007" xr:uid="{00000000-0005-0000-0000-0000941F0000}"/>
    <cellStyle name="Normal 2 6 7 2 3 2 3" xfId="8008" xr:uid="{00000000-0005-0000-0000-0000951F0000}"/>
    <cellStyle name="Normal 2 6 7 2 3 3" xfId="8009" xr:uid="{00000000-0005-0000-0000-0000961F0000}"/>
    <cellStyle name="Normal 2 6 7 2 3 4" xfId="8010" xr:uid="{00000000-0005-0000-0000-0000971F0000}"/>
    <cellStyle name="Normal 2 6 7 2 4" xfId="8011" xr:uid="{00000000-0005-0000-0000-0000981F0000}"/>
    <cellStyle name="Normal 2 6 7 2 4 2" xfId="8012" xr:uid="{00000000-0005-0000-0000-0000991F0000}"/>
    <cellStyle name="Normal 2 6 7 2 4 2 2" xfId="8013" xr:uid="{00000000-0005-0000-0000-00009A1F0000}"/>
    <cellStyle name="Normal 2 6 7 2 4 2 3" xfId="8014" xr:uid="{00000000-0005-0000-0000-00009B1F0000}"/>
    <cellStyle name="Normal 2 6 7 2 4 3" xfId="8015" xr:uid="{00000000-0005-0000-0000-00009C1F0000}"/>
    <cellStyle name="Normal 2 6 7 2 4 4" xfId="8016" xr:uid="{00000000-0005-0000-0000-00009D1F0000}"/>
    <cellStyle name="Normal 2 6 7 2 5" xfId="8017" xr:uid="{00000000-0005-0000-0000-00009E1F0000}"/>
    <cellStyle name="Normal 2 6 7 2 5 2" xfId="8018" xr:uid="{00000000-0005-0000-0000-00009F1F0000}"/>
    <cellStyle name="Normal 2 6 7 2 5 3" xfId="8019" xr:uid="{00000000-0005-0000-0000-0000A01F0000}"/>
    <cellStyle name="Normal 2 6 7 2 6" xfId="8020" xr:uid="{00000000-0005-0000-0000-0000A11F0000}"/>
    <cellStyle name="Normal 2 6 7 2 7" xfId="8021" xr:uid="{00000000-0005-0000-0000-0000A21F0000}"/>
    <cellStyle name="Normal 2 6 7 3" xfId="8022" xr:uid="{00000000-0005-0000-0000-0000A31F0000}"/>
    <cellStyle name="Normal 2 6 7 3 2" xfId="8023" xr:uid="{00000000-0005-0000-0000-0000A41F0000}"/>
    <cellStyle name="Normal 2 6 7 3 2 2" xfId="8024" xr:uid="{00000000-0005-0000-0000-0000A51F0000}"/>
    <cellStyle name="Normal 2 6 7 3 2 3" xfId="8025" xr:uid="{00000000-0005-0000-0000-0000A61F0000}"/>
    <cellStyle name="Normal 2 6 7 3 3" xfId="8026" xr:uid="{00000000-0005-0000-0000-0000A71F0000}"/>
    <cellStyle name="Normal 2 6 7 3 4" xfId="8027" xr:uid="{00000000-0005-0000-0000-0000A81F0000}"/>
    <cellStyle name="Normal 2 6 7 4" xfId="8028" xr:uid="{00000000-0005-0000-0000-0000A91F0000}"/>
    <cellStyle name="Normal 2 6 7 4 2" xfId="8029" xr:uid="{00000000-0005-0000-0000-0000AA1F0000}"/>
    <cellStyle name="Normal 2 6 7 4 2 2" xfId="8030" xr:uid="{00000000-0005-0000-0000-0000AB1F0000}"/>
    <cellStyle name="Normal 2 6 7 4 2 3" xfId="8031" xr:uid="{00000000-0005-0000-0000-0000AC1F0000}"/>
    <cellStyle name="Normal 2 6 7 4 3" xfId="8032" xr:uid="{00000000-0005-0000-0000-0000AD1F0000}"/>
    <cellStyle name="Normal 2 6 7 4 4" xfId="8033" xr:uid="{00000000-0005-0000-0000-0000AE1F0000}"/>
    <cellStyle name="Normal 2 6 7 5" xfId="8034" xr:uid="{00000000-0005-0000-0000-0000AF1F0000}"/>
    <cellStyle name="Normal 2 6 7 5 2" xfId="8035" xr:uid="{00000000-0005-0000-0000-0000B01F0000}"/>
    <cellStyle name="Normal 2 6 7 5 2 2" xfId="8036" xr:uid="{00000000-0005-0000-0000-0000B11F0000}"/>
    <cellStyle name="Normal 2 6 7 5 2 3" xfId="8037" xr:uid="{00000000-0005-0000-0000-0000B21F0000}"/>
    <cellStyle name="Normal 2 6 7 5 3" xfId="8038" xr:uid="{00000000-0005-0000-0000-0000B31F0000}"/>
    <cellStyle name="Normal 2 6 7 5 4" xfId="8039" xr:uid="{00000000-0005-0000-0000-0000B41F0000}"/>
    <cellStyle name="Normal 2 6 7 6" xfId="8040" xr:uid="{00000000-0005-0000-0000-0000B51F0000}"/>
    <cellStyle name="Normal 2 6 7 6 2" xfId="8041" xr:uid="{00000000-0005-0000-0000-0000B61F0000}"/>
    <cellStyle name="Normal 2 6 7 6 3" xfId="8042" xr:uid="{00000000-0005-0000-0000-0000B71F0000}"/>
    <cellStyle name="Normal 2 6 7 7" xfId="8043" xr:uid="{00000000-0005-0000-0000-0000B81F0000}"/>
    <cellStyle name="Normal 2 6 7 8" xfId="8044" xr:uid="{00000000-0005-0000-0000-0000B91F0000}"/>
    <cellStyle name="Normal 2 6 8" xfId="8045" xr:uid="{00000000-0005-0000-0000-0000BA1F0000}"/>
    <cellStyle name="Normal 2 6 8 2" xfId="8046" xr:uid="{00000000-0005-0000-0000-0000BB1F0000}"/>
    <cellStyle name="Normal 2 6 8 2 2" xfId="8047" xr:uid="{00000000-0005-0000-0000-0000BC1F0000}"/>
    <cellStyle name="Normal 2 6 8 2 2 2" xfId="8048" xr:uid="{00000000-0005-0000-0000-0000BD1F0000}"/>
    <cellStyle name="Normal 2 6 8 2 2 3" xfId="8049" xr:uid="{00000000-0005-0000-0000-0000BE1F0000}"/>
    <cellStyle name="Normal 2 6 8 2 3" xfId="8050" xr:uid="{00000000-0005-0000-0000-0000BF1F0000}"/>
    <cellStyle name="Normal 2 6 8 2 4" xfId="8051" xr:uid="{00000000-0005-0000-0000-0000C01F0000}"/>
    <cellStyle name="Normal 2 6 8 3" xfId="8052" xr:uid="{00000000-0005-0000-0000-0000C11F0000}"/>
    <cellStyle name="Normal 2 6 8 3 2" xfId="8053" xr:uid="{00000000-0005-0000-0000-0000C21F0000}"/>
    <cellStyle name="Normal 2 6 8 3 2 2" xfId="8054" xr:uid="{00000000-0005-0000-0000-0000C31F0000}"/>
    <cellStyle name="Normal 2 6 8 3 2 3" xfId="8055" xr:uid="{00000000-0005-0000-0000-0000C41F0000}"/>
    <cellStyle name="Normal 2 6 8 3 3" xfId="8056" xr:uid="{00000000-0005-0000-0000-0000C51F0000}"/>
    <cellStyle name="Normal 2 6 8 3 4" xfId="8057" xr:uid="{00000000-0005-0000-0000-0000C61F0000}"/>
    <cellStyle name="Normal 2 6 8 4" xfId="8058" xr:uid="{00000000-0005-0000-0000-0000C71F0000}"/>
    <cellStyle name="Normal 2 6 8 4 2" xfId="8059" xr:uid="{00000000-0005-0000-0000-0000C81F0000}"/>
    <cellStyle name="Normal 2 6 8 4 2 2" xfId="8060" xr:uid="{00000000-0005-0000-0000-0000C91F0000}"/>
    <cellStyle name="Normal 2 6 8 4 2 3" xfId="8061" xr:uid="{00000000-0005-0000-0000-0000CA1F0000}"/>
    <cellStyle name="Normal 2 6 8 4 3" xfId="8062" xr:uid="{00000000-0005-0000-0000-0000CB1F0000}"/>
    <cellStyle name="Normal 2 6 8 4 4" xfId="8063" xr:uid="{00000000-0005-0000-0000-0000CC1F0000}"/>
    <cellStyle name="Normal 2 6 8 5" xfId="8064" xr:uid="{00000000-0005-0000-0000-0000CD1F0000}"/>
    <cellStyle name="Normal 2 6 8 5 2" xfId="8065" xr:uid="{00000000-0005-0000-0000-0000CE1F0000}"/>
    <cellStyle name="Normal 2 6 8 5 3" xfId="8066" xr:uid="{00000000-0005-0000-0000-0000CF1F0000}"/>
    <cellStyle name="Normal 2 6 8 6" xfId="8067" xr:uid="{00000000-0005-0000-0000-0000D01F0000}"/>
    <cellStyle name="Normal 2 6 8 7" xfId="8068" xr:uid="{00000000-0005-0000-0000-0000D11F0000}"/>
    <cellStyle name="Normal 2 6 9" xfId="8069" xr:uid="{00000000-0005-0000-0000-0000D21F0000}"/>
    <cellStyle name="Normal 2 6 9 2" xfId="8070" xr:uid="{00000000-0005-0000-0000-0000D31F0000}"/>
    <cellStyle name="Normal 2 6 9 2 2" xfId="8071" xr:uid="{00000000-0005-0000-0000-0000D41F0000}"/>
    <cellStyle name="Normal 2 6 9 2 3" xfId="8072" xr:uid="{00000000-0005-0000-0000-0000D51F0000}"/>
    <cellStyle name="Normal 2 6 9 3" xfId="8073" xr:uid="{00000000-0005-0000-0000-0000D61F0000}"/>
    <cellStyle name="Normal 2 6 9 4" xfId="8074" xr:uid="{00000000-0005-0000-0000-0000D71F0000}"/>
    <cellStyle name="Normal 2 7" xfId="8075" xr:uid="{00000000-0005-0000-0000-0000D81F0000}"/>
    <cellStyle name="Normal 2 7 2" xfId="8076" xr:uid="{00000000-0005-0000-0000-0000D91F0000}"/>
    <cellStyle name="Normal 2 7 2 10" xfId="8077" xr:uid="{00000000-0005-0000-0000-0000DA1F0000}"/>
    <cellStyle name="Normal 2 7 2 2" xfId="8078" xr:uid="{00000000-0005-0000-0000-0000DB1F0000}"/>
    <cellStyle name="Normal 2 7 2 2 2" xfId="8079" xr:uid="{00000000-0005-0000-0000-0000DC1F0000}"/>
    <cellStyle name="Normal 2 7 2 2 2 2" xfId="8080" xr:uid="{00000000-0005-0000-0000-0000DD1F0000}"/>
    <cellStyle name="Normal 2 7 2 2 2 2 2" xfId="8081" xr:uid="{00000000-0005-0000-0000-0000DE1F0000}"/>
    <cellStyle name="Normal 2 7 2 2 2 2 3" xfId="8082" xr:uid="{00000000-0005-0000-0000-0000DF1F0000}"/>
    <cellStyle name="Normal 2 7 2 2 2 3" xfId="8083" xr:uid="{00000000-0005-0000-0000-0000E01F0000}"/>
    <cellStyle name="Normal 2 7 2 2 2 4" xfId="8084" xr:uid="{00000000-0005-0000-0000-0000E11F0000}"/>
    <cellStyle name="Normal 2 7 2 2 2 5" xfId="8085" xr:uid="{00000000-0005-0000-0000-0000E21F0000}"/>
    <cellStyle name="Normal 2 7 2 2 3" xfId="8086" xr:uid="{00000000-0005-0000-0000-0000E31F0000}"/>
    <cellStyle name="Normal 2 7 2 2 3 2" xfId="8087" xr:uid="{00000000-0005-0000-0000-0000E41F0000}"/>
    <cellStyle name="Normal 2 7 2 2 3 2 2" xfId="8088" xr:uid="{00000000-0005-0000-0000-0000E51F0000}"/>
    <cellStyle name="Normal 2 7 2 2 3 2 3" xfId="8089" xr:uid="{00000000-0005-0000-0000-0000E61F0000}"/>
    <cellStyle name="Normal 2 7 2 2 3 3" xfId="8090" xr:uid="{00000000-0005-0000-0000-0000E71F0000}"/>
    <cellStyle name="Normal 2 7 2 2 3 4" xfId="8091" xr:uid="{00000000-0005-0000-0000-0000E81F0000}"/>
    <cellStyle name="Normal 2 7 2 2 4" xfId="8092" xr:uid="{00000000-0005-0000-0000-0000E91F0000}"/>
    <cellStyle name="Normal 2 7 2 2 4 2" xfId="8093" xr:uid="{00000000-0005-0000-0000-0000EA1F0000}"/>
    <cellStyle name="Normal 2 7 2 2 4 2 2" xfId="8094" xr:uid="{00000000-0005-0000-0000-0000EB1F0000}"/>
    <cellStyle name="Normal 2 7 2 2 4 2 3" xfId="8095" xr:uid="{00000000-0005-0000-0000-0000EC1F0000}"/>
    <cellStyle name="Normal 2 7 2 2 4 3" xfId="8096" xr:uid="{00000000-0005-0000-0000-0000ED1F0000}"/>
    <cellStyle name="Normal 2 7 2 2 4 4" xfId="8097" xr:uid="{00000000-0005-0000-0000-0000EE1F0000}"/>
    <cellStyle name="Normal 2 7 2 2 5" xfId="8098" xr:uid="{00000000-0005-0000-0000-0000EF1F0000}"/>
    <cellStyle name="Normal 2 7 2 2 5 2" xfId="8099" xr:uid="{00000000-0005-0000-0000-0000F01F0000}"/>
    <cellStyle name="Normal 2 7 2 2 5 3" xfId="8100" xr:uid="{00000000-0005-0000-0000-0000F11F0000}"/>
    <cellStyle name="Normal 2 7 2 2 6" xfId="8101" xr:uid="{00000000-0005-0000-0000-0000F21F0000}"/>
    <cellStyle name="Normal 2 7 2 2 7" xfId="8102" xr:uid="{00000000-0005-0000-0000-0000F31F0000}"/>
    <cellStyle name="Normal 2 7 2 3" xfId="8103" xr:uid="{00000000-0005-0000-0000-0000F41F0000}"/>
    <cellStyle name="Normal 2 7 2 4" xfId="8104" xr:uid="{00000000-0005-0000-0000-0000F51F0000}"/>
    <cellStyle name="Normal 2 7 2 4 2" xfId="8105" xr:uid="{00000000-0005-0000-0000-0000F61F0000}"/>
    <cellStyle name="Normal 2 7 2 4 2 2" xfId="8106" xr:uid="{00000000-0005-0000-0000-0000F71F0000}"/>
    <cellStyle name="Normal 2 7 2 4 2 3" xfId="8107" xr:uid="{00000000-0005-0000-0000-0000F81F0000}"/>
    <cellStyle name="Normal 2 7 2 4 3" xfId="8108" xr:uid="{00000000-0005-0000-0000-0000F91F0000}"/>
    <cellStyle name="Normal 2 7 2 4 4" xfId="8109" xr:uid="{00000000-0005-0000-0000-0000FA1F0000}"/>
    <cellStyle name="Normal 2 7 2 5" xfId="8110" xr:uid="{00000000-0005-0000-0000-0000FB1F0000}"/>
    <cellStyle name="Normal 2 7 2 5 2" xfId="8111" xr:uid="{00000000-0005-0000-0000-0000FC1F0000}"/>
    <cellStyle name="Normal 2 7 2 5 2 2" xfId="8112" xr:uid="{00000000-0005-0000-0000-0000FD1F0000}"/>
    <cellStyle name="Normal 2 7 2 5 2 3" xfId="8113" xr:uid="{00000000-0005-0000-0000-0000FE1F0000}"/>
    <cellStyle name="Normal 2 7 2 5 3" xfId="8114" xr:uid="{00000000-0005-0000-0000-0000FF1F0000}"/>
    <cellStyle name="Normal 2 7 2 5 4" xfId="8115" xr:uid="{00000000-0005-0000-0000-000000200000}"/>
    <cellStyle name="Normal 2 7 2 6" xfId="8116" xr:uid="{00000000-0005-0000-0000-000001200000}"/>
    <cellStyle name="Normal 2 7 2 6 2" xfId="8117" xr:uid="{00000000-0005-0000-0000-000002200000}"/>
    <cellStyle name="Normal 2 7 2 6 2 2" xfId="8118" xr:uid="{00000000-0005-0000-0000-000003200000}"/>
    <cellStyle name="Normal 2 7 2 6 2 3" xfId="8119" xr:uid="{00000000-0005-0000-0000-000004200000}"/>
    <cellStyle name="Normal 2 7 2 6 3" xfId="8120" xr:uid="{00000000-0005-0000-0000-000005200000}"/>
    <cellStyle name="Normal 2 7 2 6 4" xfId="8121" xr:uid="{00000000-0005-0000-0000-000006200000}"/>
    <cellStyle name="Normal 2 7 2 7" xfId="8122" xr:uid="{00000000-0005-0000-0000-000007200000}"/>
    <cellStyle name="Normal 2 7 2 7 2" xfId="8123" xr:uid="{00000000-0005-0000-0000-000008200000}"/>
    <cellStyle name="Normal 2 7 2 7 3" xfId="8124" xr:uid="{00000000-0005-0000-0000-000009200000}"/>
    <cellStyle name="Normal 2 7 2 8" xfId="8125" xr:uid="{00000000-0005-0000-0000-00000A200000}"/>
    <cellStyle name="Normal 2 7 2 9" xfId="8126" xr:uid="{00000000-0005-0000-0000-00000B200000}"/>
    <cellStyle name="Normal 2 7 3" xfId="8127" xr:uid="{00000000-0005-0000-0000-00000C200000}"/>
    <cellStyle name="Normal 2 7 3 2" xfId="8128" xr:uid="{00000000-0005-0000-0000-00000D200000}"/>
    <cellStyle name="Normal 2 7 3 3" xfId="8129" xr:uid="{00000000-0005-0000-0000-00000E200000}"/>
    <cellStyle name="Normal 2 7 4" xfId="8130" xr:uid="{00000000-0005-0000-0000-00000F200000}"/>
    <cellStyle name="Normal 2 7 4 2" xfId="8131" xr:uid="{00000000-0005-0000-0000-000010200000}"/>
    <cellStyle name="Normal 2 7 4 2 2" xfId="8132" xr:uid="{00000000-0005-0000-0000-000011200000}"/>
    <cellStyle name="Normal 2 7 4 2 2 2" xfId="8133" xr:uid="{00000000-0005-0000-0000-000012200000}"/>
    <cellStyle name="Normal 2 7 4 2 2 2 2" xfId="8134" xr:uid="{00000000-0005-0000-0000-000013200000}"/>
    <cellStyle name="Normal 2 7 4 2 2 2 3" xfId="8135" xr:uid="{00000000-0005-0000-0000-000014200000}"/>
    <cellStyle name="Normal 2 7 4 2 2 3" xfId="8136" xr:uid="{00000000-0005-0000-0000-000015200000}"/>
    <cellStyle name="Normal 2 7 4 2 2 4" xfId="8137" xr:uid="{00000000-0005-0000-0000-000016200000}"/>
    <cellStyle name="Normal 2 7 4 2 3" xfId="8138" xr:uid="{00000000-0005-0000-0000-000017200000}"/>
    <cellStyle name="Normal 2 7 4 2 3 2" xfId="8139" xr:uid="{00000000-0005-0000-0000-000018200000}"/>
    <cellStyle name="Normal 2 7 4 2 3 2 2" xfId="8140" xr:uid="{00000000-0005-0000-0000-000019200000}"/>
    <cellStyle name="Normal 2 7 4 2 3 2 3" xfId="8141" xr:uid="{00000000-0005-0000-0000-00001A200000}"/>
    <cellStyle name="Normal 2 7 4 2 3 3" xfId="8142" xr:uid="{00000000-0005-0000-0000-00001B200000}"/>
    <cellStyle name="Normal 2 7 4 2 3 4" xfId="8143" xr:uid="{00000000-0005-0000-0000-00001C200000}"/>
    <cellStyle name="Normal 2 7 4 2 4" xfId="8144" xr:uid="{00000000-0005-0000-0000-00001D200000}"/>
    <cellStyle name="Normal 2 7 4 2 4 2" xfId="8145" xr:uid="{00000000-0005-0000-0000-00001E200000}"/>
    <cellStyle name="Normal 2 7 4 2 4 2 2" xfId="8146" xr:uid="{00000000-0005-0000-0000-00001F200000}"/>
    <cellStyle name="Normal 2 7 4 2 4 2 3" xfId="8147" xr:uid="{00000000-0005-0000-0000-000020200000}"/>
    <cellStyle name="Normal 2 7 4 2 4 3" xfId="8148" xr:uid="{00000000-0005-0000-0000-000021200000}"/>
    <cellStyle name="Normal 2 7 4 2 4 4" xfId="8149" xr:uid="{00000000-0005-0000-0000-000022200000}"/>
    <cellStyle name="Normal 2 7 4 2 5" xfId="8150" xr:uid="{00000000-0005-0000-0000-000023200000}"/>
    <cellStyle name="Normal 2 7 4 2 5 2" xfId="8151" xr:uid="{00000000-0005-0000-0000-000024200000}"/>
    <cellStyle name="Normal 2 7 4 2 5 3" xfId="8152" xr:uid="{00000000-0005-0000-0000-000025200000}"/>
    <cellStyle name="Normal 2 7 4 2 6" xfId="8153" xr:uid="{00000000-0005-0000-0000-000026200000}"/>
    <cellStyle name="Normal 2 7 4 2 7" xfId="8154" xr:uid="{00000000-0005-0000-0000-000027200000}"/>
    <cellStyle name="Normal 2 7 4 3" xfId="8155" xr:uid="{00000000-0005-0000-0000-000028200000}"/>
    <cellStyle name="Normal 2 7 4 3 2" xfId="8156" xr:uid="{00000000-0005-0000-0000-000029200000}"/>
    <cellStyle name="Normal 2 7 4 3 2 2" xfId="8157" xr:uid="{00000000-0005-0000-0000-00002A200000}"/>
    <cellStyle name="Normal 2 7 4 3 2 3" xfId="8158" xr:uid="{00000000-0005-0000-0000-00002B200000}"/>
    <cellStyle name="Normal 2 7 4 3 3" xfId="8159" xr:uid="{00000000-0005-0000-0000-00002C200000}"/>
    <cellStyle name="Normal 2 7 4 3 4" xfId="8160" xr:uid="{00000000-0005-0000-0000-00002D200000}"/>
    <cellStyle name="Normal 2 7 4 4" xfId="8161" xr:uid="{00000000-0005-0000-0000-00002E200000}"/>
    <cellStyle name="Normal 2 7 4 4 2" xfId="8162" xr:uid="{00000000-0005-0000-0000-00002F200000}"/>
    <cellStyle name="Normal 2 7 4 4 2 2" xfId="8163" xr:uid="{00000000-0005-0000-0000-000030200000}"/>
    <cellStyle name="Normal 2 7 4 4 2 3" xfId="8164" xr:uid="{00000000-0005-0000-0000-000031200000}"/>
    <cellStyle name="Normal 2 7 4 4 3" xfId="8165" xr:uid="{00000000-0005-0000-0000-000032200000}"/>
    <cellStyle name="Normal 2 7 4 4 4" xfId="8166" xr:uid="{00000000-0005-0000-0000-000033200000}"/>
    <cellStyle name="Normal 2 7 4 5" xfId="8167" xr:uid="{00000000-0005-0000-0000-000034200000}"/>
    <cellStyle name="Normal 2 7 4 5 2" xfId="8168" xr:uid="{00000000-0005-0000-0000-000035200000}"/>
    <cellStyle name="Normal 2 7 4 5 2 2" xfId="8169" xr:uid="{00000000-0005-0000-0000-000036200000}"/>
    <cellStyle name="Normal 2 7 4 5 2 3" xfId="8170" xr:uid="{00000000-0005-0000-0000-000037200000}"/>
    <cellStyle name="Normal 2 7 4 5 3" xfId="8171" xr:uid="{00000000-0005-0000-0000-000038200000}"/>
    <cellStyle name="Normal 2 7 4 5 4" xfId="8172" xr:uid="{00000000-0005-0000-0000-000039200000}"/>
    <cellStyle name="Normal 2 7 4 6" xfId="8173" xr:uid="{00000000-0005-0000-0000-00003A200000}"/>
    <cellStyle name="Normal 2 7 4 6 2" xfId="8174" xr:uid="{00000000-0005-0000-0000-00003B200000}"/>
    <cellStyle name="Normal 2 7 4 6 3" xfId="8175" xr:uid="{00000000-0005-0000-0000-00003C200000}"/>
    <cellStyle name="Normal 2 7 4 7" xfId="8176" xr:uid="{00000000-0005-0000-0000-00003D200000}"/>
    <cellStyle name="Normal 2 7 4 8" xfId="8177" xr:uid="{00000000-0005-0000-0000-00003E200000}"/>
    <cellStyle name="Normal 2 7 4 9" xfId="8178" xr:uid="{00000000-0005-0000-0000-00003F200000}"/>
    <cellStyle name="Normal 2 7 5" xfId="8179" xr:uid="{00000000-0005-0000-0000-000040200000}"/>
    <cellStyle name="Normal 2 7 6" xfId="8180" xr:uid="{00000000-0005-0000-0000-000041200000}"/>
    <cellStyle name="Normal 2 7 7" xfId="8181" xr:uid="{00000000-0005-0000-0000-000042200000}"/>
    <cellStyle name="Normal 2 7 8" xfId="8182" xr:uid="{00000000-0005-0000-0000-000043200000}"/>
    <cellStyle name="Normal 2 7 9" xfId="43987" xr:uid="{00000000-0005-0000-0000-000044200000}"/>
    <cellStyle name="Normal 2 8" xfId="8183" xr:uid="{00000000-0005-0000-0000-000045200000}"/>
    <cellStyle name="Normal 2 8 2" xfId="8184" xr:uid="{00000000-0005-0000-0000-000046200000}"/>
    <cellStyle name="Normal 2 8 3" xfId="8185" xr:uid="{00000000-0005-0000-0000-000047200000}"/>
    <cellStyle name="Normal 2 9" xfId="8186" xr:uid="{00000000-0005-0000-0000-000048200000}"/>
    <cellStyle name="Normal 2 9 10" xfId="8187" xr:uid="{00000000-0005-0000-0000-000049200000}"/>
    <cellStyle name="Normal 2 9 11" xfId="43988" xr:uid="{00000000-0005-0000-0000-00004A200000}"/>
    <cellStyle name="Normal 2 9 2" xfId="8188" xr:uid="{00000000-0005-0000-0000-00004B200000}"/>
    <cellStyle name="Normal 2 9 2 2" xfId="8189" xr:uid="{00000000-0005-0000-0000-00004C200000}"/>
    <cellStyle name="Normal 2 9 2 2 2" xfId="8190" xr:uid="{00000000-0005-0000-0000-00004D200000}"/>
    <cellStyle name="Normal 2 9 2 2 2 2" xfId="8191" xr:uid="{00000000-0005-0000-0000-00004E200000}"/>
    <cellStyle name="Normal 2 9 2 2 2 2 2" xfId="8192" xr:uid="{00000000-0005-0000-0000-00004F200000}"/>
    <cellStyle name="Normal 2 9 2 2 2 2 3" xfId="8193" xr:uid="{00000000-0005-0000-0000-000050200000}"/>
    <cellStyle name="Normal 2 9 2 2 2 3" xfId="8194" xr:uid="{00000000-0005-0000-0000-000051200000}"/>
    <cellStyle name="Normal 2 9 2 2 2 4" xfId="8195" xr:uid="{00000000-0005-0000-0000-000052200000}"/>
    <cellStyle name="Normal 2 9 2 2 3" xfId="8196" xr:uid="{00000000-0005-0000-0000-000053200000}"/>
    <cellStyle name="Normal 2 9 2 2 3 2" xfId="8197" xr:uid="{00000000-0005-0000-0000-000054200000}"/>
    <cellStyle name="Normal 2 9 2 2 3 2 2" xfId="8198" xr:uid="{00000000-0005-0000-0000-000055200000}"/>
    <cellStyle name="Normal 2 9 2 2 3 2 3" xfId="8199" xr:uid="{00000000-0005-0000-0000-000056200000}"/>
    <cellStyle name="Normal 2 9 2 2 3 3" xfId="8200" xr:uid="{00000000-0005-0000-0000-000057200000}"/>
    <cellStyle name="Normal 2 9 2 2 3 4" xfId="8201" xr:uid="{00000000-0005-0000-0000-000058200000}"/>
    <cellStyle name="Normal 2 9 2 2 4" xfId="8202" xr:uid="{00000000-0005-0000-0000-000059200000}"/>
    <cellStyle name="Normal 2 9 2 2 4 2" xfId="8203" xr:uid="{00000000-0005-0000-0000-00005A200000}"/>
    <cellStyle name="Normal 2 9 2 2 4 2 2" xfId="8204" xr:uid="{00000000-0005-0000-0000-00005B200000}"/>
    <cellStyle name="Normal 2 9 2 2 4 2 3" xfId="8205" xr:uid="{00000000-0005-0000-0000-00005C200000}"/>
    <cellStyle name="Normal 2 9 2 2 4 3" xfId="8206" xr:uid="{00000000-0005-0000-0000-00005D200000}"/>
    <cellStyle name="Normal 2 9 2 2 4 4" xfId="8207" xr:uid="{00000000-0005-0000-0000-00005E200000}"/>
    <cellStyle name="Normal 2 9 2 2 5" xfId="8208" xr:uid="{00000000-0005-0000-0000-00005F200000}"/>
    <cellStyle name="Normal 2 9 2 2 5 2" xfId="8209" xr:uid="{00000000-0005-0000-0000-000060200000}"/>
    <cellStyle name="Normal 2 9 2 2 5 3" xfId="8210" xr:uid="{00000000-0005-0000-0000-000061200000}"/>
    <cellStyle name="Normal 2 9 2 2 6" xfId="8211" xr:uid="{00000000-0005-0000-0000-000062200000}"/>
    <cellStyle name="Normal 2 9 2 2 7" xfId="8212" xr:uid="{00000000-0005-0000-0000-000063200000}"/>
    <cellStyle name="Normal 2 9 2 3" xfId="8213" xr:uid="{00000000-0005-0000-0000-000064200000}"/>
    <cellStyle name="Normal 2 9 2 3 2" xfId="8214" xr:uid="{00000000-0005-0000-0000-000065200000}"/>
    <cellStyle name="Normal 2 9 2 3 2 2" xfId="8215" xr:uid="{00000000-0005-0000-0000-000066200000}"/>
    <cellStyle name="Normal 2 9 2 3 2 3" xfId="8216" xr:uid="{00000000-0005-0000-0000-000067200000}"/>
    <cellStyle name="Normal 2 9 2 3 3" xfId="8217" xr:uid="{00000000-0005-0000-0000-000068200000}"/>
    <cellStyle name="Normal 2 9 2 3 4" xfId="8218" xr:uid="{00000000-0005-0000-0000-000069200000}"/>
    <cellStyle name="Normal 2 9 2 4" xfId="8219" xr:uid="{00000000-0005-0000-0000-00006A200000}"/>
    <cellStyle name="Normal 2 9 2 4 2" xfId="8220" xr:uid="{00000000-0005-0000-0000-00006B200000}"/>
    <cellStyle name="Normal 2 9 2 4 2 2" xfId="8221" xr:uid="{00000000-0005-0000-0000-00006C200000}"/>
    <cellStyle name="Normal 2 9 2 4 2 3" xfId="8222" xr:uid="{00000000-0005-0000-0000-00006D200000}"/>
    <cellStyle name="Normal 2 9 2 4 3" xfId="8223" xr:uid="{00000000-0005-0000-0000-00006E200000}"/>
    <cellStyle name="Normal 2 9 2 4 4" xfId="8224" xr:uid="{00000000-0005-0000-0000-00006F200000}"/>
    <cellStyle name="Normal 2 9 2 5" xfId="8225" xr:uid="{00000000-0005-0000-0000-000070200000}"/>
    <cellStyle name="Normal 2 9 2 5 2" xfId="8226" xr:uid="{00000000-0005-0000-0000-000071200000}"/>
    <cellStyle name="Normal 2 9 2 5 2 2" xfId="8227" xr:uid="{00000000-0005-0000-0000-000072200000}"/>
    <cellStyle name="Normal 2 9 2 5 2 3" xfId="8228" xr:uid="{00000000-0005-0000-0000-000073200000}"/>
    <cellStyle name="Normal 2 9 2 5 3" xfId="8229" xr:uid="{00000000-0005-0000-0000-000074200000}"/>
    <cellStyle name="Normal 2 9 2 5 4" xfId="8230" xr:uid="{00000000-0005-0000-0000-000075200000}"/>
    <cellStyle name="Normal 2 9 2 6" xfId="8231" xr:uid="{00000000-0005-0000-0000-000076200000}"/>
    <cellStyle name="Normal 2 9 2 6 2" xfId="8232" xr:uid="{00000000-0005-0000-0000-000077200000}"/>
    <cellStyle name="Normal 2 9 2 6 3" xfId="8233" xr:uid="{00000000-0005-0000-0000-000078200000}"/>
    <cellStyle name="Normal 2 9 2 7" xfId="8234" xr:uid="{00000000-0005-0000-0000-000079200000}"/>
    <cellStyle name="Normal 2 9 2 8" xfId="8235" xr:uid="{00000000-0005-0000-0000-00007A200000}"/>
    <cellStyle name="Normal 2 9 2 9" xfId="8236" xr:uid="{00000000-0005-0000-0000-00007B200000}"/>
    <cellStyle name="Normal 2 9 3" xfId="8237" xr:uid="{00000000-0005-0000-0000-00007C200000}"/>
    <cellStyle name="Normal 2 9 3 2" xfId="8238" xr:uid="{00000000-0005-0000-0000-00007D200000}"/>
    <cellStyle name="Normal 2 9 3 2 2" xfId="8239" xr:uid="{00000000-0005-0000-0000-00007E200000}"/>
    <cellStyle name="Normal 2 9 3 2 2 2" xfId="8240" xr:uid="{00000000-0005-0000-0000-00007F200000}"/>
    <cellStyle name="Normal 2 9 3 2 2 3" xfId="8241" xr:uid="{00000000-0005-0000-0000-000080200000}"/>
    <cellStyle name="Normal 2 9 3 2 3" xfId="8242" xr:uid="{00000000-0005-0000-0000-000081200000}"/>
    <cellStyle name="Normal 2 9 3 2 4" xfId="8243" xr:uid="{00000000-0005-0000-0000-000082200000}"/>
    <cellStyle name="Normal 2 9 3 3" xfId="8244" xr:uid="{00000000-0005-0000-0000-000083200000}"/>
    <cellStyle name="Normal 2 9 3 3 2" xfId="8245" xr:uid="{00000000-0005-0000-0000-000084200000}"/>
    <cellStyle name="Normal 2 9 3 3 2 2" xfId="8246" xr:uid="{00000000-0005-0000-0000-000085200000}"/>
    <cellStyle name="Normal 2 9 3 3 2 3" xfId="8247" xr:uid="{00000000-0005-0000-0000-000086200000}"/>
    <cellStyle name="Normal 2 9 3 3 3" xfId="8248" xr:uid="{00000000-0005-0000-0000-000087200000}"/>
    <cellStyle name="Normal 2 9 3 3 4" xfId="8249" xr:uid="{00000000-0005-0000-0000-000088200000}"/>
    <cellStyle name="Normal 2 9 3 4" xfId="8250" xr:uid="{00000000-0005-0000-0000-000089200000}"/>
    <cellStyle name="Normal 2 9 3 4 2" xfId="8251" xr:uid="{00000000-0005-0000-0000-00008A200000}"/>
    <cellStyle name="Normal 2 9 3 4 2 2" xfId="8252" xr:uid="{00000000-0005-0000-0000-00008B200000}"/>
    <cellStyle name="Normal 2 9 3 4 2 3" xfId="8253" xr:uid="{00000000-0005-0000-0000-00008C200000}"/>
    <cellStyle name="Normal 2 9 3 4 3" xfId="8254" xr:uid="{00000000-0005-0000-0000-00008D200000}"/>
    <cellStyle name="Normal 2 9 3 4 4" xfId="8255" xr:uid="{00000000-0005-0000-0000-00008E200000}"/>
    <cellStyle name="Normal 2 9 3 5" xfId="8256" xr:uid="{00000000-0005-0000-0000-00008F200000}"/>
    <cellStyle name="Normal 2 9 3 5 2" xfId="8257" xr:uid="{00000000-0005-0000-0000-000090200000}"/>
    <cellStyle name="Normal 2 9 3 5 3" xfId="8258" xr:uid="{00000000-0005-0000-0000-000091200000}"/>
    <cellStyle name="Normal 2 9 3 6" xfId="8259" xr:uid="{00000000-0005-0000-0000-000092200000}"/>
    <cellStyle name="Normal 2 9 3 7" xfId="8260" xr:uid="{00000000-0005-0000-0000-000093200000}"/>
    <cellStyle name="Normal 2 9 4" xfId="8261" xr:uid="{00000000-0005-0000-0000-000094200000}"/>
    <cellStyle name="Normal 2 9 4 2" xfId="8262" xr:uid="{00000000-0005-0000-0000-000095200000}"/>
    <cellStyle name="Normal 2 9 4 2 2" xfId="8263" xr:uid="{00000000-0005-0000-0000-000096200000}"/>
    <cellStyle name="Normal 2 9 4 2 3" xfId="8264" xr:uid="{00000000-0005-0000-0000-000097200000}"/>
    <cellStyle name="Normal 2 9 4 3" xfId="8265" xr:uid="{00000000-0005-0000-0000-000098200000}"/>
    <cellStyle name="Normal 2 9 4 4" xfId="8266" xr:uid="{00000000-0005-0000-0000-000099200000}"/>
    <cellStyle name="Normal 2 9 5" xfId="8267" xr:uid="{00000000-0005-0000-0000-00009A200000}"/>
    <cellStyle name="Normal 2 9 5 2" xfId="8268" xr:uid="{00000000-0005-0000-0000-00009B200000}"/>
    <cellStyle name="Normal 2 9 5 2 2" xfId="8269" xr:uid="{00000000-0005-0000-0000-00009C200000}"/>
    <cellStyle name="Normal 2 9 5 2 3" xfId="8270" xr:uid="{00000000-0005-0000-0000-00009D200000}"/>
    <cellStyle name="Normal 2 9 5 3" xfId="8271" xr:uid="{00000000-0005-0000-0000-00009E200000}"/>
    <cellStyle name="Normal 2 9 5 4" xfId="8272" xr:uid="{00000000-0005-0000-0000-00009F200000}"/>
    <cellStyle name="Normal 2 9 6" xfId="8273" xr:uid="{00000000-0005-0000-0000-0000A0200000}"/>
    <cellStyle name="Normal 2 9 6 2" xfId="8274" xr:uid="{00000000-0005-0000-0000-0000A1200000}"/>
    <cellStyle name="Normal 2 9 6 2 2" xfId="8275" xr:uid="{00000000-0005-0000-0000-0000A2200000}"/>
    <cellStyle name="Normal 2 9 6 2 3" xfId="8276" xr:uid="{00000000-0005-0000-0000-0000A3200000}"/>
    <cellStyle name="Normal 2 9 6 3" xfId="8277" xr:uid="{00000000-0005-0000-0000-0000A4200000}"/>
    <cellStyle name="Normal 2 9 6 4" xfId="8278" xr:uid="{00000000-0005-0000-0000-0000A5200000}"/>
    <cellStyle name="Normal 2 9 7" xfId="8279" xr:uid="{00000000-0005-0000-0000-0000A6200000}"/>
    <cellStyle name="Normal 2 9 7 2" xfId="8280" xr:uid="{00000000-0005-0000-0000-0000A7200000}"/>
    <cellStyle name="Normal 2 9 7 3" xfId="8281" xr:uid="{00000000-0005-0000-0000-0000A8200000}"/>
    <cellStyle name="Normal 2 9 8" xfId="8282" xr:uid="{00000000-0005-0000-0000-0000A9200000}"/>
    <cellStyle name="Normal 2 9 9" xfId="8283" xr:uid="{00000000-0005-0000-0000-0000AA200000}"/>
    <cellStyle name="Normal 2_1ª Reprogramação PAC - SES - Interceptores e Redes Coletoras Rev 00" xfId="8284" xr:uid="{00000000-0005-0000-0000-0000AB200000}"/>
    <cellStyle name="Normal 20" xfId="8285" xr:uid="{00000000-0005-0000-0000-0000AC200000}"/>
    <cellStyle name="Normal 20 2" xfId="8286" xr:uid="{00000000-0005-0000-0000-0000AD200000}"/>
    <cellStyle name="Normal 20 2 2" xfId="8287" xr:uid="{00000000-0005-0000-0000-0000AE200000}"/>
    <cellStyle name="Normal 20 2 2 2" xfId="8288" xr:uid="{00000000-0005-0000-0000-0000AF200000}"/>
    <cellStyle name="Normal 20 2 2 3" xfId="8289" xr:uid="{00000000-0005-0000-0000-0000B0200000}"/>
    <cellStyle name="Normal 20 2 3" xfId="8290" xr:uid="{00000000-0005-0000-0000-0000B1200000}"/>
    <cellStyle name="Normal 20 2 4" xfId="8291" xr:uid="{00000000-0005-0000-0000-0000B2200000}"/>
    <cellStyle name="Normal 20 3" xfId="8292" xr:uid="{00000000-0005-0000-0000-0000B3200000}"/>
    <cellStyle name="Normal 20 3 2" xfId="8293" xr:uid="{00000000-0005-0000-0000-0000B4200000}"/>
    <cellStyle name="Normal 20 3 2 2" xfId="8294" xr:uid="{00000000-0005-0000-0000-0000B5200000}"/>
    <cellStyle name="Normal 20 3 2 3" xfId="8295" xr:uid="{00000000-0005-0000-0000-0000B6200000}"/>
    <cellStyle name="Normal 20 3 3" xfId="8296" xr:uid="{00000000-0005-0000-0000-0000B7200000}"/>
    <cellStyle name="Normal 20 3 3 2" xfId="8297" xr:uid="{00000000-0005-0000-0000-0000B8200000}"/>
    <cellStyle name="Normal 20 3 4" xfId="8298" xr:uid="{00000000-0005-0000-0000-0000B9200000}"/>
    <cellStyle name="Normal 20 3 5" xfId="8299" xr:uid="{00000000-0005-0000-0000-0000BA200000}"/>
    <cellStyle name="Normal 20 4" xfId="8300" xr:uid="{00000000-0005-0000-0000-0000BB200000}"/>
    <cellStyle name="Normal 20 4 2" xfId="8301" xr:uid="{00000000-0005-0000-0000-0000BC200000}"/>
    <cellStyle name="Normal 20 5" xfId="8302" xr:uid="{00000000-0005-0000-0000-0000BD200000}"/>
    <cellStyle name="Normal 20 6" xfId="8303" xr:uid="{00000000-0005-0000-0000-0000BE200000}"/>
    <cellStyle name="Normal 21" xfId="8304" xr:uid="{00000000-0005-0000-0000-0000BF200000}"/>
    <cellStyle name="Normal 21 2" xfId="8305" xr:uid="{00000000-0005-0000-0000-0000C0200000}"/>
    <cellStyle name="Normal 21 3" xfId="8306" xr:uid="{00000000-0005-0000-0000-0000C1200000}"/>
    <cellStyle name="Normal 21 4" xfId="8307" xr:uid="{00000000-0005-0000-0000-0000C2200000}"/>
    <cellStyle name="Normal 21 5" xfId="8308" xr:uid="{00000000-0005-0000-0000-0000C3200000}"/>
    <cellStyle name="Normal 22" xfId="8309" xr:uid="{00000000-0005-0000-0000-0000C4200000}"/>
    <cellStyle name="Normal 22 10" xfId="8310" xr:uid="{00000000-0005-0000-0000-0000C5200000}"/>
    <cellStyle name="Normal 22 11" xfId="8311" xr:uid="{00000000-0005-0000-0000-0000C6200000}"/>
    <cellStyle name="Normal 22 12" xfId="8312" xr:uid="{00000000-0005-0000-0000-0000C7200000}"/>
    <cellStyle name="Normal 22 13" xfId="8313" xr:uid="{00000000-0005-0000-0000-0000C8200000}"/>
    <cellStyle name="Normal 22 2" xfId="8314" xr:uid="{00000000-0005-0000-0000-0000C9200000}"/>
    <cellStyle name="Normal 22 2 10" xfId="8315" xr:uid="{00000000-0005-0000-0000-0000CA200000}"/>
    <cellStyle name="Normal 22 2 11" xfId="8316" xr:uid="{00000000-0005-0000-0000-0000CB200000}"/>
    <cellStyle name="Normal 22 2 12" xfId="8317" xr:uid="{00000000-0005-0000-0000-0000CC200000}"/>
    <cellStyle name="Normal 22 2 2" xfId="8318" xr:uid="{00000000-0005-0000-0000-0000CD200000}"/>
    <cellStyle name="Normal 22 2 3" xfId="8319" xr:uid="{00000000-0005-0000-0000-0000CE200000}"/>
    <cellStyle name="Normal 22 2 3 2" xfId="8320" xr:uid="{00000000-0005-0000-0000-0000CF200000}"/>
    <cellStyle name="Normal 22 2 3 2 2" xfId="8321" xr:uid="{00000000-0005-0000-0000-0000D0200000}"/>
    <cellStyle name="Normal 22 2 3 2 2 2" xfId="8322" xr:uid="{00000000-0005-0000-0000-0000D1200000}"/>
    <cellStyle name="Normal 22 2 3 2 2 2 2" xfId="8323" xr:uid="{00000000-0005-0000-0000-0000D2200000}"/>
    <cellStyle name="Normal 22 2 3 2 2 2 3" xfId="8324" xr:uid="{00000000-0005-0000-0000-0000D3200000}"/>
    <cellStyle name="Normal 22 2 3 2 2 3" xfId="8325" xr:uid="{00000000-0005-0000-0000-0000D4200000}"/>
    <cellStyle name="Normal 22 2 3 2 2 4" xfId="8326" xr:uid="{00000000-0005-0000-0000-0000D5200000}"/>
    <cellStyle name="Normal 22 2 3 2 3" xfId="8327" xr:uid="{00000000-0005-0000-0000-0000D6200000}"/>
    <cellStyle name="Normal 22 2 3 2 3 2" xfId="8328" xr:uid="{00000000-0005-0000-0000-0000D7200000}"/>
    <cellStyle name="Normal 22 2 3 2 3 2 2" xfId="8329" xr:uid="{00000000-0005-0000-0000-0000D8200000}"/>
    <cellStyle name="Normal 22 2 3 2 3 2 3" xfId="8330" xr:uid="{00000000-0005-0000-0000-0000D9200000}"/>
    <cellStyle name="Normal 22 2 3 2 3 3" xfId="8331" xr:uid="{00000000-0005-0000-0000-0000DA200000}"/>
    <cellStyle name="Normal 22 2 3 2 3 4" xfId="8332" xr:uid="{00000000-0005-0000-0000-0000DB200000}"/>
    <cellStyle name="Normal 22 2 3 2 4" xfId="8333" xr:uid="{00000000-0005-0000-0000-0000DC200000}"/>
    <cellStyle name="Normal 22 2 3 2 4 2" xfId="8334" xr:uid="{00000000-0005-0000-0000-0000DD200000}"/>
    <cellStyle name="Normal 22 2 3 2 4 2 2" xfId="8335" xr:uid="{00000000-0005-0000-0000-0000DE200000}"/>
    <cellStyle name="Normal 22 2 3 2 4 2 3" xfId="8336" xr:uid="{00000000-0005-0000-0000-0000DF200000}"/>
    <cellStyle name="Normal 22 2 3 2 4 3" xfId="8337" xr:uid="{00000000-0005-0000-0000-0000E0200000}"/>
    <cellStyle name="Normal 22 2 3 2 4 4" xfId="8338" xr:uid="{00000000-0005-0000-0000-0000E1200000}"/>
    <cellStyle name="Normal 22 2 3 2 5" xfId="8339" xr:uid="{00000000-0005-0000-0000-0000E2200000}"/>
    <cellStyle name="Normal 22 2 3 2 5 2" xfId="8340" xr:uid="{00000000-0005-0000-0000-0000E3200000}"/>
    <cellStyle name="Normal 22 2 3 2 5 3" xfId="8341" xr:uid="{00000000-0005-0000-0000-0000E4200000}"/>
    <cellStyle name="Normal 22 2 3 2 6" xfId="8342" xr:uid="{00000000-0005-0000-0000-0000E5200000}"/>
    <cellStyle name="Normal 22 2 3 2 7" xfId="8343" xr:uid="{00000000-0005-0000-0000-0000E6200000}"/>
    <cellStyle name="Normal 22 2 3 3" xfId="8344" xr:uid="{00000000-0005-0000-0000-0000E7200000}"/>
    <cellStyle name="Normal 22 2 3 3 2" xfId="8345" xr:uid="{00000000-0005-0000-0000-0000E8200000}"/>
    <cellStyle name="Normal 22 2 3 3 2 2" xfId="8346" xr:uid="{00000000-0005-0000-0000-0000E9200000}"/>
    <cellStyle name="Normal 22 2 3 3 2 3" xfId="8347" xr:uid="{00000000-0005-0000-0000-0000EA200000}"/>
    <cellStyle name="Normal 22 2 3 3 3" xfId="8348" xr:uid="{00000000-0005-0000-0000-0000EB200000}"/>
    <cellStyle name="Normal 22 2 3 3 4" xfId="8349" xr:uid="{00000000-0005-0000-0000-0000EC200000}"/>
    <cellStyle name="Normal 22 2 3 4" xfId="8350" xr:uid="{00000000-0005-0000-0000-0000ED200000}"/>
    <cellStyle name="Normal 22 2 3 4 2" xfId="8351" xr:uid="{00000000-0005-0000-0000-0000EE200000}"/>
    <cellStyle name="Normal 22 2 3 4 2 2" xfId="8352" xr:uid="{00000000-0005-0000-0000-0000EF200000}"/>
    <cellStyle name="Normal 22 2 3 4 2 3" xfId="8353" xr:uid="{00000000-0005-0000-0000-0000F0200000}"/>
    <cellStyle name="Normal 22 2 3 4 3" xfId="8354" xr:uid="{00000000-0005-0000-0000-0000F1200000}"/>
    <cellStyle name="Normal 22 2 3 4 4" xfId="8355" xr:uid="{00000000-0005-0000-0000-0000F2200000}"/>
    <cellStyle name="Normal 22 2 3 5" xfId="8356" xr:uid="{00000000-0005-0000-0000-0000F3200000}"/>
    <cellStyle name="Normal 22 2 3 5 2" xfId="8357" xr:uid="{00000000-0005-0000-0000-0000F4200000}"/>
    <cellStyle name="Normal 22 2 3 5 2 2" xfId="8358" xr:uid="{00000000-0005-0000-0000-0000F5200000}"/>
    <cellStyle name="Normal 22 2 3 5 2 3" xfId="8359" xr:uid="{00000000-0005-0000-0000-0000F6200000}"/>
    <cellStyle name="Normal 22 2 3 5 3" xfId="8360" xr:uid="{00000000-0005-0000-0000-0000F7200000}"/>
    <cellStyle name="Normal 22 2 3 5 4" xfId="8361" xr:uid="{00000000-0005-0000-0000-0000F8200000}"/>
    <cellStyle name="Normal 22 2 3 6" xfId="8362" xr:uid="{00000000-0005-0000-0000-0000F9200000}"/>
    <cellStyle name="Normal 22 2 3 6 2" xfId="8363" xr:uid="{00000000-0005-0000-0000-0000FA200000}"/>
    <cellStyle name="Normal 22 2 3 6 3" xfId="8364" xr:uid="{00000000-0005-0000-0000-0000FB200000}"/>
    <cellStyle name="Normal 22 2 3 7" xfId="8365" xr:uid="{00000000-0005-0000-0000-0000FC200000}"/>
    <cellStyle name="Normal 22 2 3 8" xfId="8366" xr:uid="{00000000-0005-0000-0000-0000FD200000}"/>
    <cellStyle name="Normal 22 2 3 9" xfId="8367" xr:uid="{00000000-0005-0000-0000-0000FE200000}"/>
    <cellStyle name="Normal 22 2 4" xfId="8368" xr:uid="{00000000-0005-0000-0000-0000FF200000}"/>
    <cellStyle name="Normal 22 2 4 2" xfId="8369" xr:uid="{00000000-0005-0000-0000-000000210000}"/>
    <cellStyle name="Normal 22 2 4 2 2" xfId="8370" xr:uid="{00000000-0005-0000-0000-000001210000}"/>
    <cellStyle name="Normal 22 2 4 2 2 2" xfId="8371" xr:uid="{00000000-0005-0000-0000-000002210000}"/>
    <cellStyle name="Normal 22 2 4 2 2 3" xfId="8372" xr:uid="{00000000-0005-0000-0000-000003210000}"/>
    <cellStyle name="Normal 22 2 4 2 3" xfId="8373" xr:uid="{00000000-0005-0000-0000-000004210000}"/>
    <cellStyle name="Normal 22 2 4 2 4" xfId="8374" xr:uid="{00000000-0005-0000-0000-000005210000}"/>
    <cellStyle name="Normal 22 2 4 3" xfId="8375" xr:uid="{00000000-0005-0000-0000-000006210000}"/>
    <cellStyle name="Normal 22 2 4 3 2" xfId="8376" xr:uid="{00000000-0005-0000-0000-000007210000}"/>
    <cellStyle name="Normal 22 2 4 3 2 2" xfId="8377" xr:uid="{00000000-0005-0000-0000-000008210000}"/>
    <cellStyle name="Normal 22 2 4 3 2 3" xfId="8378" xr:uid="{00000000-0005-0000-0000-000009210000}"/>
    <cellStyle name="Normal 22 2 4 3 3" xfId="8379" xr:uid="{00000000-0005-0000-0000-00000A210000}"/>
    <cellStyle name="Normal 22 2 4 3 4" xfId="8380" xr:uid="{00000000-0005-0000-0000-00000B210000}"/>
    <cellStyle name="Normal 22 2 4 4" xfId="8381" xr:uid="{00000000-0005-0000-0000-00000C210000}"/>
    <cellStyle name="Normal 22 2 4 4 2" xfId="8382" xr:uid="{00000000-0005-0000-0000-00000D210000}"/>
    <cellStyle name="Normal 22 2 4 4 2 2" xfId="8383" xr:uid="{00000000-0005-0000-0000-00000E210000}"/>
    <cellStyle name="Normal 22 2 4 4 2 3" xfId="8384" xr:uid="{00000000-0005-0000-0000-00000F210000}"/>
    <cellStyle name="Normal 22 2 4 4 3" xfId="8385" xr:uid="{00000000-0005-0000-0000-000010210000}"/>
    <cellStyle name="Normal 22 2 4 4 4" xfId="8386" xr:uid="{00000000-0005-0000-0000-000011210000}"/>
    <cellStyle name="Normal 22 2 4 5" xfId="8387" xr:uid="{00000000-0005-0000-0000-000012210000}"/>
    <cellStyle name="Normal 22 2 4 5 2" xfId="8388" xr:uid="{00000000-0005-0000-0000-000013210000}"/>
    <cellStyle name="Normal 22 2 4 5 3" xfId="8389" xr:uid="{00000000-0005-0000-0000-000014210000}"/>
    <cellStyle name="Normal 22 2 4 6" xfId="8390" xr:uid="{00000000-0005-0000-0000-000015210000}"/>
    <cellStyle name="Normal 22 2 4 7" xfId="8391" xr:uid="{00000000-0005-0000-0000-000016210000}"/>
    <cellStyle name="Normal 22 2 5" xfId="8392" xr:uid="{00000000-0005-0000-0000-000017210000}"/>
    <cellStyle name="Normal 22 2 5 2" xfId="8393" xr:uid="{00000000-0005-0000-0000-000018210000}"/>
    <cellStyle name="Normal 22 2 5 2 2" xfId="8394" xr:uid="{00000000-0005-0000-0000-000019210000}"/>
    <cellStyle name="Normal 22 2 5 2 3" xfId="8395" xr:uid="{00000000-0005-0000-0000-00001A210000}"/>
    <cellStyle name="Normal 22 2 5 3" xfId="8396" xr:uid="{00000000-0005-0000-0000-00001B210000}"/>
    <cellStyle name="Normal 22 2 5 4" xfId="8397" xr:uid="{00000000-0005-0000-0000-00001C210000}"/>
    <cellStyle name="Normal 22 2 6" xfId="8398" xr:uid="{00000000-0005-0000-0000-00001D210000}"/>
    <cellStyle name="Normal 22 2 6 2" xfId="8399" xr:uid="{00000000-0005-0000-0000-00001E210000}"/>
    <cellStyle name="Normal 22 2 6 2 2" xfId="8400" xr:uid="{00000000-0005-0000-0000-00001F210000}"/>
    <cellStyle name="Normal 22 2 6 2 3" xfId="8401" xr:uid="{00000000-0005-0000-0000-000020210000}"/>
    <cellStyle name="Normal 22 2 6 3" xfId="8402" xr:uid="{00000000-0005-0000-0000-000021210000}"/>
    <cellStyle name="Normal 22 2 6 4" xfId="8403" xr:uid="{00000000-0005-0000-0000-000022210000}"/>
    <cellStyle name="Normal 22 2 7" xfId="8404" xr:uid="{00000000-0005-0000-0000-000023210000}"/>
    <cellStyle name="Normal 22 2 7 2" xfId="8405" xr:uid="{00000000-0005-0000-0000-000024210000}"/>
    <cellStyle name="Normal 22 2 7 2 2" xfId="8406" xr:uid="{00000000-0005-0000-0000-000025210000}"/>
    <cellStyle name="Normal 22 2 7 2 3" xfId="8407" xr:uid="{00000000-0005-0000-0000-000026210000}"/>
    <cellStyle name="Normal 22 2 7 3" xfId="8408" xr:uid="{00000000-0005-0000-0000-000027210000}"/>
    <cellStyle name="Normal 22 2 7 4" xfId="8409" xr:uid="{00000000-0005-0000-0000-000028210000}"/>
    <cellStyle name="Normal 22 2 8" xfId="8410" xr:uid="{00000000-0005-0000-0000-000029210000}"/>
    <cellStyle name="Normal 22 2 8 2" xfId="8411" xr:uid="{00000000-0005-0000-0000-00002A210000}"/>
    <cellStyle name="Normal 22 2 8 3" xfId="8412" xr:uid="{00000000-0005-0000-0000-00002B210000}"/>
    <cellStyle name="Normal 22 2 9" xfId="8413" xr:uid="{00000000-0005-0000-0000-00002C210000}"/>
    <cellStyle name="Normal 22 3" xfId="8414" xr:uid="{00000000-0005-0000-0000-00002D210000}"/>
    <cellStyle name="Normal 22 3 2" xfId="8415" xr:uid="{00000000-0005-0000-0000-00002E210000}"/>
    <cellStyle name="Normal 22 3 3" xfId="8416" xr:uid="{00000000-0005-0000-0000-00002F210000}"/>
    <cellStyle name="Normal 22 4" xfId="8417" xr:uid="{00000000-0005-0000-0000-000030210000}"/>
    <cellStyle name="Normal 22 4 2" xfId="8418" xr:uid="{00000000-0005-0000-0000-000031210000}"/>
    <cellStyle name="Normal 22 4 2 2" xfId="8419" xr:uid="{00000000-0005-0000-0000-000032210000}"/>
    <cellStyle name="Normal 22 4 2 2 2" xfId="8420" xr:uid="{00000000-0005-0000-0000-000033210000}"/>
    <cellStyle name="Normal 22 4 2 2 3" xfId="8421" xr:uid="{00000000-0005-0000-0000-000034210000}"/>
    <cellStyle name="Normal 22 4 2 3" xfId="8422" xr:uid="{00000000-0005-0000-0000-000035210000}"/>
    <cellStyle name="Normal 22 4 2 4" xfId="8423" xr:uid="{00000000-0005-0000-0000-000036210000}"/>
    <cellStyle name="Normal 22 4 3" xfId="8424" xr:uid="{00000000-0005-0000-0000-000037210000}"/>
    <cellStyle name="Normal 22 4 3 2" xfId="8425" xr:uid="{00000000-0005-0000-0000-000038210000}"/>
    <cellStyle name="Normal 22 4 3 2 2" xfId="8426" xr:uid="{00000000-0005-0000-0000-000039210000}"/>
    <cellStyle name="Normal 22 4 3 2 3" xfId="8427" xr:uid="{00000000-0005-0000-0000-00003A210000}"/>
    <cellStyle name="Normal 22 4 3 3" xfId="8428" xr:uid="{00000000-0005-0000-0000-00003B210000}"/>
    <cellStyle name="Normal 22 4 3 4" xfId="8429" xr:uid="{00000000-0005-0000-0000-00003C210000}"/>
    <cellStyle name="Normal 22 4 4" xfId="8430" xr:uid="{00000000-0005-0000-0000-00003D210000}"/>
    <cellStyle name="Normal 22 4 4 2" xfId="8431" xr:uid="{00000000-0005-0000-0000-00003E210000}"/>
    <cellStyle name="Normal 22 4 4 2 2" xfId="8432" xr:uid="{00000000-0005-0000-0000-00003F210000}"/>
    <cellStyle name="Normal 22 4 4 2 3" xfId="8433" xr:uid="{00000000-0005-0000-0000-000040210000}"/>
    <cellStyle name="Normal 22 4 4 3" xfId="8434" xr:uid="{00000000-0005-0000-0000-000041210000}"/>
    <cellStyle name="Normal 22 4 4 4" xfId="8435" xr:uid="{00000000-0005-0000-0000-000042210000}"/>
    <cellStyle name="Normal 22 4 5" xfId="8436" xr:uid="{00000000-0005-0000-0000-000043210000}"/>
    <cellStyle name="Normal 22 4 5 2" xfId="8437" xr:uid="{00000000-0005-0000-0000-000044210000}"/>
    <cellStyle name="Normal 22 4 5 3" xfId="8438" xr:uid="{00000000-0005-0000-0000-000045210000}"/>
    <cellStyle name="Normal 22 4 6" xfId="8439" xr:uid="{00000000-0005-0000-0000-000046210000}"/>
    <cellStyle name="Normal 22 4 7" xfId="8440" xr:uid="{00000000-0005-0000-0000-000047210000}"/>
    <cellStyle name="Normal 22 5" xfId="8441" xr:uid="{00000000-0005-0000-0000-000048210000}"/>
    <cellStyle name="Normal 22 5 2" xfId="8442" xr:uid="{00000000-0005-0000-0000-000049210000}"/>
    <cellStyle name="Normal 22 5 2 2" xfId="8443" xr:uid="{00000000-0005-0000-0000-00004A210000}"/>
    <cellStyle name="Normal 22 5 2 3" xfId="8444" xr:uid="{00000000-0005-0000-0000-00004B210000}"/>
    <cellStyle name="Normal 22 5 3" xfId="8445" xr:uid="{00000000-0005-0000-0000-00004C210000}"/>
    <cellStyle name="Normal 22 5 4" xfId="8446" xr:uid="{00000000-0005-0000-0000-00004D210000}"/>
    <cellStyle name="Normal 22 6" xfId="8447" xr:uid="{00000000-0005-0000-0000-00004E210000}"/>
    <cellStyle name="Normal 22 6 2" xfId="8448" xr:uid="{00000000-0005-0000-0000-00004F210000}"/>
    <cellStyle name="Normal 22 6 2 2" xfId="8449" xr:uid="{00000000-0005-0000-0000-000050210000}"/>
    <cellStyle name="Normal 22 6 2 3" xfId="8450" xr:uid="{00000000-0005-0000-0000-000051210000}"/>
    <cellStyle name="Normal 22 6 3" xfId="8451" xr:uid="{00000000-0005-0000-0000-000052210000}"/>
    <cellStyle name="Normal 22 6 4" xfId="8452" xr:uid="{00000000-0005-0000-0000-000053210000}"/>
    <cellStyle name="Normal 22 7" xfId="8453" xr:uid="{00000000-0005-0000-0000-000054210000}"/>
    <cellStyle name="Normal 22 7 2" xfId="8454" xr:uid="{00000000-0005-0000-0000-000055210000}"/>
    <cellStyle name="Normal 22 7 2 2" xfId="8455" xr:uid="{00000000-0005-0000-0000-000056210000}"/>
    <cellStyle name="Normal 22 7 2 3" xfId="8456" xr:uid="{00000000-0005-0000-0000-000057210000}"/>
    <cellStyle name="Normal 22 7 3" xfId="8457" xr:uid="{00000000-0005-0000-0000-000058210000}"/>
    <cellStyle name="Normal 22 7 4" xfId="8458" xr:uid="{00000000-0005-0000-0000-000059210000}"/>
    <cellStyle name="Normal 22 8" xfId="8459" xr:uid="{00000000-0005-0000-0000-00005A210000}"/>
    <cellStyle name="Normal 22 8 2" xfId="8460" xr:uid="{00000000-0005-0000-0000-00005B210000}"/>
    <cellStyle name="Normal 22 8 3" xfId="8461" xr:uid="{00000000-0005-0000-0000-00005C210000}"/>
    <cellStyle name="Normal 22 9" xfId="8462" xr:uid="{00000000-0005-0000-0000-00005D210000}"/>
    <cellStyle name="Normal 23" xfId="8463" xr:uid="{00000000-0005-0000-0000-00005E210000}"/>
    <cellStyle name="Normal 23 10" xfId="8464" xr:uid="{00000000-0005-0000-0000-00005F210000}"/>
    <cellStyle name="Normal 23 10 2" xfId="8465" xr:uid="{00000000-0005-0000-0000-000060210000}"/>
    <cellStyle name="Normal 23 10 3" xfId="8466" xr:uid="{00000000-0005-0000-0000-000061210000}"/>
    <cellStyle name="Normal 23 11" xfId="8467" xr:uid="{00000000-0005-0000-0000-000062210000}"/>
    <cellStyle name="Normal 23 12" xfId="8468" xr:uid="{00000000-0005-0000-0000-000063210000}"/>
    <cellStyle name="Normal 23 13" xfId="8469" xr:uid="{00000000-0005-0000-0000-000064210000}"/>
    <cellStyle name="Normal 23 14" xfId="8470" xr:uid="{00000000-0005-0000-0000-000065210000}"/>
    <cellStyle name="Normal 23 2" xfId="8471" xr:uid="{00000000-0005-0000-0000-000066210000}"/>
    <cellStyle name="Normal 23 2 2" xfId="8472" xr:uid="{00000000-0005-0000-0000-000067210000}"/>
    <cellStyle name="Normal 23 2 3" xfId="8473" xr:uid="{00000000-0005-0000-0000-000068210000}"/>
    <cellStyle name="Normal 23 2 4" xfId="8474" xr:uid="{00000000-0005-0000-0000-000069210000}"/>
    <cellStyle name="Normal 23 2 5" xfId="8475" xr:uid="{00000000-0005-0000-0000-00006A210000}"/>
    <cellStyle name="Normal 23 3" xfId="8476" xr:uid="{00000000-0005-0000-0000-00006B210000}"/>
    <cellStyle name="Normal 23 3 10" xfId="8477" xr:uid="{00000000-0005-0000-0000-00006C210000}"/>
    <cellStyle name="Normal 23 3 2" xfId="8478" xr:uid="{00000000-0005-0000-0000-00006D210000}"/>
    <cellStyle name="Normal 23 3 2 2" xfId="8479" xr:uid="{00000000-0005-0000-0000-00006E210000}"/>
    <cellStyle name="Normal 23 3 2 2 2" xfId="8480" xr:uid="{00000000-0005-0000-0000-00006F210000}"/>
    <cellStyle name="Normal 23 3 2 2 2 2" xfId="8481" xr:uid="{00000000-0005-0000-0000-000070210000}"/>
    <cellStyle name="Normal 23 3 2 2 2 3" xfId="8482" xr:uid="{00000000-0005-0000-0000-000071210000}"/>
    <cellStyle name="Normal 23 3 2 2 3" xfId="8483" xr:uid="{00000000-0005-0000-0000-000072210000}"/>
    <cellStyle name="Normal 23 3 2 2 4" xfId="8484" xr:uid="{00000000-0005-0000-0000-000073210000}"/>
    <cellStyle name="Normal 23 3 2 3" xfId="8485" xr:uid="{00000000-0005-0000-0000-000074210000}"/>
    <cellStyle name="Normal 23 3 2 3 2" xfId="8486" xr:uid="{00000000-0005-0000-0000-000075210000}"/>
    <cellStyle name="Normal 23 3 2 3 2 2" xfId="8487" xr:uid="{00000000-0005-0000-0000-000076210000}"/>
    <cellStyle name="Normal 23 3 2 3 2 3" xfId="8488" xr:uid="{00000000-0005-0000-0000-000077210000}"/>
    <cellStyle name="Normal 23 3 2 3 3" xfId="8489" xr:uid="{00000000-0005-0000-0000-000078210000}"/>
    <cellStyle name="Normal 23 3 2 3 4" xfId="8490" xr:uid="{00000000-0005-0000-0000-000079210000}"/>
    <cellStyle name="Normal 23 3 2 4" xfId="8491" xr:uid="{00000000-0005-0000-0000-00007A210000}"/>
    <cellStyle name="Normal 23 3 2 4 2" xfId="8492" xr:uid="{00000000-0005-0000-0000-00007B210000}"/>
    <cellStyle name="Normal 23 3 2 4 2 2" xfId="8493" xr:uid="{00000000-0005-0000-0000-00007C210000}"/>
    <cellStyle name="Normal 23 3 2 4 2 3" xfId="8494" xr:uid="{00000000-0005-0000-0000-00007D210000}"/>
    <cellStyle name="Normal 23 3 2 4 3" xfId="8495" xr:uid="{00000000-0005-0000-0000-00007E210000}"/>
    <cellStyle name="Normal 23 3 2 4 4" xfId="8496" xr:uid="{00000000-0005-0000-0000-00007F210000}"/>
    <cellStyle name="Normal 23 3 2 5" xfId="8497" xr:uid="{00000000-0005-0000-0000-000080210000}"/>
    <cellStyle name="Normal 23 3 2 5 2" xfId="8498" xr:uid="{00000000-0005-0000-0000-000081210000}"/>
    <cellStyle name="Normal 23 3 2 5 3" xfId="8499" xr:uid="{00000000-0005-0000-0000-000082210000}"/>
    <cellStyle name="Normal 23 3 2 6" xfId="8500" xr:uid="{00000000-0005-0000-0000-000083210000}"/>
    <cellStyle name="Normal 23 3 2 7" xfId="8501" xr:uid="{00000000-0005-0000-0000-000084210000}"/>
    <cellStyle name="Normal 23 3 3" xfId="8502" xr:uid="{00000000-0005-0000-0000-000085210000}"/>
    <cellStyle name="Normal 23 3 4" xfId="8503" xr:uid="{00000000-0005-0000-0000-000086210000}"/>
    <cellStyle name="Normal 23 3 4 2" xfId="8504" xr:uid="{00000000-0005-0000-0000-000087210000}"/>
    <cellStyle name="Normal 23 3 4 2 2" xfId="8505" xr:uid="{00000000-0005-0000-0000-000088210000}"/>
    <cellStyle name="Normal 23 3 4 2 3" xfId="8506" xr:uid="{00000000-0005-0000-0000-000089210000}"/>
    <cellStyle name="Normal 23 3 4 3" xfId="8507" xr:uid="{00000000-0005-0000-0000-00008A210000}"/>
    <cellStyle name="Normal 23 3 4 4" xfId="8508" xr:uid="{00000000-0005-0000-0000-00008B210000}"/>
    <cellStyle name="Normal 23 3 5" xfId="8509" xr:uid="{00000000-0005-0000-0000-00008C210000}"/>
    <cellStyle name="Normal 23 3 5 2" xfId="8510" xr:uid="{00000000-0005-0000-0000-00008D210000}"/>
    <cellStyle name="Normal 23 3 5 2 2" xfId="8511" xr:uid="{00000000-0005-0000-0000-00008E210000}"/>
    <cellStyle name="Normal 23 3 5 2 3" xfId="8512" xr:uid="{00000000-0005-0000-0000-00008F210000}"/>
    <cellStyle name="Normal 23 3 5 3" xfId="8513" xr:uid="{00000000-0005-0000-0000-000090210000}"/>
    <cellStyle name="Normal 23 3 5 4" xfId="8514" xr:uid="{00000000-0005-0000-0000-000091210000}"/>
    <cellStyle name="Normal 23 3 6" xfId="8515" xr:uid="{00000000-0005-0000-0000-000092210000}"/>
    <cellStyle name="Normal 23 3 6 2" xfId="8516" xr:uid="{00000000-0005-0000-0000-000093210000}"/>
    <cellStyle name="Normal 23 3 6 2 2" xfId="8517" xr:uid="{00000000-0005-0000-0000-000094210000}"/>
    <cellStyle name="Normal 23 3 6 2 3" xfId="8518" xr:uid="{00000000-0005-0000-0000-000095210000}"/>
    <cellStyle name="Normal 23 3 6 3" xfId="8519" xr:uid="{00000000-0005-0000-0000-000096210000}"/>
    <cellStyle name="Normal 23 3 6 4" xfId="8520" xr:uid="{00000000-0005-0000-0000-000097210000}"/>
    <cellStyle name="Normal 23 3 7" xfId="8521" xr:uid="{00000000-0005-0000-0000-000098210000}"/>
    <cellStyle name="Normal 23 3 7 2" xfId="8522" xr:uid="{00000000-0005-0000-0000-000099210000}"/>
    <cellStyle name="Normal 23 3 7 3" xfId="8523" xr:uid="{00000000-0005-0000-0000-00009A210000}"/>
    <cellStyle name="Normal 23 3 8" xfId="8524" xr:uid="{00000000-0005-0000-0000-00009B210000}"/>
    <cellStyle name="Normal 23 3 9" xfId="8525" xr:uid="{00000000-0005-0000-0000-00009C210000}"/>
    <cellStyle name="Normal 23 4" xfId="8526" xr:uid="{00000000-0005-0000-0000-00009D210000}"/>
    <cellStyle name="Normal 23 4 2" xfId="8527" xr:uid="{00000000-0005-0000-0000-00009E210000}"/>
    <cellStyle name="Normal 23 4 3" xfId="8528" xr:uid="{00000000-0005-0000-0000-00009F210000}"/>
    <cellStyle name="Normal 23 4 3 2" xfId="8529" xr:uid="{00000000-0005-0000-0000-0000A0210000}"/>
    <cellStyle name="Normal 23 4 3 2 2" xfId="8530" xr:uid="{00000000-0005-0000-0000-0000A1210000}"/>
    <cellStyle name="Normal 23 4 3 2 3" xfId="8531" xr:uid="{00000000-0005-0000-0000-0000A2210000}"/>
    <cellStyle name="Normal 23 4 3 3" xfId="8532" xr:uid="{00000000-0005-0000-0000-0000A3210000}"/>
    <cellStyle name="Normal 23 4 3 4" xfId="8533" xr:uid="{00000000-0005-0000-0000-0000A4210000}"/>
    <cellStyle name="Normal 23 4 4" xfId="8534" xr:uid="{00000000-0005-0000-0000-0000A5210000}"/>
    <cellStyle name="Normal 23 4 4 2" xfId="8535" xr:uid="{00000000-0005-0000-0000-0000A6210000}"/>
    <cellStyle name="Normal 23 4 4 2 2" xfId="8536" xr:uid="{00000000-0005-0000-0000-0000A7210000}"/>
    <cellStyle name="Normal 23 4 4 2 3" xfId="8537" xr:uid="{00000000-0005-0000-0000-0000A8210000}"/>
    <cellStyle name="Normal 23 4 4 3" xfId="8538" xr:uid="{00000000-0005-0000-0000-0000A9210000}"/>
    <cellStyle name="Normal 23 4 4 4" xfId="8539" xr:uid="{00000000-0005-0000-0000-0000AA210000}"/>
    <cellStyle name="Normal 23 4 5" xfId="8540" xr:uid="{00000000-0005-0000-0000-0000AB210000}"/>
    <cellStyle name="Normal 23 4 5 2" xfId="8541" xr:uid="{00000000-0005-0000-0000-0000AC210000}"/>
    <cellStyle name="Normal 23 4 5 2 2" xfId="8542" xr:uid="{00000000-0005-0000-0000-0000AD210000}"/>
    <cellStyle name="Normal 23 4 5 2 3" xfId="8543" xr:uid="{00000000-0005-0000-0000-0000AE210000}"/>
    <cellStyle name="Normal 23 4 5 3" xfId="8544" xr:uid="{00000000-0005-0000-0000-0000AF210000}"/>
    <cellStyle name="Normal 23 4 5 4" xfId="8545" xr:uid="{00000000-0005-0000-0000-0000B0210000}"/>
    <cellStyle name="Normal 23 4 6" xfId="8546" xr:uid="{00000000-0005-0000-0000-0000B1210000}"/>
    <cellStyle name="Normal 23 4 6 2" xfId="8547" xr:uid="{00000000-0005-0000-0000-0000B2210000}"/>
    <cellStyle name="Normal 23 4 6 3" xfId="8548" xr:uid="{00000000-0005-0000-0000-0000B3210000}"/>
    <cellStyle name="Normal 23 4 7" xfId="8549" xr:uid="{00000000-0005-0000-0000-0000B4210000}"/>
    <cellStyle name="Normal 23 4 8" xfId="8550" xr:uid="{00000000-0005-0000-0000-0000B5210000}"/>
    <cellStyle name="Normal 23 5" xfId="8551" xr:uid="{00000000-0005-0000-0000-0000B6210000}"/>
    <cellStyle name="Normal 23 5 2" xfId="8552" xr:uid="{00000000-0005-0000-0000-0000B7210000}"/>
    <cellStyle name="Normal 23 5 2 2" xfId="8553" xr:uid="{00000000-0005-0000-0000-0000B8210000}"/>
    <cellStyle name="Normal 23 5 2 2 2" xfId="8554" xr:uid="{00000000-0005-0000-0000-0000B9210000}"/>
    <cellStyle name="Normal 23 5 2 2 3" xfId="8555" xr:uid="{00000000-0005-0000-0000-0000BA210000}"/>
    <cellStyle name="Normal 23 5 2 3" xfId="8556" xr:uid="{00000000-0005-0000-0000-0000BB210000}"/>
    <cellStyle name="Normal 23 5 2 4" xfId="8557" xr:uid="{00000000-0005-0000-0000-0000BC210000}"/>
    <cellStyle name="Normal 23 5 3" xfId="8558" xr:uid="{00000000-0005-0000-0000-0000BD210000}"/>
    <cellStyle name="Normal 23 5 3 2" xfId="8559" xr:uid="{00000000-0005-0000-0000-0000BE210000}"/>
    <cellStyle name="Normal 23 5 3 2 2" xfId="8560" xr:uid="{00000000-0005-0000-0000-0000BF210000}"/>
    <cellStyle name="Normal 23 5 3 2 3" xfId="8561" xr:uid="{00000000-0005-0000-0000-0000C0210000}"/>
    <cellStyle name="Normal 23 5 3 3" xfId="8562" xr:uid="{00000000-0005-0000-0000-0000C1210000}"/>
    <cellStyle name="Normal 23 5 3 4" xfId="8563" xr:uid="{00000000-0005-0000-0000-0000C2210000}"/>
    <cellStyle name="Normal 23 5 4" xfId="8564" xr:uid="{00000000-0005-0000-0000-0000C3210000}"/>
    <cellStyle name="Normal 23 5 4 2" xfId="8565" xr:uid="{00000000-0005-0000-0000-0000C4210000}"/>
    <cellStyle name="Normal 23 5 4 2 2" xfId="8566" xr:uid="{00000000-0005-0000-0000-0000C5210000}"/>
    <cellStyle name="Normal 23 5 4 2 3" xfId="8567" xr:uid="{00000000-0005-0000-0000-0000C6210000}"/>
    <cellStyle name="Normal 23 5 4 3" xfId="8568" xr:uid="{00000000-0005-0000-0000-0000C7210000}"/>
    <cellStyle name="Normal 23 5 4 4" xfId="8569" xr:uid="{00000000-0005-0000-0000-0000C8210000}"/>
    <cellStyle name="Normal 23 5 5" xfId="8570" xr:uid="{00000000-0005-0000-0000-0000C9210000}"/>
    <cellStyle name="Normal 23 5 5 2" xfId="8571" xr:uid="{00000000-0005-0000-0000-0000CA210000}"/>
    <cellStyle name="Normal 23 5 5 3" xfId="8572" xr:uid="{00000000-0005-0000-0000-0000CB210000}"/>
    <cellStyle name="Normal 23 5 6" xfId="8573" xr:uid="{00000000-0005-0000-0000-0000CC210000}"/>
    <cellStyle name="Normal 23 5 7" xfId="8574" xr:uid="{00000000-0005-0000-0000-0000CD210000}"/>
    <cellStyle name="Normal 23 6" xfId="8575" xr:uid="{00000000-0005-0000-0000-0000CE210000}"/>
    <cellStyle name="Normal 23 7" xfId="8576" xr:uid="{00000000-0005-0000-0000-0000CF210000}"/>
    <cellStyle name="Normal 23 7 2" xfId="8577" xr:uid="{00000000-0005-0000-0000-0000D0210000}"/>
    <cellStyle name="Normal 23 7 2 2" xfId="8578" xr:uid="{00000000-0005-0000-0000-0000D1210000}"/>
    <cellStyle name="Normal 23 7 2 3" xfId="8579" xr:uid="{00000000-0005-0000-0000-0000D2210000}"/>
    <cellStyle name="Normal 23 7 3" xfId="8580" xr:uid="{00000000-0005-0000-0000-0000D3210000}"/>
    <cellStyle name="Normal 23 7 4" xfId="8581" xr:uid="{00000000-0005-0000-0000-0000D4210000}"/>
    <cellStyle name="Normal 23 8" xfId="8582" xr:uid="{00000000-0005-0000-0000-0000D5210000}"/>
    <cellStyle name="Normal 23 8 2" xfId="8583" xr:uid="{00000000-0005-0000-0000-0000D6210000}"/>
    <cellStyle name="Normal 23 8 2 2" xfId="8584" xr:uid="{00000000-0005-0000-0000-0000D7210000}"/>
    <cellStyle name="Normal 23 8 2 3" xfId="8585" xr:uid="{00000000-0005-0000-0000-0000D8210000}"/>
    <cellStyle name="Normal 23 8 3" xfId="8586" xr:uid="{00000000-0005-0000-0000-0000D9210000}"/>
    <cellStyle name="Normal 23 8 4" xfId="8587" xr:uid="{00000000-0005-0000-0000-0000DA210000}"/>
    <cellStyle name="Normal 23 9" xfId="8588" xr:uid="{00000000-0005-0000-0000-0000DB210000}"/>
    <cellStyle name="Normal 23 9 2" xfId="8589" xr:uid="{00000000-0005-0000-0000-0000DC210000}"/>
    <cellStyle name="Normal 23 9 2 2" xfId="8590" xr:uid="{00000000-0005-0000-0000-0000DD210000}"/>
    <cellStyle name="Normal 23 9 2 3" xfId="8591" xr:uid="{00000000-0005-0000-0000-0000DE210000}"/>
    <cellStyle name="Normal 23 9 3" xfId="8592" xr:uid="{00000000-0005-0000-0000-0000DF210000}"/>
    <cellStyle name="Normal 23 9 4" xfId="8593" xr:uid="{00000000-0005-0000-0000-0000E0210000}"/>
    <cellStyle name="Normal 24" xfId="8594" xr:uid="{00000000-0005-0000-0000-0000E1210000}"/>
    <cellStyle name="Normal 24 2" xfId="8595" xr:uid="{00000000-0005-0000-0000-0000E2210000}"/>
    <cellStyle name="Normal 24 2 2" xfId="8596" xr:uid="{00000000-0005-0000-0000-0000E3210000}"/>
    <cellStyle name="Normal 24 2 3" xfId="8597" xr:uid="{00000000-0005-0000-0000-0000E4210000}"/>
    <cellStyle name="Normal 24 3" xfId="8598" xr:uid="{00000000-0005-0000-0000-0000E5210000}"/>
    <cellStyle name="Normal 24 3 2" xfId="8599" xr:uid="{00000000-0005-0000-0000-0000E6210000}"/>
    <cellStyle name="Normal 24 3 2 2" xfId="8600" xr:uid="{00000000-0005-0000-0000-0000E7210000}"/>
    <cellStyle name="Normal 24 3 2 2 2" xfId="8601" xr:uid="{00000000-0005-0000-0000-0000E8210000}"/>
    <cellStyle name="Normal 24 3 2 2 2 2" xfId="8602" xr:uid="{00000000-0005-0000-0000-0000E9210000}"/>
    <cellStyle name="Normal 24 3 2 2 2 3" xfId="8603" xr:uid="{00000000-0005-0000-0000-0000EA210000}"/>
    <cellStyle name="Normal 24 3 2 2 3" xfId="8604" xr:uid="{00000000-0005-0000-0000-0000EB210000}"/>
    <cellStyle name="Normal 24 3 2 2 4" xfId="8605" xr:uid="{00000000-0005-0000-0000-0000EC210000}"/>
    <cellStyle name="Normal 24 3 2 2 5" xfId="8606" xr:uid="{00000000-0005-0000-0000-0000ED210000}"/>
    <cellStyle name="Normal 24 3 2 3" xfId="8607" xr:uid="{00000000-0005-0000-0000-0000EE210000}"/>
    <cellStyle name="Normal 24 3 2 3 2" xfId="8608" xr:uid="{00000000-0005-0000-0000-0000EF210000}"/>
    <cellStyle name="Normal 24 3 2 3 2 2" xfId="8609" xr:uid="{00000000-0005-0000-0000-0000F0210000}"/>
    <cellStyle name="Normal 24 3 2 3 2 3" xfId="8610" xr:uid="{00000000-0005-0000-0000-0000F1210000}"/>
    <cellStyle name="Normal 24 3 2 3 3" xfId="8611" xr:uid="{00000000-0005-0000-0000-0000F2210000}"/>
    <cellStyle name="Normal 24 3 2 3 4" xfId="8612" xr:uid="{00000000-0005-0000-0000-0000F3210000}"/>
    <cellStyle name="Normal 24 3 2 4" xfId="8613" xr:uid="{00000000-0005-0000-0000-0000F4210000}"/>
    <cellStyle name="Normal 24 3 2 4 2" xfId="8614" xr:uid="{00000000-0005-0000-0000-0000F5210000}"/>
    <cellStyle name="Normal 24 3 2 4 2 2" xfId="8615" xr:uid="{00000000-0005-0000-0000-0000F6210000}"/>
    <cellStyle name="Normal 24 3 2 4 2 3" xfId="8616" xr:uid="{00000000-0005-0000-0000-0000F7210000}"/>
    <cellStyle name="Normal 24 3 2 4 3" xfId="8617" xr:uid="{00000000-0005-0000-0000-0000F8210000}"/>
    <cellStyle name="Normal 24 3 2 4 4" xfId="8618" xr:uid="{00000000-0005-0000-0000-0000F9210000}"/>
    <cellStyle name="Normal 24 3 2 5" xfId="8619" xr:uid="{00000000-0005-0000-0000-0000FA210000}"/>
    <cellStyle name="Normal 24 3 2 5 2" xfId="8620" xr:uid="{00000000-0005-0000-0000-0000FB210000}"/>
    <cellStyle name="Normal 24 3 2 5 3" xfId="8621" xr:uid="{00000000-0005-0000-0000-0000FC210000}"/>
    <cellStyle name="Normal 24 3 2 6" xfId="8622" xr:uid="{00000000-0005-0000-0000-0000FD210000}"/>
    <cellStyle name="Normal 24 3 2 7" xfId="8623" xr:uid="{00000000-0005-0000-0000-0000FE210000}"/>
    <cellStyle name="Normal 24 3 3" xfId="8624" xr:uid="{00000000-0005-0000-0000-0000FF210000}"/>
    <cellStyle name="Normal 24 3 3 2" xfId="8625" xr:uid="{00000000-0005-0000-0000-000000220000}"/>
    <cellStyle name="Normal 24 3 3 2 2" xfId="8626" xr:uid="{00000000-0005-0000-0000-000001220000}"/>
    <cellStyle name="Normal 24 3 3 2 3" xfId="8627" xr:uid="{00000000-0005-0000-0000-000002220000}"/>
    <cellStyle name="Normal 24 3 3 3" xfId="8628" xr:uid="{00000000-0005-0000-0000-000003220000}"/>
    <cellStyle name="Normal 24 3 3 4" xfId="8629" xr:uid="{00000000-0005-0000-0000-000004220000}"/>
    <cellStyle name="Normal 24 3 3 5" xfId="8630" xr:uid="{00000000-0005-0000-0000-000005220000}"/>
    <cellStyle name="Normal 24 3 4" xfId="8631" xr:uid="{00000000-0005-0000-0000-000006220000}"/>
    <cellStyle name="Normal 24 3 4 2" xfId="8632" xr:uid="{00000000-0005-0000-0000-000007220000}"/>
    <cellStyle name="Normal 24 3 4 2 2" xfId="8633" xr:uid="{00000000-0005-0000-0000-000008220000}"/>
    <cellStyle name="Normal 24 3 4 2 3" xfId="8634" xr:uid="{00000000-0005-0000-0000-000009220000}"/>
    <cellStyle name="Normal 24 3 4 3" xfId="8635" xr:uid="{00000000-0005-0000-0000-00000A220000}"/>
    <cellStyle name="Normal 24 3 4 4" xfId="8636" xr:uid="{00000000-0005-0000-0000-00000B220000}"/>
    <cellStyle name="Normal 24 3 5" xfId="8637" xr:uid="{00000000-0005-0000-0000-00000C220000}"/>
    <cellStyle name="Normal 24 3 5 2" xfId="8638" xr:uid="{00000000-0005-0000-0000-00000D220000}"/>
    <cellStyle name="Normal 24 3 5 2 2" xfId="8639" xr:uid="{00000000-0005-0000-0000-00000E220000}"/>
    <cellStyle name="Normal 24 3 5 2 3" xfId="8640" xr:uid="{00000000-0005-0000-0000-00000F220000}"/>
    <cellStyle name="Normal 24 3 5 3" xfId="8641" xr:uid="{00000000-0005-0000-0000-000010220000}"/>
    <cellStyle name="Normal 24 3 5 4" xfId="8642" xr:uid="{00000000-0005-0000-0000-000011220000}"/>
    <cellStyle name="Normal 24 3 6" xfId="8643" xr:uid="{00000000-0005-0000-0000-000012220000}"/>
    <cellStyle name="Normal 24 3 6 2" xfId="8644" xr:uid="{00000000-0005-0000-0000-000013220000}"/>
    <cellStyle name="Normal 24 3 6 3" xfId="8645" xr:uid="{00000000-0005-0000-0000-000014220000}"/>
    <cellStyle name="Normal 24 3 7" xfId="8646" xr:uid="{00000000-0005-0000-0000-000015220000}"/>
    <cellStyle name="Normal 24 3 8" xfId="8647" xr:uid="{00000000-0005-0000-0000-000016220000}"/>
    <cellStyle name="Normal 24 3 9" xfId="8648" xr:uid="{00000000-0005-0000-0000-000017220000}"/>
    <cellStyle name="Normal 24 4" xfId="8649" xr:uid="{00000000-0005-0000-0000-000018220000}"/>
    <cellStyle name="Normal 24 4 2" xfId="8650" xr:uid="{00000000-0005-0000-0000-000019220000}"/>
    <cellStyle name="Normal 24 4 3" xfId="8651" xr:uid="{00000000-0005-0000-0000-00001A220000}"/>
    <cellStyle name="Normal 24 4 4" xfId="8652" xr:uid="{00000000-0005-0000-0000-00001B220000}"/>
    <cellStyle name="Normal 24 5" xfId="8653" xr:uid="{00000000-0005-0000-0000-00001C220000}"/>
    <cellStyle name="Normal 24 5 2" xfId="8654" xr:uid="{00000000-0005-0000-0000-00001D220000}"/>
    <cellStyle name="Normal 24 5 2 2" xfId="8655" xr:uid="{00000000-0005-0000-0000-00001E220000}"/>
    <cellStyle name="Normal 24 5 2 2 2" xfId="8656" xr:uid="{00000000-0005-0000-0000-00001F220000}"/>
    <cellStyle name="Normal 24 5 2 2 2 2" xfId="8657" xr:uid="{00000000-0005-0000-0000-000020220000}"/>
    <cellStyle name="Normal 24 5 2 2 2 3" xfId="8658" xr:uid="{00000000-0005-0000-0000-000021220000}"/>
    <cellStyle name="Normal 24 5 2 2 3" xfId="8659" xr:uid="{00000000-0005-0000-0000-000022220000}"/>
    <cellStyle name="Normal 24 5 2 2 4" xfId="8660" xr:uid="{00000000-0005-0000-0000-000023220000}"/>
    <cellStyle name="Normal 24 5 2 3" xfId="8661" xr:uid="{00000000-0005-0000-0000-000024220000}"/>
    <cellStyle name="Normal 24 5 2 3 2" xfId="8662" xr:uid="{00000000-0005-0000-0000-000025220000}"/>
    <cellStyle name="Normal 24 5 2 3 2 2" xfId="8663" xr:uid="{00000000-0005-0000-0000-000026220000}"/>
    <cellStyle name="Normal 24 5 2 3 2 3" xfId="8664" xr:uid="{00000000-0005-0000-0000-000027220000}"/>
    <cellStyle name="Normal 24 5 2 3 3" xfId="8665" xr:uid="{00000000-0005-0000-0000-000028220000}"/>
    <cellStyle name="Normal 24 5 2 3 4" xfId="8666" xr:uid="{00000000-0005-0000-0000-000029220000}"/>
    <cellStyle name="Normal 24 5 2 4" xfId="8667" xr:uid="{00000000-0005-0000-0000-00002A220000}"/>
    <cellStyle name="Normal 24 5 2 4 2" xfId="8668" xr:uid="{00000000-0005-0000-0000-00002B220000}"/>
    <cellStyle name="Normal 24 5 2 4 2 2" xfId="8669" xr:uid="{00000000-0005-0000-0000-00002C220000}"/>
    <cellStyle name="Normal 24 5 2 4 2 3" xfId="8670" xr:uid="{00000000-0005-0000-0000-00002D220000}"/>
    <cellStyle name="Normal 24 5 2 4 3" xfId="8671" xr:uid="{00000000-0005-0000-0000-00002E220000}"/>
    <cellStyle name="Normal 24 5 2 4 4" xfId="8672" xr:uid="{00000000-0005-0000-0000-00002F220000}"/>
    <cellStyle name="Normal 24 5 2 5" xfId="8673" xr:uid="{00000000-0005-0000-0000-000030220000}"/>
    <cellStyle name="Normal 24 5 2 5 2" xfId="8674" xr:uid="{00000000-0005-0000-0000-000031220000}"/>
    <cellStyle name="Normal 24 5 2 5 3" xfId="8675" xr:uid="{00000000-0005-0000-0000-000032220000}"/>
    <cellStyle name="Normal 24 5 2 6" xfId="8676" xr:uid="{00000000-0005-0000-0000-000033220000}"/>
    <cellStyle name="Normal 24 5 2 7" xfId="8677" xr:uid="{00000000-0005-0000-0000-000034220000}"/>
    <cellStyle name="Normal 24 5 3" xfId="8678" xr:uid="{00000000-0005-0000-0000-000035220000}"/>
    <cellStyle name="Normal 24 5 3 2" xfId="8679" xr:uid="{00000000-0005-0000-0000-000036220000}"/>
    <cellStyle name="Normal 24 5 3 2 2" xfId="8680" xr:uid="{00000000-0005-0000-0000-000037220000}"/>
    <cellStyle name="Normal 24 5 3 2 3" xfId="8681" xr:uid="{00000000-0005-0000-0000-000038220000}"/>
    <cellStyle name="Normal 24 5 3 3" xfId="8682" xr:uid="{00000000-0005-0000-0000-000039220000}"/>
    <cellStyle name="Normal 24 5 3 4" xfId="8683" xr:uid="{00000000-0005-0000-0000-00003A220000}"/>
    <cellStyle name="Normal 24 5 4" xfId="8684" xr:uid="{00000000-0005-0000-0000-00003B220000}"/>
    <cellStyle name="Normal 24 5 4 2" xfId="8685" xr:uid="{00000000-0005-0000-0000-00003C220000}"/>
    <cellStyle name="Normal 24 5 4 2 2" xfId="8686" xr:uid="{00000000-0005-0000-0000-00003D220000}"/>
    <cellStyle name="Normal 24 5 4 2 3" xfId="8687" xr:uid="{00000000-0005-0000-0000-00003E220000}"/>
    <cellStyle name="Normal 24 5 4 3" xfId="8688" xr:uid="{00000000-0005-0000-0000-00003F220000}"/>
    <cellStyle name="Normal 24 5 4 4" xfId="8689" xr:uid="{00000000-0005-0000-0000-000040220000}"/>
    <cellStyle name="Normal 24 5 5" xfId="8690" xr:uid="{00000000-0005-0000-0000-000041220000}"/>
    <cellStyle name="Normal 24 5 5 2" xfId="8691" xr:uid="{00000000-0005-0000-0000-000042220000}"/>
    <cellStyle name="Normal 24 5 5 2 2" xfId="8692" xr:uid="{00000000-0005-0000-0000-000043220000}"/>
    <cellStyle name="Normal 24 5 5 2 3" xfId="8693" xr:uid="{00000000-0005-0000-0000-000044220000}"/>
    <cellStyle name="Normal 24 5 5 3" xfId="8694" xr:uid="{00000000-0005-0000-0000-000045220000}"/>
    <cellStyle name="Normal 24 5 5 4" xfId="8695" xr:uid="{00000000-0005-0000-0000-000046220000}"/>
    <cellStyle name="Normal 24 5 6" xfId="8696" xr:uid="{00000000-0005-0000-0000-000047220000}"/>
    <cellStyle name="Normal 24 5 6 2" xfId="8697" xr:uid="{00000000-0005-0000-0000-000048220000}"/>
    <cellStyle name="Normal 24 5 6 3" xfId="8698" xr:uid="{00000000-0005-0000-0000-000049220000}"/>
    <cellStyle name="Normal 24 5 7" xfId="8699" xr:uid="{00000000-0005-0000-0000-00004A220000}"/>
    <cellStyle name="Normal 24 5 8" xfId="8700" xr:uid="{00000000-0005-0000-0000-00004B220000}"/>
    <cellStyle name="Normal 24 5 9" xfId="8701" xr:uid="{00000000-0005-0000-0000-00004C220000}"/>
    <cellStyle name="Normal 24 6" xfId="8702" xr:uid="{00000000-0005-0000-0000-00004D220000}"/>
    <cellStyle name="Normal 24 7" xfId="8703" xr:uid="{00000000-0005-0000-0000-00004E220000}"/>
    <cellStyle name="Normal 24 8" xfId="8704" xr:uid="{00000000-0005-0000-0000-00004F220000}"/>
    <cellStyle name="Normal 25" xfId="8705" xr:uid="{00000000-0005-0000-0000-000050220000}"/>
    <cellStyle name="Normal 25 10" xfId="8706" xr:uid="{00000000-0005-0000-0000-000051220000}"/>
    <cellStyle name="Normal 25 11" xfId="8707" xr:uid="{00000000-0005-0000-0000-000052220000}"/>
    <cellStyle name="Normal 25 12" xfId="8708" xr:uid="{00000000-0005-0000-0000-000053220000}"/>
    <cellStyle name="Normal 25 13" xfId="8709" xr:uid="{00000000-0005-0000-0000-000054220000}"/>
    <cellStyle name="Normal 25 2" xfId="8710" xr:uid="{00000000-0005-0000-0000-000055220000}"/>
    <cellStyle name="Normal 25 2 10" xfId="8711" xr:uid="{00000000-0005-0000-0000-000056220000}"/>
    <cellStyle name="Normal 25 2 2" xfId="8712" xr:uid="{00000000-0005-0000-0000-000057220000}"/>
    <cellStyle name="Normal 25 2 2 2" xfId="8713" xr:uid="{00000000-0005-0000-0000-000058220000}"/>
    <cellStyle name="Normal 25 2 2 2 2" xfId="8714" xr:uid="{00000000-0005-0000-0000-000059220000}"/>
    <cellStyle name="Normal 25 2 2 2 2 2" xfId="8715" xr:uid="{00000000-0005-0000-0000-00005A220000}"/>
    <cellStyle name="Normal 25 2 2 2 2 3" xfId="8716" xr:uid="{00000000-0005-0000-0000-00005B220000}"/>
    <cellStyle name="Normal 25 2 2 2 3" xfId="8717" xr:uid="{00000000-0005-0000-0000-00005C220000}"/>
    <cellStyle name="Normal 25 2 2 2 4" xfId="8718" xr:uid="{00000000-0005-0000-0000-00005D220000}"/>
    <cellStyle name="Normal 25 2 2 2 5" xfId="8719" xr:uid="{00000000-0005-0000-0000-00005E220000}"/>
    <cellStyle name="Normal 25 2 2 3" xfId="8720" xr:uid="{00000000-0005-0000-0000-00005F220000}"/>
    <cellStyle name="Normal 25 2 2 3 2" xfId="8721" xr:uid="{00000000-0005-0000-0000-000060220000}"/>
    <cellStyle name="Normal 25 2 2 3 2 2" xfId="8722" xr:uid="{00000000-0005-0000-0000-000061220000}"/>
    <cellStyle name="Normal 25 2 2 3 2 3" xfId="8723" xr:uid="{00000000-0005-0000-0000-000062220000}"/>
    <cellStyle name="Normal 25 2 2 3 3" xfId="8724" xr:uid="{00000000-0005-0000-0000-000063220000}"/>
    <cellStyle name="Normal 25 2 2 3 4" xfId="8725" xr:uid="{00000000-0005-0000-0000-000064220000}"/>
    <cellStyle name="Normal 25 2 2 4" xfId="8726" xr:uid="{00000000-0005-0000-0000-000065220000}"/>
    <cellStyle name="Normal 25 2 2 4 2" xfId="8727" xr:uid="{00000000-0005-0000-0000-000066220000}"/>
    <cellStyle name="Normal 25 2 2 4 2 2" xfId="8728" xr:uid="{00000000-0005-0000-0000-000067220000}"/>
    <cellStyle name="Normal 25 2 2 4 2 3" xfId="8729" xr:uid="{00000000-0005-0000-0000-000068220000}"/>
    <cellStyle name="Normal 25 2 2 4 3" xfId="8730" xr:uid="{00000000-0005-0000-0000-000069220000}"/>
    <cellStyle name="Normal 25 2 2 4 4" xfId="8731" xr:uid="{00000000-0005-0000-0000-00006A220000}"/>
    <cellStyle name="Normal 25 2 2 5" xfId="8732" xr:uid="{00000000-0005-0000-0000-00006B220000}"/>
    <cellStyle name="Normal 25 2 2 5 2" xfId="8733" xr:uid="{00000000-0005-0000-0000-00006C220000}"/>
    <cellStyle name="Normal 25 2 2 5 3" xfId="8734" xr:uid="{00000000-0005-0000-0000-00006D220000}"/>
    <cellStyle name="Normal 25 2 2 6" xfId="8735" xr:uid="{00000000-0005-0000-0000-00006E220000}"/>
    <cellStyle name="Normal 25 2 2 7" xfId="8736" xr:uid="{00000000-0005-0000-0000-00006F220000}"/>
    <cellStyle name="Normal 25 2 3" xfId="8737" xr:uid="{00000000-0005-0000-0000-000070220000}"/>
    <cellStyle name="Normal 25 2 4" xfId="8738" xr:uid="{00000000-0005-0000-0000-000071220000}"/>
    <cellStyle name="Normal 25 2 4 2" xfId="8739" xr:uid="{00000000-0005-0000-0000-000072220000}"/>
    <cellStyle name="Normal 25 2 4 2 2" xfId="8740" xr:uid="{00000000-0005-0000-0000-000073220000}"/>
    <cellStyle name="Normal 25 2 4 2 3" xfId="8741" xr:uid="{00000000-0005-0000-0000-000074220000}"/>
    <cellStyle name="Normal 25 2 4 3" xfId="8742" xr:uid="{00000000-0005-0000-0000-000075220000}"/>
    <cellStyle name="Normal 25 2 4 4" xfId="8743" xr:uid="{00000000-0005-0000-0000-000076220000}"/>
    <cellStyle name="Normal 25 2 5" xfId="8744" xr:uid="{00000000-0005-0000-0000-000077220000}"/>
    <cellStyle name="Normal 25 2 5 2" xfId="8745" xr:uid="{00000000-0005-0000-0000-000078220000}"/>
    <cellStyle name="Normal 25 2 5 2 2" xfId="8746" xr:uid="{00000000-0005-0000-0000-000079220000}"/>
    <cellStyle name="Normal 25 2 5 2 3" xfId="8747" xr:uid="{00000000-0005-0000-0000-00007A220000}"/>
    <cellStyle name="Normal 25 2 5 3" xfId="8748" xr:uid="{00000000-0005-0000-0000-00007B220000}"/>
    <cellStyle name="Normal 25 2 5 4" xfId="8749" xr:uid="{00000000-0005-0000-0000-00007C220000}"/>
    <cellStyle name="Normal 25 2 6" xfId="8750" xr:uid="{00000000-0005-0000-0000-00007D220000}"/>
    <cellStyle name="Normal 25 2 6 2" xfId="8751" xr:uid="{00000000-0005-0000-0000-00007E220000}"/>
    <cellStyle name="Normal 25 2 6 2 2" xfId="8752" xr:uid="{00000000-0005-0000-0000-00007F220000}"/>
    <cellStyle name="Normal 25 2 6 2 3" xfId="8753" xr:uid="{00000000-0005-0000-0000-000080220000}"/>
    <cellStyle name="Normal 25 2 6 3" xfId="8754" xr:uid="{00000000-0005-0000-0000-000081220000}"/>
    <cellStyle name="Normal 25 2 6 4" xfId="8755" xr:uid="{00000000-0005-0000-0000-000082220000}"/>
    <cellStyle name="Normal 25 2 7" xfId="8756" xr:uid="{00000000-0005-0000-0000-000083220000}"/>
    <cellStyle name="Normal 25 2 7 2" xfId="8757" xr:uid="{00000000-0005-0000-0000-000084220000}"/>
    <cellStyle name="Normal 25 2 7 3" xfId="8758" xr:uid="{00000000-0005-0000-0000-000085220000}"/>
    <cellStyle name="Normal 25 2 8" xfId="8759" xr:uid="{00000000-0005-0000-0000-000086220000}"/>
    <cellStyle name="Normal 25 2 9" xfId="8760" xr:uid="{00000000-0005-0000-0000-000087220000}"/>
    <cellStyle name="Normal 25 3" xfId="8761" xr:uid="{00000000-0005-0000-0000-000088220000}"/>
    <cellStyle name="Normal 25 3 2" xfId="8762" xr:uid="{00000000-0005-0000-0000-000089220000}"/>
    <cellStyle name="Normal 25 3 2 2" xfId="8763" xr:uid="{00000000-0005-0000-0000-00008A220000}"/>
    <cellStyle name="Normal 25 3 2 2 2" xfId="8764" xr:uid="{00000000-0005-0000-0000-00008B220000}"/>
    <cellStyle name="Normal 25 3 2 2 3" xfId="8765" xr:uid="{00000000-0005-0000-0000-00008C220000}"/>
    <cellStyle name="Normal 25 3 2 3" xfId="8766" xr:uid="{00000000-0005-0000-0000-00008D220000}"/>
    <cellStyle name="Normal 25 3 2 4" xfId="8767" xr:uid="{00000000-0005-0000-0000-00008E220000}"/>
    <cellStyle name="Normal 25 3 2 5" xfId="8768" xr:uid="{00000000-0005-0000-0000-00008F220000}"/>
    <cellStyle name="Normal 25 3 3" xfId="8769" xr:uid="{00000000-0005-0000-0000-000090220000}"/>
    <cellStyle name="Normal 25 3 3 2" xfId="8770" xr:uid="{00000000-0005-0000-0000-000091220000}"/>
    <cellStyle name="Normal 25 3 3 2 2" xfId="8771" xr:uid="{00000000-0005-0000-0000-000092220000}"/>
    <cellStyle name="Normal 25 3 3 2 3" xfId="8772" xr:uid="{00000000-0005-0000-0000-000093220000}"/>
    <cellStyle name="Normal 25 3 3 3" xfId="8773" xr:uid="{00000000-0005-0000-0000-000094220000}"/>
    <cellStyle name="Normal 25 3 3 4" xfId="8774" xr:uid="{00000000-0005-0000-0000-000095220000}"/>
    <cellStyle name="Normal 25 3 4" xfId="8775" xr:uid="{00000000-0005-0000-0000-000096220000}"/>
    <cellStyle name="Normal 25 3 4 2" xfId="8776" xr:uid="{00000000-0005-0000-0000-000097220000}"/>
    <cellStyle name="Normal 25 3 4 2 2" xfId="8777" xr:uid="{00000000-0005-0000-0000-000098220000}"/>
    <cellStyle name="Normal 25 3 4 2 3" xfId="8778" xr:uid="{00000000-0005-0000-0000-000099220000}"/>
    <cellStyle name="Normal 25 3 4 3" xfId="8779" xr:uid="{00000000-0005-0000-0000-00009A220000}"/>
    <cellStyle name="Normal 25 3 4 4" xfId="8780" xr:uid="{00000000-0005-0000-0000-00009B220000}"/>
    <cellStyle name="Normal 25 3 5" xfId="8781" xr:uid="{00000000-0005-0000-0000-00009C220000}"/>
    <cellStyle name="Normal 25 3 5 2" xfId="8782" xr:uid="{00000000-0005-0000-0000-00009D220000}"/>
    <cellStyle name="Normal 25 3 5 3" xfId="8783" xr:uid="{00000000-0005-0000-0000-00009E220000}"/>
    <cellStyle name="Normal 25 3 6" xfId="8784" xr:uid="{00000000-0005-0000-0000-00009F220000}"/>
    <cellStyle name="Normal 25 3 7" xfId="8785" xr:uid="{00000000-0005-0000-0000-0000A0220000}"/>
    <cellStyle name="Normal 25 4" xfId="8786" xr:uid="{00000000-0005-0000-0000-0000A1220000}"/>
    <cellStyle name="Normal 25 5" xfId="8787" xr:uid="{00000000-0005-0000-0000-0000A2220000}"/>
    <cellStyle name="Normal 25 5 2" xfId="8788" xr:uid="{00000000-0005-0000-0000-0000A3220000}"/>
    <cellStyle name="Normal 25 5 2 2" xfId="8789" xr:uid="{00000000-0005-0000-0000-0000A4220000}"/>
    <cellStyle name="Normal 25 5 2 3" xfId="8790" xr:uid="{00000000-0005-0000-0000-0000A5220000}"/>
    <cellStyle name="Normal 25 5 3" xfId="8791" xr:uid="{00000000-0005-0000-0000-0000A6220000}"/>
    <cellStyle name="Normal 25 5 4" xfId="8792" xr:uid="{00000000-0005-0000-0000-0000A7220000}"/>
    <cellStyle name="Normal 25 5 5" xfId="8793" xr:uid="{00000000-0005-0000-0000-0000A8220000}"/>
    <cellStyle name="Normal 25 6" xfId="8794" xr:uid="{00000000-0005-0000-0000-0000A9220000}"/>
    <cellStyle name="Normal 25 6 2" xfId="8795" xr:uid="{00000000-0005-0000-0000-0000AA220000}"/>
    <cellStyle name="Normal 25 6 2 2" xfId="8796" xr:uid="{00000000-0005-0000-0000-0000AB220000}"/>
    <cellStyle name="Normal 25 6 2 3" xfId="8797" xr:uid="{00000000-0005-0000-0000-0000AC220000}"/>
    <cellStyle name="Normal 25 6 3" xfId="8798" xr:uid="{00000000-0005-0000-0000-0000AD220000}"/>
    <cellStyle name="Normal 25 6 4" xfId="8799" xr:uid="{00000000-0005-0000-0000-0000AE220000}"/>
    <cellStyle name="Normal 25 7" xfId="8800" xr:uid="{00000000-0005-0000-0000-0000AF220000}"/>
    <cellStyle name="Normal 25 7 2" xfId="8801" xr:uid="{00000000-0005-0000-0000-0000B0220000}"/>
    <cellStyle name="Normal 25 7 2 2" xfId="8802" xr:uid="{00000000-0005-0000-0000-0000B1220000}"/>
    <cellStyle name="Normal 25 7 2 3" xfId="8803" xr:uid="{00000000-0005-0000-0000-0000B2220000}"/>
    <cellStyle name="Normal 25 7 3" xfId="8804" xr:uid="{00000000-0005-0000-0000-0000B3220000}"/>
    <cellStyle name="Normal 25 7 4" xfId="8805" xr:uid="{00000000-0005-0000-0000-0000B4220000}"/>
    <cellStyle name="Normal 25 8" xfId="8806" xr:uid="{00000000-0005-0000-0000-0000B5220000}"/>
    <cellStyle name="Normal 25 8 2" xfId="8807" xr:uid="{00000000-0005-0000-0000-0000B6220000}"/>
    <cellStyle name="Normal 25 8 3" xfId="8808" xr:uid="{00000000-0005-0000-0000-0000B7220000}"/>
    <cellStyle name="Normal 25 9" xfId="8809" xr:uid="{00000000-0005-0000-0000-0000B8220000}"/>
    <cellStyle name="Normal 26" xfId="8810" xr:uid="{00000000-0005-0000-0000-0000B9220000}"/>
    <cellStyle name="Normal 26 10" xfId="8811" xr:uid="{00000000-0005-0000-0000-0000BA220000}"/>
    <cellStyle name="Normal 26 11" xfId="8812" xr:uid="{00000000-0005-0000-0000-0000BB220000}"/>
    <cellStyle name="Normal 26 12" xfId="8813" xr:uid="{00000000-0005-0000-0000-0000BC220000}"/>
    <cellStyle name="Normal 26 2" xfId="8814" xr:uid="{00000000-0005-0000-0000-0000BD220000}"/>
    <cellStyle name="Normal 26 2 2" xfId="8815" xr:uid="{00000000-0005-0000-0000-0000BE220000}"/>
    <cellStyle name="Normal 26 3" xfId="8816" xr:uid="{00000000-0005-0000-0000-0000BF220000}"/>
    <cellStyle name="Normal 26 3 2" xfId="8817" xr:uid="{00000000-0005-0000-0000-0000C0220000}"/>
    <cellStyle name="Normal 26 3 2 2" xfId="8818" xr:uid="{00000000-0005-0000-0000-0000C1220000}"/>
    <cellStyle name="Normal 26 3 2 2 2" xfId="8819" xr:uid="{00000000-0005-0000-0000-0000C2220000}"/>
    <cellStyle name="Normal 26 3 2 2 2 2" xfId="8820" xr:uid="{00000000-0005-0000-0000-0000C3220000}"/>
    <cellStyle name="Normal 26 3 2 2 2 3" xfId="8821" xr:uid="{00000000-0005-0000-0000-0000C4220000}"/>
    <cellStyle name="Normal 26 3 2 2 3" xfId="8822" xr:uid="{00000000-0005-0000-0000-0000C5220000}"/>
    <cellStyle name="Normal 26 3 2 2 4" xfId="8823" xr:uid="{00000000-0005-0000-0000-0000C6220000}"/>
    <cellStyle name="Normal 26 3 2 2 5" xfId="8824" xr:uid="{00000000-0005-0000-0000-0000C7220000}"/>
    <cellStyle name="Normal 26 3 2 3" xfId="8825" xr:uid="{00000000-0005-0000-0000-0000C8220000}"/>
    <cellStyle name="Normal 26 3 2 3 2" xfId="8826" xr:uid="{00000000-0005-0000-0000-0000C9220000}"/>
    <cellStyle name="Normal 26 3 2 3 2 2" xfId="8827" xr:uid="{00000000-0005-0000-0000-0000CA220000}"/>
    <cellStyle name="Normal 26 3 2 3 2 3" xfId="8828" xr:uid="{00000000-0005-0000-0000-0000CB220000}"/>
    <cellStyle name="Normal 26 3 2 3 3" xfId="8829" xr:uid="{00000000-0005-0000-0000-0000CC220000}"/>
    <cellStyle name="Normal 26 3 2 3 4" xfId="8830" xr:uid="{00000000-0005-0000-0000-0000CD220000}"/>
    <cellStyle name="Normal 26 3 2 4" xfId="8831" xr:uid="{00000000-0005-0000-0000-0000CE220000}"/>
    <cellStyle name="Normal 26 3 2 4 2" xfId="8832" xr:uid="{00000000-0005-0000-0000-0000CF220000}"/>
    <cellStyle name="Normal 26 3 2 4 2 2" xfId="8833" xr:uid="{00000000-0005-0000-0000-0000D0220000}"/>
    <cellStyle name="Normal 26 3 2 4 2 3" xfId="8834" xr:uid="{00000000-0005-0000-0000-0000D1220000}"/>
    <cellStyle name="Normal 26 3 2 4 3" xfId="8835" xr:uid="{00000000-0005-0000-0000-0000D2220000}"/>
    <cellStyle name="Normal 26 3 2 4 4" xfId="8836" xr:uid="{00000000-0005-0000-0000-0000D3220000}"/>
    <cellStyle name="Normal 26 3 2 5" xfId="8837" xr:uid="{00000000-0005-0000-0000-0000D4220000}"/>
    <cellStyle name="Normal 26 3 2 5 2" xfId="8838" xr:uid="{00000000-0005-0000-0000-0000D5220000}"/>
    <cellStyle name="Normal 26 3 2 5 3" xfId="8839" xr:uid="{00000000-0005-0000-0000-0000D6220000}"/>
    <cellStyle name="Normal 26 3 2 6" xfId="8840" xr:uid="{00000000-0005-0000-0000-0000D7220000}"/>
    <cellStyle name="Normal 26 3 2 7" xfId="8841" xr:uid="{00000000-0005-0000-0000-0000D8220000}"/>
    <cellStyle name="Normal 26 3 3" xfId="8842" xr:uid="{00000000-0005-0000-0000-0000D9220000}"/>
    <cellStyle name="Normal 26 3 3 2" xfId="8843" xr:uid="{00000000-0005-0000-0000-0000DA220000}"/>
    <cellStyle name="Normal 26 3 3 2 2" xfId="8844" xr:uid="{00000000-0005-0000-0000-0000DB220000}"/>
    <cellStyle name="Normal 26 3 3 2 3" xfId="8845" xr:uid="{00000000-0005-0000-0000-0000DC220000}"/>
    <cellStyle name="Normal 26 3 3 3" xfId="8846" xr:uid="{00000000-0005-0000-0000-0000DD220000}"/>
    <cellStyle name="Normal 26 3 3 4" xfId="8847" xr:uid="{00000000-0005-0000-0000-0000DE220000}"/>
    <cellStyle name="Normal 26 3 4" xfId="8848" xr:uid="{00000000-0005-0000-0000-0000DF220000}"/>
    <cellStyle name="Normal 26 3 4 2" xfId="8849" xr:uid="{00000000-0005-0000-0000-0000E0220000}"/>
    <cellStyle name="Normal 26 3 4 2 2" xfId="8850" xr:uid="{00000000-0005-0000-0000-0000E1220000}"/>
    <cellStyle name="Normal 26 3 4 2 3" xfId="8851" xr:uid="{00000000-0005-0000-0000-0000E2220000}"/>
    <cellStyle name="Normal 26 3 4 3" xfId="8852" xr:uid="{00000000-0005-0000-0000-0000E3220000}"/>
    <cellStyle name="Normal 26 3 4 4" xfId="8853" xr:uid="{00000000-0005-0000-0000-0000E4220000}"/>
    <cellStyle name="Normal 26 3 5" xfId="8854" xr:uid="{00000000-0005-0000-0000-0000E5220000}"/>
    <cellStyle name="Normal 26 3 5 2" xfId="8855" xr:uid="{00000000-0005-0000-0000-0000E6220000}"/>
    <cellStyle name="Normal 26 3 5 2 2" xfId="8856" xr:uid="{00000000-0005-0000-0000-0000E7220000}"/>
    <cellStyle name="Normal 26 3 5 2 3" xfId="8857" xr:uid="{00000000-0005-0000-0000-0000E8220000}"/>
    <cellStyle name="Normal 26 3 5 3" xfId="8858" xr:uid="{00000000-0005-0000-0000-0000E9220000}"/>
    <cellStyle name="Normal 26 3 5 4" xfId="8859" xr:uid="{00000000-0005-0000-0000-0000EA220000}"/>
    <cellStyle name="Normal 26 3 6" xfId="8860" xr:uid="{00000000-0005-0000-0000-0000EB220000}"/>
    <cellStyle name="Normal 26 3 6 2" xfId="8861" xr:uid="{00000000-0005-0000-0000-0000EC220000}"/>
    <cellStyle name="Normal 26 3 6 3" xfId="8862" xr:uid="{00000000-0005-0000-0000-0000ED220000}"/>
    <cellStyle name="Normal 26 3 7" xfId="8863" xr:uid="{00000000-0005-0000-0000-0000EE220000}"/>
    <cellStyle name="Normal 26 3 8" xfId="8864" xr:uid="{00000000-0005-0000-0000-0000EF220000}"/>
    <cellStyle name="Normal 26 3 9" xfId="8865" xr:uid="{00000000-0005-0000-0000-0000F0220000}"/>
    <cellStyle name="Normal 26 4" xfId="8866" xr:uid="{00000000-0005-0000-0000-0000F1220000}"/>
    <cellStyle name="Normal 26 4 2" xfId="8867" xr:uid="{00000000-0005-0000-0000-0000F2220000}"/>
    <cellStyle name="Normal 26 4 2 2" xfId="8868" xr:uid="{00000000-0005-0000-0000-0000F3220000}"/>
    <cellStyle name="Normal 26 4 2 2 2" xfId="8869" xr:uid="{00000000-0005-0000-0000-0000F4220000}"/>
    <cellStyle name="Normal 26 4 2 2 3" xfId="8870" xr:uid="{00000000-0005-0000-0000-0000F5220000}"/>
    <cellStyle name="Normal 26 4 2 3" xfId="8871" xr:uid="{00000000-0005-0000-0000-0000F6220000}"/>
    <cellStyle name="Normal 26 4 2 4" xfId="8872" xr:uid="{00000000-0005-0000-0000-0000F7220000}"/>
    <cellStyle name="Normal 26 4 2 5" xfId="8873" xr:uid="{00000000-0005-0000-0000-0000F8220000}"/>
    <cellStyle name="Normal 26 4 3" xfId="8874" xr:uid="{00000000-0005-0000-0000-0000F9220000}"/>
    <cellStyle name="Normal 26 4 3 2" xfId="8875" xr:uid="{00000000-0005-0000-0000-0000FA220000}"/>
    <cellStyle name="Normal 26 4 3 2 2" xfId="8876" xr:uid="{00000000-0005-0000-0000-0000FB220000}"/>
    <cellStyle name="Normal 26 4 3 2 3" xfId="8877" xr:uid="{00000000-0005-0000-0000-0000FC220000}"/>
    <cellStyle name="Normal 26 4 3 3" xfId="8878" xr:uid="{00000000-0005-0000-0000-0000FD220000}"/>
    <cellStyle name="Normal 26 4 3 4" xfId="8879" xr:uid="{00000000-0005-0000-0000-0000FE220000}"/>
    <cellStyle name="Normal 26 4 3 5" xfId="8880" xr:uid="{00000000-0005-0000-0000-0000FF220000}"/>
    <cellStyle name="Normal 26 4 4" xfId="8881" xr:uid="{00000000-0005-0000-0000-000000230000}"/>
    <cellStyle name="Normal 26 4 4 2" xfId="8882" xr:uid="{00000000-0005-0000-0000-000001230000}"/>
    <cellStyle name="Normal 26 4 4 2 2" xfId="8883" xr:uid="{00000000-0005-0000-0000-000002230000}"/>
    <cellStyle name="Normal 26 4 4 2 3" xfId="8884" xr:uid="{00000000-0005-0000-0000-000003230000}"/>
    <cellStyle name="Normal 26 4 4 3" xfId="8885" xr:uid="{00000000-0005-0000-0000-000004230000}"/>
    <cellStyle name="Normal 26 4 4 4" xfId="8886" xr:uid="{00000000-0005-0000-0000-000005230000}"/>
    <cellStyle name="Normal 26 4 5" xfId="8887" xr:uid="{00000000-0005-0000-0000-000006230000}"/>
    <cellStyle name="Normal 26 4 5 2" xfId="8888" xr:uid="{00000000-0005-0000-0000-000007230000}"/>
    <cellStyle name="Normal 26 4 5 3" xfId="8889" xr:uid="{00000000-0005-0000-0000-000008230000}"/>
    <cellStyle name="Normal 26 4 6" xfId="8890" xr:uid="{00000000-0005-0000-0000-000009230000}"/>
    <cellStyle name="Normal 26 4 7" xfId="8891" xr:uid="{00000000-0005-0000-0000-00000A230000}"/>
    <cellStyle name="Normal 26 5" xfId="8892" xr:uid="{00000000-0005-0000-0000-00000B230000}"/>
    <cellStyle name="Normal 26 5 2" xfId="8893" xr:uid="{00000000-0005-0000-0000-00000C230000}"/>
    <cellStyle name="Normal 26 5 2 2" xfId="8894" xr:uid="{00000000-0005-0000-0000-00000D230000}"/>
    <cellStyle name="Normal 26 5 2 3" xfId="8895" xr:uid="{00000000-0005-0000-0000-00000E230000}"/>
    <cellStyle name="Normal 26 5 3" xfId="8896" xr:uid="{00000000-0005-0000-0000-00000F230000}"/>
    <cellStyle name="Normal 26 5 4" xfId="8897" xr:uid="{00000000-0005-0000-0000-000010230000}"/>
    <cellStyle name="Normal 26 5 5" xfId="8898" xr:uid="{00000000-0005-0000-0000-000011230000}"/>
    <cellStyle name="Normal 26 6" xfId="8899" xr:uid="{00000000-0005-0000-0000-000012230000}"/>
    <cellStyle name="Normal 26 6 2" xfId="8900" xr:uid="{00000000-0005-0000-0000-000013230000}"/>
    <cellStyle name="Normal 26 6 2 2" xfId="8901" xr:uid="{00000000-0005-0000-0000-000014230000}"/>
    <cellStyle name="Normal 26 6 2 3" xfId="8902" xr:uid="{00000000-0005-0000-0000-000015230000}"/>
    <cellStyle name="Normal 26 6 3" xfId="8903" xr:uid="{00000000-0005-0000-0000-000016230000}"/>
    <cellStyle name="Normal 26 6 4" xfId="8904" xr:uid="{00000000-0005-0000-0000-000017230000}"/>
    <cellStyle name="Normal 26 7" xfId="8905" xr:uid="{00000000-0005-0000-0000-000018230000}"/>
    <cellStyle name="Normal 26 7 2" xfId="8906" xr:uid="{00000000-0005-0000-0000-000019230000}"/>
    <cellStyle name="Normal 26 7 2 2" xfId="8907" xr:uid="{00000000-0005-0000-0000-00001A230000}"/>
    <cellStyle name="Normal 26 7 2 3" xfId="8908" xr:uid="{00000000-0005-0000-0000-00001B230000}"/>
    <cellStyle name="Normal 26 7 3" xfId="8909" xr:uid="{00000000-0005-0000-0000-00001C230000}"/>
    <cellStyle name="Normal 26 7 4" xfId="8910" xr:uid="{00000000-0005-0000-0000-00001D230000}"/>
    <cellStyle name="Normal 26 8" xfId="8911" xr:uid="{00000000-0005-0000-0000-00001E230000}"/>
    <cellStyle name="Normal 26 8 2" xfId="8912" xr:uid="{00000000-0005-0000-0000-00001F230000}"/>
    <cellStyle name="Normal 26 8 3" xfId="8913" xr:uid="{00000000-0005-0000-0000-000020230000}"/>
    <cellStyle name="Normal 26 9" xfId="8914" xr:uid="{00000000-0005-0000-0000-000021230000}"/>
    <cellStyle name="Normal 27" xfId="8915" xr:uid="{00000000-0005-0000-0000-000022230000}"/>
    <cellStyle name="Normal 27 10" xfId="8916" xr:uid="{00000000-0005-0000-0000-000023230000}"/>
    <cellStyle name="Normal 27 10 2" xfId="8917" xr:uid="{00000000-0005-0000-0000-000024230000}"/>
    <cellStyle name="Normal 27 10 3" xfId="8918" xr:uid="{00000000-0005-0000-0000-000025230000}"/>
    <cellStyle name="Normal 27 11" xfId="8919" xr:uid="{00000000-0005-0000-0000-000026230000}"/>
    <cellStyle name="Normal 27 12" xfId="8920" xr:uid="{00000000-0005-0000-0000-000027230000}"/>
    <cellStyle name="Normal 27 13" xfId="8921" xr:uid="{00000000-0005-0000-0000-000028230000}"/>
    <cellStyle name="Normal 27 2" xfId="8922" xr:uid="{00000000-0005-0000-0000-000029230000}"/>
    <cellStyle name="Normal 27 2 10" xfId="8923" xr:uid="{00000000-0005-0000-0000-00002A230000}"/>
    <cellStyle name="Normal 27 2 11" xfId="8924" xr:uid="{00000000-0005-0000-0000-00002B230000}"/>
    <cellStyle name="Normal 27 2 2" xfId="8925" xr:uid="{00000000-0005-0000-0000-00002C230000}"/>
    <cellStyle name="Normal 27 2 2 2" xfId="8926" xr:uid="{00000000-0005-0000-0000-00002D230000}"/>
    <cellStyle name="Normal 27 2 2 2 2" xfId="8927" xr:uid="{00000000-0005-0000-0000-00002E230000}"/>
    <cellStyle name="Normal 27 2 2 3" xfId="8928" xr:uid="{00000000-0005-0000-0000-00002F230000}"/>
    <cellStyle name="Normal 27 2 2 3 2" xfId="8929" xr:uid="{00000000-0005-0000-0000-000030230000}"/>
    <cellStyle name="Normal 27 2 2 3 2 2" xfId="8930" xr:uid="{00000000-0005-0000-0000-000031230000}"/>
    <cellStyle name="Normal 27 2 2 3 2 3" xfId="8931" xr:uid="{00000000-0005-0000-0000-000032230000}"/>
    <cellStyle name="Normal 27 2 2 3 3" xfId="8932" xr:uid="{00000000-0005-0000-0000-000033230000}"/>
    <cellStyle name="Normal 27 2 2 3 4" xfId="8933" xr:uid="{00000000-0005-0000-0000-000034230000}"/>
    <cellStyle name="Normal 27 2 2 4" xfId="8934" xr:uid="{00000000-0005-0000-0000-000035230000}"/>
    <cellStyle name="Normal 27 2 2 4 2" xfId="8935" xr:uid="{00000000-0005-0000-0000-000036230000}"/>
    <cellStyle name="Normal 27 2 2 4 2 2" xfId="8936" xr:uid="{00000000-0005-0000-0000-000037230000}"/>
    <cellStyle name="Normal 27 2 2 4 2 3" xfId="8937" xr:uid="{00000000-0005-0000-0000-000038230000}"/>
    <cellStyle name="Normal 27 2 2 4 3" xfId="8938" xr:uid="{00000000-0005-0000-0000-000039230000}"/>
    <cellStyle name="Normal 27 2 2 4 4" xfId="8939" xr:uid="{00000000-0005-0000-0000-00003A230000}"/>
    <cellStyle name="Normal 27 2 2 5" xfId="8940" xr:uid="{00000000-0005-0000-0000-00003B230000}"/>
    <cellStyle name="Normal 27 2 2 5 2" xfId="8941" xr:uid="{00000000-0005-0000-0000-00003C230000}"/>
    <cellStyle name="Normal 27 2 2 5 2 2" xfId="8942" xr:uid="{00000000-0005-0000-0000-00003D230000}"/>
    <cellStyle name="Normal 27 2 2 5 2 3" xfId="8943" xr:uid="{00000000-0005-0000-0000-00003E230000}"/>
    <cellStyle name="Normal 27 2 2 5 3" xfId="8944" xr:uid="{00000000-0005-0000-0000-00003F230000}"/>
    <cellStyle name="Normal 27 2 2 5 4" xfId="8945" xr:uid="{00000000-0005-0000-0000-000040230000}"/>
    <cellStyle name="Normal 27 2 2 6" xfId="8946" xr:uid="{00000000-0005-0000-0000-000041230000}"/>
    <cellStyle name="Normal 27 2 2 6 2" xfId="8947" xr:uid="{00000000-0005-0000-0000-000042230000}"/>
    <cellStyle name="Normal 27 2 2 6 3" xfId="8948" xr:uid="{00000000-0005-0000-0000-000043230000}"/>
    <cellStyle name="Normal 27 2 2 7" xfId="8949" xr:uid="{00000000-0005-0000-0000-000044230000}"/>
    <cellStyle name="Normal 27 2 2 8" xfId="8950" xr:uid="{00000000-0005-0000-0000-000045230000}"/>
    <cellStyle name="Normal 27 2 3" xfId="8951" xr:uid="{00000000-0005-0000-0000-000046230000}"/>
    <cellStyle name="Normal 27 2 3 2" xfId="8952" xr:uid="{00000000-0005-0000-0000-000047230000}"/>
    <cellStyle name="Normal 27 2 3 2 2" xfId="8953" xr:uid="{00000000-0005-0000-0000-000048230000}"/>
    <cellStyle name="Normal 27 2 3 2 2 2" xfId="8954" xr:uid="{00000000-0005-0000-0000-000049230000}"/>
    <cellStyle name="Normal 27 2 3 2 2 3" xfId="8955" xr:uid="{00000000-0005-0000-0000-00004A230000}"/>
    <cellStyle name="Normal 27 2 3 2 3" xfId="8956" xr:uid="{00000000-0005-0000-0000-00004B230000}"/>
    <cellStyle name="Normal 27 2 3 2 4" xfId="8957" xr:uid="{00000000-0005-0000-0000-00004C230000}"/>
    <cellStyle name="Normal 27 2 3 3" xfId="8958" xr:uid="{00000000-0005-0000-0000-00004D230000}"/>
    <cellStyle name="Normal 27 2 3 3 2" xfId="8959" xr:uid="{00000000-0005-0000-0000-00004E230000}"/>
    <cellStyle name="Normal 27 2 3 3 2 2" xfId="8960" xr:uid="{00000000-0005-0000-0000-00004F230000}"/>
    <cellStyle name="Normal 27 2 3 3 2 3" xfId="8961" xr:uid="{00000000-0005-0000-0000-000050230000}"/>
    <cellStyle name="Normal 27 2 3 3 3" xfId="8962" xr:uid="{00000000-0005-0000-0000-000051230000}"/>
    <cellStyle name="Normal 27 2 3 3 4" xfId="8963" xr:uid="{00000000-0005-0000-0000-000052230000}"/>
    <cellStyle name="Normal 27 2 3 4" xfId="8964" xr:uid="{00000000-0005-0000-0000-000053230000}"/>
    <cellStyle name="Normal 27 2 3 4 2" xfId="8965" xr:uid="{00000000-0005-0000-0000-000054230000}"/>
    <cellStyle name="Normal 27 2 3 4 2 2" xfId="8966" xr:uid="{00000000-0005-0000-0000-000055230000}"/>
    <cellStyle name="Normal 27 2 3 4 2 3" xfId="8967" xr:uid="{00000000-0005-0000-0000-000056230000}"/>
    <cellStyle name="Normal 27 2 3 4 3" xfId="8968" xr:uid="{00000000-0005-0000-0000-000057230000}"/>
    <cellStyle name="Normal 27 2 3 4 4" xfId="8969" xr:uid="{00000000-0005-0000-0000-000058230000}"/>
    <cellStyle name="Normal 27 2 3 5" xfId="8970" xr:uid="{00000000-0005-0000-0000-000059230000}"/>
    <cellStyle name="Normal 27 2 3 5 2" xfId="8971" xr:uid="{00000000-0005-0000-0000-00005A230000}"/>
    <cellStyle name="Normal 27 2 3 5 3" xfId="8972" xr:uid="{00000000-0005-0000-0000-00005B230000}"/>
    <cellStyle name="Normal 27 2 3 6" xfId="8973" xr:uid="{00000000-0005-0000-0000-00005C230000}"/>
    <cellStyle name="Normal 27 2 3 7" xfId="8974" xr:uid="{00000000-0005-0000-0000-00005D230000}"/>
    <cellStyle name="Normal 27 2 4" xfId="8975" xr:uid="{00000000-0005-0000-0000-00005E230000}"/>
    <cellStyle name="Normal 27 2 5" xfId="8976" xr:uid="{00000000-0005-0000-0000-00005F230000}"/>
    <cellStyle name="Normal 27 2 5 2" xfId="8977" xr:uid="{00000000-0005-0000-0000-000060230000}"/>
    <cellStyle name="Normal 27 2 5 2 2" xfId="8978" xr:uid="{00000000-0005-0000-0000-000061230000}"/>
    <cellStyle name="Normal 27 2 5 2 3" xfId="8979" xr:uid="{00000000-0005-0000-0000-000062230000}"/>
    <cellStyle name="Normal 27 2 5 3" xfId="8980" xr:uid="{00000000-0005-0000-0000-000063230000}"/>
    <cellStyle name="Normal 27 2 5 4" xfId="8981" xr:uid="{00000000-0005-0000-0000-000064230000}"/>
    <cellStyle name="Normal 27 2 6" xfId="8982" xr:uid="{00000000-0005-0000-0000-000065230000}"/>
    <cellStyle name="Normal 27 2 6 2" xfId="8983" xr:uid="{00000000-0005-0000-0000-000066230000}"/>
    <cellStyle name="Normal 27 2 6 2 2" xfId="8984" xr:uid="{00000000-0005-0000-0000-000067230000}"/>
    <cellStyle name="Normal 27 2 6 2 3" xfId="8985" xr:uid="{00000000-0005-0000-0000-000068230000}"/>
    <cellStyle name="Normal 27 2 6 3" xfId="8986" xr:uid="{00000000-0005-0000-0000-000069230000}"/>
    <cellStyle name="Normal 27 2 6 4" xfId="8987" xr:uid="{00000000-0005-0000-0000-00006A230000}"/>
    <cellStyle name="Normal 27 2 7" xfId="8988" xr:uid="{00000000-0005-0000-0000-00006B230000}"/>
    <cellStyle name="Normal 27 2 7 2" xfId="8989" xr:uid="{00000000-0005-0000-0000-00006C230000}"/>
    <cellStyle name="Normal 27 2 7 2 2" xfId="8990" xr:uid="{00000000-0005-0000-0000-00006D230000}"/>
    <cellStyle name="Normal 27 2 7 2 3" xfId="8991" xr:uid="{00000000-0005-0000-0000-00006E230000}"/>
    <cellStyle name="Normal 27 2 7 3" xfId="8992" xr:uid="{00000000-0005-0000-0000-00006F230000}"/>
    <cellStyle name="Normal 27 2 7 4" xfId="8993" xr:uid="{00000000-0005-0000-0000-000070230000}"/>
    <cellStyle name="Normal 27 2 8" xfId="8994" xr:uid="{00000000-0005-0000-0000-000071230000}"/>
    <cellStyle name="Normal 27 2 8 2" xfId="8995" xr:uid="{00000000-0005-0000-0000-000072230000}"/>
    <cellStyle name="Normal 27 2 8 3" xfId="8996" xr:uid="{00000000-0005-0000-0000-000073230000}"/>
    <cellStyle name="Normal 27 2 9" xfId="8997" xr:uid="{00000000-0005-0000-0000-000074230000}"/>
    <cellStyle name="Normal 27 3" xfId="8998" xr:uid="{00000000-0005-0000-0000-000075230000}"/>
    <cellStyle name="Normal 27 3 2" xfId="8999" xr:uid="{00000000-0005-0000-0000-000076230000}"/>
    <cellStyle name="Normal 27 3 2 2" xfId="9000" xr:uid="{00000000-0005-0000-0000-000077230000}"/>
    <cellStyle name="Normal 27 3 3" xfId="9001" xr:uid="{00000000-0005-0000-0000-000078230000}"/>
    <cellStyle name="Normal 27 3 3 2" xfId="9002" xr:uid="{00000000-0005-0000-0000-000079230000}"/>
    <cellStyle name="Normal 27 3 3 2 2" xfId="9003" xr:uid="{00000000-0005-0000-0000-00007A230000}"/>
    <cellStyle name="Normal 27 3 3 2 3" xfId="9004" xr:uid="{00000000-0005-0000-0000-00007B230000}"/>
    <cellStyle name="Normal 27 3 3 3" xfId="9005" xr:uid="{00000000-0005-0000-0000-00007C230000}"/>
    <cellStyle name="Normal 27 3 3 4" xfId="9006" xr:uid="{00000000-0005-0000-0000-00007D230000}"/>
    <cellStyle name="Normal 27 3 4" xfId="9007" xr:uid="{00000000-0005-0000-0000-00007E230000}"/>
    <cellStyle name="Normal 27 3 4 2" xfId="9008" xr:uid="{00000000-0005-0000-0000-00007F230000}"/>
    <cellStyle name="Normal 27 3 4 2 2" xfId="9009" xr:uid="{00000000-0005-0000-0000-000080230000}"/>
    <cellStyle name="Normal 27 3 4 2 3" xfId="9010" xr:uid="{00000000-0005-0000-0000-000081230000}"/>
    <cellStyle name="Normal 27 3 4 3" xfId="9011" xr:uid="{00000000-0005-0000-0000-000082230000}"/>
    <cellStyle name="Normal 27 3 4 4" xfId="9012" xr:uid="{00000000-0005-0000-0000-000083230000}"/>
    <cellStyle name="Normal 27 3 5" xfId="9013" xr:uid="{00000000-0005-0000-0000-000084230000}"/>
    <cellStyle name="Normal 27 3 5 2" xfId="9014" xr:uid="{00000000-0005-0000-0000-000085230000}"/>
    <cellStyle name="Normal 27 3 5 2 2" xfId="9015" xr:uid="{00000000-0005-0000-0000-000086230000}"/>
    <cellStyle name="Normal 27 3 5 2 3" xfId="9016" xr:uid="{00000000-0005-0000-0000-000087230000}"/>
    <cellStyle name="Normal 27 3 5 3" xfId="9017" xr:uid="{00000000-0005-0000-0000-000088230000}"/>
    <cellStyle name="Normal 27 3 5 4" xfId="9018" xr:uid="{00000000-0005-0000-0000-000089230000}"/>
    <cellStyle name="Normal 27 3 6" xfId="9019" xr:uid="{00000000-0005-0000-0000-00008A230000}"/>
    <cellStyle name="Normal 27 3 6 2" xfId="9020" xr:uid="{00000000-0005-0000-0000-00008B230000}"/>
    <cellStyle name="Normal 27 3 6 3" xfId="9021" xr:uid="{00000000-0005-0000-0000-00008C230000}"/>
    <cellStyle name="Normal 27 3 7" xfId="9022" xr:uid="{00000000-0005-0000-0000-00008D230000}"/>
    <cellStyle name="Normal 27 3 8" xfId="9023" xr:uid="{00000000-0005-0000-0000-00008E230000}"/>
    <cellStyle name="Normal 27 4" xfId="9024" xr:uid="{00000000-0005-0000-0000-00008F230000}"/>
    <cellStyle name="Normal 27 5" xfId="9025" xr:uid="{00000000-0005-0000-0000-000090230000}"/>
    <cellStyle name="Normal 27 5 2" xfId="9026" xr:uid="{00000000-0005-0000-0000-000091230000}"/>
    <cellStyle name="Normal 27 5 2 2" xfId="9027" xr:uid="{00000000-0005-0000-0000-000092230000}"/>
    <cellStyle name="Normal 27 5 2 2 2" xfId="9028" xr:uid="{00000000-0005-0000-0000-000093230000}"/>
    <cellStyle name="Normal 27 5 2 2 3" xfId="9029" xr:uid="{00000000-0005-0000-0000-000094230000}"/>
    <cellStyle name="Normal 27 5 2 3" xfId="9030" xr:uid="{00000000-0005-0000-0000-000095230000}"/>
    <cellStyle name="Normal 27 5 2 4" xfId="9031" xr:uid="{00000000-0005-0000-0000-000096230000}"/>
    <cellStyle name="Normal 27 5 3" xfId="9032" xr:uid="{00000000-0005-0000-0000-000097230000}"/>
    <cellStyle name="Normal 27 5 3 2" xfId="9033" xr:uid="{00000000-0005-0000-0000-000098230000}"/>
    <cellStyle name="Normal 27 5 3 2 2" xfId="9034" xr:uid="{00000000-0005-0000-0000-000099230000}"/>
    <cellStyle name="Normal 27 5 3 2 3" xfId="9035" xr:uid="{00000000-0005-0000-0000-00009A230000}"/>
    <cellStyle name="Normal 27 5 3 3" xfId="9036" xr:uid="{00000000-0005-0000-0000-00009B230000}"/>
    <cellStyle name="Normal 27 5 3 4" xfId="9037" xr:uid="{00000000-0005-0000-0000-00009C230000}"/>
    <cellStyle name="Normal 27 5 4" xfId="9038" xr:uid="{00000000-0005-0000-0000-00009D230000}"/>
    <cellStyle name="Normal 27 5 4 2" xfId="9039" xr:uid="{00000000-0005-0000-0000-00009E230000}"/>
    <cellStyle name="Normal 27 5 4 2 2" xfId="9040" xr:uid="{00000000-0005-0000-0000-00009F230000}"/>
    <cellStyle name="Normal 27 5 4 2 3" xfId="9041" xr:uid="{00000000-0005-0000-0000-0000A0230000}"/>
    <cellStyle name="Normal 27 5 4 3" xfId="9042" xr:uid="{00000000-0005-0000-0000-0000A1230000}"/>
    <cellStyle name="Normal 27 5 4 4" xfId="9043" xr:uid="{00000000-0005-0000-0000-0000A2230000}"/>
    <cellStyle name="Normal 27 5 5" xfId="9044" xr:uid="{00000000-0005-0000-0000-0000A3230000}"/>
    <cellStyle name="Normal 27 5 5 2" xfId="9045" xr:uid="{00000000-0005-0000-0000-0000A4230000}"/>
    <cellStyle name="Normal 27 5 5 3" xfId="9046" xr:uid="{00000000-0005-0000-0000-0000A5230000}"/>
    <cellStyle name="Normal 27 5 6" xfId="9047" xr:uid="{00000000-0005-0000-0000-0000A6230000}"/>
    <cellStyle name="Normal 27 5 7" xfId="9048" xr:uid="{00000000-0005-0000-0000-0000A7230000}"/>
    <cellStyle name="Normal 27 5 8" xfId="9049" xr:uid="{00000000-0005-0000-0000-0000A8230000}"/>
    <cellStyle name="Normal 27 6" xfId="9050" xr:uid="{00000000-0005-0000-0000-0000A9230000}"/>
    <cellStyle name="Normal 27 7" xfId="9051" xr:uid="{00000000-0005-0000-0000-0000AA230000}"/>
    <cellStyle name="Normal 27 7 2" xfId="9052" xr:uid="{00000000-0005-0000-0000-0000AB230000}"/>
    <cellStyle name="Normal 27 7 2 2" xfId="9053" xr:uid="{00000000-0005-0000-0000-0000AC230000}"/>
    <cellStyle name="Normal 27 7 2 3" xfId="9054" xr:uid="{00000000-0005-0000-0000-0000AD230000}"/>
    <cellStyle name="Normal 27 7 3" xfId="9055" xr:uid="{00000000-0005-0000-0000-0000AE230000}"/>
    <cellStyle name="Normal 27 7 4" xfId="9056" xr:uid="{00000000-0005-0000-0000-0000AF230000}"/>
    <cellStyle name="Normal 27 8" xfId="9057" xr:uid="{00000000-0005-0000-0000-0000B0230000}"/>
    <cellStyle name="Normal 27 8 2" xfId="9058" xr:uid="{00000000-0005-0000-0000-0000B1230000}"/>
    <cellStyle name="Normal 27 8 2 2" xfId="9059" xr:uid="{00000000-0005-0000-0000-0000B2230000}"/>
    <cellStyle name="Normal 27 8 2 3" xfId="9060" xr:uid="{00000000-0005-0000-0000-0000B3230000}"/>
    <cellStyle name="Normal 27 8 3" xfId="9061" xr:uid="{00000000-0005-0000-0000-0000B4230000}"/>
    <cellStyle name="Normal 27 8 4" xfId="9062" xr:uid="{00000000-0005-0000-0000-0000B5230000}"/>
    <cellStyle name="Normal 27 9" xfId="9063" xr:uid="{00000000-0005-0000-0000-0000B6230000}"/>
    <cellStyle name="Normal 27 9 2" xfId="9064" xr:uid="{00000000-0005-0000-0000-0000B7230000}"/>
    <cellStyle name="Normal 27 9 2 2" xfId="9065" xr:uid="{00000000-0005-0000-0000-0000B8230000}"/>
    <cellStyle name="Normal 27 9 2 3" xfId="9066" xr:uid="{00000000-0005-0000-0000-0000B9230000}"/>
    <cellStyle name="Normal 27 9 3" xfId="9067" xr:uid="{00000000-0005-0000-0000-0000BA230000}"/>
    <cellStyle name="Normal 27 9 4" xfId="9068" xr:uid="{00000000-0005-0000-0000-0000BB230000}"/>
    <cellStyle name="Normal 28" xfId="9069" xr:uid="{00000000-0005-0000-0000-0000BC230000}"/>
    <cellStyle name="Normal 28 10" xfId="9070" xr:uid="{00000000-0005-0000-0000-0000BD230000}"/>
    <cellStyle name="Normal 28 10 2" xfId="9071" xr:uid="{00000000-0005-0000-0000-0000BE230000}"/>
    <cellStyle name="Normal 28 10 3" xfId="9072" xr:uid="{00000000-0005-0000-0000-0000BF230000}"/>
    <cellStyle name="Normal 28 11" xfId="9073" xr:uid="{00000000-0005-0000-0000-0000C0230000}"/>
    <cellStyle name="Normal 28 12" xfId="9074" xr:uid="{00000000-0005-0000-0000-0000C1230000}"/>
    <cellStyle name="Normal 28 13" xfId="9075" xr:uid="{00000000-0005-0000-0000-0000C2230000}"/>
    <cellStyle name="Normal 28 2" xfId="9076" xr:uid="{00000000-0005-0000-0000-0000C3230000}"/>
    <cellStyle name="Normal 28 2 10" xfId="9077" xr:uid="{00000000-0005-0000-0000-0000C4230000}"/>
    <cellStyle name="Normal 28 2 11" xfId="9078" xr:uid="{00000000-0005-0000-0000-0000C5230000}"/>
    <cellStyle name="Normal 28 2 2" xfId="9079" xr:uid="{00000000-0005-0000-0000-0000C6230000}"/>
    <cellStyle name="Normal 28 2 2 2" xfId="9080" xr:uid="{00000000-0005-0000-0000-0000C7230000}"/>
    <cellStyle name="Normal 28 2 2 3" xfId="9081" xr:uid="{00000000-0005-0000-0000-0000C8230000}"/>
    <cellStyle name="Normal 28 2 2 3 2" xfId="9082" xr:uid="{00000000-0005-0000-0000-0000C9230000}"/>
    <cellStyle name="Normal 28 2 2 3 2 2" xfId="9083" xr:uid="{00000000-0005-0000-0000-0000CA230000}"/>
    <cellStyle name="Normal 28 2 2 3 2 3" xfId="9084" xr:uid="{00000000-0005-0000-0000-0000CB230000}"/>
    <cellStyle name="Normal 28 2 2 3 3" xfId="9085" xr:uid="{00000000-0005-0000-0000-0000CC230000}"/>
    <cellStyle name="Normal 28 2 2 3 4" xfId="9086" xr:uid="{00000000-0005-0000-0000-0000CD230000}"/>
    <cellStyle name="Normal 28 2 2 4" xfId="9087" xr:uid="{00000000-0005-0000-0000-0000CE230000}"/>
    <cellStyle name="Normal 28 2 2 4 2" xfId="9088" xr:uid="{00000000-0005-0000-0000-0000CF230000}"/>
    <cellStyle name="Normal 28 2 2 4 2 2" xfId="9089" xr:uid="{00000000-0005-0000-0000-0000D0230000}"/>
    <cellStyle name="Normal 28 2 2 4 2 3" xfId="9090" xr:uid="{00000000-0005-0000-0000-0000D1230000}"/>
    <cellStyle name="Normal 28 2 2 4 3" xfId="9091" xr:uid="{00000000-0005-0000-0000-0000D2230000}"/>
    <cellStyle name="Normal 28 2 2 4 4" xfId="9092" xr:uid="{00000000-0005-0000-0000-0000D3230000}"/>
    <cellStyle name="Normal 28 2 2 5" xfId="9093" xr:uid="{00000000-0005-0000-0000-0000D4230000}"/>
    <cellStyle name="Normal 28 2 2 5 2" xfId="9094" xr:uid="{00000000-0005-0000-0000-0000D5230000}"/>
    <cellStyle name="Normal 28 2 2 5 2 2" xfId="9095" xr:uid="{00000000-0005-0000-0000-0000D6230000}"/>
    <cellStyle name="Normal 28 2 2 5 2 3" xfId="9096" xr:uid="{00000000-0005-0000-0000-0000D7230000}"/>
    <cellStyle name="Normal 28 2 2 5 3" xfId="9097" xr:uid="{00000000-0005-0000-0000-0000D8230000}"/>
    <cellStyle name="Normal 28 2 2 5 4" xfId="9098" xr:uid="{00000000-0005-0000-0000-0000D9230000}"/>
    <cellStyle name="Normal 28 2 2 6" xfId="9099" xr:uid="{00000000-0005-0000-0000-0000DA230000}"/>
    <cellStyle name="Normal 28 2 2 6 2" xfId="9100" xr:uid="{00000000-0005-0000-0000-0000DB230000}"/>
    <cellStyle name="Normal 28 2 2 6 3" xfId="9101" xr:uid="{00000000-0005-0000-0000-0000DC230000}"/>
    <cellStyle name="Normal 28 2 2 7" xfId="9102" xr:uid="{00000000-0005-0000-0000-0000DD230000}"/>
    <cellStyle name="Normal 28 2 2 8" xfId="9103" xr:uid="{00000000-0005-0000-0000-0000DE230000}"/>
    <cellStyle name="Normal 28 2 3" xfId="9104" xr:uid="{00000000-0005-0000-0000-0000DF230000}"/>
    <cellStyle name="Normal 28 2 3 2" xfId="9105" xr:uid="{00000000-0005-0000-0000-0000E0230000}"/>
    <cellStyle name="Normal 28 2 3 2 2" xfId="9106" xr:uid="{00000000-0005-0000-0000-0000E1230000}"/>
    <cellStyle name="Normal 28 2 3 2 2 2" xfId="9107" xr:uid="{00000000-0005-0000-0000-0000E2230000}"/>
    <cellStyle name="Normal 28 2 3 2 2 3" xfId="9108" xr:uid="{00000000-0005-0000-0000-0000E3230000}"/>
    <cellStyle name="Normal 28 2 3 2 3" xfId="9109" xr:uid="{00000000-0005-0000-0000-0000E4230000}"/>
    <cellStyle name="Normal 28 2 3 2 4" xfId="9110" xr:uid="{00000000-0005-0000-0000-0000E5230000}"/>
    <cellStyle name="Normal 28 2 3 3" xfId="9111" xr:uid="{00000000-0005-0000-0000-0000E6230000}"/>
    <cellStyle name="Normal 28 2 3 3 2" xfId="9112" xr:uid="{00000000-0005-0000-0000-0000E7230000}"/>
    <cellStyle name="Normal 28 2 3 3 2 2" xfId="9113" xr:uid="{00000000-0005-0000-0000-0000E8230000}"/>
    <cellStyle name="Normal 28 2 3 3 2 3" xfId="9114" xr:uid="{00000000-0005-0000-0000-0000E9230000}"/>
    <cellStyle name="Normal 28 2 3 3 3" xfId="9115" xr:uid="{00000000-0005-0000-0000-0000EA230000}"/>
    <cellStyle name="Normal 28 2 3 3 4" xfId="9116" xr:uid="{00000000-0005-0000-0000-0000EB230000}"/>
    <cellStyle name="Normal 28 2 3 4" xfId="9117" xr:uid="{00000000-0005-0000-0000-0000EC230000}"/>
    <cellStyle name="Normal 28 2 3 4 2" xfId="9118" xr:uid="{00000000-0005-0000-0000-0000ED230000}"/>
    <cellStyle name="Normal 28 2 3 4 2 2" xfId="9119" xr:uid="{00000000-0005-0000-0000-0000EE230000}"/>
    <cellStyle name="Normal 28 2 3 4 2 3" xfId="9120" xr:uid="{00000000-0005-0000-0000-0000EF230000}"/>
    <cellStyle name="Normal 28 2 3 4 3" xfId="9121" xr:uid="{00000000-0005-0000-0000-0000F0230000}"/>
    <cellStyle name="Normal 28 2 3 4 4" xfId="9122" xr:uid="{00000000-0005-0000-0000-0000F1230000}"/>
    <cellStyle name="Normal 28 2 3 5" xfId="9123" xr:uid="{00000000-0005-0000-0000-0000F2230000}"/>
    <cellStyle name="Normal 28 2 3 5 2" xfId="9124" xr:uid="{00000000-0005-0000-0000-0000F3230000}"/>
    <cellStyle name="Normal 28 2 3 5 3" xfId="9125" xr:uid="{00000000-0005-0000-0000-0000F4230000}"/>
    <cellStyle name="Normal 28 2 3 6" xfId="9126" xr:uid="{00000000-0005-0000-0000-0000F5230000}"/>
    <cellStyle name="Normal 28 2 3 7" xfId="9127" xr:uid="{00000000-0005-0000-0000-0000F6230000}"/>
    <cellStyle name="Normal 28 2 4" xfId="9128" xr:uid="{00000000-0005-0000-0000-0000F7230000}"/>
    <cellStyle name="Normal 28 2 5" xfId="9129" xr:uid="{00000000-0005-0000-0000-0000F8230000}"/>
    <cellStyle name="Normal 28 2 5 2" xfId="9130" xr:uid="{00000000-0005-0000-0000-0000F9230000}"/>
    <cellStyle name="Normal 28 2 5 2 2" xfId="9131" xr:uid="{00000000-0005-0000-0000-0000FA230000}"/>
    <cellStyle name="Normal 28 2 5 2 3" xfId="9132" xr:uid="{00000000-0005-0000-0000-0000FB230000}"/>
    <cellStyle name="Normal 28 2 5 3" xfId="9133" xr:uid="{00000000-0005-0000-0000-0000FC230000}"/>
    <cellStyle name="Normal 28 2 5 4" xfId="9134" xr:uid="{00000000-0005-0000-0000-0000FD230000}"/>
    <cellStyle name="Normal 28 2 6" xfId="9135" xr:uid="{00000000-0005-0000-0000-0000FE230000}"/>
    <cellStyle name="Normal 28 2 6 2" xfId="9136" xr:uid="{00000000-0005-0000-0000-0000FF230000}"/>
    <cellStyle name="Normal 28 2 6 2 2" xfId="9137" xr:uid="{00000000-0005-0000-0000-000000240000}"/>
    <cellStyle name="Normal 28 2 6 2 3" xfId="9138" xr:uid="{00000000-0005-0000-0000-000001240000}"/>
    <cellStyle name="Normal 28 2 6 3" xfId="9139" xr:uid="{00000000-0005-0000-0000-000002240000}"/>
    <cellStyle name="Normal 28 2 6 4" xfId="9140" xr:uid="{00000000-0005-0000-0000-000003240000}"/>
    <cellStyle name="Normal 28 2 7" xfId="9141" xr:uid="{00000000-0005-0000-0000-000004240000}"/>
    <cellStyle name="Normal 28 2 7 2" xfId="9142" xr:uid="{00000000-0005-0000-0000-000005240000}"/>
    <cellStyle name="Normal 28 2 7 2 2" xfId="9143" xr:uid="{00000000-0005-0000-0000-000006240000}"/>
    <cellStyle name="Normal 28 2 7 2 3" xfId="9144" xr:uid="{00000000-0005-0000-0000-000007240000}"/>
    <cellStyle name="Normal 28 2 7 3" xfId="9145" xr:uid="{00000000-0005-0000-0000-000008240000}"/>
    <cellStyle name="Normal 28 2 7 4" xfId="9146" xr:uid="{00000000-0005-0000-0000-000009240000}"/>
    <cellStyle name="Normal 28 2 8" xfId="9147" xr:uid="{00000000-0005-0000-0000-00000A240000}"/>
    <cellStyle name="Normal 28 2 8 2" xfId="9148" xr:uid="{00000000-0005-0000-0000-00000B240000}"/>
    <cellStyle name="Normal 28 2 8 3" xfId="9149" xr:uid="{00000000-0005-0000-0000-00000C240000}"/>
    <cellStyle name="Normal 28 2 9" xfId="9150" xr:uid="{00000000-0005-0000-0000-00000D240000}"/>
    <cellStyle name="Normal 28 3" xfId="9151" xr:uid="{00000000-0005-0000-0000-00000E240000}"/>
    <cellStyle name="Normal 28 3 2" xfId="9152" xr:uid="{00000000-0005-0000-0000-00000F240000}"/>
    <cellStyle name="Normal 28 3 3" xfId="9153" xr:uid="{00000000-0005-0000-0000-000010240000}"/>
    <cellStyle name="Normal 28 3 3 2" xfId="9154" xr:uid="{00000000-0005-0000-0000-000011240000}"/>
    <cellStyle name="Normal 28 3 3 2 2" xfId="9155" xr:uid="{00000000-0005-0000-0000-000012240000}"/>
    <cellStyle name="Normal 28 3 3 2 3" xfId="9156" xr:uid="{00000000-0005-0000-0000-000013240000}"/>
    <cellStyle name="Normal 28 3 3 3" xfId="9157" xr:uid="{00000000-0005-0000-0000-000014240000}"/>
    <cellStyle name="Normal 28 3 3 4" xfId="9158" xr:uid="{00000000-0005-0000-0000-000015240000}"/>
    <cellStyle name="Normal 28 3 4" xfId="9159" xr:uid="{00000000-0005-0000-0000-000016240000}"/>
    <cellStyle name="Normal 28 3 4 2" xfId="9160" xr:uid="{00000000-0005-0000-0000-000017240000}"/>
    <cellStyle name="Normal 28 3 4 2 2" xfId="9161" xr:uid="{00000000-0005-0000-0000-000018240000}"/>
    <cellStyle name="Normal 28 3 4 2 3" xfId="9162" xr:uid="{00000000-0005-0000-0000-000019240000}"/>
    <cellStyle name="Normal 28 3 4 3" xfId="9163" xr:uid="{00000000-0005-0000-0000-00001A240000}"/>
    <cellStyle name="Normal 28 3 4 4" xfId="9164" xr:uid="{00000000-0005-0000-0000-00001B240000}"/>
    <cellStyle name="Normal 28 3 5" xfId="9165" xr:uid="{00000000-0005-0000-0000-00001C240000}"/>
    <cellStyle name="Normal 28 3 5 2" xfId="9166" xr:uid="{00000000-0005-0000-0000-00001D240000}"/>
    <cellStyle name="Normal 28 3 5 2 2" xfId="9167" xr:uid="{00000000-0005-0000-0000-00001E240000}"/>
    <cellStyle name="Normal 28 3 5 2 3" xfId="9168" xr:uid="{00000000-0005-0000-0000-00001F240000}"/>
    <cellStyle name="Normal 28 3 5 3" xfId="9169" xr:uid="{00000000-0005-0000-0000-000020240000}"/>
    <cellStyle name="Normal 28 3 5 4" xfId="9170" xr:uid="{00000000-0005-0000-0000-000021240000}"/>
    <cellStyle name="Normal 28 3 6" xfId="9171" xr:uid="{00000000-0005-0000-0000-000022240000}"/>
    <cellStyle name="Normal 28 3 6 2" xfId="9172" xr:uid="{00000000-0005-0000-0000-000023240000}"/>
    <cellStyle name="Normal 28 3 6 3" xfId="9173" xr:uid="{00000000-0005-0000-0000-000024240000}"/>
    <cellStyle name="Normal 28 3 7" xfId="9174" xr:uid="{00000000-0005-0000-0000-000025240000}"/>
    <cellStyle name="Normal 28 3 8" xfId="9175" xr:uid="{00000000-0005-0000-0000-000026240000}"/>
    <cellStyle name="Normal 28 3 9" xfId="9176" xr:uid="{00000000-0005-0000-0000-000027240000}"/>
    <cellStyle name="Normal 28 4" xfId="9177" xr:uid="{00000000-0005-0000-0000-000028240000}"/>
    <cellStyle name="Normal 28 5" xfId="9178" xr:uid="{00000000-0005-0000-0000-000029240000}"/>
    <cellStyle name="Normal 28 5 2" xfId="9179" xr:uid="{00000000-0005-0000-0000-00002A240000}"/>
    <cellStyle name="Normal 28 5 2 2" xfId="9180" xr:uid="{00000000-0005-0000-0000-00002B240000}"/>
    <cellStyle name="Normal 28 5 2 2 2" xfId="9181" xr:uid="{00000000-0005-0000-0000-00002C240000}"/>
    <cellStyle name="Normal 28 5 2 2 3" xfId="9182" xr:uid="{00000000-0005-0000-0000-00002D240000}"/>
    <cellStyle name="Normal 28 5 2 3" xfId="9183" xr:uid="{00000000-0005-0000-0000-00002E240000}"/>
    <cellStyle name="Normal 28 5 2 4" xfId="9184" xr:uid="{00000000-0005-0000-0000-00002F240000}"/>
    <cellStyle name="Normal 28 5 3" xfId="9185" xr:uid="{00000000-0005-0000-0000-000030240000}"/>
    <cellStyle name="Normal 28 5 3 2" xfId="9186" xr:uid="{00000000-0005-0000-0000-000031240000}"/>
    <cellStyle name="Normal 28 5 3 2 2" xfId="9187" xr:uid="{00000000-0005-0000-0000-000032240000}"/>
    <cellStyle name="Normal 28 5 3 2 3" xfId="9188" xr:uid="{00000000-0005-0000-0000-000033240000}"/>
    <cellStyle name="Normal 28 5 3 3" xfId="9189" xr:uid="{00000000-0005-0000-0000-000034240000}"/>
    <cellStyle name="Normal 28 5 3 4" xfId="9190" xr:uid="{00000000-0005-0000-0000-000035240000}"/>
    <cellStyle name="Normal 28 5 4" xfId="9191" xr:uid="{00000000-0005-0000-0000-000036240000}"/>
    <cellStyle name="Normal 28 5 4 2" xfId="9192" xr:uid="{00000000-0005-0000-0000-000037240000}"/>
    <cellStyle name="Normal 28 5 4 2 2" xfId="9193" xr:uid="{00000000-0005-0000-0000-000038240000}"/>
    <cellStyle name="Normal 28 5 4 2 3" xfId="9194" xr:uid="{00000000-0005-0000-0000-000039240000}"/>
    <cellStyle name="Normal 28 5 4 3" xfId="9195" xr:uid="{00000000-0005-0000-0000-00003A240000}"/>
    <cellStyle name="Normal 28 5 4 4" xfId="9196" xr:uid="{00000000-0005-0000-0000-00003B240000}"/>
    <cellStyle name="Normal 28 5 5" xfId="9197" xr:uid="{00000000-0005-0000-0000-00003C240000}"/>
    <cellStyle name="Normal 28 5 5 2" xfId="9198" xr:uid="{00000000-0005-0000-0000-00003D240000}"/>
    <cellStyle name="Normal 28 5 5 3" xfId="9199" xr:uid="{00000000-0005-0000-0000-00003E240000}"/>
    <cellStyle name="Normal 28 5 6" xfId="9200" xr:uid="{00000000-0005-0000-0000-00003F240000}"/>
    <cellStyle name="Normal 28 5 7" xfId="9201" xr:uid="{00000000-0005-0000-0000-000040240000}"/>
    <cellStyle name="Normal 28 6" xfId="9202" xr:uid="{00000000-0005-0000-0000-000041240000}"/>
    <cellStyle name="Normal 28 7" xfId="9203" xr:uid="{00000000-0005-0000-0000-000042240000}"/>
    <cellStyle name="Normal 28 7 2" xfId="9204" xr:uid="{00000000-0005-0000-0000-000043240000}"/>
    <cellStyle name="Normal 28 7 2 2" xfId="9205" xr:uid="{00000000-0005-0000-0000-000044240000}"/>
    <cellStyle name="Normal 28 7 2 3" xfId="9206" xr:uid="{00000000-0005-0000-0000-000045240000}"/>
    <cellStyle name="Normal 28 7 3" xfId="9207" xr:uid="{00000000-0005-0000-0000-000046240000}"/>
    <cellStyle name="Normal 28 7 4" xfId="9208" xr:uid="{00000000-0005-0000-0000-000047240000}"/>
    <cellStyle name="Normal 28 8" xfId="9209" xr:uid="{00000000-0005-0000-0000-000048240000}"/>
    <cellStyle name="Normal 28 8 2" xfId="9210" xr:uid="{00000000-0005-0000-0000-000049240000}"/>
    <cellStyle name="Normal 28 8 2 2" xfId="9211" xr:uid="{00000000-0005-0000-0000-00004A240000}"/>
    <cellStyle name="Normal 28 8 2 3" xfId="9212" xr:uid="{00000000-0005-0000-0000-00004B240000}"/>
    <cellStyle name="Normal 28 8 3" xfId="9213" xr:uid="{00000000-0005-0000-0000-00004C240000}"/>
    <cellStyle name="Normal 28 8 4" xfId="9214" xr:uid="{00000000-0005-0000-0000-00004D240000}"/>
    <cellStyle name="Normal 28 9" xfId="9215" xr:uid="{00000000-0005-0000-0000-00004E240000}"/>
    <cellStyle name="Normal 28 9 2" xfId="9216" xr:uid="{00000000-0005-0000-0000-00004F240000}"/>
    <cellStyle name="Normal 28 9 2 2" xfId="9217" xr:uid="{00000000-0005-0000-0000-000050240000}"/>
    <cellStyle name="Normal 28 9 2 3" xfId="9218" xr:uid="{00000000-0005-0000-0000-000051240000}"/>
    <cellStyle name="Normal 28 9 3" xfId="9219" xr:uid="{00000000-0005-0000-0000-000052240000}"/>
    <cellStyle name="Normal 28 9 4" xfId="9220" xr:uid="{00000000-0005-0000-0000-000053240000}"/>
    <cellStyle name="Normal 29" xfId="9221" xr:uid="{00000000-0005-0000-0000-000054240000}"/>
    <cellStyle name="Normal 29 10" xfId="9222" xr:uid="{00000000-0005-0000-0000-000055240000}"/>
    <cellStyle name="Normal 29 11" xfId="9223" xr:uid="{00000000-0005-0000-0000-000056240000}"/>
    <cellStyle name="Normal 29 2" xfId="9224" xr:uid="{00000000-0005-0000-0000-000057240000}"/>
    <cellStyle name="Normal 29 2 2" xfId="9225" xr:uid="{00000000-0005-0000-0000-000058240000}"/>
    <cellStyle name="Normal 29 2 2 2" xfId="9226" xr:uid="{00000000-0005-0000-0000-000059240000}"/>
    <cellStyle name="Normal 29 2 2 2 2" xfId="9227" xr:uid="{00000000-0005-0000-0000-00005A240000}"/>
    <cellStyle name="Normal 29 2 2 2 2 2" xfId="9228" xr:uid="{00000000-0005-0000-0000-00005B240000}"/>
    <cellStyle name="Normal 29 2 2 2 2 3" xfId="9229" xr:uid="{00000000-0005-0000-0000-00005C240000}"/>
    <cellStyle name="Normal 29 2 2 2 3" xfId="9230" xr:uid="{00000000-0005-0000-0000-00005D240000}"/>
    <cellStyle name="Normal 29 2 2 2 4" xfId="9231" xr:uid="{00000000-0005-0000-0000-00005E240000}"/>
    <cellStyle name="Normal 29 2 2 2 5" xfId="9232" xr:uid="{00000000-0005-0000-0000-00005F240000}"/>
    <cellStyle name="Normal 29 2 2 3" xfId="9233" xr:uid="{00000000-0005-0000-0000-000060240000}"/>
    <cellStyle name="Normal 29 2 2 3 2" xfId="9234" xr:uid="{00000000-0005-0000-0000-000061240000}"/>
    <cellStyle name="Normal 29 2 2 3 2 2" xfId="9235" xr:uid="{00000000-0005-0000-0000-000062240000}"/>
    <cellStyle name="Normal 29 2 2 3 2 3" xfId="9236" xr:uid="{00000000-0005-0000-0000-000063240000}"/>
    <cellStyle name="Normal 29 2 2 3 3" xfId="9237" xr:uid="{00000000-0005-0000-0000-000064240000}"/>
    <cellStyle name="Normal 29 2 2 3 4" xfId="9238" xr:uid="{00000000-0005-0000-0000-000065240000}"/>
    <cellStyle name="Normal 29 2 2 4" xfId="9239" xr:uid="{00000000-0005-0000-0000-000066240000}"/>
    <cellStyle name="Normal 29 2 2 4 2" xfId="9240" xr:uid="{00000000-0005-0000-0000-000067240000}"/>
    <cellStyle name="Normal 29 2 2 4 2 2" xfId="9241" xr:uid="{00000000-0005-0000-0000-000068240000}"/>
    <cellStyle name="Normal 29 2 2 4 2 3" xfId="9242" xr:uid="{00000000-0005-0000-0000-000069240000}"/>
    <cellStyle name="Normal 29 2 2 4 3" xfId="9243" xr:uid="{00000000-0005-0000-0000-00006A240000}"/>
    <cellStyle name="Normal 29 2 2 4 4" xfId="9244" xr:uid="{00000000-0005-0000-0000-00006B240000}"/>
    <cellStyle name="Normal 29 2 2 5" xfId="9245" xr:uid="{00000000-0005-0000-0000-00006C240000}"/>
    <cellStyle name="Normal 29 2 2 5 2" xfId="9246" xr:uid="{00000000-0005-0000-0000-00006D240000}"/>
    <cellStyle name="Normal 29 2 2 5 3" xfId="9247" xr:uid="{00000000-0005-0000-0000-00006E240000}"/>
    <cellStyle name="Normal 29 2 2 6" xfId="9248" xr:uid="{00000000-0005-0000-0000-00006F240000}"/>
    <cellStyle name="Normal 29 2 2 7" xfId="9249" xr:uid="{00000000-0005-0000-0000-000070240000}"/>
    <cellStyle name="Normal 29 2 3" xfId="9250" xr:uid="{00000000-0005-0000-0000-000071240000}"/>
    <cellStyle name="Normal 29 2 3 2" xfId="9251" xr:uid="{00000000-0005-0000-0000-000072240000}"/>
    <cellStyle name="Normal 29 2 3 2 2" xfId="9252" xr:uid="{00000000-0005-0000-0000-000073240000}"/>
    <cellStyle name="Normal 29 2 3 2 3" xfId="9253" xr:uid="{00000000-0005-0000-0000-000074240000}"/>
    <cellStyle name="Normal 29 2 3 3" xfId="9254" xr:uid="{00000000-0005-0000-0000-000075240000}"/>
    <cellStyle name="Normal 29 2 3 4" xfId="9255" xr:uid="{00000000-0005-0000-0000-000076240000}"/>
    <cellStyle name="Normal 29 2 4" xfId="9256" xr:uid="{00000000-0005-0000-0000-000077240000}"/>
    <cellStyle name="Normal 29 2 4 2" xfId="9257" xr:uid="{00000000-0005-0000-0000-000078240000}"/>
    <cellStyle name="Normal 29 2 4 2 2" xfId="9258" xr:uid="{00000000-0005-0000-0000-000079240000}"/>
    <cellStyle name="Normal 29 2 4 2 3" xfId="9259" xr:uid="{00000000-0005-0000-0000-00007A240000}"/>
    <cellStyle name="Normal 29 2 4 3" xfId="9260" xr:uid="{00000000-0005-0000-0000-00007B240000}"/>
    <cellStyle name="Normal 29 2 4 4" xfId="9261" xr:uid="{00000000-0005-0000-0000-00007C240000}"/>
    <cellStyle name="Normal 29 2 5" xfId="9262" xr:uid="{00000000-0005-0000-0000-00007D240000}"/>
    <cellStyle name="Normal 29 2 5 2" xfId="9263" xr:uid="{00000000-0005-0000-0000-00007E240000}"/>
    <cellStyle name="Normal 29 2 5 2 2" xfId="9264" xr:uid="{00000000-0005-0000-0000-00007F240000}"/>
    <cellStyle name="Normal 29 2 5 2 3" xfId="9265" xr:uid="{00000000-0005-0000-0000-000080240000}"/>
    <cellStyle name="Normal 29 2 5 3" xfId="9266" xr:uid="{00000000-0005-0000-0000-000081240000}"/>
    <cellStyle name="Normal 29 2 5 4" xfId="9267" xr:uid="{00000000-0005-0000-0000-000082240000}"/>
    <cellStyle name="Normal 29 2 6" xfId="9268" xr:uid="{00000000-0005-0000-0000-000083240000}"/>
    <cellStyle name="Normal 29 2 6 2" xfId="9269" xr:uid="{00000000-0005-0000-0000-000084240000}"/>
    <cellStyle name="Normal 29 2 6 3" xfId="9270" xr:uid="{00000000-0005-0000-0000-000085240000}"/>
    <cellStyle name="Normal 29 2 7" xfId="9271" xr:uid="{00000000-0005-0000-0000-000086240000}"/>
    <cellStyle name="Normal 29 2 8" xfId="9272" xr:uid="{00000000-0005-0000-0000-000087240000}"/>
    <cellStyle name="Normal 29 2 9" xfId="9273" xr:uid="{00000000-0005-0000-0000-000088240000}"/>
    <cellStyle name="Normal 29 3" xfId="9274" xr:uid="{00000000-0005-0000-0000-000089240000}"/>
    <cellStyle name="Normal 29 3 2" xfId="9275" xr:uid="{00000000-0005-0000-0000-00008A240000}"/>
    <cellStyle name="Normal 29 3 2 2" xfId="9276" xr:uid="{00000000-0005-0000-0000-00008B240000}"/>
    <cellStyle name="Normal 29 3 2 2 2" xfId="9277" xr:uid="{00000000-0005-0000-0000-00008C240000}"/>
    <cellStyle name="Normal 29 3 2 2 3" xfId="9278" xr:uid="{00000000-0005-0000-0000-00008D240000}"/>
    <cellStyle name="Normal 29 3 2 3" xfId="9279" xr:uid="{00000000-0005-0000-0000-00008E240000}"/>
    <cellStyle name="Normal 29 3 2 4" xfId="9280" xr:uid="{00000000-0005-0000-0000-00008F240000}"/>
    <cellStyle name="Normal 29 3 3" xfId="9281" xr:uid="{00000000-0005-0000-0000-000090240000}"/>
    <cellStyle name="Normal 29 3 3 2" xfId="9282" xr:uid="{00000000-0005-0000-0000-000091240000}"/>
    <cellStyle name="Normal 29 3 3 2 2" xfId="9283" xr:uid="{00000000-0005-0000-0000-000092240000}"/>
    <cellStyle name="Normal 29 3 3 2 3" xfId="9284" xr:uid="{00000000-0005-0000-0000-000093240000}"/>
    <cellStyle name="Normal 29 3 3 3" xfId="9285" xr:uid="{00000000-0005-0000-0000-000094240000}"/>
    <cellStyle name="Normal 29 3 3 4" xfId="9286" xr:uid="{00000000-0005-0000-0000-000095240000}"/>
    <cellStyle name="Normal 29 3 4" xfId="9287" xr:uid="{00000000-0005-0000-0000-000096240000}"/>
    <cellStyle name="Normal 29 3 4 2" xfId="9288" xr:uid="{00000000-0005-0000-0000-000097240000}"/>
    <cellStyle name="Normal 29 3 4 2 2" xfId="9289" xr:uid="{00000000-0005-0000-0000-000098240000}"/>
    <cellStyle name="Normal 29 3 4 2 3" xfId="9290" xr:uid="{00000000-0005-0000-0000-000099240000}"/>
    <cellStyle name="Normal 29 3 4 3" xfId="9291" xr:uid="{00000000-0005-0000-0000-00009A240000}"/>
    <cellStyle name="Normal 29 3 4 4" xfId="9292" xr:uid="{00000000-0005-0000-0000-00009B240000}"/>
    <cellStyle name="Normal 29 3 5" xfId="9293" xr:uid="{00000000-0005-0000-0000-00009C240000}"/>
    <cellStyle name="Normal 29 3 5 2" xfId="9294" xr:uid="{00000000-0005-0000-0000-00009D240000}"/>
    <cellStyle name="Normal 29 3 5 3" xfId="9295" xr:uid="{00000000-0005-0000-0000-00009E240000}"/>
    <cellStyle name="Normal 29 3 6" xfId="9296" xr:uid="{00000000-0005-0000-0000-00009F240000}"/>
    <cellStyle name="Normal 29 3 7" xfId="9297" xr:uid="{00000000-0005-0000-0000-0000A0240000}"/>
    <cellStyle name="Normal 29 3 8" xfId="9298" xr:uid="{00000000-0005-0000-0000-0000A1240000}"/>
    <cellStyle name="Normal 29 4" xfId="9299" xr:uid="{00000000-0005-0000-0000-0000A2240000}"/>
    <cellStyle name="Normal 29 4 2" xfId="9300" xr:uid="{00000000-0005-0000-0000-0000A3240000}"/>
    <cellStyle name="Normal 29 4 2 2" xfId="9301" xr:uid="{00000000-0005-0000-0000-0000A4240000}"/>
    <cellStyle name="Normal 29 4 2 3" xfId="9302" xr:uid="{00000000-0005-0000-0000-0000A5240000}"/>
    <cellStyle name="Normal 29 4 3" xfId="9303" xr:uid="{00000000-0005-0000-0000-0000A6240000}"/>
    <cellStyle name="Normal 29 4 4" xfId="9304" xr:uid="{00000000-0005-0000-0000-0000A7240000}"/>
    <cellStyle name="Normal 29 4 5" xfId="9305" xr:uid="{00000000-0005-0000-0000-0000A8240000}"/>
    <cellStyle name="Normal 29 5" xfId="9306" xr:uid="{00000000-0005-0000-0000-0000A9240000}"/>
    <cellStyle name="Normal 29 5 2" xfId="9307" xr:uid="{00000000-0005-0000-0000-0000AA240000}"/>
    <cellStyle name="Normal 29 5 2 2" xfId="9308" xr:uid="{00000000-0005-0000-0000-0000AB240000}"/>
    <cellStyle name="Normal 29 5 2 3" xfId="9309" xr:uid="{00000000-0005-0000-0000-0000AC240000}"/>
    <cellStyle name="Normal 29 5 3" xfId="9310" xr:uid="{00000000-0005-0000-0000-0000AD240000}"/>
    <cellStyle name="Normal 29 5 4" xfId="9311" xr:uid="{00000000-0005-0000-0000-0000AE240000}"/>
    <cellStyle name="Normal 29 6" xfId="9312" xr:uid="{00000000-0005-0000-0000-0000AF240000}"/>
    <cellStyle name="Normal 29 6 2" xfId="9313" xr:uid="{00000000-0005-0000-0000-0000B0240000}"/>
    <cellStyle name="Normal 29 6 2 2" xfId="9314" xr:uid="{00000000-0005-0000-0000-0000B1240000}"/>
    <cellStyle name="Normal 29 6 2 3" xfId="9315" xr:uid="{00000000-0005-0000-0000-0000B2240000}"/>
    <cellStyle name="Normal 29 6 3" xfId="9316" xr:uid="{00000000-0005-0000-0000-0000B3240000}"/>
    <cellStyle name="Normal 29 6 4" xfId="9317" xr:uid="{00000000-0005-0000-0000-0000B4240000}"/>
    <cellStyle name="Normal 29 7" xfId="9318" xr:uid="{00000000-0005-0000-0000-0000B5240000}"/>
    <cellStyle name="Normal 29 7 2" xfId="9319" xr:uid="{00000000-0005-0000-0000-0000B6240000}"/>
    <cellStyle name="Normal 29 7 3" xfId="9320" xr:uid="{00000000-0005-0000-0000-0000B7240000}"/>
    <cellStyle name="Normal 29 8" xfId="9321" xr:uid="{00000000-0005-0000-0000-0000B8240000}"/>
    <cellStyle name="Normal 29 9" xfId="9322" xr:uid="{00000000-0005-0000-0000-0000B9240000}"/>
    <cellStyle name="Normal 3" xfId="27" xr:uid="{00000000-0005-0000-0000-0000BA240000}"/>
    <cellStyle name="Normal 3 10" xfId="9323" xr:uid="{00000000-0005-0000-0000-0000BB240000}"/>
    <cellStyle name="Normal 3 10 2" xfId="9324" xr:uid="{00000000-0005-0000-0000-0000BC240000}"/>
    <cellStyle name="Normal 3 10 2 2" xfId="9325" xr:uid="{00000000-0005-0000-0000-0000BD240000}"/>
    <cellStyle name="Normal 3 10 2 2 2" xfId="9326" xr:uid="{00000000-0005-0000-0000-0000BE240000}"/>
    <cellStyle name="Normal 3 10 2 2 2 2" xfId="9327" xr:uid="{00000000-0005-0000-0000-0000BF240000}"/>
    <cellStyle name="Normal 3 10 2 2 2 3" xfId="9328" xr:uid="{00000000-0005-0000-0000-0000C0240000}"/>
    <cellStyle name="Normal 3 10 2 2 3" xfId="9329" xr:uid="{00000000-0005-0000-0000-0000C1240000}"/>
    <cellStyle name="Normal 3 10 2 2 4" xfId="9330" xr:uid="{00000000-0005-0000-0000-0000C2240000}"/>
    <cellStyle name="Normal 3 10 2 3" xfId="9331" xr:uid="{00000000-0005-0000-0000-0000C3240000}"/>
    <cellStyle name="Normal 3 10 2 3 2" xfId="9332" xr:uid="{00000000-0005-0000-0000-0000C4240000}"/>
    <cellStyle name="Normal 3 10 2 3 2 2" xfId="9333" xr:uid="{00000000-0005-0000-0000-0000C5240000}"/>
    <cellStyle name="Normal 3 10 2 3 2 3" xfId="9334" xr:uid="{00000000-0005-0000-0000-0000C6240000}"/>
    <cellStyle name="Normal 3 10 2 3 3" xfId="9335" xr:uid="{00000000-0005-0000-0000-0000C7240000}"/>
    <cellStyle name="Normal 3 10 2 3 4" xfId="9336" xr:uid="{00000000-0005-0000-0000-0000C8240000}"/>
    <cellStyle name="Normal 3 10 2 4" xfId="9337" xr:uid="{00000000-0005-0000-0000-0000C9240000}"/>
    <cellStyle name="Normal 3 10 2 4 2" xfId="9338" xr:uid="{00000000-0005-0000-0000-0000CA240000}"/>
    <cellStyle name="Normal 3 10 2 4 2 2" xfId="9339" xr:uid="{00000000-0005-0000-0000-0000CB240000}"/>
    <cellStyle name="Normal 3 10 2 4 2 3" xfId="9340" xr:uid="{00000000-0005-0000-0000-0000CC240000}"/>
    <cellStyle name="Normal 3 10 2 4 3" xfId="9341" xr:uid="{00000000-0005-0000-0000-0000CD240000}"/>
    <cellStyle name="Normal 3 10 2 4 4" xfId="9342" xr:uid="{00000000-0005-0000-0000-0000CE240000}"/>
    <cellStyle name="Normal 3 10 2 5" xfId="9343" xr:uid="{00000000-0005-0000-0000-0000CF240000}"/>
    <cellStyle name="Normal 3 10 2 5 2" xfId="9344" xr:uid="{00000000-0005-0000-0000-0000D0240000}"/>
    <cellStyle name="Normal 3 10 2 5 3" xfId="9345" xr:uid="{00000000-0005-0000-0000-0000D1240000}"/>
    <cellStyle name="Normal 3 10 2 6" xfId="9346" xr:uid="{00000000-0005-0000-0000-0000D2240000}"/>
    <cellStyle name="Normal 3 10 2 7" xfId="9347" xr:uid="{00000000-0005-0000-0000-0000D3240000}"/>
    <cellStyle name="Normal 3 10 3" xfId="9348" xr:uid="{00000000-0005-0000-0000-0000D4240000}"/>
    <cellStyle name="Normal 3 10 3 2" xfId="9349" xr:uid="{00000000-0005-0000-0000-0000D5240000}"/>
    <cellStyle name="Normal 3 10 3 2 2" xfId="9350" xr:uid="{00000000-0005-0000-0000-0000D6240000}"/>
    <cellStyle name="Normal 3 10 3 2 3" xfId="9351" xr:uid="{00000000-0005-0000-0000-0000D7240000}"/>
    <cellStyle name="Normal 3 10 3 3" xfId="9352" xr:uid="{00000000-0005-0000-0000-0000D8240000}"/>
    <cellStyle name="Normal 3 10 3 4" xfId="9353" xr:uid="{00000000-0005-0000-0000-0000D9240000}"/>
    <cellStyle name="Normal 3 10 4" xfId="9354" xr:uid="{00000000-0005-0000-0000-0000DA240000}"/>
    <cellStyle name="Normal 3 10 4 2" xfId="9355" xr:uid="{00000000-0005-0000-0000-0000DB240000}"/>
    <cellStyle name="Normal 3 10 4 2 2" xfId="9356" xr:uid="{00000000-0005-0000-0000-0000DC240000}"/>
    <cellStyle name="Normal 3 10 4 2 3" xfId="9357" xr:uid="{00000000-0005-0000-0000-0000DD240000}"/>
    <cellStyle name="Normal 3 10 4 3" xfId="9358" xr:uid="{00000000-0005-0000-0000-0000DE240000}"/>
    <cellStyle name="Normal 3 10 4 4" xfId="9359" xr:uid="{00000000-0005-0000-0000-0000DF240000}"/>
    <cellStyle name="Normal 3 10 5" xfId="9360" xr:uid="{00000000-0005-0000-0000-0000E0240000}"/>
    <cellStyle name="Normal 3 10 5 2" xfId="9361" xr:uid="{00000000-0005-0000-0000-0000E1240000}"/>
    <cellStyle name="Normal 3 10 5 2 2" xfId="9362" xr:uid="{00000000-0005-0000-0000-0000E2240000}"/>
    <cellStyle name="Normal 3 10 5 2 3" xfId="9363" xr:uid="{00000000-0005-0000-0000-0000E3240000}"/>
    <cellStyle name="Normal 3 10 5 3" xfId="9364" xr:uid="{00000000-0005-0000-0000-0000E4240000}"/>
    <cellStyle name="Normal 3 10 5 4" xfId="9365" xr:uid="{00000000-0005-0000-0000-0000E5240000}"/>
    <cellStyle name="Normal 3 10 6" xfId="9366" xr:uid="{00000000-0005-0000-0000-0000E6240000}"/>
    <cellStyle name="Normal 3 10 6 2" xfId="9367" xr:uid="{00000000-0005-0000-0000-0000E7240000}"/>
    <cellStyle name="Normal 3 10 6 3" xfId="9368" xr:uid="{00000000-0005-0000-0000-0000E8240000}"/>
    <cellStyle name="Normal 3 10 7" xfId="9369" xr:uid="{00000000-0005-0000-0000-0000E9240000}"/>
    <cellStyle name="Normal 3 10 8" xfId="9370" xr:uid="{00000000-0005-0000-0000-0000EA240000}"/>
    <cellStyle name="Normal 3 10 9" xfId="9371" xr:uid="{00000000-0005-0000-0000-0000EB240000}"/>
    <cellStyle name="Normal 3 11" xfId="9372" xr:uid="{00000000-0005-0000-0000-0000EC240000}"/>
    <cellStyle name="Normal 3 12" xfId="9373" xr:uid="{00000000-0005-0000-0000-0000ED240000}"/>
    <cellStyle name="Normal 3 13" xfId="9374" xr:uid="{00000000-0005-0000-0000-0000EE240000}"/>
    <cellStyle name="Normal 3 14" xfId="9375" xr:uid="{00000000-0005-0000-0000-0000EF240000}"/>
    <cellStyle name="Normal 3 15" xfId="9376" xr:uid="{00000000-0005-0000-0000-0000F0240000}"/>
    <cellStyle name="Normal 3 16" xfId="9377" xr:uid="{00000000-0005-0000-0000-0000F1240000}"/>
    <cellStyle name="Normal 3 17" xfId="43880" xr:uid="{00000000-0005-0000-0000-0000F2240000}"/>
    <cellStyle name="Normal 3 18" xfId="43919" xr:uid="{00000000-0005-0000-0000-0000F3240000}"/>
    <cellStyle name="Normal 3 2" xfId="31" xr:uid="{00000000-0005-0000-0000-0000F4240000}"/>
    <cellStyle name="Normal 3 2 2" xfId="22" xr:uid="{00000000-0005-0000-0000-0000F5240000}"/>
    <cellStyle name="Normal 3 2 2 2" xfId="9379" xr:uid="{00000000-0005-0000-0000-0000F6240000}"/>
    <cellStyle name="Normal 3 2 2 3" xfId="9380" xr:uid="{00000000-0005-0000-0000-0000F7240000}"/>
    <cellStyle name="Normal 3 2 2 3 2" xfId="9381" xr:uid="{00000000-0005-0000-0000-0000F8240000}"/>
    <cellStyle name="Normal 3 2 2 3 3" xfId="9382" xr:uid="{00000000-0005-0000-0000-0000F9240000}"/>
    <cellStyle name="Normal 3 2 2 4" xfId="9383" xr:uid="{00000000-0005-0000-0000-0000FA240000}"/>
    <cellStyle name="Normal 3 2 2 5" xfId="9384" xr:uid="{00000000-0005-0000-0000-0000FB240000}"/>
    <cellStyle name="Normal 3 2 2 6" xfId="9385" xr:uid="{00000000-0005-0000-0000-0000FC240000}"/>
    <cellStyle name="Normal 3 2 2 7" xfId="9378" xr:uid="{00000000-0005-0000-0000-0000FD240000}"/>
    <cellStyle name="Normal 3 2 3" xfId="9386" xr:uid="{00000000-0005-0000-0000-0000FE240000}"/>
    <cellStyle name="Normal 3 2 3 2" xfId="9387" xr:uid="{00000000-0005-0000-0000-0000FF240000}"/>
    <cellStyle name="Normal 3 2 3 2 2" xfId="9388" xr:uid="{00000000-0005-0000-0000-000000250000}"/>
    <cellStyle name="Normal 3 2 3 2 3" xfId="9389" xr:uid="{00000000-0005-0000-0000-000001250000}"/>
    <cellStyle name="Normal 3 2 3 3" xfId="9390" xr:uid="{00000000-0005-0000-0000-000002250000}"/>
    <cellStyle name="Normal 3 2 3 4" xfId="9391" xr:uid="{00000000-0005-0000-0000-000003250000}"/>
    <cellStyle name="Normal 3 2 3 5" xfId="9392" xr:uid="{00000000-0005-0000-0000-000004250000}"/>
    <cellStyle name="Normal 3 2 4" xfId="9393" xr:uid="{00000000-0005-0000-0000-000005250000}"/>
    <cellStyle name="Normal 3 2 4 2" xfId="9394" xr:uid="{00000000-0005-0000-0000-000006250000}"/>
    <cellStyle name="Normal 3 2 4 2 2" xfId="9395" xr:uid="{00000000-0005-0000-0000-000007250000}"/>
    <cellStyle name="Normal 3 2 4 2 3" xfId="9396" xr:uid="{00000000-0005-0000-0000-000008250000}"/>
    <cellStyle name="Normal 3 2 4 3" xfId="9397" xr:uid="{00000000-0005-0000-0000-000009250000}"/>
    <cellStyle name="Normal 3 2 5" xfId="9398" xr:uid="{00000000-0005-0000-0000-00000A250000}"/>
    <cellStyle name="Normal 3 2 5 2" xfId="9399" xr:uid="{00000000-0005-0000-0000-00000B250000}"/>
    <cellStyle name="Normal 3 2 5 2 2" xfId="9400" xr:uid="{00000000-0005-0000-0000-00000C250000}"/>
    <cellStyle name="Normal 3 2 5 2 2 2" xfId="9401" xr:uid="{00000000-0005-0000-0000-00000D250000}"/>
    <cellStyle name="Normal 3 2 5 2 2 2 2" xfId="9402" xr:uid="{00000000-0005-0000-0000-00000E250000}"/>
    <cellStyle name="Normal 3 2 5 2 2 2 3" xfId="9403" xr:uid="{00000000-0005-0000-0000-00000F250000}"/>
    <cellStyle name="Normal 3 2 5 2 2 3" xfId="9404" xr:uid="{00000000-0005-0000-0000-000010250000}"/>
    <cellStyle name="Normal 3 2 5 2 2 4" xfId="9405" xr:uid="{00000000-0005-0000-0000-000011250000}"/>
    <cellStyle name="Normal 3 2 5 2 3" xfId="9406" xr:uid="{00000000-0005-0000-0000-000012250000}"/>
    <cellStyle name="Normal 3 2 5 2 3 2" xfId="9407" xr:uid="{00000000-0005-0000-0000-000013250000}"/>
    <cellStyle name="Normal 3 2 5 2 3 2 2" xfId="9408" xr:uid="{00000000-0005-0000-0000-000014250000}"/>
    <cellStyle name="Normal 3 2 5 2 3 2 3" xfId="9409" xr:uid="{00000000-0005-0000-0000-000015250000}"/>
    <cellStyle name="Normal 3 2 5 2 3 3" xfId="9410" xr:uid="{00000000-0005-0000-0000-000016250000}"/>
    <cellStyle name="Normal 3 2 5 2 3 4" xfId="9411" xr:uid="{00000000-0005-0000-0000-000017250000}"/>
    <cellStyle name="Normal 3 2 5 2 4" xfId="9412" xr:uid="{00000000-0005-0000-0000-000018250000}"/>
    <cellStyle name="Normal 3 2 5 2 4 2" xfId="9413" xr:uid="{00000000-0005-0000-0000-000019250000}"/>
    <cellStyle name="Normal 3 2 5 2 4 2 2" xfId="9414" xr:uid="{00000000-0005-0000-0000-00001A250000}"/>
    <cellStyle name="Normal 3 2 5 2 4 2 3" xfId="9415" xr:uid="{00000000-0005-0000-0000-00001B250000}"/>
    <cellStyle name="Normal 3 2 5 2 4 3" xfId="9416" xr:uid="{00000000-0005-0000-0000-00001C250000}"/>
    <cellStyle name="Normal 3 2 5 2 4 4" xfId="9417" xr:uid="{00000000-0005-0000-0000-00001D250000}"/>
    <cellStyle name="Normal 3 2 5 2 5" xfId="9418" xr:uid="{00000000-0005-0000-0000-00001E250000}"/>
    <cellStyle name="Normal 3 2 5 2 5 2" xfId="9419" xr:uid="{00000000-0005-0000-0000-00001F250000}"/>
    <cellStyle name="Normal 3 2 5 2 5 3" xfId="9420" xr:uid="{00000000-0005-0000-0000-000020250000}"/>
    <cellStyle name="Normal 3 2 5 2 6" xfId="9421" xr:uid="{00000000-0005-0000-0000-000021250000}"/>
    <cellStyle name="Normal 3 2 5 2 7" xfId="9422" xr:uid="{00000000-0005-0000-0000-000022250000}"/>
    <cellStyle name="Normal 3 2 5 2 8" xfId="9423" xr:uid="{00000000-0005-0000-0000-000023250000}"/>
    <cellStyle name="Normal 3 2 5 3" xfId="9424" xr:uid="{00000000-0005-0000-0000-000024250000}"/>
    <cellStyle name="Normal 3 2 5 4" xfId="9425" xr:uid="{00000000-0005-0000-0000-000025250000}"/>
    <cellStyle name="Normal 3 2 5 4 2" xfId="9426" xr:uid="{00000000-0005-0000-0000-000026250000}"/>
    <cellStyle name="Normal 3 2 5 4 2 2" xfId="9427" xr:uid="{00000000-0005-0000-0000-000027250000}"/>
    <cellStyle name="Normal 3 2 5 4 2 2 2" xfId="9428" xr:uid="{00000000-0005-0000-0000-000028250000}"/>
    <cellStyle name="Normal 3 2 5 4 2 2 3" xfId="9429" xr:uid="{00000000-0005-0000-0000-000029250000}"/>
    <cellStyle name="Normal 3 2 5 4 2 3" xfId="9430" xr:uid="{00000000-0005-0000-0000-00002A250000}"/>
    <cellStyle name="Normal 3 2 5 4 2 4" xfId="9431" xr:uid="{00000000-0005-0000-0000-00002B250000}"/>
    <cellStyle name="Normal 3 2 5 4 3" xfId="9432" xr:uid="{00000000-0005-0000-0000-00002C250000}"/>
    <cellStyle name="Normal 3 2 5 4 3 2" xfId="9433" xr:uid="{00000000-0005-0000-0000-00002D250000}"/>
    <cellStyle name="Normal 3 2 5 4 3 2 2" xfId="9434" xr:uid="{00000000-0005-0000-0000-00002E250000}"/>
    <cellStyle name="Normal 3 2 5 4 3 2 3" xfId="9435" xr:uid="{00000000-0005-0000-0000-00002F250000}"/>
    <cellStyle name="Normal 3 2 5 4 3 3" xfId="9436" xr:uid="{00000000-0005-0000-0000-000030250000}"/>
    <cellStyle name="Normal 3 2 5 4 3 4" xfId="9437" xr:uid="{00000000-0005-0000-0000-000031250000}"/>
    <cellStyle name="Normal 3 2 5 4 4" xfId="9438" xr:uid="{00000000-0005-0000-0000-000032250000}"/>
    <cellStyle name="Normal 3 2 5 4 4 2" xfId="9439" xr:uid="{00000000-0005-0000-0000-000033250000}"/>
    <cellStyle name="Normal 3 2 5 4 4 2 2" xfId="9440" xr:uid="{00000000-0005-0000-0000-000034250000}"/>
    <cellStyle name="Normal 3 2 5 4 4 2 3" xfId="9441" xr:uid="{00000000-0005-0000-0000-000035250000}"/>
    <cellStyle name="Normal 3 2 5 4 4 3" xfId="9442" xr:uid="{00000000-0005-0000-0000-000036250000}"/>
    <cellStyle name="Normal 3 2 5 4 4 4" xfId="9443" xr:uid="{00000000-0005-0000-0000-000037250000}"/>
    <cellStyle name="Normal 3 2 5 4 5" xfId="9444" xr:uid="{00000000-0005-0000-0000-000038250000}"/>
    <cellStyle name="Normal 3 2 5 4 5 2" xfId="9445" xr:uid="{00000000-0005-0000-0000-000039250000}"/>
    <cellStyle name="Normal 3 2 5 4 5 3" xfId="9446" xr:uid="{00000000-0005-0000-0000-00003A250000}"/>
    <cellStyle name="Normal 3 2 5 4 6" xfId="9447" xr:uid="{00000000-0005-0000-0000-00003B250000}"/>
    <cellStyle name="Normal 3 2 5 4 7" xfId="9448" xr:uid="{00000000-0005-0000-0000-00003C250000}"/>
    <cellStyle name="Normal 3 2 6" xfId="9449" xr:uid="{00000000-0005-0000-0000-00003D250000}"/>
    <cellStyle name="Normal 3 2 6 2" xfId="9450" xr:uid="{00000000-0005-0000-0000-00003E250000}"/>
    <cellStyle name="Normal 3 2 6 3" xfId="9451" xr:uid="{00000000-0005-0000-0000-00003F250000}"/>
    <cellStyle name="Normal 3 2 7" xfId="9452" xr:uid="{00000000-0005-0000-0000-000040250000}"/>
    <cellStyle name="Normal 3 2 7 2" xfId="9453" xr:uid="{00000000-0005-0000-0000-000041250000}"/>
    <cellStyle name="Normal 3 2 7 2 2" xfId="9454" xr:uid="{00000000-0005-0000-0000-000042250000}"/>
    <cellStyle name="Normal 3 2 7 2 2 2" xfId="9455" xr:uid="{00000000-0005-0000-0000-000043250000}"/>
    <cellStyle name="Normal 3 2 7 2 2 3" xfId="9456" xr:uid="{00000000-0005-0000-0000-000044250000}"/>
    <cellStyle name="Normal 3 2 7 2 3" xfId="9457" xr:uid="{00000000-0005-0000-0000-000045250000}"/>
    <cellStyle name="Normal 3 2 7 2 4" xfId="9458" xr:uid="{00000000-0005-0000-0000-000046250000}"/>
    <cellStyle name="Normal 3 2 7 3" xfId="9459" xr:uid="{00000000-0005-0000-0000-000047250000}"/>
    <cellStyle name="Normal 3 2 7 3 2" xfId="9460" xr:uid="{00000000-0005-0000-0000-000048250000}"/>
    <cellStyle name="Normal 3 2 7 3 2 2" xfId="9461" xr:uid="{00000000-0005-0000-0000-000049250000}"/>
    <cellStyle name="Normal 3 2 7 3 2 3" xfId="9462" xr:uid="{00000000-0005-0000-0000-00004A250000}"/>
    <cellStyle name="Normal 3 2 7 3 3" xfId="9463" xr:uid="{00000000-0005-0000-0000-00004B250000}"/>
    <cellStyle name="Normal 3 2 7 3 4" xfId="9464" xr:uid="{00000000-0005-0000-0000-00004C250000}"/>
    <cellStyle name="Normal 3 2 7 4" xfId="9465" xr:uid="{00000000-0005-0000-0000-00004D250000}"/>
    <cellStyle name="Normal 3 2 7 4 2" xfId="9466" xr:uid="{00000000-0005-0000-0000-00004E250000}"/>
    <cellStyle name="Normal 3 2 7 4 2 2" xfId="9467" xr:uid="{00000000-0005-0000-0000-00004F250000}"/>
    <cellStyle name="Normal 3 2 7 4 2 3" xfId="9468" xr:uid="{00000000-0005-0000-0000-000050250000}"/>
    <cellStyle name="Normal 3 2 7 4 3" xfId="9469" xr:uid="{00000000-0005-0000-0000-000051250000}"/>
    <cellStyle name="Normal 3 2 7 4 4" xfId="9470" xr:uid="{00000000-0005-0000-0000-000052250000}"/>
    <cellStyle name="Normal 3 2 7 5" xfId="9471" xr:uid="{00000000-0005-0000-0000-000053250000}"/>
    <cellStyle name="Normal 3 2 7 5 2" xfId="9472" xr:uid="{00000000-0005-0000-0000-000054250000}"/>
    <cellStyle name="Normal 3 2 7 5 3" xfId="9473" xr:uid="{00000000-0005-0000-0000-000055250000}"/>
    <cellStyle name="Normal 3 2 7 6" xfId="9474" xr:uid="{00000000-0005-0000-0000-000056250000}"/>
    <cellStyle name="Normal 3 2 7 7" xfId="9475" xr:uid="{00000000-0005-0000-0000-000057250000}"/>
    <cellStyle name="Normal 3 2 8" xfId="9476" xr:uid="{00000000-0005-0000-0000-000058250000}"/>
    <cellStyle name="Normal 3 2 9" xfId="43882" xr:uid="{00000000-0005-0000-0000-000059250000}"/>
    <cellStyle name="Normal 3 3" xfId="32" xr:uid="{00000000-0005-0000-0000-00005A250000}"/>
    <cellStyle name="Normal 3 3 2" xfId="9477" xr:uid="{00000000-0005-0000-0000-00005B250000}"/>
    <cellStyle name="Normal 3 3 2 2" xfId="9478" xr:uid="{00000000-0005-0000-0000-00005C250000}"/>
    <cellStyle name="Normal 3 3 2 2 2" xfId="9479" xr:uid="{00000000-0005-0000-0000-00005D250000}"/>
    <cellStyle name="Normal 3 3 2 2 2 2" xfId="9480" xr:uid="{00000000-0005-0000-0000-00005E250000}"/>
    <cellStyle name="Normal 3 3 2 2 2 3" xfId="9481" xr:uid="{00000000-0005-0000-0000-00005F250000}"/>
    <cellStyle name="Normal 3 3 2 2 2 4" xfId="9482" xr:uid="{00000000-0005-0000-0000-000060250000}"/>
    <cellStyle name="Normal 3 3 2 2 3" xfId="9483" xr:uid="{00000000-0005-0000-0000-000061250000}"/>
    <cellStyle name="Normal 3 3 2 3" xfId="9484" xr:uid="{00000000-0005-0000-0000-000062250000}"/>
    <cellStyle name="Normal 3 3 3" xfId="9485" xr:uid="{00000000-0005-0000-0000-000063250000}"/>
    <cellStyle name="Normal 3 3 3 10" xfId="9486" xr:uid="{00000000-0005-0000-0000-000064250000}"/>
    <cellStyle name="Normal 3 3 3 10 2" xfId="9487" xr:uid="{00000000-0005-0000-0000-000065250000}"/>
    <cellStyle name="Normal 3 3 3 10 3" xfId="9488" xr:uid="{00000000-0005-0000-0000-000066250000}"/>
    <cellStyle name="Normal 3 3 3 11" xfId="9489" xr:uid="{00000000-0005-0000-0000-000067250000}"/>
    <cellStyle name="Normal 3 3 3 12" xfId="9490" xr:uid="{00000000-0005-0000-0000-000068250000}"/>
    <cellStyle name="Normal 3 3 3 13" xfId="9491" xr:uid="{00000000-0005-0000-0000-000069250000}"/>
    <cellStyle name="Normal 3 3 3 14" xfId="9492" xr:uid="{00000000-0005-0000-0000-00006A250000}"/>
    <cellStyle name="Normal 3 3 3 15" xfId="9493" xr:uid="{00000000-0005-0000-0000-00006B250000}"/>
    <cellStyle name="Normal 3 3 3 16" xfId="9494" xr:uid="{00000000-0005-0000-0000-00006C250000}"/>
    <cellStyle name="Normal 3 3 3 2" xfId="9495" xr:uid="{00000000-0005-0000-0000-00006D250000}"/>
    <cellStyle name="Normal 3 3 3 2 2" xfId="9496" xr:uid="{00000000-0005-0000-0000-00006E250000}"/>
    <cellStyle name="Normal 3 3 3 2 2 2" xfId="9497" xr:uid="{00000000-0005-0000-0000-00006F250000}"/>
    <cellStyle name="Normal 3 3 3 2 2 2 2" xfId="9498" xr:uid="{00000000-0005-0000-0000-000070250000}"/>
    <cellStyle name="Normal 3 3 3 2 2 2 2 2" xfId="9499" xr:uid="{00000000-0005-0000-0000-000071250000}"/>
    <cellStyle name="Normal 3 3 3 2 2 2 2 3" xfId="9500" xr:uid="{00000000-0005-0000-0000-000072250000}"/>
    <cellStyle name="Normal 3 3 3 2 2 2 3" xfId="9501" xr:uid="{00000000-0005-0000-0000-000073250000}"/>
    <cellStyle name="Normal 3 3 3 2 2 2 4" xfId="9502" xr:uid="{00000000-0005-0000-0000-000074250000}"/>
    <cellStyle name="Normal 3 3 3 2 2 3" xfId="9503" xr:uid="{00000000-0005-0000-0000-000075250000}"/>
    <cellStyle name="Normal 3 3 3 2 2 3 2" xfId="9504" xr:uid="{00000000-0005-0000-0000-000076250000}"/>
    <cellStyle name="Normal 3 3 3 2 2 3 2 2" xfId="9505" xr:uid="{00000000-0005-0000-0000-000077250000}"/>
    <cellStyle name="Normal 3 3 3 2 2 3 2 3" xfId="9506" xr:uid="{00000000-0005-0000-0000-000078250000}"/>
    <cellStyle name="Normal 3 3 3 2 2 3 3" xfId="9507" xr:uid="{00000000-0005-0000-0000-000079250000}"/>
    <cellStyle name="Normal 3 3 3 2 2 3 4" xfId="9508" xr:uid="{00000000-0005-0000-0000-00007A250000}"/>
    <cellStyle name="Normal 3 3 3 2 2 4" xfId="9509" xr:uid="{00000000-0005-0000-0000-00007B250000}"/>
    <cellStyle name="Normal 3 3 3 2 2 4 2" xfId="9510" xr:uid="{00000000-0005-0000-0000-00007C250000}"/>
    <cellStyle name="Normal 3 3 3 2 2 4 2 2" xfId="9511" xr:uid="{00000000-0005-0000-0000-00007D250000}"/>
    <cellStyle name="Normal 3 3 3 2 2 4 2 3" xfId="9512" xr:uid="{00000000-0005-0000-0000-00007E250000}"/>
    <cellStyle name="Normal 3 3 3 2 2 4 3" xfId="9513" xr:uid="{00000000-0005-0000-0000-00007F250000}"/>
    <cellStyle name="Normal 3 3 3 2 2 4 4" xfId="9514" xr:uid="{00000000-0005-0000-0000-000080250000}"/>
    <cellStyle name="Normal 3 3 3 2 2 5" xfId="9515" xr:uid="{00000000-0005-0000-0000-000081250000}"/>
    <cellStyle name="Normal 3 3 3 2 2 5 2" xfId="9516" xr:uid="{00000000-0005-0000-0000-000082250000}"/>
    <cellStyle name="Normal 3 3 3 2 2 5 3" xfId="9517" xr:uid="{00000000-0005-0000-0000-000083250000}"/>
    <cellStyle name="Normal 3 3 3 2 2 6" xfId="9518" xr:uid="{00000000-0005-0000-0000-000084250000}"/>
    <cellStyle name="Normal 3 3 3 2 2 7" xfId="9519" xr:uid="{00000000-0005-0000-0000-000085250000}"/>
    <cellStyle name="Normal 3 3 3 2 3" xfId="9520" xr:uid="{00000000-0005-0000-0000-000086250000}"/>
    <cellStyle name="Normal 3 3 3 2 3 2" xfId="9521" xr:uid="{00000000-0005-0000-0000-000087250000}"/>
    <cellStyle name="Normal 3 3 3 2 3 2 2" xfId="9522" xr:uid="{00000000-0005-0000-0000-000088250000}"/>
    <cellStyle name="Normal 3 3 3 2 3 2 3" xfId="9523" xr:uid="{00000000-0005-0000-0000-000089250000}"/>
    <cellStyle name="Normal 3 3 3 2 3 3" xfId="9524" xr:uid="{00000000-0005-0000-0000-00008A250000}"/>
    <cellStyle name="Normal 3 3 3 2 3 4" xfId="9525" xr:uid="{00000000-0005-0000-0000-00008B250000}"/>
    <cellStyle name="Normal 3 3 3 2 4" xfId="9526" xr:uid="{00000000-0005-0000-0000-00008C250000}"/>
    <cellStyle name="Normal 3 3 3 2 4 2" xfId="9527" xr:uid="{00000000-0005-0000-0000-00008D250000}"/>
    <cellStyle name="Normal 3 3 3 2 4 2 2" xfId="9528" xr:uid="{00000000-0005-0000-0000-00008E250000}"/>
    <cellStyle name="Normal 3 3 3 2 4 2 3" xfId="9529" xr:uid="{00000000-0005-0000-0000-00008F250000}"/>
    <cellStyle name="Normal 3 3 3 2 4 3" xfId="9530" xr:uid="{00000000-0005-0000-0000-000090250000}"/>
    <cellStyle name="Normal 3 3 3 2 4 4" xfId="9531" xr:uid="{00000000-0005-0000-0000-000091250000}"/>
    <cellStyle name="Normal 3 3 3 2 5" xfId="9532" xr:uid="{00000000-0005-0000-0000-000092250000}"/>
    <cellStyle name="Normal 3 3 3 2 5 2" xfId="9533" xr:uid="{00000000-0005-0000-0000-000093250000}"/>
    <cellStyle name="Normal 3 3 3 2 5 2 2" xfId="9534" xr:uid="{00000000-0005-0000-0000-000094250000}"/>
    <cellStyle name="Normal 3 3 3 2 5 2 3" xfId="9535" xr:uid="{00000000-0005-0000-0000-000095250000}"/>
    <cellStyle name="Normal 3 3 3 2 5 3" xfId="9536" xr:uid="{00000000-0005-0000-0000-000096250000}"/>
    <cellStyle name="Normal 3 3 3 2 5 4" xfId="9537" xr:uid="{00000000-0005-0000-0000-000097250000}"/>
    <cellStyle name="Normal 3 3 3 2 6" xfId="9538" xr:uid="{00000000-0005-0000-0000-000098250000}"/>
    <cellStyle name="Normal 3 3 3 2 6 2" xfId="9539" xr:uid="{00000000-0005-0000-0000-000099250000}"/>
    <cellStyle name="Normal 3 3 3 2 6 3" xfId="9540" xr:uid="{00000000-0005-0000-0000-00009A250000}"/>
    <cellStyle name="Normal 3 3 3 2 7" xfId="9541" xr:uid="{00000000-0005-0000-0000-00009B250000}"/>
    <cellStyle name="Normal 3 3 3 2 8" xfId="9542" xr:uid="{00000000-0005-0000-0000-00009C250000}"/>
    <cellStyle name="Normal 3 3 3 2 9" xfId="9543" xr:uid="{00000000-0005-0000-0000-00009D250000}"/>
    <cellStyle name="Normal 3 3 3 3" xfId="9544" xr:uid="{00000000-0005-0000-0000-00009E250000}"/>
    <cellStyle name="Normal 3 3 3 3 2" xfId="9545" xr:uid="{00000000-0005-0000-0000-00009F250000}"/>
    <cellStyle name="Normal 3 3 3 4" xfId="9546" xr:uid="{00000000-0005-0000-0000-0000A0250000}"/>
    <cellStyle name="Normal 3 3 3 4 2" xfId="9547" xr:uid="{00000000-0005-0000-0000-0000A1250000}"/>
    <cellStyle name="Normal 3 3 3 4 2 2" xfId="9548" xr:uid="{00000000-0005-0000-0000-0000A2250000}"/>
    <cellStyle name="Normal 3 3 3 4 2 2 2" xfId="9549" xr:uid="{00000000-0005-0000-0000-0000A3250000}"/>
    <cellStyle name="Normal 3 3 3 4 2 2 2 2" xfId="9550" xr:uid="{00000000-0005-0000-0000-0000A4250000}"/>
    <cellStyle name="Normal 3 3 3 4 2 2 2 3" xfId="9551" xr:uid="{00000000-0005-0000-0000-0000A5250000}"/>
    <cellStyle name="Normal 3 3 3 4 2 2 3" xfId="9552" xr:uid="{00000000-0005-0000-0000-0000A6250000}"/>
    <cellStyle name="Normal 3 3 3 4 2 2 4" xfId="9553" xr:uid="{00000000-0005-0000-0000-0000A7250000}"/>
    <cellStyle name="Normal 3 3 3 4 2 3" xfId="9554" xr:uid="{00000000-0005-0000-0000-0000A8250000}"/>
    <cellStyle name="Normal 3 3 3 4 2 3 2" xfId="9555" xr:uid="{00000000-0005-0000-0000-0000A9250000}"/>
    <cellStyle name="Normal 3 3 3 4 2 3 2 2" xfId="9556" xr:uid="{00000000-0005-0000-0000-0000AA250000}"/>
    <cellStyle name="Normal 3 3 3 4 2 3 2 3" xfId="9557" xr:uid="{00000000-0005-0000-0000-0000AB250000}"/>
    <cellStyle name="Normal 3 3 3 4 2 3 3" xfId="9558" xr:uid="{00000000-0005-0000-0000-0000AC250000}"/>
    <cellStyle name="Normal 3 3 3 4 2 3 4" xfId="9559" xr:uid="{00000000-0005-0000-0000-0000AD250000}"/>
    <cellStyle name="Normal 3 3 3 4 2 4" xfId="9560" xr:uid="{00000000-0005-0000-0000-0000AE250000}"/>
    <cellStyle name="Normal 3 3 3 4 2 4 2" xfId="9561" xr:uid="{00000000-0005-0000-0000-0000AF250000}"/>
    <cellStyle name="Normal 3 3 3 4 2 4 2 2" xfId="9562" xr:uid="{00000000-0005-0000-0000-0000B0250000}"/>
    <cellStyle name="Normal 3 3 3 4 2 4 2 3" xfId="9563" xr:uid="{00000000-0005-0000-0000-0000B1250000}"/>
    <cellStyle name="Normal 3 3 3 4 2 4 3" xfId="9564" xr:uid="{00000000-0005-0000-0000-0000B2250000}"/>
    <cellStyle name="Normal 3 3 3 4 2 4 4" xfId="9565" xr:uid="{00000000-0005-0000-0000-0000B3250000}"/>
    <cellStyle name="Normal 3 3 3 4 2 5" xfId="9566" xr:uid="{00000000-0005-0000-0000-0000B4250000}"/>
    <cellStyle name="Normal 3 3 3 4 2 5 2" xfId="9567" xr:uid="{00000000-0005-0000-0000-0000B5250000}"/>
    <cellStyle name="Normal 3 3 3 4 2 5 3" xfId="9568" xr:uid="{00000000-0005-0000-0000-0000B6250000}"/>
    <cellStyle name="Normal 3 3 3 4 2 6" xfId="9569" xr:uid="{00000000-0005-0000-0000-0000B7250000}"/>
    <cellStyle name="Normal 3 3 3 4 2 7" xfId="9570" xr:uid="{00000000-0005-0000-0000-0000B8250000}"/>
    <cellStyle name="Normal 3 3 3 4 3" xfId="9571" xr:uid="{00000000-0005-0000-0000-0000B9250000}"/>
    <cellStyle name="Normal 3 3 3 4 3 2" xfId="9572" xr:uid="{00000000-0005-0000-0000-0000BA250000}"/>
    <cellStyle name="Normal 3 3 3 4 3 2 2" xfId="9573" xr:uid="{00000000-0005-0000-0000-0000BB250000}"/>
    <cellStyle name="Normal 3 3 3 4 3 2 3" xfId="9574" xr:uid="{00000000-0005-0000-0000-0000BC250000}"/>
    <cellStyle name="Normal 3 3 3 4 3 3" xfId="9575" xr:uid="{00000000-0005-0000-0000-0000BD250000}"/>
    <cellStyle name="Normal 3 3 3 4 3 4" xfId="9576" xr:uid="{00000000-0005-0000-0000-0000BE250000}"/>
    <cellStyle name="Normal 3 3 3 4 4" xfId="9577" xr:uid="{00000000-0005-0000-0000-0000BF250000}"/>
    <cellStyle name="Normal 3 3 3 4 4 2" xfId="9578" xr:uid="{00000000-0005-0000-0000-0000C0250000}"/>
    <cellStyle name="Normal 3 3 3 4 4 2 2" xfId="9579" xr:uid="{00000000-0005-0000-0000-0000C1250000}"/>
    <cellStyle name="Normal 3 3 3 4 4 2 3" xfId="9580" xr:uid="{00000000-0005-0000-0000-0000C2250000}"/>
    <cellStyle name="Normal 3 3 3 4 4 3" xfId="9581" xr:uid="{00000000-0005-0000-0000-0000C3250000}"/>
    <cellStyle name="Normal 3 3 3 4 4 4" xfId="9582" xr:uid="{00000000-0005-0000-0000-0000C4250000}"/>
    <cellStyle name="Normal 3 3 3 4 5" xfId="9583" xr:uid="{00000000-0005-0000-0000-0000C5250000}"/>
    <cellStyle name="Normal 3 3 3 4 5 2" xfId="9584" xr:uid="{00000000-0005-0000-0000-0000C6250000}"/>
    <cellStyle name="Normal 3 3 3 4 5 2 2" xfId="9585" xr:uid="{00000000-0005-0000-0000-0000C7250000}"/>
    <cellStyle name="Normal 3 3 3 4 5 2 3" xfId="9586" xr:uid="{00000000-0005-0000-0000-0000C8250000}"/>
    <cellStyle name="Normal 3 3 3 4 5 3" xfId="9587" xr:uid="{00000000-0005-0000-0000-0000C9250000}"/>
    <cellStyle name="Normal 3 3 3 4 5 4" xfId="9588" xr:uid="{00000000-0005-0000-0000-0000CA250000}"/>
    <cellStyle name="Normal 3 3 3 4 6" xfId="9589" xr:uid="{00000000-0005-0000-0000-0000CB250000}"/>
    <cellStyle name="Normal 3 3 3 4 6 2" xfId="9590" xr:uid="{00000000-0005-0000-0000-0000CC250000}"/>
    <cellStyle name="Normal 3 3 3 4 6 3" xfId="9591" xr:uid="{00000000-0005-0000-0000-0000CD250000}"/>
    <cellStyle name="Normal 3 3 3 4 7" xfId="9592" xr:uid="{00000000-0005-0000-0000-0000CE250000}"/>
    <cellStyle name="Normal 3 3 3 4 8" xfId="9593" xr:uid="{00000000-0005-0000-0000-0000CF250000}"/>
    <cellStyle name="Normal 3 3 3 4 9" xfId="9594" xr:uid="{00000000-0005-0000-0000-0000D0250000}"/>
    <cellStyle name="Normal 3 3 3 5" xfId="9595" xr:uid="{00000000-0005-0000-0000-0000D1250000}"/>
    <cellStyle name="Normal 3 3 3 5 2" xfId="9596" xr:uid="{00000000-0005-0000-0000-0000D2250000}"/>
    <cellStyle name="Normal 3 3 3 5 2 2" xfId="9597" xr:uid="{00000000-0005-0000-0000-0000D3250000}"/>
    <cellStyle name="Normal 3 3 3 5 2 2 2" xfId="9598" xr:uid="{00000000-0005-0000-0000-0000D4250000}"/>
    <cellStyle name="Normal 3 3 3 5 2 2 2 2" xfId="9599" xr:uid="{00000000-0005-0000-0000-0000D5250000}"/>
    <cellStyle name="Normal 3 3 3 5 2 2 2 3" xfId="9600" xr:uid="{00000000-0005-0000-0000-0000D6250000}"/>
    <cellStyle name="Normal 3 3 3 5 2 2 3" xfId="9601" xr:uid="{00000000-0005-0000-0000-0000D7250000}"/>
    <cellStyle name="Normal 3 3 3 5 2 2 4" xfId="9602" xr:uid="{00000000-0005-0000-0000-0000D8250000}"/>
    <cellStyle name="Normal 3 3 3 5 2 3" xfId="9603" xr:uid="{00000000-0005-0000-0000-0000D9250000}"/>
    <cellStyle name="Normal 3 3 3 5 2 3 2" xfId="9604" xr:uid="{00000000-0005-0000-0000-0000DA250000}"/>
    <cellStyle name="Normal 3 3 3 5 2 3 2 2" xfId="9605" xr:uid="{00000000-0005-0000-0000-0000DB250000}"/>
    <cellStyle name="Normal 3 3 3 5 2 3 2 3" xfId="9606" xr:uid="{00000000-0005-0000-0000-0000DC250000}"/>
    <cellStyle name="Normal 3 3 3 5 2 3 3" xfId="9607" xr:uid="{00000000-0005-0000-0000-0000DD250000}"/>
    <cellStyle name="Normal 3 3 3 5 2 3 4" xfId="9608" xr:uid="{00000000-0005-0000-0000-0000DE250000}"/>
    <cellStyle name="Normal 3 3 3 5 2 4" xfId="9609" xr:uid="{00000000-0005-0000-0000-0000DF250000}"/>
    <cellStyle name="Normal 3 3 3 5 2 4 2" xfId="9610" xr:uid="{00000000-0005-0000-0000-0000E0250000}"/>
    <cellStyle name="Normal 3 3 3 5 2 4 2 2" xfId="9611" xr:uid="{00000000-0005-0000-0000-0000E1250000}"/>
    <cellStyle name="Normal 3 3 3 5 2 4 2 3" xfId="9612" xr:uid="{00000000-0005-0000-0000-0000E2250000}"/>
    <cellStyle name="Normal 3 3 3 5 2 4 3" xfId="9613" xr:uid="{00000000-0005-0000-0000-0000E3250000}"/>
    <cellStyle name="Normal 3 3 3 5 2 4 4" xfId="9614" xr:uid="{00000000-0005-0000-0000-0000E4250000}"/>
    <cellStyle name="Normal 3 3 3 5 2 5" xfId="9615" xr:uid="{00000000-0005-0000-0000-0000E5250000}"/>
    <cellStyle name="Normal 3 3 3 5 2 5 2" xfId="9616" xr:uid="{00000000-0005-0000-0000-0000E6250000}"/>
    <cellStyle name="Normal 3 3 3 5 2 5 3" xfId="9617" xr:uid="{00000000-0005-0000-0000-0000E7250000}"/>
    <cellStyle name="Normal 3 3 3 5 2 6" xfId="9618" xr:uid="{00000000-0005-0000-0000-0000E8250000}"/>
    <cellStyle name="Normal 3 3 3 5 2 7" xfId="9619" xr:uid="{00000000-0005-0000-0000-0000E9250000}"/>
    <cellStyle name="Normal 3 3 3 5 3" xfId="9620" xr:uid="{00000000-0005-0000-0000-0000EA250000}"/>
    <cellStyle name="Normal 3 3 3 5 3 2" xfId="9621" xr:uid="{00000000-0005-0000-0000-0000EB250000}"/>
    <cellStyle name="Normal 3 3 3 5 3 2 2" xfId="9622" xr:uid="{00000000-0005-0000-0000-0000EC250000}"/>
    <cellStyle name="Normal 3 3 3 5 3 2 3" xfId="9623" xr:uid="{00000000-0005-0000-0000-0000ED250000}"/>
    <cellStyle name="Normal 3 3 3 5 3 3" xfId="9624" xr:uid="{00000000-0005-0000-0000-0000EE250000}"/>
    <cellStyle name="Normal 3 3 3 5 3 4" xfId="9625" xr:uid="{00000000-0005-0000-0000-0000EF250000}"/>
    <cellStyle name="Normal 3 3 3 5 4" xfId="9626" xr:uid="{00000000-0005-0000-0000-0000F0250000}"/>
    <cellStyle name="Normal 3 3 3 5 4 2" xfId="9627" xr:uid="{00000000-0005-0000-0000-0000F1250000}"/>
    <cellStyle name="Normal 3 3 3 5 4 2 2" xfId="9628" xr:uid="{00000000-0005-0000-0000-0000F2250000}"/>
    <cellStyle name="Normal 3 3 3 5 4 2 3" xfId="9629" xr:uid="{00000000-0005-0000-0000-0000F3250000}"/>
    <cellStyle name="Normal 3 3 3 5 4 3" xfId="9630" xr:uid="{00000000-0005-0000-0000-0000F4250000}"/>
    <cellStyle name="Normal 3 3 3 5 4 4" xfId="9631" xr:uid="{00000000-0005-0000-0000-0000F5250000}"/>
    <cellStyle name="Normal 3 3 3 5 5" xfId="9632" xr:uid="{00000000-0005-0000-0000-0000F6250000}"/>
    <cellStyle name="Normal 3 3 3 5 5 2" xfId="9633" xr:uid="{00000000-0005-0000-0000-0000F7250000}"/>
    <cellStyle name="Normal 3 3 3 5 5 2 2" xfId="9634" xr:uid="{00000000-0005-0000-0000-0000F8250000}"/>
    <cellStyle name="Normal 3 3 3 5 5 2 3" xfId="9635" xr:uid="{00000000-0005-0000-0000-0000F9250000}"/>
    <cellStyle name="Normal 3 3 3 5 5 3" xfId="9636" xr:uid="{00000000-0005-0000-0000-0000FA250000}"/>
    <cellStyle name="Normal 3 3 3 5 5 4" xfId="9637" xr:uid="{00000000-0005-0000-0000-0000FB250000}"/>
    <cellStyle name="Normal 3 3 3 5 6" xfId="9638" xr:uid="{00000000-0005-0000-0000-0000FC250000}"/>
    <cellStyle name="Normal 3 3 3 5 6 2" xfId="9639" xr:uid="{00000000-0005-0000-0000-0000FD250000}"/>
    <cellStyle name="Normal 3 3 3 5 6 3" xfId="9640" xr:uid="{00000000-0005-0000-0000-0000FE250000}"/>
    <cellStyle name="Normal 3 3 3 5 7" xfId="9641" xr:uid="{00000000-0005-0000-0000-0000FF250000}"/>
    <cellStyle name="Normal 3 3 3 5 8" xfId="9642" xr:uid="{00000000-0005-0000-0000-000000260000}"/>
    <cellStyle name="Normal 3 3 3 5 9" xfId="9643" xr:uid="{00000000-0005-0000-0000-000001260000}"/>
    <cellStyle name="Normal 3 3 3 6" xfId="9644" xr:uid="{00000000-0005-0000-0000-000002260000}"/>
    <cellStyle name="Normal 3 3 3 6 2" xfId="9645" xr:uid="{00000000-0005-0000-0000-000003260000}"/>
    <cellStyle name="Normal 3 3 3 6 2 2" xfId="9646" xr:uid="{00000000-0005-0000-0000-000004260000}"/>
    <cellStyle name="Normal 3 3 3 6 2 2 2" xfId="9647" xr:uid="{00000000-0005-0000-0000-000005260000}"/>
    <cellStyle name="Normal 3 3 3 6 2 2 3" xfId="9648" xr:uid="{00000000-0005-0000-0000-000006260000}"/>
    <cellStyle name="Normal 3 3 3 6 2 3" xfId="9649" xr:uid="{00000000-0005-0000-0000-000007260000}"/>
    <cellStyle name="Normal 3 3 3 6 2 4" xfId="9650" xr:uid="{00000000-0005-0000-0000-000008260000}"/>
    <cellStyle name="Normal 3 3 3 6 3" xfId="9651" xr:uid="{00000000-0005-0000-0000-000009260000}"/>
    <cellStyle name="Normal 3 3 3 6 3 2" xfId="9652" xr:uid="{00000000-0005-0000-0000-00000A260000}"/>
    <cellStyle name="Normal 3 3 3 6 3 2 2" xfId="9653" xr:uid="{00000000-0005-0000-0000-00000B260000}"/>
    <cellStyle name="Normal 3 3 3 6 3 2 3" xfId="9654" xr:uid="{00000000-0005-0000-0000-00000C260000}"/>
    <cellStyle name="Normal 3 3 3 6 3 3" xfId="9655" xr:uid="{00000000-0005-0000-0000-00000D260000}"/>
    <cellStyle name="Normal 3 3 3 6 3 4" xfId="9656" xr:uid="{00000000-0005-0000-0000-00000E260000}"/>
    <cellStyle name="Normal 3 3 3 6 4" xfId="9657" xr:uid="{00000000-0005-0000-0000-00000F260000}"/>
    <cellStyle name="Normal 3 3 3 6 4 2" xfId="9658" xr:uid="{00000000-0005-0000-0000-000010260000}"/>
    <cellStyle name="Normal 3 3 3 6 4 2 2" xfId="9659" xr:uid="{00000000-0005-0000-0000-000011260000}"/>
    <cellStyle name="Normal 3 3 3 6 4 2 3" xfId="9660" xr:uid="{00000000-0005-0000-0000-000012260000}"/>
    <cellStyle name="Normal 3 3 3 6 4 3" xfId="9661" xr:uid="{00000000-0005-0000-0000-000013260000}"/>
    <cellStyle name="Normal 3 3 3 6 4 4" xfId="9662" xr:uid="{00000000-0005-0000-0000-000014260000}"/>
    <cellStyle name="Normal 3 3 3 6 5" xfId="9663" xr:uid="{00000000-0005-0000-0000-000015260000}"/>
    <cellStyle name="Normal 3 3 3 6 5 2" xfId="9664" xr:uid="{00000000-0005-0000-0000-000016260000}"/>
    <cellStyle name="Normal 3 3 3 6 5 3" xfId="9665" xr:uid="{00000000-0005-0000-0000-000017260000}"/>
    <cellStyle name="Normal 3 3 3 6 6" xfId="9666" xr:uid="{00000000-0005-0000-0000-000018260000}"/>
    <cellStyle name="Normal 3 3 3 6 7" xfId="9667" xr:uid="{00000000-0005-0000-0000-000019260000}"/>
    <cellStyle name="Normal 3 3 3 6 8" xfId="9668" xr:uid="{00000000-0005-0000-0000-00001A260000}"/>
    <cellStyle name="Normal 3 3 3 7" xfId="9669" xr:uid="{00000000-0005-0000-0000-00001B260000}"/>
    <cellStyle name="Normal 3 3 3 7 2" xfId="9670" xr:uid="{00000000-0005-0000-0000-00001C260000}"/>
    <cellStyle name="Normal 3 3 3 7 2 2" xfId="9671" xr:uid="{00000000-0005-0000-0000-00001D260000}"/>
    <cellStyle name="Normal 3 3 3 7 2 3" xfId="9672" xr:uid="{00000000-0005-0000-0000-00001E260000}"/>
    <cellStyle name="Normal 3 3 3 7 3" xfId="9673" xr:uid="{00000000-0005-0000-0000-00001F260000}"/>
    <cellStyle name="Normal 3 3 3 7 4" xfId="9674" xr:uid="{00000000-0005-0000-0000-000020260000}"/>
    <cellStyle name="Normal 3 3 3 7 5" xfId="9675" xr:uid="{00000000-0005-0000-0000-000021260000}"/>
    <cellStyle name="Normal 3 3 3 8" xfId="9676" xr:uid="{00000000-0005-0000-0000-000022260000}"/>
    <cellStyle name="Normal 3 3 3 8 2" xfId="9677" xr:uid="{00000000-0005-0000-0000-000023260000}"/>
    <cellStyle name="Normal 3 3 3 8 2 2" xfId="9678" xr:uid="{00000000-0005-0000-0000-000024260000}"/>
    <cellStyle name="Normal 3 3 3 8 2 3" xfId="9679" xr:uid="{00000000-0005-0000-0000-000025260000}"/>
    <cellStyle name="Normal 3 3 3 8 3" xfId="9680" xr:uid="{00000000-0005-0000-0000-000026260000}"/>
    <cellStyle name="Normal 3 3 3 8 4" xfId="9681" xr:uid="{00000000-0005-0000-0000-000027260000}"/>
    <cellStyle name="Normal 3 3 3 8 5" xfId="9682" xr:uid="{00000000-0005-0000-0000-000028260000}"/>
    <cellStyle name="Normal 3 3 3 9" xfId="9683" xr:uid="{00000000-0005-0000-0000-000029260000}"/>
    <cellStyle name="Normal 3 3 3 9 2" xfId="9684" xr:uid="{00000000-0005-0000-0000-00002A260000}"/>
    <cellStyle name="Normal 3 3 3 9 2 2" xfId="9685" xr:uid="{00000000-0005-0000-0000-00002B260000}"/>
    <cellStyle name="Normal 3 3 3 9 2 3" xfId="9686" xr:uid="{00000000-0005-0000-0000-00002C260000}"/>
    <cellStyle name="Normal 3 3 3 9 3" xfId="9687" xr:uid="{00000000-0005-0000-0000-00002D260000}"/>
    <cellStyle name="Normal 3 3 3 9 4" xfId="9688" xr:uid="{00000000-0005-0000-0000-00002E260000}"/>
    <cellStyle name="Normal 3 3 4" xfId="9689" xr:uid="{00000000-0005-0000-0000-00002F260000}"/>
    <cellStyle name="Normal 3 3 4 2" xfId="9690" xr:uid="{00000000-0005-0000-0000-000030260000}"/>
    <cellStyle name="Normal 3 3 4 2 2" xfId="9691" xr:uid="{00000000-0005-0000-0000-000031260000}"/>
    <cellStyle name="Normal 3 3 4 2 2 2" xfId="9692" xr:uid="{00000000-0005-0000-0000-000032260000}"/>
    <cellStyle name="Normal 3 3 4 2 2 2 2" xfId="9693" xr:uid="{00000000-0005-0000-0000-000033260000}"/>
    <cellStyle name="Normal 3 3 4 2 2 2 3" xfId="9694" xr:uid="{00000000-0005-0000-0000-000034260000}"/>
    <cellStyle name="Normal 3 3 4 2 2 3" xfId="9695" xr:uid="{00000000-0005-0000-0000-000035260000}"/>
    <cellStyle name="Normal 3 3 4 2 2 4" xfId="9696" xr:uid="{00000000-0005-0000-0000-000036260000}"/>
    <cellStyle name="Normal 3 3 4 2 3" xfId="9697" xr:uid="{00000000-0005-0000-0000-000037260000}"/>
    <cellStyle name="Normal 3 3 4 2 3 2" xfId="9698" xr:uid="{00000000-0005-0000-0000-000038260000}"/>
    <cellStyle name="Normal 3 3 4 2 3 2 2" xfId="9699" xr:uid="{00000000-0005-0000-0000-000039260000}"/>
    <cellStyle name="Normal 3 3 4 2 3 2 3" xfId="9700" xr:uid="{00000000-0005-0000-0000-00003A260000}"/>
    <cellStyle name="Normal 3 3 4 2 3 3" xfId="9701" xr:uid="{00000000-0005-0000-0000-00003B260000}"/>
    <cellStyle name="Normal 3 3 4 2 3 4" xfId="9702" xr:uid="{00000000-0005-0000-0000-00003C260000}"/>
    <cellStyle name="Normal 3 3 4 2 4" xfId="9703" xr:uid="{00000000-0005-0000-0000-00003D260000}"/>
    <cellStyle name="Normal 3 3 4 2 4 2" xfId="9704" xr:uid="{00000000-0005-0000-0000-00003E260000}"/>
    <cellStyle name="Normal 3 3 4 2 4 2 2" xfId="9705" xr:uid="{00000000-0005-0000-0000-00003F260000}"/>
    <cellStyle name="Normal 3 3 4 2 4 2 3" xfId="9706" xr:uid="{00000000-0005-0000-0000-000040260000}"/>
    <cellStyle name="Normal 3 3 4 2 4 3" xfId="9707" xr:uid="{00000000-0005-0000-0000-000041260000}"/>
    <cellStyle name="Normal 3 3 4 2 4 4" xfId="9708" xr:uid="{00000000-0005-0000-0000-000042260000}"/>
    <cellStyle name="Normal 3 3 4 2 5" xfId="9709" xr:uid="{00000000-0005-0000-0000-000043260000}"/>
    <cellStyle name="Normal 3 3 4 2 5 2" xfId="9710" xr:uid="{00000000-0005-0000-0000-000044260000}"/>
    <cellStyle name="Normal 3 3 4 2 5 3" xfId="9711" xr:uid="{00000000-0005-0000-0000-000045260000}"/>
    <cellStyle name="Normal 3 3 4 2 6" xfId="9712" xr:uid="{00000000-0005-0000-0000-000046260000}"/>
    <cellStyle name="Normal 3 3 4 2 7" xfId="9713" xr:uid="{00000000-0005-0000-0000-000047260000}"/>
    <cellStyle name="Normal 3 3 4 3" xfId="9714" xr:uid="{00000000-0005-0000-0000-000048260000}"/>
    <cellStyle name="Normal 3 3 4 3 2" xfId="9715" xr:uid="{00000000-0005-0000-0000-000049260000}"/>
    <cellStyle name="Normal 3 3 4 3 2 2" xfId="9716" xr:uid="{00000000-0005-0000-0000-00004A260000}"/>
    <cellStyle name="Normal 3 3 4 3 2 3" xfId="9717" xr:uid="{00000000-0005-0000-0000-00004B260000}"/>
    <cellStyle name="Normal 3 3 4 3 3" xfId="9718" xr:uid="{00000000-0005-0000-0000-00004C260000}"/>
    <cellStyle name="Normal 3 3 4 3 4" xfId="9719" xr:uid="{00000000-0005-0000-0000-00004D260000}"/>
    <cellStyle name="Normal 3 3 4 4" xfId="9720" xr:uid="{00000000-0005-0000-0000-00004E260000}"/>
    <cellStyle name="Normal 3 3 4 4 2" xfId="9721" xr:uid="{00000000-0005-0000-0000-00004F260000}"/>
    <cellStyle name="Normal 3 3 4 4 2 2" xfId="9722" xr:uid="{00000000-0005-0000-0000-000050260000}"/>
    <cellStyle name="Normal 3 3 4 4 2 3" xfId="9723" xr:uid="{00000000-0005-0000-0000-000051260000}"/>
    <cellStyle name="Normal 3 3 4 4 3" xfId="9724" xr:uid="{00000000-0005-0000-0000-000052260000}"/>
    <cellStyle name="Normal 3 3 4 4 4" xfId="9725" xr:uid="{00000000-0005-0000-0000-000053260000}"/>
    <cellStyle name="Normal 3 3 4 5" xfId="9726" xr:uid="{00000000-0005-0000-0000-000054260000}"/>
    <cellStyle name="Normal 3 3 4 5 2" xfId="9727" xr:uid="{00000000-0005-0000-0000-000055260000}"/>
    <cellStyle name="Normal 3 3 4 5 2 2" xfId="9728" xr:uid="{00000000-0005-0000-0000-000056260000}"/>
    <cellStyle name="Normal 3 3 4 5 2 3" xfId="9729" xr:uid="{00000000-0005-0000-0000-000057260000}"/>
    <cellStyle name="Normal 3 3 4 5 3" xfId="9730" xr:uid="{00000000-0005-0000-0000-000058260000}"/>
    <cellStyle name="Normal 3 3 4 5 4" xfId="9731" xr:uid="{00000000-0005-0000-0000-000059260000}"/>
    <cellStyle name="Normal 3 3 4 6" xfId="9732" xr:uid="{00000000-0005-0000-0000-00005A260000}"/>
    <cellStyle name="Normal 3 3 4 6 2" xfId="9733" xr:uid="{00000000-0005-0000-0000-00005B260000}"/>
    <cellStyle name="Normal 3 3 4 6 3" xfId="9734" xr:uid="{00000000-0005-0000-0000-00005C260000}"/>
    <cellStyle name="Normal 3 3 4 7" xfId="9735" xr:uid="{00000000-0005-0000-0000-00005D260000}"/>
    <cellStyle name="Normal 3 3 4 8" xfId="9736" xr:uid="{00000000-0005-0000-0000-00005E260000}"/>
    <cellStyle name="Normal 3 3 4 9" xfId="9737" xr:uid="{00000000-0005-0000-0000-00005F260000}"/>
    <cellStyle name="Normal 3 3 5" xfId="9738" xr:uid="{00000000-0005-0000-0000-000060260000}"/>
    <cellStyle name="Normal 3 3 6" xfId="9739" xr:uid="{00000000-0005-0000-0000-000061260000}"/>
    <cellStyle name="Normal 3 3 7" xfId="43883" xr:uid="{00000000-0005-0000-0000-000062260000}"/>
    <cellStyle name="Normal 3 4" xfId="33" xr:uid="{00000000-0005-0000-0000-000063260000}"/>
    <cellStyle name="Normal 3 4 2" xfId="9740" xr:uid="{00000000-0005-0000-0000-000064260000}"/>
    <cellStyle name="Normal 3 4 3" xfId="9741" xr:uid="{00000000-0005-0000-0000-000065260000}"/>
    <cellStyle name="Normal 3 4 3 2" xfId="9742" xr:uid="{00000000-0005-0000-0000-000066260000}"/>
    <cellStyle name="Normal 3 4 4" xfId="9743" xr:uid="{00000000-0005-0000-0000-000067260000}"/>
    <cellStyle name="Normal 3 4 5" xfId="9744" xr:uid="{00000000-0005-0000-0000-000068260000}"/>
    <cellStyle name="Normal 3 4 6" xfId="9745" xr:uid="{00000000-0005-0000-0000-000069260000}"/>
    <cellStyle name="Normal 3 4 7" xfId="43884" xr:uid="{00000000-0005-0000-0000-00006A260000}"/>
    <cellStyle name="Normal 3 5" xfId="9746" xr:uid="{00000000-0005-0000-0000-00006B260000}"/>
    <cellStyle name="Normal 3 5 2" xfId="9747" xr:uid="{00000000-0005-0000-0000-00006C260000}"/>
    <cellStyle name="Normal 3 5 3" xfId="9748" xr:uid="{00000000-0005-0000-0000-00006D260000}"/>
    <cellStyle name="Normal 3 6" xfId="9749" xr:uid="{00000000-0005-0000-0000-00006E260000}"/>
    <cellStyle name="Normal 3 6 10" xfId="9750" xr:uid="{00000000-0005-0000-0000-00006F260000}"/>
    <cellStyle name="Normal 3 6 10 2" xfId="9751" xr:uid="{00000000-0005-0000-0000-000070260000}"/>
    <cellStyle name="Normal 3 6 10 2 2" xfId="9752" xr:uid="{00000000-0005-0000-0000-000071260000}"/>
    <cellStyle name="Normal 3 6 10 2 3" xfId="9753" xr:uid="{00000000-0005-0000-0000-000072260000}"/>
    <cellStyle name="Normal 3 6 10 3" xfId="9754" xr:uid="{00000000-0005-0000-0000-000073260000}"/>
    <cellStyle name="Normal 3 6 10 4" xfId="9755" xr:uid="{00000000-0005-0000-0000-000074260000}"/>
    <cellStyle name="Normal 3 6 11" xfId="9756" xr:uid="{00000000-0005-0000-0000-000075260000}"/>
    <cellStyle name="Normal 3 6 11 2" xfId="9757" xr:uid="{00000000-0005-0000-0000-000076260000}"/>
    <cellStyle name="Normal 3 6 11 2 2" xfId="9758" xr:uid="{00000000-0005-0000-0000-000077260000}"/>
    <cellStyle name="Normal 3 6 11 2 3" xfId="9759" xr:uid="{00000000-0005-0000-0000-000078260000}"/>
    <cellStyle name="Normal 3 6 11 3" xfId="9760" xr:uid="{00000000-0005-0000-0000-000079260000}"/>
    <cellStyle name="Normal 3 6 11 4" xfId="9761" xr:uid="{00000000-0005-0000-0000-00007A260000}"/>
    <cellStyle name="Normal 3 6 12" xfId="9762" xr:uid="{00000000-0005-0000-0000-00007B260000}"/>
    <cellStyle name="Normal 3 6 12 2" xfId="9763" xr:uid="{00000000-0005-0000-0000-00007C260000}"/>
    <cellStyle name="Normal 3 6 12 3" xfId="9764" xr:uid="{00000000-0005-0000-0000-00007D260000}"/>
    <cellStyle name="Normal 3 6 13" xfId="9765" xr:uid="{00000000-0005-0000-0000-00007E260000}"/>
    <cellStyle name="Normal 3 6 14" xfId="9766" xr:uid="{00000000-0005-0000-0000-00007F260000}"/>
    <cellStyle name="Normal 3 6 15" xfId="9767" xr:uid="{00000000-0005-0000-0000-000080260000}"/>
    <cellStyle name="Normal 3 6 16" xfId="9768" xr:uid="{00000000-0005-0000-0000-000081260000}"/>
    <cellStyle name="Normal 3 6 2" xfId="9769" xr:uid="{00000000-0005-0000-0000-000082260000}"/>
    <cellStyle name="Normal 3 6 2 2" xfId="9770" xr:uid="{00000000-0005-0000-0000-000083260000}"/>
    <cellStyle name="Normal 3 6 2 2 2" xfId="9771" xr:uid="{00000000-0005-0000-0000-000084260000}"/>
    <cellStyle name="Normal 3 6 2 3" xfId="9772" xr:uid="{00000000-0005-0000-0000-000085260000}"/>
    <cellStyle name="Normal 3 6 2 3 2" xfId="9773" xr:uid="{00000000-0005-0000-0000-000086260000}"/>
    <cellStyle name="Normal 3 6 2 3 2 2" xfId="9774" xr:uid="{00000000-0005-0000-0000-000087260000}"/>
    <cellStyle name="Normal 3 6 2 3 2 2 2" xfId="9775" xr:uid="{00000000-0005-0000-0000-000088260000}"/>
    <cellStyle name="Normal 3 6 2 3 2 2 3" xfId="9776" xr:uid="{00000000-0005-0000-0000-000089260000}"/>
    <cellStyle name="Normal 3 6 2 3 2 3" xfId="9777" xr:uid="{00000000-0005-0000-0000-00008A260000}"/>
    <cellStyle name="Normal 3 6 2 3 2 4" xfId="9778" xr:uid="{00000000-0005-0000-0000-00008B260000}"/>
    <cellStyle name="Normal 3 6 2 3 3" xfId="9779" xr:uid="{00000000-0005-0000-0000-00008C260000}"/>
    <cellStyle name="Normal 3 6 2 3 3 2" xfId="9780" xr:uid="{00000000-0005-0000-0000-00008D260000}"/>
    <cellStyle name="Normal 3 6 2 3 3 2 2" xfId="9781" xr:uid="{00000000-0005-0000-0000-00008E260000}"/>
    <cellStyle name="Normal 3 6 2 3 3 2 3" xfId="9782" xr:uid="{00000000-0005-0000-0000-00008F260000}"/>
    <cellStyle name="Normal 3 6 2 3 3 3" xfId="9783" xr:uid="{00000000-0005-0000-0000-000090260000}"/>
    <cellStyle name="Normal 3 6 2 3 3 4" xfId="9784" xr:uid="{00000000-0005-0000-0000-000091260000}"/>
    <cellStyle name="Normal 3 6 2 3 4" xfId="9785" xr:uid="{00000000-0005-0000-0000-000092260000}"/>
    <cellStyle name="Normal 3 6 2 3 4 2" xfId="9786" xr:uid="{00000000-0005-0000-0000-000093260000}"/>
    <cellStyle name="Normal 3 6 2 3 4 2 2" xfId="9787" xr:uid="{00000000-0005-0000-0000-000094260000}"/>
    <cellStyle name="Normal 3 6 2 3 4 2 3" xfId="9788" xr:uid="{00000000-0005-0000-0000-000095260000}"/>
    <cellStyle name="Normal 3 6 2 3 4 3" xfId="9789" xr:uid="{00000000-0005-0000-0000-000096260000}"/>
    <cellStyle name="Normal 3 6 2 3 4 4" xfId="9790" xr:uid="{00000000-0005-0000-0000-000097260000}"/>
    <cellStyle name="Normal 3 6 2 3 5" xfId="9791" xr:uid="{00000000-0005-0000-0000-000098260000}"/>
    <cellStyle name="Normal 3 6 2 3 5 2" xfId="9792" xr:uid="{00000000-0005-0000-0000-000099260000}"/>
    <cellStyle name="Normal 3 6 2 3 5 3" xfId="9793" xr:uid="{00000000-0005-0000-0000-00009A260000}"/>
    <cellStyle name="Normal 3 6 2 3 6" xfId="9794" xr:uid="{00000000-0005-0000-0000-00009B260000}"/>
    <cellStyle name="Normal 3 6 2 3 7" xfId="9795" xr:uid="{00000000-0005-0000-0000-00009C260000}"/>
    <cellStyle name="Normal 3 6 2 3 8" xfId="9796" xr:uid="{00000000-0005-0000-0000-00009D260000}"/>
    <cellStyle name="Normal 3 6 2 4" xfId="9797" xr:uid="{00000000-0005-0000-0000-00009E260000}"/>
    <cellStyle name="Normal 3 6 3" xfId="9798" xr:uid="{00000000-0005-0000-0000-00009F260000}"/>
    <cellStyle name="Normal 3 6 3 2" xfId="9799" xr:uid="{00000000-0005-0000-0000-0000A0260000}"/>
    <cellStyle name="Normal 3 6 3 2 2" xfId="9800" xr:uid="{00000000-0005-0000-0000-0000A1260000}"/>
    <cellStyle name="Normal 3 6 3 2 2 2" xfId="9801" xr:uid="{00000000-0005-0000-0000-0000A2260000}"/>
    <cellStyle name="Normal 3 6 3 2 2 2 2" xfId="9802" xr:uid="{00000000-0005-0000-0000-0000A3260000}"/>
    <cellStyle name="Normal 3 6 3 2 2 2 3" xfId="9803" xr:uid="{00000000-0005-0000-0000-0000A4260000}"/>
    <cellStyle name="Normal 3 6 3 2 2 3" xfId="9804" xr:uid="{00000000-0005-0000-0000-0000A5260000}"/>
    <cellStyle name="Normal 3 6 3 2 2 4" xfId="9805" xr:uid="{00000000-0005-0000-0000-0000A6260000}"/>
    <cellStyle name="Normal 3 6 3 2 2 5" xfId="9806" xr:uid="{00000000-0005-0000-0000-0000A7260000}"/>
    <cellStyle name="Normal 3 6 3 2 3" xfId="9807" xr:uid="{00000000-0005-0000-0000-0000A8260000}"/>
    <cellStyle name="Normal 3 6 3 2 3 2" xfId="9808" xr:uid="{00000000-0005-0000-0000-0000A9260000}"/>
    <cellStyle name="Normal 3 6 3 2 3 2 2" xfId="9809" xr:uid="{00000000-0005-0000-0000-0000AA260000}"/>
    <cellStyle name="Normal 3 6 3 2 3 2 3" xfId="9810" xr:uid="{00000000-0005-0000-0000-0000AB260000}"/>
    <cellStyle name="Normal 3 6 3 2 3 3" xfId="9811" xr:uid="{00000000-0005-0000-0000-0000AC260000}"/>
    <cellStyle name="Normal 3 6 3 2 3 4" xfId="9812" xr:uid="{00000000-0005-0000-0000-0000AD260000}"/>
    <cellStyle name="Normal 3 6 3 2 4" xfId="9813" xr:uid="{00000000-0005-0000-0000-0000AE260000}"/>
    <cellStyle name="Normal 3 6 3 2 4 2" xfId="9814" xr:uid="{00000000-0005-0000-0000-0000AF260000}"/>
    <cellStyle name="Normal 3 6 3 2 4 2 2" xfId="9815" xr:uid="{00000000-0005-0000-0000-0000B0260000}"/>
    <cellStyle name="Normal 3 6 3 2 4 2 3" xfId="9816" xr:uid="{00000000-0005-0000-0000-0000B1260000}"/>
    <cellStyle name="Normal 3 6 3 2 4 3" xfId="9817" xr:uid="{00000000-0005-0000-0000-0000B2260000}"/>
    <cellStyle name="Normal 3 6 3 2 4 4" xfId="9818" xr:uid="{00000000-0005-0000-0000-0000B3260000}"/>
    <cellStyle name="Normal 3 6 3 2 5" xfId="9819" xr:uid="{00000000-0005-0000-0000-0000B4260000}"/>
    <cellStyle name="Normal 3 6 3 2 5 2" xfId="9820" xr:uid="{00000000-0005-0000-0000-0000B5260000}"/>
    <cellStyle name="Normal 3 6 3 2 5 3" xfId="9821" xr:uid="{00000000-0005-0000-0000-0000B6260000}"/>
    <cellStyle name="Normal 3 6 3 2 6" xfId="9822" xr:uid="{00000000-0005-0000-0000-0000B7260000}"/>
    <cellStyle name="Normal 3 6 3 2 7" xfId="9823" xr:uid="{00000000-0005-0000-0000-0000B8260000}"/>
    <cellStyle name="Normal 3 6 3 2 8" xfId="9824" xr:uid="{00000000-0005-0000-0000-0000B9260000}"/>
    <cellStyle name="Normal 3 6 3 3" xfId="9825" xr:uid="{00000000-0005-0000-0000-0000BA260000}"/>
    <cellStyle name="Normal 3 6 3 3 2" xfId="9826" xr:uid="{00000000-0005-0000-0000-0000BB260000}"/>
    <cellStyle name="Normal 3 6 3 3 2 2" xfId="9827" xr:uid="{00000000-0005-0000-0000-0000BC260000}"/>
    <cellStyle name="Normal 3 6 3 3 2 3" xfId="9828" xr:uid="{00000000-0005-0000-0000-0000BD260000}"/>
    <cellStyle name="Normal 3 6 3 3 3" xfId="9829" xr:uid="{00000000-0005-0000-0000-0000BE260000}"/>
    <cellStyle name="Normal 3 6 3 3 4" xfId="9830" xr:uid="{00000000-0005-0000-0000-0000BF260000}"/>
    <cellStyle name="Normal 3 6 3 4" xfId="9831" xr:uid="{00000000-0005-0000-0000-0000C0260000}"/>
    <cellStyle name="Normal 3 6 3 4 2" xfId="9832" xr:uid="{00000000-0005-0000-0000-0000C1260000}"/>
    <cellStyle name="Normal 3 6 3 4 2 2" xfId="9833" xr:uid="{00000000-0005-0000-0000-0000C2260000}"/>
    <cellStyle name="Normal 3 6 3 4 2 3" xfId="9834" xr:uid="{00000000-0005-0000-0000-0000C3260000}"/>
    <cellStyle name="Normal 3 6 3 4 3" xfId="9835" xr:uid="{00000000-0005-0000-0000-0000C4260000}"/>
    <cellStyle name="Normal 3 6 3 4 4" xfId="9836" xr:uid="{00000000-0005-0000-0000-0000C5260000}"/>
    <cellStyle name="Normal 3 6 3 5" xfId="9837" xr:uid="{00000000-0005-0000-0000-0000C6260000}"/>
    <cellStyle name="Normal 3 6 3 5 2" xfId="9838" xr:uid="{00000000-0005-0000-0000-0000C7260000}"/>
    <cellStyle name="Normal 3 6 3 5 2 2" xfId="9839" xr:uid="{00000000-0005-0000-0000-0000C8260000}"/>
    <cellStyle name="Normal 3 6 3 5 2 3" xfId="9840" xr:uid="{00000000-0005-0000-0000-0000C9260000}"/>
    <cellStyle name="Normal 3 6 3 5 3" xfId="9841" xr:uid="{00000000-0005-0000-0000-0000CA260000}"/>
    <cellStyle name="Normal 3 6 3 5 4" xfId="9842" xr:uid="{00000000-0005-0000-0000-0000CB260000}"/>
    <cellStyle name="Normal 3 6 3 6" xfId="9843" xr:uid="{00000000-0005-0000-0000-0000CC260000}"/>
    <cellStyle name="Normal 3 6 3 6 2" xfId="9844" xr:uid="{00000000-0005-0000-0000-0000CD260000}"/>
    <cellStyle name="Normal 3 6 3 6 3" xfId="9845" xr:uid="{00000000-0005-0000-0000-0000CE260000}"/>
    <cellStyle name="Normal 3 6 3 7" xfId="9846" xr:uid="{00000000-0005-0000-0000-0000CF260000}"/>
    <cellStyle name="Normal 3 6 3 8" xfId="9847" xr:uid="{00000000-0005-0000-0000-0000D0260000}"/>
    <cellStyle name="Normal 3 6 3 9" xfId="9848" xr:uid="{00000000-0005-0000-0000-0000D1260000}"/>
    <cellStyle name="Normal 3 6 4" xfId="9849" xr:uid="{00000000-0005-0000-0000-0000D2260000}"/>
    <cellStyle name="Normal 3 6 4 2" xfId="9850" xr:uid="{00000000-0005-0000-0000-0000D3260000}"/>
    <cellStyle name="Normal 3 6 4 2 2" xfId="9851" xr:uid="{00000000-0005-0000-0000-0000D4260000}"/>
    <cellStyle name="Normal 3 6 4 2 2 2" xfId="9852" xr:uid="{00000000-0005-0000-0000-0000D5260000}"/>
    <cellStyle name="Normal 3 6 4 2 2 2 2" xfId="9853" xr:uid="{00000000-0005-0000-0000-0000D6260000}"/>
    <cellStyle name="Normal 3 6 4 2 2 2 3" xfId="9854" xr:uid="{00000000-0005-0000-0000-0000D7260000}"/>
    <cellStyle name="Normal 3 6 4 2 2 3" xfId="9855" xr:uid="{00000000-0005-0000-0000-0000D8260000}"/>
    <cellStyle name="Normal 3 6 4 2 2 4" xfId="9856" xr:uid="{00000000-0005-0000-0000-0000D9260000}"/>
    <cellStyle name="Normal 3 6 4 2 3" xfId="9857" xr:uid="{00000000-0005-0000-0000-0000DA260000}"/>
    <cellStyle name="Normal 3 6 4 2 3 2" xfId="9858" xr:uid="{00000000-0005-0000-0000-0000DB260000}"/>
    <cellStyle name="Normal 3 6 4 2 3 2 2" xfId="9859" xr:uid="{00000000-0005-0000-0000-0000DC260000}"/>
    <cellStyle name="Normal 3 6 4 2 3 2 3" xfId="9860" xr:uid="{00000000-0005-0000-0000-0000DD260000}"/>
    <cellStyle name="Normal 3 6 4 2 3 3" xfId="9861" xr:uid="{00000000-0005-0000-0000-0000DE260000}"/>
    <cellStyle name="Normal 3 6 4 2 3 4" xfId="9862" xr:uid="{00000000-0005-0000-0000-0000DF260000}"/>
    <cellStyle name="Normal 3 6 4 2 4" xfId="9863" xr:uid="{00000000-0005-0000-0000-0000E0260000}"/>
    <cellStyle name="Normal 3 6 4 2 4 2" xfId="9864" xr:uid="{00000000-0005-0000-0000-0000E1260000}"/>
    <cellStyle name="Normal 3 6 4 2 4 2 2" xfId="9865" xr:uid="{00000000-0005-0000-0000-0000E2260000}"/>
    <cellStyle name="Normal 3 6 4 2 4 2 3" xfId="9866" xr:uid="{00000000-0005-0000-0000-0000E3260000}"/>
    <cellStyle name="Normal 3 6 4 2 4 3" xfId="9867" xr:uid="{00000000-0005-0000-0000-0000E4260000}"/>
    <cellStyle name="Normal 3 6 4 2 4 4" xfId="9868" xr:uid="{00000000-0005-0000-0000-0000E5260000}"/>
    <cellStyle name="Normal 3 6 4 2 5" xfId="9869" xr:uid="{00000000-0005-0000-0000-0000E6260000}"/>
    <cellStyle name="Normal 3 6 4 2 5 2" xfId="9870" xr:uid="{00000000-0005-0000-0000-0000E7260000}"/>
    <cellStyle name="Normal 3 6 4 2 5 3" xfId="9871" xr:uid="{00000000-0005-0000-0000-0000E8260000}"/>
    <cellStyle name="Normal 3 6 4 2 6" xfId="9872" xr:uid="{00000000-0005-0000-0000-0000E9260000}"/>
    <cellStyle name="Normal 3 6 4 2 7" xfId="9873" xr:uid="{00000000-0005-0000-0000-0000EA260000}"/>
    <cellStyle name="Normal 3 6 4 2 8" xfId="9874" xr:uid="{00000000-0005-0000-0000-0000EB260000}"/>
    <cellStyle name="Normal 3 6 4 3" xfId="9875" xr:uid="{00000000-0005-0000-0000-0000EC260000}"/>
    <cellStyle name="Normal 3 6 4 3 2" xfId="9876" xr:uid="{00000000-0005-0000-0000-0000ED260000}"/>
    <cellStyle name="Normal 3 6 4 3 2 2" xfId="9877" xr:uid="{00000000-0005-0000-0000-0000EE260000}"/>
    <cellStyle name="Normal 3 6 4 3 2 3" xfId="9878" xr:uid="{00000000-0005-0000-0000-0000EF260000}"/>
    <cellStyle name="Normal 3 6 4 3 3" xfId="9879" xr:uid="{00000000-0005-0000-0000-0000F0260000}"/>
    <cellStyle name="Normal 3 6 4 3 4" xfId="9880" xr:uid="{00000000-0005-0000-0000-0000F1260000}"/>
    <cellStyle name="Normal 3 6 4 4" xfId="9881" xr:uid="{00000000-0005-0000-0000-0000F2260000}"/>
    <cellStyle name="Normal 3 6 4 4 2" xfId="9882" xr:uid="{00000000-0005-0000-0000-0000F3260000}"/>
    <cellStyle name="Normal 3 6 4 4 2 2" xfId="9883" xr:uid="{00000000-0005-0000-0000-0000F4260000}"/>
    <cellStyle name="Normal 3 6 4 4 2 3" xfId="9884" xr:uid="{00000000-0005-0000-0000-0000F5260000}"/>
    <cellStyle name="Normal 3 6 4 4 3" xfId="9885" xr:uid="{00000000-0005-0000-0000-0000F6260000}"/>
    <cellStyle name="Normal 3 6 4 4 4" xfId="9886" xr:uid="{00000000-0005-0000-0000-0000F7260000}"/>
    <cellStyle name="Normal 3 6 4 5" xfId="9887" xr:uid="{00000000-0005-0000-0000-0000F8260000}"/>
    <cellStyle name="Normal 3 6 4 5 2" xfId="9888" xr:uid="{00000000-0005-0000-0000-0000F9260000}"/>
    <cellStyle name="Normal 3 6 4 5 2 2" xfId="9889" xr:uid="{00000000-0005-0000-0000-0000FA260000}"/>
    <cellStyle name="Normal 3 6 4 5 2 3" xfId="9890" xr:uid="{00000000-0005-0000-0000-0000FB260000}"/>
    <cellStyle name="Normal 3 6 4 5 3" xfId="9891" xr:uid="{00000000-0005-0000-0000-0000FC260000}"/>
    <cellStyle name="Normal 3 6 4 5 4" xfId="9892" xr:uid="{00000000-0005-0000-0000-0000FD260000}"/>
    <cellStyle name="Normal 3 6 4 6" xfId="9893" xr:uid="{00000000-0005-0000-0000-0000FE260000}"/>
    <cellStyle name="Normal 3 6 4 6 2" xfId="9894" xr:uid="{00000000-0005-0000-0000-0000FF260000}"/>
    <cellStyle name="Normal 3 6 4 6 3" xfId="9895" xr:uid="{00000000-0005-0000-0000-000000270000}"/>
    <cellStyle name="Normal 3 6 4 7" xfId="9896" xr:uid="{00000000-0005-0000-0000-000001270000}"/>
    <cellStyle name="Normal 3 6 4 8" xfId="9897" xr:uid="{00000000-0005-0000-0000-000002270000}"/>
    <cellStyle name="Normal 3 6 4 9" xfId="9898" xr:uid="{00000000-0005-0000-0000-000003270000}"/>
    <cellStyle name="Normal 3 6 5" xfId="9899" xr:uid="{00000000-0005-0000-0000-000004270000}"/>
    <cellStyle name="Normal 3 6 5 2" xfId="9900" xr:uid="{00000000-0005-0000-0000-000005270000}"/>
    <cellStyle name="Normal 3 6 5 2 2" xfId="9901" xr:uid="{00000000-0005-0000-0000-000006270000}"/>
    <cellStyle name="Normal 3 6 5 2 2 2" xfId="9902" xr:uid="{00000000-0005-0000-0000-000007270000}"/>
    <cellStyle name="Normal 3 6 5 2 2 2 2" xfId="9903" xr:uid="{00000000-0005-0000-0000-000008270000}"/>
    <cellStyle name="Normal 3 6 5 2 2 2 3" xfId="9904" xr:uid="{00000000-0005-0000-0000-000009270000}"/>
    <cellStyle name="Normal 3 6 5 2 2 3" xfId="9905" xr:uid="{00000000-0005-0000-0000-00000A270000}"/>
    <cellStyle name="Normal 3 6 5 2 2 4" xfId="9906" xr:uid="{00000000-0005-0000-0000-00000B270000}"/>
    <cellStyle name="Normal 3 6 5 2 3" xfId="9907" xr:uid="{00000000-0005-0000-0000-00000C270000}"/>
    <cellStyle name="Normal 3 6 5 2 3 2" xfId="9908" xr:uid="{00000000-0005-0000-0000-00000D270000}"/>
    <cellStyle name="Normal 3 6 5 2 3 2 2" xfId="9909" xr:uid="{00000000-0005-0000-0000-00000E270000}"/>
    <cellStyle name="Normal 3 6 5 2 3 2 3" xfId="9910" xr:uid="{00000000-0005-0000-0000-00000F270000}"/>
    <cellStyle name="Normal 3 6 5 2 3 3" xfId="9911" xr:uid="{00000000-0005-0000-0000-000010270000}"/>
    <cellStyle name="Normal 3 6 5 2 3 4" xfId="9912" xr:uid="{00000000-0005-0000-0000-000011270000}"/>
    <cellStyle name="Normal 3 6 5 2 4" xfId="9913" xr:uid="{00000000-0005-0000-0000-000012270000}"/>
    <cellStyle name="Normal 3 6 5 2 4 2" xfId="9914" xr:uid="{00000000-0005-0000-0000-000013270000}"/>
    <cellStyle name="Normal 3 6 5 2 4 2 2" xfId="9915" xr:uid="{00000000-0005-0000-0000-000014270000}"/>
    <cellStyle name="Normal 3 6 5 2 4 2 3" xfId="9916" xr:uid="{00000000-0005-0000-0000-000015270000}"/>
    <cellStyle name="Normal 3 6 5 2 4 3" xfId="9917" xr:uid="{00000000-0005-0000-0000-000016270000}"/>
    <cellStyle name="Normal 3 6 5 2 4 4" xfId="9918" xr:uid="{00000000-0005-0000-0000-000017270000}"/>
    <cellStyle name="Normal 3 6 5 2 5" xfId="9919" xr:uid="{00000000-0005-0000-0000-000018270000}"/>
    <cellStyle name="Normal 3 6 5 2 5 2" xfId="9920" xr:uid="{00000000-0005-0000-0000-000019270000}"/>
    <cellStyle name="Normal 3 6 5 2 5 3" xfId="9921" xr:uid="{00000000-0005-0000-0000-00001A270000}"/>
    <cellStyle name="Normal 3 6 5 2 6" xfId="9922" xr:uid="{00000000-0005-0000-0000-00001B270000}"/>
    <cellStyle name="Normal 3 6 5 2 7" xfId="9923" xr:uid="{00000000-0005-0000-0000-00001C270000}"/>
    <cellStyle name="Normal 3 6 5 3" xfId="9924" xr:uid="{00000000-0005-0000-0000-00001D270000}"/>
    <cellStyle name="Normal 3 6 5 3 2" xfId="9925" xr:uid="{00000000-0005-0000-0000-00001E270000}"/>
    <cellStyle name="Normal 3 6 5 3 2 2" xfId="9926" xr:uid="{00000000-0005-0000-0000-00001F270000}"/>
    <cellStyle name="Normal 3 6 5 3 2 3" xfId="9927" xr:uid="{00000000-0005-0000-0000-000020270000}"/>
    <cellStyle name="Normal 3 6 5 3 3" xfId="9928" xr:uid="{00000000-0005-0000-0000-000021270000}"/>
    <cellStyle name="Normal 3 6 5 3 4" xfId="9929" xr:uid="{00000000-0005-0000-0000-000022270000}"/>
    <cellStyle name="Normal 3 6 5 4" xfId="9930" xr:uid="{00000000-0005-0000-0000-000023270000}"/>
    <cellStyle name="Normal 3 6 5 4 2" xfId="9931" xr:uid="{00000000-0005-0000-0000-000024270000}"/>
    <cellStyle name="Normal 3 6 5 4 2 2" xfId="9932" xr:uid="{00000000-0005-0000-0000-000025270000}"/>
    <cellStyle name="Normal 3 6 5 4 2 3" xfId="9933" xr:uid="{00000000-0005-0000-0000-000026270000}"/>
    <cellStyle name="Normal 3 6 5 4 3" xfId="9934" xr:uid="{00000000-0005-0000-0000-000027270000}"/>
    <cellStyle name="Normal 3 6 5 4 4" xfId="9935" xr:uid="{00000000-0005-0000-0000-000028270000}"/>
    <cellStyle name="Normal 3 6 5 5" xfId="9936" xr:uid="{00000000-0005-0000-0000-000029270000}"/>
    <cellStyle name="Normal 3 6 5 5 2" xfId="9937" xr:uid="{00000000-0005-0000-0000-00002A270000}"/>
    <cellStyle name="Normal 3 6 5 5 2 2" xfId="9938" xr:uid="{00000000-0005-0000-0000-00002B270000}"/>
    <cellStyle name="Normal 3 6 5 5 2 3" xfId="9939" xr:uid="{00000000-0005-0000-0000-00002C270000}"/>
    <cellStyle name="Normal 3 6 5 5 3" xfId="9940" xr:uid="{00000000-0005-0000-0000-00002D270000}"/>
    <cellStyle name="Normal 3 6 5 5 4" xfId="9941" xr:uid="{00000000-0005-0000-0000-00002E270000}"/>
    <cellStyle name="Normal 3 6 5 6" xfId="9942" xr:uid="{00000000-0005-0000-0000-00002F270000}"/>
    <cellStyle name="Normal 3 6 5 6 2" xfId="9943" xr:uid="{00000000-0005-0000-0000-000030270000}"/>
    <cellStyle name="Normal 3 6 5 6 3" xfId="9944" xr:uid="{00000000-0005-0000-0000-000031270000}"/>
    <cellStyle name="Normal 3 6 5 7" xfId="9945" xr:uid="{00000000-0005-0000-0000-000032270000}"/>
    <cellStyle name="Normal 3 6 5 8" xfId="9946" xr:uid="{00000000-0005-0000-0000-000033270000}"/>
    <cellStyle name="Normal 3 6 5 9" xfId="9947" xr:uid="{00000000-0005-0000-0000-000034270000}"/>
    <cellStyle name="Normal 3 6 6" xfId="9948" xr:uid="{00000000-0005-0000-0000-000035270000}"/>
    <cellStyle name="Normal 3 6 7" xfId="9949" xr:uid="{00000000-0005-0000-0000-000036270000}"/>
    <cellStyle name="Normal 3 6 7 2" xfId="9950" xr:uid="{00000000-0005-0000-0000-000037270000}"/>
    <cellStyle name="Normal 3 6 7 2 2" xfId="9951" xr:uid="{00000000-0005-0000-0000-000038270000}"/>
    <cellStyle name="Normal 3 6 7 2 2 2" xfId="9952" xr:uid="{00000000-0005-0000-0000-000039270000}"/>
    <cellStyle name="Normal 3 6 7 2 2 3" xfId="9953" xr:uid="{00000000-0005-0000-0000-00003A270000}"/>
    <cellStyle name="Normal 3 6 7 2 3" xfId="9954" xr:uid="{00000000-0005-0000-0000-00003B270000}"/>
    <cellStyle name="Normal 3 6 7 2 4" xfId="9955" xr:uid="{00000000-0005-0000-0000-00003C270000}"/>
    <cellStyle name="Normal 3 6 7 3" xfId="9956" xr:uid="{00000000-0005-0000-0000-00003D270000}"/>
    <cellStyle name="Normal 3 6 7 3 2" xfId="9957" xr:uid="{00000000-0005-0000-0000-00003E270000}"/>
    <cellStyle name="Normal 3 6 7 3 2 2" xfId="9958" xr:uid="{00000000-0005-0000-0000-00003F270000}"/>
    <cellStyle name="Normal 3 6 7 3 2 3" xfId="9959" xr:uid="{00000000-0005-0000-0000-000040270000}"/>
    <cellStyle name="Normal 3 6 7 3 3" xfId="9960" xr:uid="{00000000-0005-0000-0000-000041270000}"/>
    <cellStyle name="Normal 3 6 7 3 4" xfId="9961" xr:uid="{00000000-0005-0000-0000-000042270000}"/>
    <cellStyle name="Normal 3 6 7 4" xfId="9962" xr:uid="{00000000-0005-0000-0000-000043270000}"/>
    <cellStyle name="Normal 3 6 7 4 2" xfId="9963" xr:uid="{00000000-0005-0000-0000-000044270000}"/>
    <cellStyle name="Normal 3 6 7 4 2 2" xfId="9964" xr:uid="{00000000-0005-0000-0000-000045270000}"/>
    <cellStyle name="Normal 3 6 7 4 2 3" xfId="9965" xr:uid="{00000000-0005-0000-0000-000046270000}"/>
    <cellStyle name="Normal 3 6 7 4 3" xfId="9966" xr:uid="{00000000-0005-0000-0000-000047270000}"/>
    <cellStyle name="Normal 3 6 7 4 4" xfId="9967" xr:uid="{00000000-0005-0000-0000-000048270000}"/>
    <cellStyle name="Normal 3 6 7 5" xfId="9968" xr:uid="{00000000-0005-0000-0000-000049270000}"/>
    <cellStyle name="Normal 3 6 7 5 2" xfId="9969" xr:uid="{00000000-0005-0000-0000-00004A270000}"/>
    <cellStyle name="Normal 3 6 7 5 3" xfId="9970" xr:uid="{00000000-0005-0000-0000-00004B270000}"/>
    <cellStyle name="Normal 3 6 7 6" xfId="9971" xr:uid="{00000000-0005-0000-0000-00004C270000}"/>
    <cellStyle name="Normal 3 6 7 7" xfId="9972" xr:uid="{00000000-0005-0000-0000-00004D270000}"/>
    <cellStyle name="Normal 3 6 8" xfId="9973" xr:uid="{00000000-0005-0000-0000-00004E270000}"/>
    <cellStyle name="Normal 3 6 9" xfId="9974" xr:uid="{00000000-0005-0000-0000-00004F270000}"/>
    <cellStyle name="Normal 3 6 9 2" xfId="9975" xr:uid="{00000000-0005-0000-0000-000050270000}"/>
    <cellStyle name="Normal 3 6 9 2 2" xfId="9976" xr:uid="{00000000-0005-0000-0000-000051270000}"/>
    <cellStyle name="Normal 3 6 9 2 3" xfId="9977" xr:uid="{00000000-0005-0000-0000-000052270000}"/>
    <cellStyle name="Normal 3 6 9 3" xfId="9978" xr:uid="{00000000-0005-0000-0000-000053270000}"/>
    <cellStyle name="Normal 3 6 9 4" xfId="9979" xr:uid="{00000000-0005-0000-0000-000054270000}"/>
    <cellStyle name="Normal 3 7" xfId="9980" xr:uid="{00000000-0005-0000-0000-000055270000}"/>
    <cellStyle name="Normal 3 7 10" xfId="9981" xr:uid="{00000000-0005-0000-0000-000056270000}"/>
    <cellStyle name="Normal 3 7 11" xfId="9982" xr:uid="{00000000-0005-0000-0000-000057270000}"/>
    <cellStyle name="Normal 3 7 2" xfId="9983" xr:uid="{00000000-0005-0000-0000-000058270000}"/>
    <cellStyle name="Normal 3 7 2 2" xfId="9984" xr:uid="{00000000-0005-0000-0000-000059270000}"/>
    <cellStyle name="Normal 3 7 2 2 2" xfId="9985" xr:uid="{00000000-0005-0000-0000-00005A270000}"/>
    <cellStyle name="Normal 3 7 2 2 2 2" xfId="9986" xr:uid="{00000000-0005-0000-0000-00005B270000}"/>
    <cellStyle name="Normal 3 7 2 2 2 2 2" xfId="9987" xr:uid="{00000000-0005-0000-0000-00005C270000}"/>
    <cellStyle name="Normal 3 7 2 2 2 2 3" xfId="9988" xr:uid="{00000000-0005-0000-0000-00005D270000}"/>
    <cellStyle name="Normal 3 7 2 2 2 3" xfId="9989" xr:uid="{00000000-0005-0000-0000-00005E270000}"/>
    <cellStyle name="Normal 3 7 2 2 2 4" xfId="9990" xr:uid="{00000000-0005-0000-0000-00005F270000}"/>
    <cellStyle name="Normal 3 7 2 2 3" xfId="9991" xr:uid="{00000000-0005-0000-0000-000060270000}"/>
    <cellStyle name="Normal 3 7 2 2 3 2" xfId="9992" xr:uid="{00000000-0005-0000-0000-000061270000}"/>
    <cellStyle name="Normal 3 7 2 2 3 2 2" xfId="9993" xr:uid="{00000000-0005-0000-0000-000062270000}"/>
    <cellStyle name="Normal 3 7 2 2 3 2 3" xfId="9994" xr:uid="{00000000-0005-0000-0000-000063270000}"/>
    <cellStyle name="Normal 3 7 2 2 3 3" xfId="9995" xr:uid="{00000000-0005-0000-0000-000064270000}"/>
    <cellStyle name="Normal 3 7 2 2 3 4" xfId="9996" xr:uid="{00000000-0005-0000-0000-000065270000}"/>
    <cellStyle name="Normal 3 7 2 2 4" xfId="9997" xr:uid="{00000000-0005-0000-0000-000066270000}"/>
    <cellStyle name="Normal 3 7 2 2 4 2" xfId="9998" xr:uid="{00000000-0005-0000-0000-000067270000}"/>
    <cellStyle name="Normal 3 7 2 2 4 2 2" xfId="9999" xr:uid="{00000000-0005-0000-0000-000068270000}"/>
    <cellStyle name="Normal 3 7 2 2 4 2 3" xfId="10000" xr:uid="{00000000-0005-0000-0000-000069270000}"/>
    <cellStyle name="Normal 3 7 2 2 4 3" xfId="10001" xr:uid="{00000000-0005-0000-0000-00006A270000}"/>
    <cellStyle name="Normal 3 7 2 2 4 4" xfId="10002" xr:uid="{00000000-0005-0000-0000-00006B270000}"/>
    <cellStyle name="Normal 3 7 2 2 5" xfId="10003" xr:uid="{00000000-0005-0000-0000-00006C270000}"/>
    <cellStyle name="Normal 3 7 2 2 5 2" xfId="10004" xr:uid="{00000000-0005-0000-0000-00006D270000}"/>
    <cellStyle name="Normal 3 7 2 2 5 3" xfId="10005" xr:uid="{00000000-0005-0000-0000-00006E270000}"/>
    <cellStyle name="Normal 3 7 2 2 6" xfId="10006" xr:uid="{00000000-0005-0000-0000-00006F270000}"/>
    <cellStyle name="Normal 3 7 2 2 7" xfId="10007" xr:uid="{00000000-0005-0000-0000-000070270000}"/>
    <cellStyle name="Normal 3 7 2 3" xfId="10008" xr:uid="{00000000-0005-0000-0000-000071270000}"/>
    <cellStyle name="Normal 3 7 2 3 2" xfId="10009" xr:uid="{00000000-0005-0000-0000-000072270000}"/>
    <cellStyle name="Normal 3 7 2 3 2 2" xfId="10010" xr:uid="{00000000-0005-0000-0000-000073270000}"/>
    <cellStyle name="Normal 3 7 2 3 2 3" xfId="10011" xr:uid="{00000000-0005-0000-0000-000074270000}"/>
    <cellStyle name="Normal 3 7 2 3 3" xfId="10012" xr:uid="{00000000-0005-0000-0000-000075270000}"/>
    <cellStyle name="Normal 3 7 2 3 4" xfId="10013" xr:uid="{00000000-0005-0000-0000-000076270000}"/>
    <cellStyle name="Normal 3 7 2 4" xfId="10014" xr:uid="{00000000-0005-0000-0000-000077270000}"/>
    <cellStyle name="Normal 3 7 2 4 2" xfId="10015" xr:uid="{00000000-0005-0000-0000-000078270000}"/>
    <cellStyle name="Normal 3 7 2 4 2 2" xfId="10016" xr:uid="{00000000-0005-0000-0000-000079270000}"/>
    <cellStyle name="Normal 3 7 2 4 2 3" xfId="10017" xr:uid="{00000000-0005-0000-0000-00007A270000}"/>
    <cellStyle name="Normal 3 7 2 4 3" xfId="10018" xr:uid="{00000000-0005-0000-0000-00007B270000}"/>
    <cellStyle name="Normal 3 7 2 4 4" xfId="10019" xr:uid="{00000000-0005-0000-0000-00007C270000}"/>
    <cellStyle name="Normal 3 7 2 5" xfId="10020" xr:uid="{00000000-0005-0000-0000-00007D270000}"/>
    <cellStyle name="Normal 3 7 2 5 2" xfId="10021" xr:uid="{00000000-0005-0000-0000-00007E270000}"/>
    <cellStyle name="Normal 3 7 2 5 2 2" xfId="10022" xr:uid="{00000000-0005-0000-0000-00007F270000}"/>
    <cellStyle name="Normal 3 7 2 5 2 3" xfId="10023" xr:uid="{00000000-0005-0000-0000-000080270000}"/>
    <cellStyle name="Normal 3 7 2 5 3" xfId="10024" xr:uid="{00000000-0005-0000-0000-000081270000}"/>
    <cellStyle name="Normal 3 7 2 5 4" xfId="10025" xr:uid="{00000000-0005-0000-0000-000082270000}"/>
    <cellStyle name="Normal 3 7 2 6" xfId="10026" xr:uid="{00000000-0005-0000-0000-000083270000}"/>
    <cellStyle name="Normal 3 7 2 6 2" xfId="10027" xr:uid="{00000000-0005-0000-0000-000084270000}"/>
    <cellStyle name="Normal 3 7 2 6 3" xfId="10028" xr:uid="{00000000-0005-0000-0000-000085270000}"/>
    <cellStyle name="Normal 3 7 2 7" xfId="10029" xr:uid="{00000000-0005-0000-0000-000086270000}"/>
    <cellStyle name="Normal 3 7 2 8" xfId="10030" xr:uid="{00000000-0005-0000-0000-000087270000}"/>
    <cellStyle name="Normal 3 7 2 9" xfId="10031" xr:uid="{00000000-0005-0000-0000-000088270000}"/>
    <cellStyle name="Normal 3 7 3" xfId="10032" xr:uid="{00000000-0005-0000-0000-000089270000}"/>
    <cellStyle name="Normal 3 7 3 2" xfId="10033" xr:uid="{00000000-0005-0000-0000-00008A270000}"/>
    <cellStyle name="Normal 3 7 3 2 2" xfId="10034" xr:uid="{00000000-0005-0000-0000-00008B270000}"/>
    <cellStyle name="Normal 3 7 3 2 2 2" xfId="10035" xr:uid="{00000000-0005-0000-0000-00008C270000}"/>
    <cellStyle name="Normal 3 7 3 2 2 3" xfId="10036" xr:uid="{00000000-0005-0000-0000-00008D270000}"/>
    <cellStyle name="Normal 3 7 3 2 3" xfId="10037" xr:uid="{00000000-0005-0000-0000-00008E270000}"/>
    <cellStyle name="Normal 3 7 3 2 4" xfId="10038" xr:uid="{00000000-0005-0000-0000-00008F270000}"/>
    <cellStyle name="Normal 3 7 3 2 5" xfId="10039" xr:uid="{00000000-0005-0000-0000-000090270000}"/>
    <cellStyle name="Normal 3 7 3 3" xfId="10040" xr:uid="{00000000-0005-0000-0000-000091270000}"/>
    <cellStyle name="Normal 3 7 3 3 2" xfId="10041" xr:uid="{00000000-0005-0000-0000-000092270000}"/>
    <cellStyle name="Normal 3 7 3 3 2 2" xfId="10042" xr:uid="{00000000-0005-0000-0000-000093270000}"/>
    <cellStyle name="Normal 3 7 3 3 2 3" xfId="10043" xr:uid="{00000000-0005-0000-0000-000094270000}"/>
    <cellStyle name="Normal 3 7 3 3 3" xfId="10044" xr:uid="{00000000-0005-0000-0000-000095270000}"/>
    <cellStyle name="Normal 3 7 3 3 4" xfId="10045" xr:uid="{00000000-0005-0000-0000-000096270000}"/>
    <cellStyle name="Normal 3 7 3 4" xfId="10046" xr:uid="{00000000-0005-0000-0000-000097270000}"/>
    <cellStyle name="Normal 3 7 3 4 2" xfId="10047" xr:uid="{00000000-0005-0000-0000-000098270000}"/>
    <cellStyle name="Normal 3 7 3 4 2 2" xfId="10048" xr:uid="{00000000-0005-0000-0000-000099270000}"/>
    <cellStyle name="Normal 3 7 3 4 2 3" xfId="10049" xr:uid="{00000000-0005-0000-0000-00009A270000}"/>
    <cellStyle name="Normal 3 7 3 4 3" xfId="10050" xr:uid="{00000000-0005-0000-0000-00009B270000}"/>
    <cellStyle name="Normal 3 7 3 4 4" xfId="10051" xr:uid="{00000000-0005-0000-0000-00009C270000}"/>
    <cellStyle name="Normal 3 7 3 5" xfId="10052" xr:uid="{00000000-0005-0000-0000-00009D270000}"/>
    <cellStyle name="Normal 3 7 3 5 2" xfId="10053" xr:uid="{00000000-0005-0000-0000-00009E270000}"/>
    <cellStyle name="Normal 3 7 3 5 3" xfId="10054" xr:uid="{00000000-0005-0000-0000-00009F270000}"/>
    <cellStyle name="Normal 3 7 3 6" xfId="10055" xr:uid="{00000000-0005-0000-0000-0000A0270000}"/>
    <cellStyle name="Normal 3 7 3 7" xfId="10056" xr:uid="{00000000-0005-0000-0000-0000A1270000}"/>
    <cellStyle name="Normal 3 7 4" xfId="10057" xr:uid="{00000000-0005-0000-0000-0000A2270000}"/>
    <cellStyle name="Normal 3 7 4 2" xfId="10058" xr:uid="{00000000-0005-0000-0000-0000A3270000}"/>
    <cellStyle name="Normal 3 7 4 2 2" xfId="10059" xr:uid="{00000000-0005-0000-0000-0000A4270000}"/>
    <cellStyle name="Normal 3 7 4 2 3" xfId="10060" xr:uid="{00000000-0005-0000-0000-0000A5270000}"/>
    <cellStyle name="Normal 3 7 4 3" xfId="10061" xr:uid="{00000000-0005-0000-0000-0000A6270000}"/>
    <cellStyle name="Normal 3 7 4 4" xfId="10062" xr:uid="{00000000-0005-0000-0000-0000A7270000}"/>
    <cellStyle name="Normal 3 7 5" xfId="10063" xr:uid="{00000000-0005-0000-0000-0000A8270000}"/>
    <cellStyle name="Normal 3 7 5 2" xfId="10064" xr:uid="{00000000-0005-0000-0000-0000A9270000}"/>
    <cellStyle name="Normal 3 7 5 2 2" xfId="10065" xr:uid="{00000000-0005-0000-0000-0000AA270000}"/>
    <cellStyle name="Normal 3 7 5 2 3" xfId="10066" xr:uid="{00000000-0005-0000-0000-0000AB270000}"/>
    <cellStyle name="Normal 3 7 5 3" xfId="10067" xr:uid="{00000000-0005-0000-0000-0000AC270000}"/>
    <cellStyle name="Normal 3 7 5 4" xfId="10068" xr:uid="{00000000-0005-0000-0000-0000AD270000}"/>
    <cellStyle name="Normal 3 7 6" xfId="10069" xr:uid="{00000000-0005-0000-0000-0000AE270000}"/>
    <cellStyle name="Normal 3 7 6 2" xfId="10070" xr:uid="{00000000-0005-0000-0000-0000AF270000}"/>
    <cellStyle name="Normal 3 7 6 2 2" xfId="10071" xr:uid="{00000000-0005-0000-0000-0000B0270000}"/>
    <cellStyle name="Normal 3 7 6 2 3" xfId="10072" xr:uid="{00000000-0005-0000-0000-0000B1270000}"/>
    <cellStyle name="Normal 3 7 6 3" xfId="10073" xr:uid="{00000000-0005-0000-0000-0000B2270000}"/>
    <cellStyle name="Normal 3 7 6 4" xfId="10074" xr:uid="{00000000-0005-0000-0000-0000B3270000}"/>
    <cellStyle name="Normal 3 7 7" xfId="10075" xr:uid="{00000000-0005-0000-0000-0000B4270000}"/>
    <cellStyle name="Normal 3 7 7 2" xfId="10076" xr:uid="{00000000-0005-0000-0000-0000B5270000}"/>
    <cellStyle name="Normal 3 7 7 3" xfId="10077" xr:uid="{00000000-0005-0000-0000-0000B6270000}"/>
    <cellStyle name="Normal 3 7 8" xfId="10078" xr:uid="{00000000-0005-0000-0000-0000B7270000}"/>
    <cellStyle name="Normal 3 7 9" xfId="10079" xr:uid="{00000000-0005-0000-0000-0000B8270000}"/>
    <cellStyle name="Normal 3 8" xfId="10080" xr:uid="{00000000-0005-0000-0000-0000B9270000}"/>
    <cellStyle name="Normal 3 8 10" xfId="10081" xr:uid="{00000000-0005-0000-0000-0000BA270000}"/>
    <cellStyle name="Normal 3 8 2" xfId="10082" xr:uid="{00000000-0005-0000-0000-0000BB270000}"/>
    <cellStyle name="Normal 3 8 2 2" xfId="10083" xr:uid="{00000000-0005-0000-0000-0000BC270000}"/>
    <cellStyle name="Normal 3 8 2 2 2" xfId="10084" xr:uid="{00000000-0005-0000-0000-0000BD270000}"/>
    <cellStyle name="Normal 3 8 2 2 2 2" xfId="10085" xr:uid="{00000000-0005-0000-0000-0000BE270000}"/>
    <cellStyle name="Normal 3 8 2 2 2 2 2" xfId="10086" xr:uid="{00000000-0005-0000-0000-0000BF270000}"/>
    <cellStyle name="Normal 3 8 2 2 2 2 3" xfId="10087" xr:uid="{00000000-0005-0000-0000-0000C0270000}"/>
    <cellStyle name="Normal 3 8 2 2 2 3" xfId="10088" xr:uid="{00000000-0005-0000-0000-0000C1270000}"/>
    <cellStyle name="Normal 3 8 2 2 2 4" xfId="10089" xr:uid="{00000000-0005-0000-0000-0000C2270000}"/>
    <cellStyle name="Normal 3 8 2 2 3" xfId="10090" xr:uid="{00000000-0005-0000-0000-0000C3270000}"/>
    <cellStyle name="Normal 3 8 2 2 3 2" xfId="10091" xr:uid="{00000000-0005-0000-0000-0000C4270000}"/>
    <cellStyle name="Normal 3 8 2 2 3 2 2" xfId="10092" xr:uid="{00000000-0005-0000-0000-0000C5270000}"/>
    <cellStyle name="Normal 3 8 2 2 3 2 3" xfId="10093" xr:uid="{00000000-0005-0000-0000-0000C6270000}"/>
    <cellStyle name="Normal 3 8 2 2 3 3" xfId="10094" xr:uid="{00000000-0005-0000-0000-0000C7270000}"/>
    <cellStyle name="Normal 3 8 2 2 3 4" xfId="10095" xr:uid="{00000000-0005-0000-0000-0000C8270000}"/>
    <cellStyle name="Normal 3 8 2 2 4" xfId="10096" xr:uid="{00000000-0005-0000-0000-0000C9270000}"/>
    <cellStyle name="Normal 3 8 2 2 4 2" xfId="10097" xr:uid="{00000000-0005-0000-0000-0000CA270000}"/>
    <cellStyle name="Normal 3 8 2 2 4 2 2" xfId="10098" xr:uid="{00000000-0005-0000-0000-0000CB270000}"/>
    <cellStyle name="Normal 3 8 2 2 4 2 3" xfId="10099" xr:uid="{00000000-0005-0000-0000-0000CC270000}"/>
    <cellStyle name="Normal 3 8 2 2 4 3" xfId="10100" xr:uid="{00000000-0005-0000-0000-0000CD270000}"/>
    <cellStyle name="Normal 3 8 2 2 4 4" xfId="10101" xr:uid="{00000000-0005-0000-0000-0000CE270000}"/>
    <cellStyle name="Normal 3 8 2 2 5" xfId="10102" xr:uid="{00000000-0005-0000-0000-0000CF270000}"/>
    <cellStyle name="Normal 3 8 2 2 5 2" xfId="10103" xr:uid="{00000000-0005-0000-0000-0000D0270000}"/>
    <cellStyle name="Normal 3 8 2 2 5 3" xfId="10104" xr:uid="{00000000-0005-0000-0000-0000D1270000}"/>
    <cellStyle name="Normal 3 8 2 2 6" xfId="10105" xr:uid="{00000000-0005-0000-0000-0000D2270000}"/>
    <cellStyle name="Normal 3 8 2 2 7" xfId="10106" xr:uid="{00000000-0005-0000-0000-0000D3270000}"/>
    <cellStyle name="Normal 3 8 2 3" xfId="10107" xr:uid="{00000000-0005-0000-0000-0000D4270000}"/>
    <cellStyle name="Normal 3 8 2 3 2" xfId="10108" xr:uid="{00000000-0005-0000-0000-0000D5270000}"/>
    <cellStyle name="Normal 3 8 2 3 2 2" xfId="10109" xr:uid="{00000000-0005-0000-0000-0000D6270000}"/>
    <cellStyle name="Normal 3 8 2 3 2 3" xfId="10110" xr:uid="{00000000-0005-0000-0000-0000D7270000}"/>
    <cellStyle name="Normal 3 8 2 3 3" xfId="10111" xr:uid="{00000000-0005-0000-0000-0000D8270000}"/>
    <cellStyle name="Normal 3 8 2 3 4" xfId="10112" xr:uid="{00000000-0005-0000-0000-0000D9270000}"/>
    <cellStyle name="Normal 3 8 2 4" xfId="10113" xr:uid="{00000000-0005-0000-0000-0000DA270000}"/>
    <cellStyle name="Normal 3 8 2 4 2" xfId="10114" xr:uid="{00000000-0005-0000-0000-0000DB270000}"/>
    <cellStyle name="Normal 3 8 2 4 2 2" xfId="10115" xr:uid="{00000000-0005-0000-0000-0000DC270000}"/>
    <cellStyle name="Normal 3 8 2 4 2 3" xfId="10116" xr:uid="{00000000-0005-0000-0000-0000DD270000}"/>
    <cellStyle name="Normal 3 8 2 4 3" xfId="10117" xr:uid="{00000000-0005-0000-0000-0000DE270000}"/>
    <cellStyle name="Normal 3 8 2 4 4" xfId="10118" xr:uid="{00000000-0005-0000-0000-0000DF270000}"/>
    <cellStyle name="Normal 3 8 2 5" xfId="10119" xr:uid="{00000000-0005-0000-0000-0000E0270000}"/>
    <cellStyle name="Normal 3 8 2 5 2" xfId="10120" xr:uid="{00000000-0005-0000-0000-0000E1270000}"/>
    <cellStyle name="Normal 3 8 2 5 2 2" xfId="10121" xr:uid="{00000000-0005-0000-0000-0000E2270000}"/>
    <cellStyle name="Normal 3 8 2 5 2 3" xfId="10122" xr:uid="{00000000-0005-0000-0000-0000E3270000}"/>
    <cellStyle name="Normal 3 8 2 5 3" xfId="10123" xr:uid="{00000000-0005-0000-0000-0000E4270000}"/>
    <cellStyle name="Normal 3 8 2 5 4" xfId="10124" xr:uid="{00000000-0005-0000-0000-0000E5270000}"/>
    <cellStyle name="Normal 3 8 2 6" xfId="10125" xr:uid="{00000000-0005-0000-0000-0000E6270000}"/>
    <cellStyle name="Normal 3 8 2 6 2" xfId="10126" xr:uid="{00000000-0005-0000-0000-0000E7270000}"/>
    <cellStyle name="Normal 3 8 2 6 3" xfId="10127" xr:uid="{00000000-0005-0000-0000-0000E8270000}"/>
    <cellStyle name="Normal 3 8 2 7" xfId="10128" xr:uid="{00000000-0005-0000-0000-0000E9270000}"/>
    <cellStyle name="Normal 3 8 2 8" xfId="10129" xr:uid="{00000000-0005-0000-0000-0000EA270000}"/>
    <cellStyle name="Normal 3 8 2 9" xfId="10130" xr:uid="{00000000-0005-0000-0000-0000EB270000}"/>
    <cellStyle name="Normal 3 8 3" xfId="10131" xr:uid="{00000000-0005-0000-0000-0000EC270000}"/>
    <cellStyle name="Normal 3 8 3 2" xfId="10132" xr:uid="{00000000-0005-0000-0000-0000ED270000}"/>
    <cellStyle name="Normal 3 8 3 2 2" xfId="10133" xr:uid="{00000000-0005-0000-0000-0000EE270000}"/>
    <cellStyle name="Normal 3 8 3 2 2 2" xfId="10134" xr:uid="{00000000-0005-0000-0000-0000EF270000}"/>
    <cellStyle name="Normal 3 8 3 2 2 3" xfId="10135" xr:uid="{00000000-0005-0000-0000-0000F0270000}"/>
    <cellStyle name="Normal 3 8 3 2 3" xfId="10136" xr:uid="{00000000-0005-0000-0000-0000F1270000}"/>
    <cellStyle name="Normal 3 8 3 2 4" xfId="10137" xr:uid="{00000000-0005-0000-0000-0000F2270000}"/>
    <cellStyle name="Normal 3 8 3 2 5" xfId="10138" xr:uid="{00000000-0005-0000-0000-0000F3270000}"/>
    <cellStyle name="Normal 3 8 3 3" xfId="10139" xr:uid="{00000000-0005-0000-0000-0000F4270000}"/>
    <cellStyle name="Normal 3 8 3 3 2" xfId="10140" xr:uid="{00000000-0005-0000-0000-0000F5270000}"/>
    <cellStyle name="Normal 3 8 3 3 2 2" xfId="10141" xr:uid="{00000000-0005-0000-0000-0000F6270000}"/>
    <cellStyle name="Normal 3 8 3 3 2 3" xfId="10142" xr:uid="{00000000-0005-0000-0000-0000F7270000}"/>
    <cellStyle name="Normal 3 8 3 3 3" xfId="10143" xr:uid="{00000000-0005-0000-0000-0000F8270000}"/>
    <cellStyle name="Normal 3 8 3 3 4" xfId="10144" xr:uid="{00000000-0005-0000-0000-0000F9270000}"/>
    <cellStyle name="Normal 3 8 3 4" xfId="10145" xr:uid="{00000000-0005-0000-0000-0000FA270000}"/>
    <cellStyle name="Normal 3 8 3 4 2" xfId="10146" xr:uid="{00000000-0005-0000-0000-0000FB270000}"/>
    <cellStyle name="Normal 3 8 3 4 2 2" xfId="10147" xr:uid="{00000000-0005-0000-0000-0000FC270000}"/>
    <cellStyle name="Normal 3 8 3 4 2 3" xfId="10148" xr:uid="{00000000-0005-0000-0000-0000FD270000}"/>
    <cellStyle name="Normal 3 8 3 4 3" xfId="10149" xr:uid="{00000000-0005-0000-0000-0000FE270000}"/>
    <cellStyle name="Normal 3 8 3 4 4" xfId="10150" xr:uid="{00000000-0005-0000-0000-0000FF270000}"/>
    <cellStyle name="Normal 3 8 3 5" xfId="10151" xr:uid="{00000000-0005-0000-0000-000000280000}"/>
    <cellStyle name="Normal 3 8 3 5 2" xfId="10152" xr:uid="{00000000-0005-0000-0000-000001280000}"/>
    <cellStyle name="Normal 3 8 3 5 3" xfId="10153" xr:uid="{00000000-0005-0000-0000-000002280000}"/>
    <cellStyle name="Normal 3 8 3 6" xfId="10154" xr:uid="{00000000-0005-0000-0000-000003280000}"/>
    <cellStyle name="Normal 3 8 3 7" xfId="10155" xr:uid="{00000000-0005-0000-0000-000004280000}"/>
    <cellStyle name="Normal 3 8 4" xfId="10156" xr:uid="{00000000-0005-0000-0000-000005280000}"/>
    <cellStyle name="Normal 3 8 4 2" xfId="10157" xr:uid="{00000000-0005-0000-0000-000006280000}"/>
    <cellStyle name="Normal 3 8 4 2 2" xfId="10158" xr:uid="{00000000-0005-0000-0000-000007280000}"/>
    <cellStyle name="Normal 3 8 4 2 3" xfId="10159" xr:uid="{00000000-0005-0000-0000-000008280000}"/>
    <cellStyle name="Normal 3 8 4 3" xfId="10160" xr:uid="{00000000-0005-0000-0000-000009280000}"/>
    <cellStyle name="Normal 3 8 4 4" xfId="10161" xr:uid="{00000000-0005-0000-0000-00000A280000}"/>
    <cellStyle name="Normal 3 8 5" xfId="10162" xr:uid="{00000000-0005-0000-0000-00000B280000}"/>
    <cellStyle name="Normal 3 8 5 2" xfId="10163" xr:uid="{00000000-0005-0000-0000-00000C280000}"/>
    <cellStyle name="Normal 3 8 5 2 2" xfId="10164" xr:uid="{00000000-0005-0000-0000-00000D280000}"/>
    <cellStyle name="Normal 3 8 5 2 3" xfId="10165" xr:uid="{00000000-0005-0000-0000-00000E280000}"/>
    <cellStyle name="Normal 3 8 5 3" xfId="10166" xr:uid="{00000000-0005-0000-0000-00000F280000}"/>
    <cellStyle name="Normal 3 8 5 4" xfId="10167" xr:uid="{00000000-0005-0000-0000-000010280000}"/>
    <cellStyle name="Normal 3 8 6" xfId="10168" xr:uid="{00000000-0005-0000-0000-000011280000}"/>
    <cellStyle name="Normal 3 8 6 2" xfId="10169" xr:uid="{00000000-0005-0000-0000-000012280000}"/>
    <cellStyle name="Normal 3 8 6 2 2" xfId="10170" xr:uid="{00000000-0005-0000-0000-000013280000}"/>
    <cellStyle name="Normal 3 8 6 2 3" xfId="10171" xr:uid="{00000000-0005-0000-0000-000014280000}"/>
    <cellStyle name="Normal 3 8 6 3" xfId="10172" xr:uid="{00000000-0005-0000-0000-000015280000}"/>
    <cellStyle name="Normal 3 8 6 4" xfId="10173" xr:uid="{00000000-0005-0000-0000-000016280000}"/>
    <cellStyle name="Normal 3 8 7" xfId="10174" xr:uid="{00000000-0005-0000-0000-000017280000}"/>
    <cellStyle name="Normal 3 8 7 2" xfId="10175" xr:uid="{00000000-0005-0000-0000-000018280000}"/>
    <cellStyle name="Normal 3 8 7 3" xfId="10176" xr:uid="{00000000-0005-0000-0000-000019280000}"/>
    <cellStyle name="Normal 3 8 8" xfId="10177" xr:uid="{00000000-0005-0000-0000-00001A280000}"/>
    <cellStyle name="Normal 3 8 9" xfId="10178" xr:uid="{00000000-0005-0000-0000-00001B280000}"/>
    <cellStyle name="Normal 3 9" xfId="10179" xr:uid="{00000000-0005-0000-0000-00001C280000}"/>
    <cellStyle name="Normal 3 9 10" xfId="10180" xr:uid="{00000000-0005-0000-0000-00001D280000}"/>
    <cellStyle name="Normal 3 9 2" xfId="10181" xr:uid="{00000000-0005-0000-0000-00001E280000}"/>
    <cellStyle name="Normal 3 9 2 2" xfId="10182" xr:uid="{00000000-0005-0000-0000-00001F280000}"/>
    <cellStyle name="Normal 3 9 2 2 2" xfId="10183" xr:uid="{00000000-0005-0000-0000-000020280000}"/>
    <cellStyle name="Normal 3 9 2 2 2 2" xfId="10184" xr:uid="{00000000-0005-0000-0000-000021280000}"/>
    <cellStyle name="Normal 3 9 2 2 2 2 2" xfId="10185" xr:uid="{00000000-0005-0000-0000-000022280000}"/>
    <cellStyle name="Normal 3 9 2 2 2 2 3" xfId="10186" xr:uid="{00000000-0005-0000-0000-000023280000}"/>
    <cellStyle name="Normal 3 9 2 2 2 3" xfId="10187" xr:uid="{00000000-0005-0000-0000-000024280000}"/>
    <cellStyle name="Normal 3 9 2 2 2 4" xfId="10188" xr:uid="{00000000-0005-0000-0000-000025280000}"/>
    <cellStyle name="Normal 3 9 2 2 3" xfId="10189" xr:uid="{00000000-0005-0000-0000-000026280000}"/>
    <cellStyle name="Normal 3 9 2 2 3 2" xfId="10190" xr:uid="{00000000-0005-0000-0000-000027280000}"/>
    <cellStyle name="Normal 3 9 2 2 3 2 2" xfId="10191" xr:uid="{00000000-0005-0000-0000-000028280000}"/>
    <cellStyle name="Normal 3 9 2 2 3 2 3" xfId="10192" xr:uid="{00000000-0005-0000-0000-000029280000}"/>
    <cellStyle name="Normal 3 9 2 2 3 3" xfId="10193" xr:uid="{00000000-0005-0000-0000-00002A280000}"/>
    <cellStyle name="Normal 3 9 2 2 3 4" xfId="10194" xr:uid="{00000000-0005-0000-0000-00002B280000}"/>
    <cellStyle name="Normal 3 9 2 2 4" xfId="10195" xr:uid="{00000000-0005-0000-0000-00002C280000}"/>
    <cellStyle name="Normal 3 9 2 2 4 2" xfId="10196" xr:uid="{00000000-0005-0000-0000-00002D280000}"/>
    <cellStyle name="Normal 3 9 2 2 4 2 2" xfId="10197" xr:uid="{00000000-0005-0000-0000-00002E280000}"/>
    <cellStyle name="Normal 3 9 2 2 4 2 3" xfId="10198" xr:uid="{00000000-0005-0000-0000-00002F280000}"/>
    <cellStyle name="Normal 3 9 2 2 4 3" xfId="10199" xr:uid="{00000000-0005-0000-0000-000030280000}"/>
    <cellStyle name="Normal 3 9 2 2 4 4" xfId="10200" xr:uid="{00000000-0005-0000-0000-000031280000}"/>
    <cellStyle name="Normal 3 9 2 2 5" xfId="10201" xr:uid="{00000000-0005-0000-0000-000032280000}"/>
    <cellStyle name="Normal 3 9 2 2 5 2" xfId="10202" xr:uid="{00000000-0005-0000-0000-000033280000}"/>
    <cellStyle name="Normal 3 9 2 2 5 3" xfId="10203" xr:uid="{00000000-0005-0000-0000-000034280000}"/>
    <cellStyle name="Normal 3 9 2 2 6" xfId="10204" xr:uid="{00000000-0005-0000-0000-000035280000}"/>
    <cellStyle name="Normal 3 9 2 2 7" xfId="10205" xr:uid="{00000000-0005-0000-0000-000036280000}"/>
    <cellStyle name="Normal 3 9 2 3" xfId="10206" xr:uid="{00000000-0005-0000-0000-000037280000}"/>
    <cellStyle name="Normal 3 9 2 3 2" xfId="10207" xr:uid="{00000000-0005-0000-0000-000038280000}"/>
    <cellStyle name="Normal 3 9 2 3 2 2" xfId="10208" xr:uid="{00000000-0005-0000-0000-000039280000}"/>
    <cellStyle name="Normal 3 9 2 3 2 3" xfId="10209" xr:uid="{00000000-0005-0000-0000-00003A280000}"/>
    <cellStyle name="Normal 3 9 2 3 3" xfId="10210" xr:uid="{00000000-0005-0000-0000-00003B280000}"/>
    <cellStyle name="Normal 3 9 2 3 4" xfId="10211" xr:uid="{00000000-0005-0000-0000-00003C280000}"/>
    <cellStyle name="Normal 3 9 2 4" xfId="10212" xr:uid="{00000000-0005-0000-0000-00003D280000}"/>
    <cellStyle name="Normal 3 9 2 4 2" xfId="10213" xr:uid="{00000000-0005-0000-0000-00003E280000}"/>
    <cellStyle name="Normal 3 9 2 4 2 2" xfId="10214" xr:uid="{00000000-0005-0000-0000-00003F280000}"/>
    <cellStyle name="Normal 3 9 2 4 2 3" xfId="10215" xr:uid="{00000000-0005-0000-0000-000040280000}"/>
    <cellStyle name="Normal 3 9 2 4 3" xfId="10216" xr:uid="{00000000-0005-0000-0000-000041280000}"/>
    <cellStyle name="Normal 3 9 2 4 4" xfId="10217" xr:uid="{00000000-0005-0000-0000-000042280000}"/>
    <cellStyle name="Normal 3 9 2 5" xfId="10218" xr:uid="{00000000-0005-0000-0000-000043280000}"/>
    <cellStyle name="Normal 3 9 2 5 2" xfId="10219" xr:uid="{00000000-0005-0000-0000-000044280000}"/>
    <cellStyle name="Normal 3 9 2 5 2 2" xfId="10220" xr:uid="{00000000-0005-0000-0000-000045280000}"/>
    <cellStyle name="Normal 3 9 2 5 2 3" xfId="10221" xr:uid="{00000000-0005-0000-0000-000046280000}"/>
    <cellStyle name="Normal 3 9 2 5 3" xfId="10222" xr:uid="{00000000-0005-0000-0000-000047280000}"/>
    <cellStyle name="Normal 3 9 2 5 4" xfId="10223" xr:uid="{00000000-0005-0000-0000-000048280000}"/>
    <cellStyle name="Normal 3 9 2 6" xfId="10224" xr:uid="{00000000-0005-0000-0000-000049280000}"/>
    <cellStyle name="Normal 3 9 2 6 2" xfId="10225" xr:uid="{00000000-0005-0000-0000-00004A280000}"/>
    <cellStyle name="Normal 3 9 2 6 3" xfId="10226" xr:uid="{00000000-0005-0000-0000-00004B280000}"/>
    <cellStyle name="Normal 3 9 2 7" xfId="10227" xr:uid="{00000000-0005-0000-0000-00004C280000}"/>
    <cellStyle name="Normal 3 9 2 8" xfId="10228" xr:uid="{00000000-0005-0000-0000-00004D280000}"/>
    <cellStyle name="Normal 3 9 2 9" xfId="10229" xr:uid="{00000000-0005-0000-0000-00004E280000}"/>
    <cellStyle name="Normal 3 9 3" xfId="10230" xr:uid="{00000000-0005-0000-0000-00004F280000}"/>
    <cellStyle name="Normal 3 9 3 2" xfId="10231" xr:uid="{00000000-0005-0000-0000-000050280000}"/>
    <cellStyle name="Normal 3 9 3 2 2" xfId="10232" xr:uid="{00000000-0005-0000-0000-000051280000}"/>
    <cellStyle name="Normal 3 9 3 2 2 2" xfId="10233" xr:uid="{00000000-0005-0000-0000-000052280000}"/>
    <cellStyle name="Normal 3 9 3 2 2 3" xfId="10234" xr:uid="{00000000-0005-0000-0000-000053280000}"/>
    <cellStyle name="Normal 3 9 3 2 3" xfId="10235" xr:uid="{00000000-0005-0000-0000-000054280000}"/>
    <cellStyle name="Normal 3 9 3 2 4" xfId="10236" xr:uid="{00000000-0005-0000-0000-000055280000}"/>
    <cellStyle name="Normal 3 9 3 3" xfId="10237" xr:uid="{00000000-0005-0000-0000-000056280000}"/>
    <cellStyle name="Normal 3 9 3 3 2" xfId="10238" xr:uid="{00000000-0005-0000-0000-000057280000}"/>
    <cellStyle name="Normal 3 9 3 3 2 2" xfId="10239" xr:uid="{00000000-0005-0000-0000-000058280000}"/>
    <cellStyle name="Normal 3 9 3 3 2 3" xfId="10240" xr:uid="{00000000-0005-0000-0000-000059280000}"/>
    <cellStyle name="Normal 3 9 3 3 3" xfId="10241" xr:uid="{00000000-0005-0000-0000-00005A280000}"/>
    <cellStyle name="Normal 3 9 3 3 4" xfId="10242" xr:uid="{00000000-0005-0000-0000-00005B280000}"/>
    <cellStyle name="Normal 3 9 3 4" xfId="10243" xr:uid="{00000000-0005-0000-0000-00005C280000}"/>
    <cellStyle name="Normal 3 9 3 4 2" xfId="10244" xr:uid="{00000000-0005-0000-0000-00005D280000}"/>
    <cellStyle name="Normal 3 9 3 4 2 2" xfId="10245" xr:uid="{00000000-0005-0000-0000-00005E280000}"/>
    <cellStyle name="Normal 3 9 3 4 2 3" xfId="10246" xr:uid="{00000000-0005-0000-0000-00005F280000}"/>
    <cellStyle name="Normal 3 9 3 4 3" xfId="10247" xr:uid="{00000000-0005-0000-0000-000060280000}"/>
    <cellStyle name="Normal 3 9 3 4 4" xfId="10248" xr:uid="{00000000-0005-0000-0000-000061280000}"/>
    <cellStyle name="Normal 3 9 3 5" xfId="10249" xr:uid="{00000000-0005-0000-0000-000062280000}"/>
    <cellStyle name="Normal 3 9 3 5 2" xfId="10250" xr:uid="{00000000-0005-0000-0000-000063280000}"/>
    <cellStyle name="Normal 3 9 3 5 3" xfId="10251" xr:uid="{00000000-0005-0000-0000-000064280000}"/>
    <cellStyle name="Normal 3 9 3 6" xfId="10252" xr:uid="{00000000-0005-0000-0000-000065280000}"/>
    <cellStyle name="Normal 3 9 3 7" xfId="10253" xr:uid="{00000000-0005-0000-0000-000066280000}"/>
    <cellStyle name="Normal 3 9 4" xfId="10254" xr:uid="{00000000-0005-0000-0000-000067280000}"/>
    <cellStyle name="Normal 3 9 4 2" xfId="10255" xr:uid="{00000000-0005-0000-0000-000068280000}"/>
    <cellStyle name="Normal 3 9 4 2 2" xfId="10256" xr:uid="{00000000-0005-0000-0000-000069280000}"/>
    <cellStyle name="Normal 3 9 4 2 3" xfId="10257" xr:uid="{00000000-0005-0000-0000-00006A280000}"/>
    <cellStyle name="Normal 3 9 4 3" xfId="10258" xr:uid="{00000000-0005-0000-0000-00006B280000}"/>
    <cellStyle name="Normal 3 9 4 4" xfId="10259" xr:uid="{00000000-0005-0000-0000-00006C280000}"/>
    <cellStyle name="Normal 3 9 5" xfId="10260" xr:uid="{00000000-0005-0000-0000-00006D280000}"/>
    <cellStyle name="Normal 3 9 5 2" xfId="10261" xr:uid="{00000000-0005-0000-0000-00006E280000}"/>
    <cellStyle name="Normal 3 9 5 2 2" xfId="10262" xr:uid="{00000000-0005-0000-0000-00006F280000}"/>
    <cellStyle name="Normal 3 9 5 2 3" xfId="10263" xr:uid="{00000000-0005-0000-0000-000070280000}"/>
    <cellStyle name="Normal 3 9 5 3" xfId="10264" xr:uid="{00000000-0005-0000-0000-000071280000}"/>
    <cellStyle name="Normal 3 9 5 4" xfId="10265" xr:uid="{00000000-0005-0000-0000-000072280000}"/>
    <cellStyle name="Normal 3 9 6" xfId="10266" xr:uid="{00000000-0005-0000-0000-000073280000}"/>
    <cellStyle name="Normal 3 9 6 2" xfId="10267" xr:uid="{00000000-0005-0000-0000-000074280000}"/>
    <cellStyle name="Normal 3 9 6 2 2" xfId="10268" xr:uid="{00000000-0005-0000-0000-000075280000}"/>
    <cellStyle name="Normal 3 9 6 2 3" xfId="10269" xr:uid="{00000000-0005-0000-0000-000076280000}"/>
    <cellStyle name="Normal 3 9 6 3" xfId="10270" xr:uid="{00000000-0005-0000-0000-000077280000}"/>
    <cellStyle name="Normal 3 9 6 4" xfId="10271" xr:uid="{00000000-0005-0000-0000-000078280000}"/>
    <cellStyle name="Normal 3 9 7" xfId="10272" xr:uid="{00000000-0005-0000-0000-000079280000}"/>
    <cellStyle name="Normal 3 9 7 2" xfId="10273" xr:uid="{00000000-0005-0000-0000-00007A280000}"/>
    <cellStyle name="Normal 3 9 7 3" xfId="10274" xr:uid="{00000000-0005-0000-0000-00007B280000}"/>
    <cellStyle name="Normal 3 9 8" xfId="10275" xr:uid="{00000000-0005-0000-0000-00007C280000}"/>
    <cellStyle name="Normal 3 9 9" xfId="10276" xr:uid="{00000000-0005-0000-0000-00007D280000}"/>
    <cellStyle name="Normal 3_ORÇAMENTO_URBANISMO 2" xfId="44030" xr:uid="{00000000-0005-0000-0000-00007E280000}"/>
    <cellStyle name="Normal 30" xfId="10277" xr:uid="{00000000-0005-0000-0000-00007F280000}"/>
    <cellStyle name="Normal 30 10" xfId="10278" xr:uid="{00000000-0005-0000-0000-000080280000}"/>
    <cellStyle name="Normal 30 11" xfId="10279" xr:uid="{00000000-0005-0000-0000-000081280000}"/>
    <cellStyle name="Normal 30 12" xfId="44075" xr:uid="{F5B1E1EC-F50E-4D79-95B2-6C52779E6302}"/>
    <cellStyle name="Normal 30 2" xfId="10280" xr:uid="{00000000-0005-0000-0000-000082280000}"/>
    <cellStyle name="Normal 30 2 10" xfId="10281" xr:uid="{00000000-0005-0000-0000-000083280000}"/>
    <cellStyle name="Normal 30 2 2" xfId="10282" xr:uid="{00000000-0005-0000-0000-000084280000}"/>
    <cellStyle name="Normal 30 2 2 2" xfId="10283" xr:uid="{00000000-0005-0000-0000-000085280000}"/>
    <cellStyle name="Normal 30 2 2 2 2" xfId="10284" xr:uid="{00000000-0005-0000-0000-000086280000}"/>
    <cellStyle name="Normal 30 2 2 2 2 2" xfId="10285" xr:uid="{00000000-0005-0000-0000-000087280000}"/>
    <cellStyle name="Normal 30 2 2 2 2 3" xfId="10286" xr:uid="{00000000-0005-0000-0000-000088280000}"/>
    <cellStyle name="Normal 30 2 2 2 3" xfId="10287" xr:uid="{00000000-0005-0000-0000-000089280000}"/>
    <cellStyle name="Normal 30 2 2 2 4" xfId="10288" xr:uid="{00000000-0005-0000-0000-00008A280000}"/>
    <cellStyle name="Normal 30 2 2 2 5" xfId="10289" xr:uid="{00000000-0005-0000-0000-00008B280000}"/>
    <cellStyle name="Normal 30 2 2 3" xfId="10290" xr:uid="{00000000-0005-0000-0000-00008C280000}"/>
    <cellStyle name="Normal 30 2 2 3 2" xfId="10291" xr:uid="{00000000-0005-0000-0000-00008D280000}"/>
    <cellStyle name="Normal 30 2 2 3 2 2" xfId="10292" xr:uid="{00000000-0005-0000-0000-00008E280000}"/>
    <cellStyle name="Normal 30 2 2 3 2 3" xfId="10293" xr:uid="{00000000-0005-0000-0000-00008F280000}"/>
    <cellStyle name="Normal 30 2 2 3 3" xfId="10294" xr:uid="{00000000-0005-0000-0000-000090280000}"/>
    <cellStyle name="Normal 30 2 2 3 4" xfId="10295" xr:uid="{00000000-0005-0000-0000-000091280000}"/>
    <cellStyle name="Normal 30 2 2 4" xfId="10296" xr:uid="{00000000-0005-0000-0000-000092280000}"/>
    <cellStyle name="Normal 30 2 2 4 2" xfId="10297" xr:uid="{00000000-0005-0000-0000-000093280000}"/>
    <cellStyle name="Normal 30 2 2 4 2 2" xfId="10298" xr:uid="{00000000-0005-0000-0000-000094280000}"/>
    <cellStyle name="Normal 30 2 2 4 2 3" xfId="10299" xr:uid="{00000000-0005-0000-0000-000095280000}"/>
    <cellStyle name="Normal 30 2 2 4 3" xfId="10300" xr:uid="{00000000-0005-0000-0000-000096280000}"/>
    <cellStyle name="Normal 30 2 2 4 4" xfId="10301" xr:uid="{00000000-0005-0000-0000-000097280000}"/>
    <cellStyle name="Normal 30 2 2 5" xfId="10302" xr:uid="{00000000-0005-0000-0000-000098280000}"/>
    <cellStyle name="Normal 30 2 2 5 2" xfId="10303" xr:uid="{00000000-0005-0000-0000-000099280000}"/>
    <cellStyle name="Normal 30 2 2 5 3" xfId="10304" xr:uid="{00000000-0005-0000-0000-00009A280000}"/>
    <cellStyle name="Normal 30 2 2 6" xfId="10305" xr:uid="{00000000-0005-0000-0000-00009B280000}"/>
    <cellStyle name="Normal 30 2 2 7" xfId="10306" xr:uid="{00000000-0005-0000-0000-00009C280000}"/>
    <cellStyle name="Normal 30 2 3" xfId="10307" xr:uid="{00000000-0005-0000-0000-00009D280000}"/>
    <cellStyle name="Normal 30 2 4" xfId="10308" xr:uid="{00000000-0005-0000-0000-00009E280000}"/>
    <cellStyle name="Normal 30 2 4 2" xfId="10309" xr:uid="{00000000-0005-0000-0000-00009F280000}"/>
    <cellStyle name="Normal 30 2 4 2 2" xfId="10310" xr:uid="{00000000-0005-0000-0000-0000A0280000}"/>
    <cellStyle name="Normal 30 2 4 2 3" xfId="10311" xr:uid="{00000000-0005-0000-0000-0000A1280000}"/>
    <cellStyle name="Normal 30 2 4 3" xfId="10312" xr:uid="{00000000-0005-0000-0000-0000A2280000}"/>
    <cellStyle name="Normal 30 2 4 4" xfId="10313" xr:uid="{00000000-0005-0000-0000-0000A3280000}"/>
    <cellStyle name="Normal 30 2 5" xfId="10314" xr:uid="{00000000-0005-0000-0000-0000A4280000}"/>
    <cellStyle name="Normal 30 2 5 2" xfId="10315" xr:uid="{00000000-0005-0000-0000-0000A5280000}"/>
    <cellStyle name="Normal 30 2 5 2 2" xfId="10316" xr:uid="{00000000-0005-0000-0000-0000A6280000}"/>
    <cellStyle name="Normal 30 2 5 2 3" xfId="10317" xr:uid="{00000000-0005-0000-0000-0000A7280000}"/>
    <cellStyle name="Normal 30 2 5 3" xfId="10318" xr:uid="{00000000-0005-0000-0000-0000A8280000}"/>
    <cellStyle name="Normal 30 2 5 4" xfId="10319" xr:uid="{00000000-0005-0000-0000-0000A9280000}"/>
    <cellStyle name="Normal 30 2 6" xfId="10320" xr:uid="{00000000-0005-0000-0000-0000AA280000}"/>
    <cellStyle name="Normal 30 2 6 2" xfId="10321" xr:uid="{00000000-0005-0000-0000-0000AB280000}"/>
    <cellStyle name="Normal 30 2 6 2 2" xfId="10322" xr:uid="{00000000-0005-0000-0000-0000AC280000}"/>
    <cellStyle name="Normal 30 2 6 2 3" xfId="10323" xr:uid="{00000000-0005-0000-0000-0000AD280000}"/>
    <cellStyle name="Normal 30 2 6 3" xfId="10324" xr:uid="{00000000-0005-0000-0000-0000AE280000}"/>
    <cellStyle name="Normal 30 2 6 4" xfId="10325" xr:uid="{00000000-0005-0000-0000-0000AF280000}"/>
    <cellStyle name="Normal 30 2 7" xfId="10326" xr:uid="{00000000-0005-0000-0000-0000B0280000}"/>
    <cellStyle name="Normal 30 2 7 2" xfId="10327" xr:uid="{00000000-0005-0000-0000-0000B1280000}"/>
    <cellStyle name="Normal 30 2 7 3" xfId="10328" xr:uid="{00000000-0005-0000-0000-0000B2280000}"/>
    <cellStyle name="Normal 30 2 8" xfId="10329" xr:uid="{00000000-0005-0000-0000-0000B3280000}"/>
    <cellStyle name="Normal 30 2 9" xfId="10330" xr:uid="{00000000-0005-0000-0000-0000B4280000}"/>
    <cellStyle name="Normal 30 3" xfId="10331" xr:uid="{00000000-0005-0000-0000-0000B5280000}"/>
    <cellStyle name="Normal 30 3 2" xfId="10332" xr:uid="{00000000-0005-0000-0000-0000B6280000}"/>
    <cellStyle name="Normal 30 3 2 2" xfId="10333" xr:uid="{00000000-0005-0000-0000-0000B7280000}"/>
    <cellStyle name="Normal 30 3 2 2 2" xfId="10334" xr:uid="{00000000-0005-0000-0000-0000B8280000}"/>
    <cellStyle name="Normal 30 3 2 2 3" xfId="10335" xr:uid="{00000000-0005-0000-0000-0000B9280000}"/>
    <cellStyle name="Normal 30 3 2 3" xfId="10336" xr:uid="{00000000-0005-0000-0000-0000BA280000}"/>
    <cellStyle name="Normal 30 3 2 4" xfId="10337" xr:uid="{00000000-0005-0000-0000-0000BB280000}"/>
    <cellStyle name="Normal 30 3 2 5" xfId="10338" xr:uid="{00000000-0005-0000-0000-0000BC280000}"/>
    <cellStyle name="Normal 30 3 3" xfId="10339" xr:uid="{00000000-0005-0000-0000-0000BD280000}"/>
    <cellStyle name="Normal 30 3 3 2" xfId="10340" xr:uid="{00000000-0005-0000-0000-0000BE280000}"/>
    <cellStyle name="Normal 30 3 3 2 2" xfId="10341" xr:uid="{00000000-0005-0000-0000-0000BF280000}"/>
    <cellStyle name="Normal 30 3 3 2 3" xfId="10342" xr:uid="{00000000-0005-0000-0000-0000C0280000}"/>
    <cellStyle name="Normal 30 3 3 3" xfId="10343" xr:uid="{00000000-0005-0000-0000-0000C1280000}"/>
    <cellStyle name="Normal 30 3 3 4" xfId="10344" xr:uid="{00000000-0005-0000-0000-0000C2280000}"/>
    <cellStyle name="Normal 30 3 4" xfId="10345" xr:uid="{00000000-0005-0000-0000-0000C3280000}"/>
    <cellStyle name="Normal 30 3 4 2" xfId="10346" xr:uid="{00000000-0005-0000-0000-0000C4280000}"/>
    <cellStyle name="Normal 30 3 4 2 2" xfId="10347" xr:uid="{00000000-0005-0000-0000-0000C5280000}"/>
    <cellStyle name="Normal 30 3 4 2 3" xfId="10348" xr:uid="{00000000-0005-0000-0000-0000C6280000}"/>
    <cellStyle name="Normal 30 3 4 3" xfId="10349" xr:uid="{00000000-0005-0000-0000-0000C7280000}"/>
    <cellStyle name="Normal 30 3 4 4" xfId="10350" xr:uid="{00000000-0005-0000-0000-0000C8280000}"/>
    <cellStyle name="Normal 30 3 5" xfId="10351" xr:uid="{00000000-0005-0000-0000-0000C9280000}"/>
    <cellStyle name="Normal 30 3 5 2" xfId="10352" xr:uid="{00000000-0005-0000-0000-0000CA280000}"/>
    <cellStyle name="Normal 30 3 5 3" xfId="10353" xr:uid="{00000000-0005-0000-0000-0000CB280000}"/>
    <cellStyle name="Normal 30 3 6" xfId="10354" xr:uid="{00000000-0005-0000-0000-0000CC280000}"/>
    <cellStyle name="Normal 30 3 7" xfId="10355" xr:uid="{00000000-0005-0000-0000-0000CD280000}"/>
    <cellStyle name="Normal 30 4" xfId="10356" xr:uid="{00000000-0005-0000-0000-0000CE280000}"/>
    <cellStyle name="Normal 30 4 2" xfId="10357" xr:uid="{00000000-0005-0000-0000-0000CF280000}"/>
    <cellStyle name="Normal 30 5" xfId="10358" xr:uid="{00000000-0005-0000-0000-0000D0280000}"/>
    <cellStyle name="Normal 30 5 2" xfId="10359" xr:uid="{00000000-0005-0000-0000-0000D1280000}"/>
    <cellStyle name="Normal 30 5 2 2" xfId="10360" xr:uid="{00000000-0005-0000-0000-0000D2280000}"/>
    <cellStyle name="Normal 30 5 2 3" xfId="10361" xr:uid="{00000000-0005-0000-0000-0000D3280000}"/>
    <cellStyle name="Normal 30 5 3" xfId="10362" xr:uid="{00000000-0005-0000-0000-0000D4280000}"/>
    <cellStyle name="Normal 30 5 4" xfId="10363" xr:uid="{00000000-0005-0000-0000-0000D5280000}"/>
    <cellStyle name="Normal 30 6" xfId="10364" xr:uid="{00000000-0005-0000-0000-0000D6280000}"/>
    <cellStyle name="Normal 30 6 2" xfId="10365" xr:uid="{00000000-0005-0000-0000-0000D7280000}"/>
    <cellStyle name="Normal 30 6 2 2" xfId="10366" xr:uid="{00000000-0005-0000-0000-0000D8280000}"/>
    <cellStyle name="Normal 30 6 2 3" xfId="10367" xr:uid="{00000000-0005-0000-0000-0000D9280000}"/>
    <cellStyle name="Normal 30 6 3" xfId="10368" xr:uid="{00000000-0005-0000-0000-0000DA280000}"/>
    <cellStyle name="Normal 30 6 4" xfId="10369" xr:uid="{00000000-0005-0000-0000-0000DB280000}"/>
    <cellStyle name="Normal 30 7" xfId="10370" xr:uid="{00000000-0005-0000-0000-0000DC280000}"/>
    <cellStyle name="Normal 30 7 2" xfId="10371" xr:uid="{00000000-0005-0000-0000-0000DD280000}"/>
    <cellStyle name="Normal 30 7 2 2" xfId="10372" xr:uid="{00000000-0005-0000-0000-0000DE280000}"/>
    <cellStyle name="Normal 30 7 2 3" xfId="10373" xr:uid="{00000000-0005-0000-0000-0000DF280000}"/>
    <cellStyle name="Normal 30 7 3" xfId="10374" xr:uid="{00000000-0005-0000-0000-0000E0280000}"/>
    <cellStyle name="Normal 30 7 4" xfId="10375" xr:uid="{00000000-0005-0000-0000-0000E1280000}"/>
    <cellStyle name="Normal 30 8" xfId="10376" xr:uid="{00000000-0005-0000-0000-0000E2280000}"/>
    <cellStyle name="Normal 30 8 2" xfId="10377" xr:uid="{00000000-0005-0000-0000-0000E3280000}"/>
    <cellStyle name="Normal 30 8 3" xfId="10378" xr:uid="{00000000-0005-0000-0000-0000E4280000}"/>
    <cellStyle name="Normal 30 9" xfId="10379" xr:uid="{00000000-0005-0000-0000-0000E5280000}"/>
    <cellStyle name="Normal 31" xfId="10380" xr:uid="{00000000-0005-0000-0000-0000E6280000}"/>
    <cellStyle name="Normal 31 10" xfId="10381" xr:uid="{00000000-0005-0000-0000-0000E7280000}"/>
    <cellStyle name="Normal 31 11" xfId="10382" xr:uid="{00000000-0005-0000-0000-0000E8280000}"/>
    <cellStyle name="Normal 31 2" xfId="10383" xr:uid="{00000000-0005-0000-0000-0000E9280000}"/>
    <cellStyle name="Normal 31 2 10" xfId="10384" xr:uid="{00000000-0005-0000-0000-0000EA280000}"/>
    <cellStyle name="Normal 31 2 2" xfId="10385" xr:uid="{00000000-0005-0000-0000-0000EB280000}"/>
    <cellStyle name="Normal 31 2 2 2" xfId="10386" xr:uid="{00000000-0005-0000-0000-0000EC280000}"/>
    <cellStyle name="Normal 31 2 2 2 2" xfId="10387" xr:uid="{00000000-0005-0000-0000-0000ED280000}"/>
    <cellStyle name="Normal 31 2 2 2 2 2" xfId="10388" xr:uid="{00000000-0005-0000-0000-0000EE280000}"/>
    <cellStyle name="Normal 31 2 2 2 2 3" xfId="10389" xr:uid="{00000000-0005-0000-0000-0000EF280000}"/>
    <cellStyle name="Normal 31 2 2 2 3" xfId="10390" xr:uid="{00000000-0005-0000-0000-0000F0280000}"/>
    <cellStyle name="Normal 31 2 2 2 4" xfId="10391" xr:uid="{00000000-0005-0000-0000-0000F1280000}"/>
    <cellStyle name="Normal 31 2 2 2 5" xfId="10392" xr:uid="{00000000-0005-0000-0000-0000F2280000}"/>
    <cellStyle name="Normal 31 2 2 3" xfId="10393" xr:uid="{00000000-0005-0000-0000-0000F3280000}"/>
    <cellStyle name="Normal 31 2 2 3 2" xfId="10394" xr:uid="{00000000-0005-0000-0000-0000F4280000}"/>
    <cellStyle name="Normal 31 2 2 3 2 2" xfId="10395" xr:uid="{00000000-0005-0000-0000-0000F5280000}"/>
    <cellStyle name="Normal 31 2 2 3 2 3" xfId="10396" xr:uid="{00000000-0005-0000-0000-0000F6280000}"/>
    <cellStyle name="Normal 31 2 2 3 3" xfId="10397" xr:uid="{00000000-0005-0000-0000-0000F7280000}"/>
    <cellStyle name="Normal 31 2 2 3 4" xfId="10398" xr:uid="{00000000-0005-0000-0000-0000F8280000}"/>
    <cellStyle name="Normal 31 2 2 4" xfId="10399" xr:uid="{00000000-0005-0000-0000-0000F9280000}"/>
    <cellStyle name="Normal 31 2 2 4 2" xfId="10400" xr:uid="{00000000-0005-0000-0000-0000FA280000}"/>
    <cellStyle name="Normal 31 2 2 4 2 2" xfId="10401" xr:uid="{00000000-0005-0000-0000-0000FB280000}"/>
    <cellStyle name="Normal 31 2 2 4 2 3" xfId="10402" xr:uid="{00000000-0005-0000-0000-0000FC280000}"/>
    <cellStyle name="Normal 31 2 2 4 3" xfId="10403" xr:uid="{00000000-0005-0000-0000-0000FD280000}"/>
    <cellStyle name="Normal 31 2 2 4 4" xfId="10404" xr:uid="{00000000-0005-0000-0000-0000FE280000}"/>
    <cellStyle name="Normal 31 2 2 5" xfId="10405" xr:uid="{00000000-0005-0000-0000-0000FF280000}"/>
    <cellStyle name="Normal 31 2 2 5 2" xfId="10406" xr:uid="{00000000-0005-0000-0000-000000290000}"/>
    <cellStyle name="Normal 31 2 2 5 3" xfId="10407" xr:uid="{00000000-0005-0000-0000-000001290000}"/>
    <cellStyle name="Normal 31 2 2 6" xfId="10408" xr:uid="{00000000-0005-0000-0000-000002290000}"/>
    <cellStyle name="Normal 31 2 2 7" xfId="10409" xr:uid="{00000000-0005-0000-0000-000003290000}"/>
    <cellStyle name="Normal 31 2 3" xfId="10410" xr:uid="{00000000-0005-0000-0000-000004290000}"/>
    <cellStyle name="Normal 31 2 4" xfId="10411" xr:uid="{00000000-0005-0000-0000-000005290000}"/>
    <cellStyle name="Normal 31 2 4 2" xfId="10412" xr:uid="{00000000-0005-0000-0000-000006290000}"/>
    <cellStyle name="Normal 31 2 4 2 2" xfId="10413" xr:uid="{00000000-0005-0000-0000-000007290000}"/>
    <cellStyle name="Normal 31 2 4 2 3" xfId="10414" xr:uid="{00000000-0005-0000-0000-000008290000}"/>
    <cellStyle name="Normal 31 2 4 3" xfId="10415" xr:uid="{00000000-0005-0000-0000-000009290000}"/>
    <cellStyle name="Normal 31 2 4 4" xfId="10416" xr:uid="{00000000-0005-0000-0000-00000A290000}"/>
    <cellStyle name="Normal 31 2 5" xfId="10417" xr:uid="{00000000-0005-0000-0000-00000B290000}"/>
    <cellStyle name="Normal 31 2 5 2" xfId="10418" xr:uid="{00000000-0005-0000-0000-00000C290000}"/>
    <cellStyle name="Normal 31 2 5 2 2" xfId="10419" xr:uid="{00000000-0005-0000-0000-00000D290000}"/>
    <cellStyle name="Normal 31 2 5 2 3" xfId="10420" xr:uid="{00000000-0005-0000-0000-00000E290000}"/>
    <cellStyle name="Normal 31 2 5 3" xfId="10421" xr:uid="{00000000-0005-0000-0000-00000F290000}"/>
    <cellStyle name="Normal 31 2 5 4" xfId="10422" xr:uid="{00000000-0005-0000-0000-000010290000}"/>
    <cellStyle name="Normal 31 2 6" xfId="10423" xr:uid="{00000000-0005-0000-0000-000011290000}"/>
    <cellStyle name="Normal 31 2 6 2" xfId="10424" xr:uid="{00000000-0005-0000-0000-000012290000}"/>
    <cellStyle name="Normal 31 2 6 2 2" xfId="10425" xr:uid="{00000000-0005-0000-0000-000013290000}"/>
    <cellStyle name="Normal 31 2 6 2 3" xfId="10426" xr:uid="{00000000-0005-0000-0000-000014290000}"/>
    <cellStyle name="Normal 31 2 6 3" xfId="10427" xr:uid="{00000000-0005-0000-0000-000015290000}"/>
    <cellStyle name="Normal 31 2 6 4" xfId="10428" xr:uid="{00000000-0005-0000-0000-000016290000}"/>
    <cellStyle name="Normal 31 2 7" xfId="10429" xr:uid="{00000000-0005-0000-0000-000017290000}"/>
    <cellStyle name="Normal 31 2 7 2" xfId="10430" xr:uid="{00000000-0005-0000-0000-000018290000}"/>
    <cellStyle name="Normal 31 2 7 3" xfId="10431" xr:uid="{00000000-0005-0000-0000-000019290000}"/>
    <cellStyle name="Normal 31 2 8" xfId="10432" xr:uid="{00000000-0005-0000-0000-00001A290000}"/>
    <cellStyle name="Normal 31 2 9" xfId="10433" xr:uid="{00000000-0005-0000-0000-00001B290000}"/>
    <cellStyle name="Normal 31 3" xfId="10434" xr:uid="{00000000-0005-0000-0000-00001C290000}"/>
    <cellStyle name="Normal 31 3 2" xfId="10435" xr:uid="{00000000-0005-0000-0000-00001D290000}"/>
    <cellStyle name="Normal 31 3 2 2" xfId="10436" xr:uid="{00000000-0005-0000-0000-00001E290000}"/>
    <cellStyle name="Normal 31 3 2 2 2" xfId="10437" xr:uid="{00000000-0005-0000-0000-00001F290000}"/>
    <cellStyle name="Normal 31 3 2 2 3" xfId="10438" xr:uid="{00000000-0005-0000-0000-000020290000}"/>
    <cellStyle name="Normal 31 3 2 3" xfId="10439" xr:uid="{00000000-0005-0000-0000-000021290000}"/>
    <cellStyle name="Normal 31 3 2 4" xfId="10440" xr:uid="{00000000-0005-0000-0000-000022290000}"/>
    <cellStyle name="Normal 31 3 3" xfId="10441" xr:uid="{00000000-0005-0000-0000-000023290000}"/>
    <cellStyle name="Normal 31 3 3 2" xfId="10442" xr:uid="{00000000-0005-0000-0000-000024290000}"/>
    <cellStyle name="Normal 31 3 3 2 2" xfId="10443" xr:uid="{00000000-0005-0000-0000-000025290000}"/>
    <cellStyle name="Normal 31 3 3 2 3" xfId="10444" xr:uid="{00000000-0005-0000-0000-000026290000}"/>
    <cellStyle name="Normal 31 3 3 3" xfId="10445" xr:uid="{00000000-0005-0000-0000-000027290000}"/>
    <cellStyle name="Normal 31 3 3 4" xfId="10446" xr:uid="{00000000-0005-0000-0000-000028290000}"/>
    <cellStyle name="Normal 31 3 4" xfId="10447" xr:uid="{00000000-0005-0000-0000-000029290000}"/>
    <cellStyle name="Normal 31 3 4 2" xfId="10448" xr:uid="{00000000-0005-0000-0000-00002A290000}"/>
    <cellStyle name="Normal 31 3 4 2 2" xfId="10449" xr:uid="{00000000-0005-0000-0000-00002B290000}"/>
    <cellStyle name="Normal 31 3 4 2 3" xfId="10450" xr:uid="{00000000-0005-0000-0000-00002C290000}"/>
    <cellStyle name="Normal 31 3 4 3" xfId="10451" xr:uid="{00000000-0005-0000-0000-00002D290000}"/>
    <cellStyle name="Normal 31 3 4 4" xfId="10452" xr:uid="{00000000-0005-0000-0000-00002E290000}"/>
    <cellStyle name="Normal 31 3 5" xfId="10453" xr:uid="{00000000-0005-0000-0000-00002F290000}"/>
    <cellStyle name="Normal 31 3 5 2" xfId="10454" xr:uid="{00000000-0005-0000-0000-000030290000}"/>
    <cellStyle name="Normal 31 3 5 3" xfId="10455" xr:uid="{00000000-0005-0000-0000-000031290000}"/>
    <cellStyle name="Normal 31 3 6" xfId="10456" xr:uid="{00000000-0005-0000-0000-000032290000}"/>
    <cellStyle name="Normal 31 3 7" xfId="10457" xr:uid="{00000000-0005-0000-0000-000033290000}"/>
    <cellStyle name="Normal 31 3 8" xfId="10458" xr:uid="{00000000-0005-0000-0000-000034290000}"/>
    <cellStyle name="Normal 31 4" xfId="10459" xr:uid="{00000000-0005-0000-0000-000035290000}"/>
    <cellStyle name="Normal 31 5" xfId="10460" xr:uid="{00000000-0005-0000-0000-000036290000}"/>
    <cellStyle name="Normal 31 5 2" xfId="10461" xr:uid="{00000000-0005-0000-0000-000037290000}"/>
    <cellStyle name="Normal 31 5 2 2" xfId="10462" xr:uid="{00000000-0005-0000-0000-000038290000}"/>
    <cellStyle name="Normal 31 5 2 3" xfId="10463" xr:uid="{00000000-0005-0000-0000-000039290000}"/>
    <cellStyle name="Normal 31 5 3" xfId="10464" xr:uid="{00000000-0005-0000-0000-00003A290000}"/>
    <cellStyle name="Normal 31 5 4" xfId="10465" xr:uid="{00000000-0005-0000-0000-00003B290000}"/>
    <cellStyle name="Normal 31 6" xfId="10466" xr:uid="{00000000-0005-0000-0000-00003C290000}"/>
    <cellStyle name="Normal 31 6 2" xfId="10467" xr:uid="{00000000-0005-0000-0000-00003D290000}"/>
    <cellStyle name="Normal 31 6 2 2" xfId="10468" xr:uid="{00000000-0005-0000-0000-00003E290000}"/>
    <cellStyle name="Normal 31 6 2 3" xfId="10469" xr:uid="{00000000-0005-0000-0000-00003F290000}"/>
    <cellStyle name="Normal 31 6 3" xfId="10470" xr:uid="{00000000-0005-0000-0000-000040290000}"/>
    <cellStyle name="Normal 31 6 4" xfId="10471" xr:uid="{00000000-0005-0000-0000-000041290000}"/>
    <cellStyle name="Normal 31 7" xfId="10472" xr:uid="{00000000-0005-0000-0000-000042290000}"/>
    <cellStyle name="Normal 31 7 2" xfId="10473" xr:uid="{00000000-0005-0000-0000-000043290000}"/>
    <cellStyle name="Normal 31 7 2 2" xfId="10474" xr:uid="{00000000-0005-0000-0000-000044290000}"/>
    <cellStyle name="Normal 31 7 2 3" xfId="10475" xr:uid="{00000000-0005-0000-0000-000045290000}"/>
    <cellStyle name="Normal 31 7 3" xfId="10476" xr:uid="{00000000-0005-0000-0000-000046290000}"/>
    <cellStyle name="Normal 31 7 4" xfId="10477" xr:uid="{00000000-0005-0000-0000-000047290000}"/>
    <cellStyle name="Normal 31 8" xfId="10478" xr:uid="{00000000-0005-0000-0000-000048290000}"/>
    <cellStyle name="Normal 31 8 2" xfId="10479" xr:uid="{00000000-0005-0000-0000-000049290000}"/>
    <cellStyle name="Normal 31 8 3" xfId="10480" xr:uid="{00000000-0005-0000-0000-00004A290000}"/>
    <cellStyle name="Normal 31 9" xfId="10481" xr:uid="{00000000-0005-0000-0000-00004B290000}"/>
    <cellStyle name="Normal 32" xfId="10482" xr:uid="{00000000-0005-0000-0000-00004C290000}"/>
    <cellStyle name="Normal 32 10" xfId="10483" xr:uid="{00000000-0005-0000-0000-00004D290000}"/>
    <cellStyle name="Normal 32 11" xfId="10484" xr:uid="{00000000-0005-0000-0000-00004E290000}"/>
    <cellStyle name="Normal 32 2" xfId="10485" xr:uid="{00000000-0005-0000-0000-00004F290000}"/>
    <cellStyle name="Normal 32 2 10" xfId="10486" xr:uid="{00000000-0005-0000-0000-000050290000}"/>
    <cellStyle name="Normal 32 2 2" xfId="10487" xr:uid="{00000000-0005-0000-0000-000051290000}"/>
    <cellStyle name="Normal 32 2 2 2" xfId="10488" xr:uid="{00000000-0005-0000-0000-000052290000}"/>
    <cellStyle name="Normal 32 2 2 2 2" xfId="10489" xr:uid="{00000000-0005-0000-0000-000053290000}"/>
    <cellStyle name="Normal 32 2 2 2 2 2" xfId="10490" xr:uid="{00000000-0005-0000-0000-000054290000}"/>
    <cellStyle name="Normal 32 2 2 2 2 3" xfId="10491" xr:uid="{00000000-0005-0000-0000-000055290000}"/>
    <cellStyle name="Normal 32 2 2 2 3" xfId="10492" xr:uid="{00000000-0005-0000-0000-000056290000}"/>
    <cellStyle name="Normal 32 2 2 2 4" xfId="10493" xr:uid="{00000000-0005-0000-0000-000057290000}"/>
    <cellStyle name="Normal 32 2 2 2 5" xfId="10494" xr:uid="{00000000-0005-0000-0000-000058290000}"/>
    <cellStyle name="Normal 32 2 2 3" xfId="10495" xr:uid="{00000000-0005-0000-0000-000059290000}"/>
    <cellStyle name="Normal 32 2 2 3 2" xfId="10496" xr:uid="{00000000-0005-0000-0000-00005A290000}"/>
    <cellStyle name="Normal 32 2 2 3 2 2" xfId="10497" xr:uid="{00000000-0005-0000-0000-00005B290000}"/>
    <cellStyle name="Normal 32 2 2 3 2 3" xfId="10498" xr:uid="{00000000-0005-0000-0000-00005C290000}"/>
    <cellStyle name="Normal 32 2 2 3 3" xfId="10499" xr:uid="{00000000-0005-0000-0000-00005D290000}"/>
    <cellStyle name="Normal 32 2 2 3 4" xfId="10500" xr:uid="{00000000-0005-0000-0000-00005E290000}"/>
    <cellStyle name="Normal 32 2 2 4" xfId="10501" xr:uid="{00000000-0005-0000-0000-00005F290000}"/>
    <cellStyle name="Normal 32 2 2 4 2" xfId="10502" xr:uid="{00000000-0005-0000-0000-000060290000}"/>
    <cellStyle name="Normal 32 2 2 4 2 2" xfId="10503" xr:uid="{00000000-0005-0000-0000-000061290000}"/>
    <cellStyle name="Normal 32 2 2 4 2 3" xfId="10504" xr:uid="{00000000-0005-0000-0000-000062290000}"/>
    <cellStyle name="Normal 32 2 2 4 3" xfId="10505" xr:uid="{00000000-0005-0000-0000-000063290000}"/>
    <cellStyle name="Normal 32 2 2 4 4" xfId="10506" xr:uid="{00000000-0005-0000-0000-000064290000}"/>
    <cellStyle name="Normal 32 2 2 5" xfId="10507" xr:uid="{00000000-0005-0000-0000-000065290000}"/>
    <cellStyle name="Normal 32 2 2 5 2" xfId="10508" xr:uid="{00000000-0005-0000-0000-000066290000}"/>
    <cellStyle name="Normal 32 2 2 5 3" xfId="10509" xr:uid="{00000000-0005-0000-0000-000067290000}"/>
    <cellStyle name="Normal 32 2 2 6" xfId="10510" xr:uid="{00000000-0005-0000-0000-000068290000}"/>
    <cellStyle name="Normal 32 2 2 7" xfId="10511" xr:uid="{00000000-0005-0000-0000-000069290000}"/>
    <cellStyle name="Normal 32 2 3" xfId="10512" xr:uid="{00000000-0005-0000-0000-00006A290000}"/>
    <cellStyle name="Normal 32 2 4" xfId="10513" xr:uid="{00000000-0005-0000-0000-00006B290000}"/>
    <cellStyle name="Normal 32 2 4 2" xfId="10514" xr:uid="{00000000-0005-0000-0000-00006C290000}"/>
    <cellStyle name="Normal 32 2 4 2 2" xfId="10515" xr:uid="{00000000-0005-0000-0000-00006D290000}"/>
    <cellStyle name="Normal 32 2 4 2 3" xfId="10516" xr:uid="{00000000-0005-0000-0000-00006E290000}"/>
    <cellStyle name="Normal 32 2 4 3" xfId="10517" xr:uid="{00000000-0005-0000-0000-00006F290000}"/>
    <cellStyle name="Normal 32 2 4 4" xfId="10518" xr:uid="{00000000-0005-0000-0000-000070290000}"/>
    <cellStyle name="Normal 32 2 5" xfId="10519" xr:uid="{00000000-0005-0000-0000-000071290000}"/>
    <cellStyle name="Normal 32 2 5 2" xfId="10520" xr:uid="{00000000-0005-0000-0000-000072290000}"/>
    <cellStyle name="Normal 32 2 5 2 2" xfId="10521" xr:uid="{00000000-0005-0000-0000-000073290000}"/>
    <cellStyle name="Normal 32 2 5 2 3" xfId="10522" xr:uid="{00000000-0005-0000-0000-000074290000}"/>
    <cellStyle name="Normal 32 2 5 3" xfId="10523" xr:uid="{00000000-0005-0000-0000-000075290000}"/>
    <cellStyle name="Normal 32 2 5 4" xfId="10524" xr:uid="{00000000-0005-0000-0000-000076290000}"/>
    <cellStyle name="Normal 32 2 6" xfId="10525" xr:uid="{00000000-0005-0000-0000-000077290000}"/>
    <cellStyle name="Normal 32 2 6 2" xfId="10526" xr:uid="{00000000-0005-0000-0000-000078290000}"/>
    <cellStyle name="Normal 32 2 6 2 2" xfId="10527" xr:uid="{00000000-0005-0000-0000-000079290000}"/>
    <cellStyle name="Normal 32 2 6 2 3" xfId="10528" xr:uid="{00000000-0005-0000-0000-00007A290000}"/>
    <cellStyle name="Normal 32 2 6 3" xfId="10529" xr:uid="{00000000-0005-0000-0000-00007B290000}"/>
    <cellStyle name="Normal 32 2 6 4" xfId="10530" xr:uid="{00000000-0005-0000-0000-00007C290000}"/>
    <cellStyle name="Normal 32 2 7" xfId="10531" xr:uid="{00000000-0005-0000-0000-00007D290000}"/>
    <cellStyle name="Normal 32 2 7 2" xfId="10532" xr:uid="{00000000-0005-0000-0000-00007E290000}"/>
    <cellStyle name="Normal 32 2 7 3" xfId="10533" xr:uid="{00000000-0005-0000-0000-00007F290000}"/>
    <cellStyle name="Normal 32 2 8" xfId="10534" xr:uid="{00000000-0005-0000-0000-000080290000}"/>
    <cellStyle name="Normal 32 2 9" xfId="10535" xr:uid="{00000000-0005-0000-0000-000081290000}"/>
    <cellStyle name="Normal 32 3" xfId="10536" xr:uid="{00000000-0005-0000-0000-000082290000}"/>
    <cellStyle name="Normal 32 3 2" xfId="10537" xr:uid="{00000000-0005-0000-0000-000083290000}"/>
    <cellStyle name="Normal 32 3 2 2" xfId="10538" xr:uid="{00000000-0005-0000-0000-000084290000}"/>
    <cellStyle name="Normal 32 3 2 2 2" xfId="10539" xr:uid="{00000000-0005-0000-0000-000085290000}"/>
    <cellStyle name="Normal 32 3 2 2 3" xfId="10540" xr:uid="{00000000-0005-0000-0000-000086290000}"/>
    <cellStyle name="Normal 32 3 2 3" xfId="10541" xr:uid="{00000000-0005-0000-0000-000087290000}"/>
    <cellStyle name="Normal 32 3 2 4" xfId="10542" xr:uid="{00000000-0005-0000-0000-000088290000}"/>
    <cellStyle name="Normal 32 3 3" xfId="10543" xr:uid="{00000000-0005-0000-0000-000089290000}"/>
    <cellStyle name="Normal 32 3 3 2" xfId="10544" xr:uid="{00000000-0005-0000-0000-00008A290000}"/>
    <cellStyle name="Normal 32 3 3 2 2" xfId="10545" xr:uid="{00000000-0005-0000-0000-00008B290000}"/>
    <cellStyle name="Normal 32 3 3 2 3" xfId="10546" xr:uid="{00000000-0005-0000-0000-00008C290000}"/>
    <cellStyle name="Normal 32 3 3 3" xfId="10547" xr:uid="{00000000-0005-0000-0000-00008D290000}"/>
    <cellStyle name="Normal 32 3 3 4" xfId="10548" xr:uid="{00000000-0005-0000-0000-00008E290000}"/>
    <cellStyle name="Normal 32 3 4" xfId="10549" xr:uid="{00000000-0005-0000-0000-00008F290000}"/>
    <cellStyle name="Normal 32 3 4 2" xfId="10550" xr:uid="{00000000-0005-0000-0000-000090290000}"/>
    <cellStyle name="Normal 32 3 4 2 2" xfId="10551" xr:uid="{00000000-0005-0000-0000-000091290000}"/>
    <cellStyle name="Normal 32 3 4 2 3" xfId="10552" xr:uid="{00000000-0005-0000-0000-000092290000}"/>
    <cellStyle name="Normal 32 3 4 3" xfId="10553" xr:uid="{00000000-0005-0000-0000-000093290000}"/>
    <cellStyle name="Normal 32 3 4 4" xfId="10554" xr:uid="{00000000-0005-0000-0000-000094290000}"/>
    <cellStyle name="Normal 32 3 5" xfId="10555" xr:uid="{00000000-0005-0000-0000-000095290000}"/>
    <cellStyle name="Normal 32 3 5 2" xfId="10556" xr:uid="{00000000-0005-0000-0000-000096290000}"/>
    <cellStyle name="Normal 32 3 5 3" xfId="10557" xr:uid="{00000000-0005-0000-0000-000097290000}"/>
    <cellStyle name="Normal 32 3 6" xfId="10558" xr:uid="{00000000-0005-0000-0000-000098290000}"/>
    <cellStyle name="Normal 32 3 7" xfId="10559" xr:uid="{00000000-0005-0000-0000-000099290000}"/>
    <cellStyle name="Normal 32 3 8" xfId="10560" xr:uid="{00000000-0005-0000-0000-00009A290000}"/>
    <cellStyle name="Normal 32 4" xfId="10561" xr:uid="{00000000-0005-0000-0000-00009B290000}"/>
    <cellStyle name="Normal 32 5" xfId="10562" xr:uid="{00000000-0005-0000-0000-00009C290000}"/>
    <cellStyle name="Normal 32 5 2" xfId="10563" xr:uid="{00000000-0005-0000-0000-00009D290000}"/>
    <cellStyle name="Normal 32 5 2 2" xfId="10564" xr:uid="{00000000-0005-0000-0000-00009E290000}"/>
    <cellStyle name="Normal 32 5 2 3" xfId="10565" xr:uid="{00000000-0005-0000-0000-00009F290000}"/>
    <cellStyle name="Normal 32 5 3" xfId="10566" xr:uid="{00000000-0005-0000-0000-0000A0290000}"/>
    <cellStyle name="Normal 32 5 4" xfId="10567" xr:uid="{00000000-0005-0000-0000-0000A1290000}"/>
    <cellStyle name="Normal 32 6" xfId="10568" xr:uid="{00000000-0005-0000-0000-0000A2290000}"/>
    <cellStyle name="Normal 32 6 2" xfId="10569" xr:uid="{00000000-0005-0000-0000-0000A3290000}"/>
    <cellStyle name="Normal 32 6 2 2" xfId="10570" xr:uid="{00000000-0005-0000-0000-0000A4290000}"/>
    <cellStyle name="Normal 32 6 2 3" xfId="10571" xr:uid="{00000000-0005-0000-0000-0000A5290000}"/>
    <cellStyle name="Normal 32 6 3" xfId="10572" xr:uid="{00000000-0005-0000-0000-0000A6290000}"/>
    <cellStyle name="Normal 32 6 4" xfId="10573" xr:uid="{00000000-0005-0000-0000-0000A7290000}"/>
    <cellStyle name="Normal 32 7" xfId="10574" xr:uid="{00000000-0005-0000-0000-0000A8290000}"/>
    <cellStyle name="Normal 32 7 2" xfId="10575" xr:uid="{00000000-0005-0000-0000-0000A9290000}"/>
    <cellStyle name="Normal 32 7 2 2" xfId="10576" xr:uid="{00000000-0005-0000-0000-0000AA290000}"/>
    <cellStyle name="Normal 32 7 2 3" xfId="10577" xr:uid="{00000000-0005-0000-0000-0000AB290000}"/>
    <cellStyle name="Normal 32 7 3" xfId="10578" xr:uid="{00000000-0005-0000-0000-0000AC290000}"/>
    <cellStyle name="Normal 32 7 4" xfId="10579" xr:uid="{00000000-0005-0000-0000-0000AD290000}"/>
    <cellStyle name="Normal 32 8" xfId="10580" xr:uid="{00000000-0005-0000-0000-0000AE290000}"/>
    <cellStyle name="Normal 32 8 2" xfId="10581" xr:uid="{00000000-0005-0000-0000-0000AF290000}"/>
    <cellStyle name="Normal 32 8 3" xfId="10582" xr:uid="{00000000-0005-0000-0000-0000B0290000}"/>
    <cellStyle name="Normal 32 9" xfId="10583" xr:uid="{00000000-0005-0000-0000-0000B1290000}"/>
    <cellStyle name="Normal 33" xfId="10584" xr:uid="{00000000-0005-0000-0000-0000B2290000}"/>
    <cellStyle name="Normal 33 10" xfId="10585" xr:uid="{00000000-0005-0000-0000-0000B3290000}"/>
    <cellStyle name="Normal 33 11" xfId="10586" xr:uid="{00000000-0005-0000-0000-0000B4290000}"/>
    <cellStyle name="Normal 33 2" xfId="10587" xr:uid="{00000000-0005-0000-0000-0000B5290000}"/>
    <cellStyle name="Normal 33 2 10" xfId="10588" xr:uid="{00000000-0005-0000-0000-0000B6290000}"/>
    <cellStyle name="Normal 33 2 2" xfId="10589" xr:uid="{00000000-0005-0000-0000-0000B7290000}"/>
    <cellStyle name="Normal 33 2 2 2" xfId="10590" xr:uid="{00000000-0005-0000-0000-0000B8290000}"/>
    <cellStyle name="Normal 33 2 2 2 2" xfId="10591" xr:uid="{00000000-0005-0000-0000-0000B9290000}"/>
    <cellStyle name="Normal 33 2 2 2 2 2" xfId="10592" xr:uid="{00000000-0005-0000-0000-0000BA290000}"/>
    <cellStyle name="Normal 33 2 2 2 2 3" xfId="10593" xr:uid="{00000000-0005-0000-0000-0000BB290000}"/>
    <cellStyle name="Normal 33 2 2 2 3" xfId="10594" xr:uid="{00000000-0005-0000-0000-0000BC290000}"/>
    <cellStyle name="Normal 33 2 2 2 4" xfId="10595" xr:uid="{00000000-0005-0000-0000-0000BD290000}"/>
    <cellStyle name="Normal 33 2 2 3" xfId="10596" xr:uid="{00000000-0005-0000-0000-0000BE290000}"/>
    <cellStyle name="Normal 33 2 2 3 2" xfId="10597" xr:uid="{00000000-0005-0000-0000-0000BF290000}"/>
    <cellStyle name="Normal 33 2 2 3 2 2" xfId="10598" xr:uid="{00000000-0005-0000-0000-0000C0290000}"/>
    <cellStyle name="Normal 33 2 2 3 2 3" xfId="10599" xr:uid="{00000000-0005-0000-0000-0000C1290000}"/>
    <cellStyle name="Normal 33 2 2 3 3" xfId="10600" xr:uid="{00000000-0005-0000-0000-0000C2290000}"/>
    <cellStyle name="Normal 33 2 2 3 4" xfId="10601" xr:uid="{00000000-0005-0000-0000-0000C3290000}"/>
    <cellStyle name="Normal 33 2 2 4" xfId="10602" xr:uid="{00000000-0005-0000-0000-0000C4290000}"/>
    <cellStyle name="Normal 33 2 2 4 2" xfId="10603" xr:uid="{00000000-0005-0000-0000-0000C5290000}"/>
    <cellStyle name="Normal 33 2 2 4 2 2" xfId="10604" xr:uid="{00000000-0005-0000-0000-0000C6290000}"/>
    <cellStyle name="Normal 33 2 2 4 2 3" xfId="10605" xr:uid="{00000000-0005-0000-0000-0000C7290000}"/>
    <cellStyle name="Normal 33 2 2 4 3" xfId="10606" xr:uid="{00000000-0005-0000-0000-0000C8290000}"/>
    <cellStyle name="Normal 33 2 2 4 4" xfId="10607" xr:uid="{00000000-0005-0000-0000-0000C9290000}"/>
    <cellStyle name="Normal 33 2 2 5" xfId="10608" xr:uid="{00000000-0005-0000-0000-0000CA290000}"/>
    <cellStyle name="Normal 33 2 2 5 2" xfId="10609" xr:uid="{00000000-0005-0000-0000-0000CB290000}"/>
    <cellStyle name="Normal 33 2 2 5 3" xfId="10610" xr:uid="{00000000-0005-0000-0000-0000CC290000}"/>
    <cellStyle name="Normal 33 2 2 6" xfId="10611" xr:uid="{00000000-0005-0000-0000-0000CD290000}"/>
    <cellStyle name="Normal 33 2 2 7" xfId="10612" xr:uid="{00000000-0005-0000-0000-0000CE290000}"/>
    <cellStyle name="Normal 33 2 3" xfId="10613" xr:uid="{00000000-0005-0000-0000-0000CF290000}"/>
    <cellStyle name="Normal 33 2 4" xfId="10614" xr:uid="{00000000-0005-0000-0000-0000D0290000}"/>
    <cellStyle name="Normal 33 2 4 2" xfId="10615" xr:uid="{00000000-0005-0000-0000-0000D1290000}"/>
    <cellStyle name="Normal 33 2 4 2 2" xfId="10616" xr:uid="{00000000-0005-0000-0000-0000D2290000}"/>
    <cellStyle name="Normal 33 2 4 2 3" xfId="10617" xr:uid="{00000000-0005-0000-0000-0000D3290000}"/>
    <cellStyle name="Normal 33 2 4 3" xfId="10618" xr:uid="{00000000-0005-0000-0000-0000D4290000}"/>
    <cellStyle name="Normal 33 2 4 4" xfId="10619" xr:uid="{00000000-0005-0000-0000-0000D5290000}"/>
    <cellStyle name="Normal 33 2 5" xfId="10620" xr:uid="{00000000-0005-0000-0000-0000D6290000}"/>
    <cellStyle name="Normal 33 2 5 2" xfId="10621" xr:uid="{00000000-0005-0000-0000-0000D7290000}"/>
    <cellStyle name="Normal 33 2 5 2 2" xfId="10622" xr:uid="{00000000-0005-0000-0000-0000D8290000}"/>
    <cellStyle name="Normal 33 2 5 2 3" xfId="10623" xr:uid="{00000000-0005-0000-0000-0000D9290000}"/>
    <cellStyle name="Normal 33 2 5 3" xfId="10624" xr:uid="{00000000-0005-0000-0000-0000DA290000}"/>
    <cellStyle name="Normal 33 2 5 4" xfId="10625" xr:uid="{00000000-0005-0000-0000-0000DB290000}"/>
    <cellStyle name="Normal 33 2 6" xfId="10626" xr:uid="{00000000-0005-0000-0000-0000DC290000}"/>
    <cellStyle name="Normal 33 2 6 2" xfId="10627" xr:uid="{00000000-0005-0000-0000-0000DD290000}"/>
    <cellStyle name="Normal 33 2 6 2 2" xfId="10628" xr:uid="{00000000-0005-0000-0000-0000DE290000}"/>
    <cellStyle name="Normal 33 2 6 2 3" xfId="10629" xr:uid="{00000000-0005-0000-0000-0000DF290000}"/>
    <cellStyle name="Normal 33 2 6 3" xfId="10630" xr:uid="{00000000-0005-0000-0000-0000E0290000}"/>
    <cellStyle name="Normal 33 2 6 4" xfId="10631" xr:uid="{00000000-0005-0000-0000-0000E1290000}"/>
    <cellStyle name="Normal 33 2 7" xfId="10632" xr:uid="{00000000-0005-0000-0000-0000E2290000}"/>
    <cellStyle name="Normal 33 2 7 2" xfId="10633" xr:uid="{00000000-0005-0000-0000-0000E3290000}"/>
    <cellStyle name="Normal 33 2 7 3" xfId="10634" xr:uid="{00000000-0005-0000-0000-0000E4290000}"/>
    <cellStyle name="Normal 33 2 8" xfId="10635" xr:uid="{00000000-0005-0000-0000-0000E5290000}"/>
    <cellStyle name="Normal 33 2 9" xfId="10636" xr:uid="{00000000-0005-0000-0000-0000E6290000}"/>
    <cellStyle name="Normal 33 3" xfId="10637" xr:uid="{00000000-0005-0000-0000-0000E7290000}"/>
    <cellStyle name="Normal 33 3 2" xfId="10638" xr:uid="{00000000-0005-0000-0000-0000E8290000}"/>
    <cellStyle name="Normal 33 3 2 2" xfId="10639" xr:uid="{00000000-0005-0000-0000-0000E9290000}"/>
    <cellStyle name="Normal 33 3 2 2 2" xfId="10640" xr:uid="{00000000-0005-0000-0000-0000EA290000}"/>
    <cellStyle name="Normal 33 3 2 2 3" xfId="10641" xr:uid="{00000000-0005-0000-0000-0000EB290000}"/>
    <cellStyle name="Normal 33 3 2 3" xfId="10642" xr:uid="{00000000-0005-0000-0000-0000EC290000}"/>
    <cellStyle name="Normal 33 3 2 4" xfId="10643" xr:uid="{00000000-0005-0000-0000-0000ED290000}"/>
    <cellStyle name="Normal 33 3 2 5" xfId="10644" xr:uid="{00000000-0005-0000-0000-0000EE290000}"/>
    <cellStyle name="Normal 33 3 3" xfId="10645" xr:uid="{00000000-0005-0000-0000-0000EF290000}"/>
    <cellStyle name="Normal 33 3 3 2" xfId="10646" xr:uid="{00000000-0005-0000-0000-0000F0290000}"/>
    <cellStyle name="Normal 33 3 3 2 2" xfId="10647" xr:uid="{00000000-0005-0000-0000-0000F1290000}"/>
    <cellStyle name="Normal 33 3 3 2 3" xfId="10648" xr:uid="{00000000-0005-0000-0000-0000F2290000}"/>
    <cellStyle name="Normal 33 3 3 3" xfId="10649" xr:uid="{00000000-0005-0000-0000-0000F3290000}"/>
    <cellStyle name="Normal 33 3 3 4" xfId="10650" xr:uid="{00000000-0005-0000-0000-0000F4290000}"/>
    <cellStyle name="Normal 33 3 4" xfId="10651" xr:uid="{00000000-0005-0000-0000-0000F5290000}"/>
    <cellStyle name="Normal 33 3 4 2" xfId="10652" xr:uid="{00000000-0005-0000-0000-0000F6290000}"/>
    <cellStyle name="Normal 33 3 4 2 2" xfId="10653" xr:uid="{00000000-0005-0000-0000-0000F7290000}"/>
    <cellStyle name="Normal 33 3 4 2 3" xfId="10654" xr:uid="{00000000-0005-0000-0000-0000F8290000}"/>
    <cellStyle name="Normal 33 3 4 3" xfId="10655" xr:uid="{00000000-0005-0000-0000-0000F9290000}"/>
    <cellStyle name="Normal 33 3 4 4" xfId="10656" xr:uid="{00000000-0005-0000-0000-0000FA290000}"/>
    <cellStyle name="Normal 33 3 5" xfId="10657" xr:uid="{00000000-0005-0000-0000-0000FB290000}"/>
    <cellStyle name="Normal 33 3 5 2" xfId="10658" xr:uid="{00000000-0005-0000-0000-0000FC290000}"/>
    <cellStyle name="Normal 33 3 5 3" xfId="10659" xr:uid="{00000000-0005-0000-0000-0000FD290000}"/>
    <cellStyle name="Normal 33 3 6" xfId="10660" xr:uid="{00000000-0005-0000-0000-0000FE290000}"/>
    <cellStyle name="Normal 33 3 7" xfId="10661" xr:uid="{00000000-0005-0000-0000-0000FF290000}"/>
    <cellStyle name="Normal 33 4" xfId="10662" xr:uid="{00000000-0005-0000-0000-0000002A0000}"/>
    <cellStyle name="Normal 33 5" xfId="10663" xr:uid="{00000000-0005-0000-0000-0000012A0000}"/>
    <cellStyle name="Normal 33 5 2" xfId="10664" xr:uid="{00000000-0005-0000-0000-0000022A0000}"/>
    <cellStyle name="Normal 33 5 2 2" xfId="10665" xr:uid="{00000000-0005-0000-0000-0000032A0000}"/>
    <cellStyle name="Normal 33 5 2 3" xfId="10666" xr:uid="{00000000-0005-0000-0000-0000042A0000}"/>
    <cellStyle name="Normal 33 5 3" xfId="10667" xr:uid="{00000000-0005-0000-0000-0000052A0000}"/>
    <cellStyle name="Normal 33 5 4" xfId="10668" xr:uid="{00000000-0005-0000-0000-0000062A0000}"/>
    <cellStyle name="Normal 33 6" xfId="10669" xr:uid="{00000000-0005-0000-0000-0000072A0000}"/>
    <cellStyle name="Normal 33 6 2" xfId="10670" xr:uid="{00000000-0005-0000-0000-0000082A0000}"/>
    <cellStyle name="Normal 33 6 2 2" xfId="10671" xr:uid="{00000000-0005-0000-0000-0000092A0000}"/>
    <cellStyle name="Normal 33 6 2 3" xfId="10672" xr:uid="{00000000-0005-0000-0000-00000A2A0000}"/>
    <cellStyle name="Normal 33 6 3" xfId="10673" xr:uid="{00000000-0005-0000-0000-00000B2A0000}"/>
    <cellStyle name="Normal 33 6 4" xfId="10674" xr:uid="{00000000-0005-0000-0000-00000C2A0000}"/>
    <cellStyle name="Normal 33 7" xfId="10675" xr:uid="{00000000-0005-0000-0000-00000D2A0000}"/>
    <cellStyle name="Normal 33 7 2" xfId="10676" xr:uid="{00000000-0005-0000-0000-00000E2A0000}"/>
    <cellStyle name="Normal 33 7 2 2" xfId="10677" xr:uid="{00000000-0005-0000-0000-00000F2A0000}"/>
    <cellStyle name="Normal 33 7 2 3" xfId="10678" xr:uid="{00000000-0005-0000-0000-0000102A0000}"/>
    <cellStyle name="Normal 33 7 3" xfId="10679" xr:uid="{00000000-0005-0000-0000-0000112A0000}"/>
    <cellStyle name="Normal 33 7 4" xfId="10680" xr:uid="{00000000-0005-0000-0000-0000122A0000}"/>
    <cellStyle name="Normal 33 8" xfId="10681" xr:uid="{00000000-0005-0000-0000-0000132A0000}"/>
    <cellStyle name="Normal 33 8 2" xfId="10682" xr:uid="{00000000-0005-0000-0000-0000142A0000}"/>
    <cellStyle name="Normal 33 8 3" xfId="10683" xr:uid="{00000000-0005-0000-0000-0000152A0000}"/>
    <cellStyle name="Normal 33 9" xfId="10684" xr:uid="{00000000-0005-0000-0000-0000162A0000}"/>
    <cellStyle name="Normal 34" xfId="10685" xr:uid="{00000000-0005-0000-0000-0000172A0000}"/>
    <cellStyle name="Normal 34 2" xfId="10686" xr:uid="{00000000-0005-0000-0000-0000182A0000}"/>
    <cellStyle name="Normal 34 2 2" xfId="10687" xr:uid="{00000000-0005-0000-0000-0000192A0000}"/>
    <cellStyle name="Normal 34 3" xfId="10688" xr:uid="{00000000-0005-0000-0000-00001A2A0000}"/>
    <cellStyle name="Normal 35" xfId="10689" xr:uid="{00000000-0005-0000-0000-00001B2A0000}"/>
    <cellStyle name="Normal 35 2" xfId="10690" xr:uid="{00000000-0005-0000-0000-00001C2A0000}"/>
    <cellStyle name="Normal 36" xfId="10691" xr:uid="{00000000-0005-0000-0000-00001D2A0000}"/>
    <cellStyle name="Normal 36 2" xfId="10692" xr:uid="{00000000-0005-0000-0000-00001E2A0000}"/>
    <cellStyle name="Normal 37" xfId="10693" xr:uid="{00000000-0005-0000-0000-00001F2A0000}"/>
    <cellStyle name="Normal 37 10" xfId="10694" xr:uid="{00000000-0005-0000-0000-0000202A0000}"/>
    <cellStyle name="Normal 37 11" xfId="10695" xr:uid="{00000000-0005-0000-0000-0000212A0000}"/>
    <cellStyle name="Normal 37 2" xfId="10696" xr:uid="{00000000-0005-0000-0000-0000222A0000}"/>
    <cellStyle name="Normal 37 2 10" xfId="10697" xr:uid="{00000000-0005-0000-0000-0000232A0000}"/>
    <cellStyle name="Normal 37 2 2" xfId="10698" xr:uid="{00000000-0005-0000-0000-0000242A0000}"/>
    <cellStyle name="Normal 37 2 2 2" xfId="10699" xr:uid="{00000000-0005-0000-0000-0000252A0000}"/>
    <cellStyle name="Normal 37 2 2 2 2" xfId="10700" xr:uid="{00000000-0005-0000-0000-0000262A0000}"/>
    <cellStyle name="Normal 37 2 2 2 2 2" xfId="10701" xr:uid="{00000000-0005-0000-0000-0000272A0000}"/>
    <cellStyle name="Normal 37 2 2 2 2 3" xfId="10702" xr:uid="{00000000-0005-0000-0000-0000282A0000}"/>
    <cellStyle name="Normal 37 2 2 2 3" xfId="10703" xr:uid="{00000000-0005-0000-0000-0000292A0000}"/>
    <cellStyle name="Normal 37 2 2 2 4" xfId="10704" xr:uid="{00000000-0005-0000-0000-00002A2A0000}"/>
    <cellStyle name="Normal 37 2 2 3" xfId="10705" xr:uid="{00000000-0005-0000-0000-00002B2A0000}"/>
    <cellStyle name="Normal 37 2 2 3 2" xfId="10706" xr:uid="{00000000-0005-0000-0000-00002C2A0000}"/>
    <cellStyle name="Normal 37 2 2 3 2 2" xfId="10707" xr:uid="{00000000-0005-0000-0000-00002D2A0000}"/>
    <cellStyle name="Normal 37 2 2 3 2 3" xfId="10708" xr:uid="{00000000-0005-0000-0000-00002E2A0000}"/>
    <cellStyle name="Normal 37 2 2 3 3" xfId="10709" xr:uid="{00000000-0005-0000-0000-00002F2A0000}"/>
    <cellStyle name="Normal 37 2 2 3 4" xfId="10710" xr:uid="{00000000-0005-0000-0000-0000302A0000}"/>
    <cellStyle name="Normal 37 2 2 4" xfId="10711" xr:uid="{00000000-0005-0000-0000-0000312A0000}"/>
    <cellStyle name="Normal 37 2 2 4 2" xfId="10712" xr:uid="{00000000-0005-0000-0000-0000322A0000}"/>
    <cellStyle name="Normal 37 2 2 4 2 2" xfId="10713" xr:uid="{00000000-0005-0000-0000-0000332A0000}"/>
    <cellStyle name="Normal 37 2 2 4 2 3" xfId="10714" xr:uid="{00000000-0005-0000-0000-0000342A0000}"/>
    <cellStyle name="Normal 37 2 2 4 3" xfId="10715" xr:uid="{00000000-0005-0000-0000-0000352A0000}"/>
    <cellStyle name="Normal 37 2 2 4 4" xfId="10716" xr:uid="{00000000-0005-0000-0000-0000362A0000}"/>
    <cellStyle name="Normal 37 2 2 5" xfId="10717" xr:uid="{00000000-0005-0000-0000-0000372A0000}"/>
    <cellStyle name="Normal 37 2 2 5 2" xfId="10718" xr:uid="{00000000-0005-0000-0000-0000382A0000}"/>
    <cellStyle name="Normal 37 2 2 5 3" xfId="10719" xr:uid="{00000000-0005-0000-0000-0000392A0000}"/>
    <cellStyle name="Normal 37 2 2 6" xfId="10720" xr:uid="{00000000-0005-0000-0000-00003A2A0000}"/>
    <cellStyle name="Normal 37 2 2 7" xfId="10721" xr:uid="{00000000-0005-0000-0000-00003B2A0000}"/>
    <cellStyle name="Normal 37 2 3" xfId="10722" xr:uid="{00000000-0005-0000-0000-00003C2A0000}"/>
    <cellStyle name="Normal 37 2 4" xfId="10723" xr:uid="{00000000-0005-0000-0000-00003D2A0000}"/>
    <cellStyle name="Normal 37 2 4 2" xfId="10724" xr:uid="{00000000-0005-0000-0000-00003E2A0000}"/>
    <cellStyle name="Normal 37 2 4 2 2" xfId="10725" xr:uid="{00000000-0005-0000-0000-00003F2A0000}"/>
    <cellStyle name="Normal 37 2 4 2 3" xfId="10726" xr:uid="{00000000-0005-0000-0000-0000402A0000}"/>
    <cellStyle name="Normal 37 2 4 3" xfId="10727" xr:uid="{00000000-0005-0000-0000-0000412A0000}"/>
    <cellStyle name="Normal 37 2 4 4" xfId="10728" xr:uid="{00000000-0005-0000-0000-0000422A0000}"/>
    <cellStyle name="Normal 37 2 5" xfId="10729" xr:uid="{00000000-0005-0000-0000-0000432A0000}"/>
    <cellStyle name="Normal 37 2 5 2" xfId="10730" xr:uid="{00000000-0005-0000-0000-0000442A0000}"/>
    <cellStyle name="Normal 37 2 5 2 2" xfId="10731" xr:uid="{00000000-0005-0000-0000-0000452A0000}"/>
    <cellStyle name="Normal 37 2 5 2 3" xfId="10732" xr:uid="{00000000-0005-0000-0000-0000462A0000}"/>
    <cellStyle name="Normal 37 2 5 3" xfId="10733" xr:uid="{00000000-0005-0000-0000-0000472A0000}"/>
    <cellStyle name="Normal 37 2 5 4" xfId="10734" xr:uid="{00000000-0005-0000-0000-0000482A0000}"/>
    <cellStyle name="Normal 37 2 6" xfId="10735" xr:uid="{00000000-0005-0000-0000-0000492A0000}"/>
    <cellStyle name="Normal 37 2 6 2" xfId="10736" xr:uid="{00000000-0005-0000-0000-00004A2A0000}"/>
    <cellStyle name="Normal 37 2 6 2 2" xfId="10737" xr:uid="{00000000-0005-0000-0000-00004B2A0000}"/>
    <cellStyle name="Normal 37 2 6 2 3" xfId="10738" xr:uid="{00000000-0005-0000-0000-00004C2A0000}"/>
    <cellStyle name="Normal 37 2 6 3" xfId="10739" xr:uid="{00000000-0005-0000-0000-00004D2A0000}"/>
    <cellStyle name="Normal 37 2 6 4" xfId="10740" xr:uid="{00000000-0005-0000-0000-00004E2A0000}"/>
    <cellStyle name="Normal 37 2 7" xfId="10741" xr:uid="{00000000-0005-0000-0000-00004F2A0000}"/>
    <cellStyle name="Normal 37 2 7 2" xfId="10742" xr:uid="{00000000-0005-0000-0000-0000502A0000}"/>
    <cellStyle name="Normal 37 2 7 3" xfId="10743" xr:uid="{00000000-0005-0000-0000-0000512A0000}"/>
    <cellStyle name="Normal 37 2 8" xfId="10744" xr:uid="{00000000-0005-0000-0000-0000522A0000}"/>
    <cellStyle name="Normal 37 2 9" xfId="10745" xr:uid="{00000000-0005-0000-0000-0000532A0000}"/>
    <cellStyle name="Normal 37 3" xfId="10746" xr:uid="{00000000-0005-0000-0000-0000542A0000}"/>
    <cellStyle name="Normal 37 3 2" xfId="10747" xr:uid="{00000000-0005-0000-0000-0000552A0000}"/>
    <cellStyle name="Normal 37 3 2 2" xfId="10748" xr:uid="{00000000-0005-0000-0000-0000562A0000}"/>
    <cellStyle name="Normal 37 3 2 2 2" xfId="10749" xr:uid="{00000000-0005-0000-0000-0000572A0000}"/>
    <cellStyle name="Normal 37 3 2 2 3" xfId="10750" xr:uid="{00000000-0005-0000-0000-0000582A0000}"/>
    <cellStyle name="Normal 37 3 2 3" xfId="10751" xr:uid="{00000000-0005-0000-0000-0000592A0000}"/>
    <cellStyle name="Normal 37 3 2 4" xfId="10752" xr:uid="{00000000-0005-0000-0000-00005A2A0000}"/>
    <cellStyle name="Normal 37 3 2 5" xfId="10753" xr:uid="{00000000-0005-0000-0000-00005B2A0000}"/>
    <cellStyle name="Normal 37 3 3" xfId="10754" xr:uid="{00000000-0005-0000-0000-00005C2A0000}"/>
    <cellStyle name="Normal 37 3 3 2" xfId="10755" xr:uid="{00000000-0005-0000-0000-00005D2A0000}"/>
    <cellStyle name="Normal 37 3 3 2 2" xfId="10756" xr:uid="{00000000-0005-0000-0000-00005E2A0000}"/>
    <cellStyle name="Normal 37 3 3 2 3" xfId="10757" xr:uid="{00000000-0005-0000-0000-00005F2A0000}"/>
    <cellStyle name="Normal 37 3 3 3" xfId="10758" xr:uid="{00000000-0005-0000-0000-0000602A0000}"/>
    <cellStyle name="Normal 37 3 3 4" xfId="10759" xr:uid="{00000000-0005-0000-0000-0000612A0000}"/>
    <cellStyle name="Normal 37 3 4" xfId="10760" xr:uid="{00000000-0005-0000-0000-0000622A0000}"/>
    <cellStyle name="Normal 37 3 4 2" xfId="10761" xr:uid="{00000000-0005-0000-0000-0000632A0000}"/>
    <cellStyle name="Normal 37 3 4 2 2" xfId="10762" xr:uid="{00000000-0005-0000-0000-0000642A0000}"/>
    <cellStyle name="Normal 37 3 4 2 3" xfId="10763" xr:uid="{00000000-0005-0000-0000-0000652A0000}"/>
    <cellStyle name="Normal 37 3 4 3" xfId="10764" xr:uid="{00000000-0005-0000-0000-0000662A0000}"/>
    <cellStyle name="Normal 37 3 4 4" xfId="10765" xr:uid="{00000000-0005-0000-0000-0000672A0000}"/>
    <cellStyle name="Normal 37 3 5" xfId="10766" xr:uid="{00000000-0005-0000-0000-0000682A0000}"/>
    <cellStyle name="Normal 37 3 5 2" xfId="10767" xr:uid="{00000000-0005-0000-0000-0000692A0000}"/>
    <cellStyle name="Normal 37 3 5 3" xfId="10768" xr:uid="{00000000-0005-0000-0000-00006A2A0000}"/>
    <cellStyle name="Normal 37 3 6" xfId="10769" xr:uid="{00000000-0005-0000-0000-00006B2A0000}"/>
    <cellStyle name="Normal 37 3 7" xfId="10770" xr:uid="{00000000-0005-0000-0000-00006C2A0000}"/>
    <cellStyle name="Normal 37 4" xfId="10771" xr:uid="{00000000-0005-0000-0000-00006D2A0000}"/>
    <cellStyle name="Normal 37 5" xfId="10772" xr:uid="{00000000-0005-0000-0000-00006E2A0000}"/>
    <cellStyle name="Normal 37 5 2" xfId="10773" xr:uid="{00000000-0005-0000-0000-00006F2A0000}"/>
    <cellStyle name="Normal 37 5 2 2" xfId="10774" xr:uid="{00000000-0005-0000-0000-0000702A0000}"/>
    <cellStyle name="Normal 37 5 2 3" xfId="10775" xr:uid="{00000000-0005-0000-0000-0000712A0000}"/>
    <cellStyle name="Normal 37 5 3" xfId="10776" xr:uid="{00000000-0005-0000-0000-0000722A0000}"/>
    <cellStyle name="Normal 37 5 4" xfId="10777" xr:uid="{00000000-0005-0000-0000-0000732A0000}"/>
    <cellStyle name="Normal 37 6" xfId="10778" xr:uid="{00000000-0005-0000-0000-0000742A0000}"/>
    <cellStyle name="Normal 37 6 2" xfId="10779" xr:uid="{00000000-0005-0000-0000-0000752A0000}"/>
    <cellStyle name="Normal 37 6 2 2" xfId="10780" xr:uid="{00000000-0005-0000-0000-0000762A0000}"/>
    <cellStyle name="Normal 37 6 2 3" xfId="10781" xr:uid="{00000000-0005-0000-0000-0000772A0000}"/>
    <cellStyle name="Normal 37 6 3" xfId="10782" xr:uid="{00000000-0005-0000-0000-0000782A0000}"/>
    <cellStyle name="Normal 37 6 4" xfId="10783" xr:uid="{00000000-0005-0000-0000-0000792A0000}"/>
    <cellStyle name="Normal 37 7" xfId="10784" xr:uid="{00000000-0005-0000-0000-00007A2A0000}"/>
    <cellStyle name="Normal 37 7 2" xfId="10785" xr:uid="{00000000-0005-0000-0000-00007B2A0000}"/>
    <cellStyle name="Normal 37 7 2 2" xfId="10786" xr:uid="{00000000-0005-0000-0000-00007C2A0000}"/>
    <cellStyle name="Normal 37 7 2 3" xfId="10787" xr:uid="{00000000-0005-0000-0000-00007D2A0000}"/>
    <cellStyle name="Normal 37 7 3" xfId="10788" xr:uid="{00000000-0005-0000-0000-00007E2A0000}"/>
    <cellStyle name="Normal 37 7 4" xfId="10789" xr:uid="{00000000-0005-0000-0000-00007F2A0000}"/>
    <cellStyle name="Normal 37 8" xfId="10790" xr:uid="{00000000-0005-0000-0000-0000802A0000}"/>
    <cellStyle name="Normal 37 8 2" xfId="10791" xr:uid="{00000000-0005-0000-0000-0000812A0000}"/>
    <cellStyle name="Normal 37 8 3" xfId="10792" xr:uid="{00000000-0005-0000-0000-0000822A0000}"/>
    <cellStyle name="Normal 37 9" xfId="10793" xr:uid="{00000000-0005-0000-0000-0000832A0000}"/>
    <cellStyle name="Normal 38" xfId="10794" xr:uid="{00000000-0005-0000-0000-0000842A0000}"/>
    <cellStyle name="Normal 38 10" xfId="10795" xr:uid="{00000000-0005-0000-0000-0000852A0000}"/>
    <cellStyle name="Normal 38 11" xfId="10796" xr:uid="{00000000-0005-0000-0000-0000862A0000}"/>
    <cellStyle name="Normal 38 12" xfId="10797" xr:uid="{00000000-0005-0000-0000-0000872A0000}"/>
    <cellStyle name="Normal 38 2" xfId="10798" xr:uid="{00000000-0005-0000-0000-0000882A0000}"/>
    <cellStyle name="Normal 38 2 10" xfId="10799" xr:uid="{00000000-0005-0000-0000-0000892A0000}"/>
    <cellStyle name="Normal 38 2 2" xfId="10800" xr:uid="{00000000-0005-0000-0000-00008A2A0000}"/>
    <cellStyle name="Normal 38 2 2 2" xfId="10801" xr:uid="{00000000-0005-0000-0000-00008B2A0000}"/>
    <cellStyle name="Normal 38 2 2 2 2" xfId="10802" xr:uid="{00000000-0005-0000-0000-00008C2A0000}"/>
    <cellStyle name="Normal 38 2 2 2 2 2" xfId="10803" xr:uid="{00000000-0005-0000-0000-00008D2A0000}"/>
    <cellStyle name="Normal 38 2 2 2 2 3" xfId="10804" xr:uid="{00000000-0005-0000-0000-00008E2A0000}"/>
    <cellStyle name="Normal 38 2 2 2 3" xfId="10805" xr:uid="{00000000-0005-0000-0000-00008F2A0000}"/>
    <cellStyle name="Normal 38 2 2 2 4" xfId="10806" xr:uid="{00000000-0005-0000-0000-0000902A0000}"/>
    <cellStyle name="Normal 38 2 2 3" xfId="10807" xr:uid="{00000000-0005-0000-0000-0000912A0000}"/>
    <cellStyle name="Normal 38 2 2 3 2" xfId="10808" xr:uid="{00000000-0005-0000-0000-0000922A0000}"/>
    <cellStyle name="Normal 38 2 2 3 2 2" xfId="10809" xr:uid="{00000000-0005-0000-0000-0000932A0000}"/>
    <cellStyle name="Normal 38 2 2 3 2 3" xfId="10810" xr:uid="{00000000-0005-0000-0000-0000942A0000}"/>
    <cellStyle name="Normal 38 2 2 3 3" xfId="10811" xr:uid="{00000000-0005-0000-0000-0000952A0000}"/>
    <cellStyle name="Normal 38 2 2 3 4" xfId="10812" xr:uid="{00000000-0005-0000-0000-0000962A0000}"/>
    <cellStyle name="Normal 38 2 2 4" xfId="10813" xr:uid="{00000000-0005-0000-0000-0000972A0000}"/>
    <cellStyle name="Normal 38 2 2 4 2" xfId="10814" xr:uid="{00000000-0005-0000-0000-0000982A0000}"/>
    <cellStyle name="Normal 38 2 2 4 2 2" xfId="10815" xr:uid="{00000000-0005-0000-0000-0000992A0000}"/>
    <cellStyle name="Normal 38 2 2 4 2 3" xfId="10816" xr:uid="{00000000-0005-0000-0000-00009A2A0000}"/>
    <cellStyle name="Normal 38 2 2 4 3" xfId="10817" xr:uid="{00000000-0005-0000-0000-00009B2A0000}"/>
    <cellStyle name="Normal 38 2 2 4 4" xfId="10818" xr:uid="{00000000-0005-0000-0000-00009C2A0000}"/>
    <cellStyle name="Normal 38 2 2 5" xfId="10819" xr:uid="{00000000-0005-0000-0000-00009D2A0000}"/>
    <cellStyle name="Normal 38 2 2 5 2" xfId="10820" xr:uid="{00000000-0005-0000-0000-00009E2A0000}"/>
    <cellStyle name="Normal 38 2 2 5 3" xfId="10821" xr:uid="{00000000-0005-0000-0000-00009F2A0000}"/>
    <cellStyle name="Normal 38 2 2 6" xfId="10822" xr:uid="{00000000-0005-0000-0000-0000A02A0000}"/>
    <cellStyle name="Normal 38 2 2 7" xfId="10823" xr:uid="{00000000-0005-0000-0000-0000A12A0000}"/>
    <cellStyle name="Normal 38 2 3" xfId="10824" xr:uid="{00000000-0005-0000-0000-0000A22A0000}"/>
    <cellStyle name="Normal 38 2 4" xfId="10825" xr:uid="{00000000-0005-0000-0000-0000A32A0000}"/>
    <cellStyle name="Normal 38 2 4 2" xfId="10826" xr:uid="{00000000-0005-0000-0000-0000A42A0000}"/>
    <cellStyle name="Normal 38 2 4 2 2" xfId="10827" xr:uid="{00000000-0005-0000-0000-0000A52A0000}"/>
    <cellStyle name="Normal 38 2 4 2 3" xfId="10828" xr:uid="{00000000-0005-0000-0000-0000A62A0000}"/>
    <cellStyle name="Normal 38 2 4 3" xfId="10829" xr:uid="{00000000-0005-0000-0000-0000A72A0000}"/>
    <cellStyle name="Normal 38 2 4 4" xfId="10830" xr:uid="{00000000-0005-0000-0000-0000A82A0000}"/>
    <cellStyle name="Normal 38 2 5" xfId="10831" xr:uid="{00000000-0005-0000-0000-0000A92A0000}"/>
    <cellStyle name="Normal 38 2 5 2" xfId="10832" xr:uid="{00000000-0005-0000-0000-0000AA2A0000}"/>
    <cellStyle name="Normal 38 2 5 2 2" xfId="10833" xr:uid="{00000000-0005-0000-0000-0000AB2A0000}"/>
    <cellStyle name="Normal 38 2 5 2 3" xfId="10834" xr:uid="{00000000-0005-0000-0000-0000AC2A0000}"/>
    <cellStyle name="Normal 38 2 5 3" xfId="10835" xr:uid="{00000000-0005-0000-0000-0000AD2A0000}"/>
    <cellStyle name="Normal 38 2 5 4" xfId="10836" xr:uid="{00000000-0005-0000-0000-0000AE2A0000}"/>
    <cellStyle name="Normal 38 2 6" xfId="10837" xr:uid="{00000000-0005-0000-0000-0000AF2A0000}"/>
    <cellStyle name="Normal 38 2 6 2" xfId="10838" xr:uid="{00000000-0005-0000-0000-0000B02A0000}"/>
    <cellStyle name="Normal 38 2 6 2 2" xfId="10839" xr:uid="{00000000-0005-0000-0000-0000B12A0000}"/>
    <cellStyle name="Normal 38 2 6 2 3" xfId="10840" xr:uid="{00000000-0005-0000-0000-0000B22A0000}"/>
    <cellStyle name="Normal 38 2 6 3" xfId="10841" xr:uid="{00000000-0005-0000-0000-0000B32A0000}"/>
    <cellStyle name="Normal 38 2 6 4" xfId="10842" xr:uid="{00000000-0005-0000-0000-0000B42A0000}"/>
    <cellStyle name="Normal 38 2 7" xfId="10843" xr:uid="{00000000-0005-0000-0000-0000B52A0000}"/>
    <cellStyle name="Normal 38 2 7 2" xfId="10844" xr:uid="{00000000-0005-0000-0000-0000B62A0000}"/>
    <cellStyle name="Normal 38 2 7 3" xfId="10845" xr:uid="{00000000-0005-0000-0000-0000B72A0000}"/>
    <cellStyle name="Normal 38 2 8" xfId="10846" xr:uid="{00000000-0005-0000-0000-0000B82A0000}"/>
    <cellStyle name="Normal 38 2 9" xfId="10847" xr:uid="{00000000-0005-0000-0000-0000B92A0000}"/>
    <cellStyle name="Normal 38 3" xfId="10848" xr:uid="{00000000-0005-0000-0000-0000BA2A0000}"/>
    <cellStyle name="Normal 38 3 2" xfId="10849" xr:uid="{00000000-0005-0000-0000-0000BB2A0000}"/>
    <cellStyle name="Normal 38 3 2 2" xfId="10850" xr:uid="{00000000-0005-0000-0000-0000BC2A0000}"/>
    <cellStyle name="Normal 38 3 2 2 2" xfId="10851" xr:uid="{00000000-0005-0000-0000-0000BD2A0000}"/>
    <cellStyle name="Normal 38 3 2 2 3" xfId="10852" xr:uid="{00000000-0005-0000-0000-0000BE2A0000}"/>
    <cellStyle name="Normal 38 3 2 3" xfId="10853" xr:uid="{00000000-0005-0000-0000-0000BF2A0000}"/>
    <cellStyle name="Normal 38 3 2 4" xfId="10854" xr:uid="{00000000-0005-0000-0000-0000C02A0000}"/>
    <cellStyle name="Normal 38 3 2 5" xfId="10855" xr:uid="{00000000-0005-0000-0000-0000C12A0000}"/>
    <cellStyle name="Normal 38 3 3" xfId="10856" xr:uid="{00000000-0005-0000-0000-0000C22A0000}"/>
    <cellStyle name="Normal 38 3 3 2" xfId="10857" xr:uid="{00000000-0005-0000-0000-0000C32A0000}"/>
    <cellStyle name="Normal 38 3 3 2 2" xfId="10858" xr:uid="{00000000-0005-0000-0000-0000C42A0000}"/>
    <cellStyle name="Normal 38 3 3 2 3" xfId="10859" xr:uid="{00000000-0005-0000-0000-0000C52A0000}"/>
    <cellStyle name="Normal 38 3 3 3" xfId="10860" xr:uid="{00000000-0005-0000-0000-0000C62A0000}"/>
    <cellStyle name="Normal 38 3 3 4" xfId="10861" xr:uid="{00000000-0005-0000-0000-0000C72A0000}"/>
    <cellStyle name="Normal 38 3 4" xfId="10862" xr:uid="{00000000-0005-0000-0000-0000C82A0000}"/>
    <cellStyle name="Normal 38 3 4 2" xfId="10863" xr:uid="{00000000-0005-0000-0000-0000C92A0000}"/>
    <cellStyle name="Normal 38 3 4 2 2" xfId="10864" xr:uid="{00000000-0005-0000-0000-0000CA2A0000}"/>
    <cellStyle name="Normal 38 3 4 2 3" xfId="10865" xr:uid="{00000000-0005-0000-0000-0000CB2A0000}"/>
    <cellStyle name="Normal 38 3 4 3" xfId="10866" xr:uid="{00000000-0005-0000-0000-0000CC2A0000}"/>
    <cellStyle name="Normal 38 3 4 4" xfId="10867" xr:uid="{00000000-0005-0000-0000-0000CD2A0000}"/>
    <cellStyle name="Normal 38 3 5" xfId="10868" xr:uid="{00000000-0005-0000-0000-0000CE2A0000}"/>
    <cellStyle name="Normal 38 3 5 2" xfId="10869" xr:uid="{00000000-0005-0000-0000-0000CF2A0000}"/>
    <cellStyle name="Normal 38 3 5 3" xfId="10870" xr:uid="{00000000-0005-0000-0000-0000D02A0000}"/>
    <cellStyle name="Normal 38 3 6" xfId="10871" xr:uid="{00000000-0005-0000-0000-0000D12A0000}"/>
    <cellStyle name="Normal 38 3 7" xfId="10872" xr:uid="{00000000-0005-0000-0000-0000D22A0000}"/>
    <cellStyle name="Normal 38 4" xfId="10873" xr:uid="{00000000-0005-0000-0000-0000D32A0000}"/>
    <cellStyle name="Normal 38 5" xfId="10874" xr:uid="{00000000-0005-0000-0000-0000D42A0000}"/>
    <cellStyle name="Normal 38 5 2" xfId="10875" xr:uid="{00000000-0005-0000-0000-0000D52A0000}"/>
    <cellStyle name="Normal 38 5 2 2" xfId="10876" xr:uid="{00000000-0005-0000-0000-0000D62A0000}"/>
    <cellStyle name="Normal 38 5 2 3" xfId="10877" xr:uid="{00000000-0005-0000-0000-0000D72A0000}"/>
    <cellStyle name="Normal 38 5 3" xfId="10878" xr:uid="{00000000-0005-0000-0000-0000D82A0000}"/>
    <cellStyle name="Normal 38 5 4" xfId="10879" xr:uid="{00000000-0005-0000-0000-0000D92A0000}"/>
    <cellStyle name="Normal 38 6" xfId="10880" xr:uid="{00000000-0005-0000-0000-0000DA2A0000}"/>
    <cellStyle name="Normal 38 6 2" xfId="10881" xr:uid="{00000000-0005-0000-0000-0000DB2A0000}"/>
    <cellStyle name="Normal 38 6 2 2" xfId="10882" xr:uid="{00000000-0005-0000-0000-0000DC2A0000}"/>
    <cellStyle name="Normal 38 6 2 3" xfId="10883" xr:uid="{00000000-0005-0000-0000-0000DD2A0000}"/>
    <cellStyle name="Normal 38 6 3" xfId="10884" xr:uid="{00000000-0005-0000-0000-0000DE2A0000}"/>
    <cellStyle name="Normal 38 6 4" xfId="10885" xr:uid="{00000000-0005-0000-0000-0000DF2A0000}"/>
    <cellStyle name="Normal 38 7" xfId="10886" xr:uid="{00000000-0005-0000-0000-0000E02A0000}"/>
    <cellStyle name="Normal 38 7 2" xfId="10887" xr:uid="{00000000-0005-0000-0000-0000E12A0000}"/>
    <cellStyle name="Normal 38 7 2 2" xfId="10888" xr:uid="{00000000-0005-0000-0000-0000E22A0000}"/>
    <cellStyle name="Normal 38 7 2 3" xfId="10889" xr:uid="{00000000-0005-0000-0000-0000E32A0000}"/>
    <cellStyle name="Normal 38 7 3" xfId="10890" xr:uid="{00000000-0005-0000-0000-0000E42A0000}"/>
    <cellStyle name="Normal 38 7 4" xfId="10891" xr:uid="{00000000-0005-0000-0000-0000E52A0000}"/>
    <cellStyle name="Normal 38 8" xfId="10892" xr:uid="{00000000-0005-0000-0000-0000E62A0000}"/>
    <cellStyle name="Normal 38 8 2" xfId="10893" xr:uid="{00000000-0005-0000-0000-0000E72A0000}"/>
    <cellStyle name="Normal 38 8 3" xfId="10894" xr:uid="{00000000-0005-0000-0000-0000E82A0000}"/>
    <cellStyle name="Normal 38 9" xfId="10895" xr:uid="{00000000-0005-0000-0000-0000E92A0000}"/>
    <cellStyle name="Normal 39" xfId="10896" xr:uid="{00000000-0005-0000-0000-0000EA2A0000}"/>
    <cellStyle name="Normal 39 10" xfId="10897" xr:uid="{00000000-0005-0000-0000-0000EB2A0000}"/>
    <cellStyle name="Normal 39 11" xfId="10898" xr:uid="{00000000-0005-0000-0000-0000EC2A0000}"/>
    <cellStyle name="Normal 39 2" xfId="10899" xr:uid="{00000000-0005-0000-0000-0000ED2A0000}"/>
    <cellStyle name="Normal 39 2 10" xfId="10900" xr:uid="{00000000-0005-0000-0000-0000EE2A0000}"/>
    <cellStyle name="Normal 39 2 11" xfId="10901" xr:uid="{00000000-0005-0000-0000-0000EF2A0000}"/>
    <cellStyle name="Normal 39 2 2" xfId="10902" xr:uid="{00000000-0005-0000-0000-0000F02A0000}"/>
    <cellStyle name="Normal 39 2 2 2" xfId="10903" xr:uid="{00000000-0005-0000-0000-0000F12A0000}"/>
    <cellStyle name="Normal 39 2 2 3" xfId="10904" xr:uid="{00000000-0005-0000-0000-0000F22A0000}"/>
    <cellStyle name="Normal 39 2 2 3 2" xfId="10905" xr:uid="{00000000-0005-0000-0000-0000F32A0000}"/>
    <cellStyle name="Normal 39 2 2 3 2 2" xfId="10906" xr:uid="{00000000-0005-0000-0000-0000F42A0000}"/>
    <cellStyle name="Normal 39 2 2 3 2 3" xfId="10907" xr:uid="{00000000-0005-0000-0000-0000F52A0000}"/>
    <cellStyle name="Normal 39 2 2 3 3" xfId="10908" xr:uid="{00000000-0005-0000-0000-0000F62A0000}"/>
    <cellStyle name="Normal 39 2 2 3 4" xfId="10909" xr:uid="{00000000-0005-0000-0000-0000F72A0000}"/>
    <cellStyle name="Normal 39 2 2 4" xfId="10910" xr:uid="{00000000-0005-0000-0000-0000F82A0000}"/>
    <cellStyle name="Normal 39 2 2 4 2" xfId="10911" xr:uid="{00000000-0005-0000-0000-0000F92A0000}"/>
    <cellStyle name="Normal 39 2 2 4 2 2" xfId="10912" xr:uid="{00000000-0005-0000-0000-0000FA2A0000}"/>
    <cellStyle name="Normal 39 2 2 4 2 3" xfId="10913" xr:uid="{00000000-0005-0000-0000-0000FB2A0000}"/>
    <cellStyle name="Normal 39 2 2 4 3" xfId="10914" xr:uid="{00000000-0005-0000-0000-0000FC2A0000}"/>
    <cellStyle name="Normal 39 2 2 4 4" xfId="10915" xr:uid="{00000000-0005-0000-0000-0000FD2A0000}"/>
    <cellStyle name="Normal 39 2 2 5" xfId="10916" xr:uid="{00000000-0005-0000-0000-0000FE2A0000}"/>
    <cellStyle name="Normal 39 2 2 5 2" xfId="10917" xr:uid="{00000000-0005-0000-0000-0000FF2A0000}"/>
    <cellStyle name="Normal 39 2 2 5 2 2" xfId="10918" xr:uid="{00000000-0005-0000-0000-0000002B0000}"/>
    <cellStyle name="Normal 39 2 2 5 2 3" xfId="10919" xr:uid="{00000000-0005-0000-0000-0000012B0000}"/>
    <cellStyle name="Normal 39 2 2 5 3" xfId="10920" xr:uid="{00000000-0005-0000-0000-0000022B0000}"/>
    <cellStyle name="Normal 39 2 2 5 4" xfId="10921" xr:uid="{00000000-0005-0000-0000-0000032B0000}"/>
    <cellStyle name="Normal 39 2 2 6" xfId="10922" xr:uid="{00000000-0005-0000-0000-0000042B0000}"/>
    <cellStyle name="Normal 39 2 2 6 2" xfId="10923" xr:uid="{00000000-0005-0000-0000-0000052B0000}"/>
    <cellStyle name="Normal 39 2 2 6 3" xfId="10924" xr:uid="{00000000-0005-0000-0000-0000062B0000}"/>
    <cellStyle name="Normal 39 2 2 7" xfId="10925" xr:uid="{00000000-0005-0000-0000-0000072B0000}"/>
    <cellStyle name="Normal 39 2 2 8" xfId="10926" xr:uid="{00000000-0005-0000-0000-0000082B0000}"/>
    <cellStyle name="Normal 39 2 3" xfId="10927" xr:uid="{00000000-0005-0000-0000-0000092B0000}"/>
    <cellStyle name="Normal 39 2 3 2" xfId="10928" xr:uid="{00000000-0005-0000-0000-00000A2B0000}"/>
    <cellStyle name="Normal 39 2 3 2 2" xfId="10929" xr:uid="{00000000-0005-0000-0000-00000B2B0000}"/>
    <cellStyle name="Normal 39 2 3 2 2 2" xfId="10930" xr:uid="{00000000-0005-0000-0000-00000C2B0000}"/>
    <cellStyle name="Normal 39 2 3 2 2 3" xfId="10931" xr:uid="{00000000-0005-0000-0000-00000D2B0000}"/>
    <cellStyle name="Normal 39 2 3 2 3" xfId="10932" xr:uid="{00000000-0005-0000-0000-00000E2B0000}"/>
    <cellStyle name="Normal 39 2 3 2 4" xfId="10933" xr:uid="{00000000-0005-0000-0000-00000F2B0000}"/>
    <cellStyle name="Normal 39 2 3 3" xfId="10934" xr:uid="{00000000-0005-0000-0000-0000102B0000}"/>
    <cellStyle name="Normal 39 2 3 3 2" xfId="10935" xr:uid="{00000000-0005-0000-0000-0000112B0000}"/>
    <cellStyle name="Normal 39 2 3 3 2 2" xfId="10936" xr:uid="{00000000-0005-0000-0000-0000122B0000}"/>
    <cellStyle name="Normal 39 2 3 3 2 3" xfId="10937" xr:uid="{00000000-0005-0000-0000-0000132B0000}"/>
    <cellStyle name="Normal 39 2 3 3 3" xfId="10938" xr:uid="{00000000-0005-0000-0000-0000142B0000}"/>
    <cellStyle name="Normal 39 2 3 3 4" xfId="10939" xr:uid="{00000000-0005-0000-0000-0000152B0000}"/>
    <cellStyle name="Normal 39 2 3 4" xfId="10940" xr:uid="{00000000-0005-0000-0000-0000162B0000}"/>
    <cellStyle name="Normal 39 2 3 4 2" xfId="10941" xr:uid="{00000000-0005-0000-0000-0000172B0000}"/>
    <cellStyle name="Normal 39 2 3 4 2 2" xfId="10942" xr:uid="{00000000-0005-0000-0000-0000182B0000}"/>
    <cellStyle name="Normal 39 2 3 4 2 3" xfId="10943" xr:uid="{00000000-0005-0000-0000-0000192B0000}"/>
    <cellStyle name="Normal 39 2 3 4 3" xfId="10944" xr:uid="{00000000-0005-0000-0000-00001A2B0000}"/>
    <cellStyle name="Normal 39 2 3 4 4" xfId="10945" xr:uid="{00000000-0005-0000-0000-00001B2B0000}"/>
    <cellStyle name="Normal 39 2 3 5" xfId="10946" xr:uid="{00000000-0005-0000-0000-00001C2B0000}"/>
    <cellStyle name="Normal 39 2 3 5 2" xfId="10947" xr:uid="{00000000-0005-0000-0000-00001D2B0000}"/>
    <cellStyle name="Normal 39 2 3 5 3" xfId="10948" xr:uid="{00000000-0005-0000-0000-00001E2B0000}"/>
    <cellStyle name="Normal 39 2 3 6" xfId="10949" xr:uid="{00000000-0005-0000-0000-00001F2B0000}"/>
    <cellStyle name="Normal 39 2 3 7" xfId="10950" xr:uid="{00000000-0005-0000-0000-0000202B0000}"/>
    <cellStyle name="Normal 39 2 4" xfId="10951" xr:uid="{00000000-0005-0000-0000-0000212B0000}"/>
    <cellStyle name="Normal 39 2 5" xfId="10952" xr:uid="{00000000-0005-0000-0000-0000222B0000}"/>
    <cellStyle name="Normal 39 2 5 2" xfId="10953" xr:uid="{00000000-0005-0000-0000-0000232B0000}"/>
    <cellStyle name="Normal 39 2 5 2 2" xfId="10954" xr:uid="{00000000-0005-0000-0000-0000242B0000}"/>
    <cellStyle name="Normal 39 2 5 2 3" xfId="10955" xr:uid="{00000000-0005-0000-0000-0000252B0000}"/>
    <cellStyle name="Normal 39 2 5 3" xfId="10956" xr:uid="{00000000-0005-0000-0000-0000262B0000}"/>
    <cellStyle name="Normal 39 2 5 4" xfId="10957" xr:uid="{00000000-0005-0000-0000-0000272B0000}"/>
    <cellStyle name="Normal 39 2 6" xfId="10958" xr:uid="{00000000-0005-0000-0000-0000282B0000}"/>
    <cellStyle name="Normal 39 2 6 2" xfId="10959" xr:uid="{00000000-0005-0000-0000-0000292B0000}"/>
    <cellStyle name="Normal 39 2 6 2 2" xfId="10960" xr:uid="{00000000-0005-0000-0000-00002A2B0000}"/>
    <cellStyle name="Normal 39 2 6 2 3" xfId="10961" xr:uid="{00000000-0005-0000-0000-00002B2B0000}"/>
    <cellStyle name="Normal 39 2 6 3" xfId="10962" xr:uid="{00000000-0005-0000-0000-00002C2B0000}"/>
    <cellStyle name="Normal 39 2 6 4" xfId="10963" xr:uid="{00000000-0005-0000-0000-00002D2B0000}"/>
    <cellStyle name="Normal 39 2 7" xfId="10964" xr:uid="{00000000-0005-0000-0000-00002E2B0000}"/>
    <cellStyle name="Normal 39 2 7 2" xfId="10965" xr:uid="{00000000-0005-0000-0000-00002F2B0000}"/>
    <cellStyle name="Normal 39 2 7 2 2" xfId="10966" xr:uid="{00000000-0005-0000-0000-0000302B0000}"/>
    <cellStyle name="Normal 39 2 7 2 3" xfId="10967" xr:uid="{00000000-0005-0000-0000-0000312B0000}"/>
    <cellStyle name="Normal 39 2 7 3" xfId="10968" xr:uid="{00000000-0005-0000-0000-0000322B0000}"/>
    <cellStyle name="Normal 39 2 7 4" xfId="10969" xr:uid="{00000000-0005-0000-0000-0000332B0000}"/>
    <cellStyle name="Normal 39 2 8" xfId="10970" xr:uid="{00000000-0005-0000-0000-0000342B0000}"/>
    <cellStyle name="Normal 39 2 8 2" xfId="10971" xr:uid="{00000000-0005-0000-0000-0000352B0000}"/>
    <cellStyle name="Normal 39 2 8 3" xfId="10972" xr:uid="{00000000-0005-0000-0000-0000362B0000}"/>
    <cellStyle name="Normal 39 2 9" xfId="10973" xr:uid="{00000000-0005-0000-0000-0000372B0000}"/>
    <cellStyle name="Normal 39 3" xfId="10974" xr:uid="{00000000-0005-0000-0000-0000382B0000}"/>
    <cellStyle name="Normal 39 3 2" xfId="10975" xr:uid="{00000000-0005-0000-0000-0000392B0000}"/>
    <cellStyle name="Normal 39 3 2 2" xfId="10976" xr:uid="{00000000-0005-0000-0000-00003A2B0000}"/>
    <cellStyle name="Normal 39 3 2 2 2" xfId="10977" xr:uid="{00000000-0005-0000-0000-00003B2B0000}"/>
    <cellStyle name="Normal 39 3 2 2 3" xfId="10978" xr:uid="{00000000-0005-0000-0000-00003C2B0000}"/>
    <cellStyle name="Normal 39 3 2 3" xfId="10979" xr:uid="{00000000-0005-0000-0000-00003D2B0000}"/>
    <cellStyle name="Normal 39 3 2 4" xfId="10980" xr:uid="{00000000-0005-0000-0000-00003E2B0000}"/>
    <cellStyle name="Normal 39 3 2 5" xfId="10981" xr:uid="{00000000-0005-0000-0000-00003F2B0000}"/>
    <cellStyle name="Normal 39 3 3" xfId="10982" xr:uid="{00000000-0005-0000-0000-0000402B0000}"/>
    <cellStyle name="Normal 39 3 3 2" xfId="10983" xr:uid="{00000000-0005-0000-0000-0000412B0000}"/>
    <cellStyle name="Normal 39 3 3 2 2" xfId="10984" xr:uid="{00000000-0005-0000-0000-0000422B0000}"/>
    <cellStyle name="Normal 39 3 3 2 3" xfId="10985" xr:uid="{00000000-0005-0000-0000-0000432B0000}"/>
    <cellStyle name="Normal 39 3 3 3" xfId="10986" xr:uid="{00000000-0005-0000-0000-0000442B0000}"/>
    <cellStyle name="Normal 39 3 3 4" xfId="10987" xr:uid="{00000000-0005-0000-0000-0000452B0000}"/>
    <cellStyle name="Normal 39 3 4" xfId="10988" xr:uid="{00000000-0005-0000-0000-0000462B0000}"/>
    <cellStyle name="Normal 39 3 4 2" xfId="10989" xr:uid="{00000000-0005-0000-0000-0000472B0000}"/>
    <cellStyle name="Normal 39 3 4 2 2" xfId="10990" xr:uid="{00000000-0005-0000-0000-0000482B0000}"/>
    <cellStyle name="Normal 39 3 4 2 3" xfId="10991" xr:uid="{00000000-0005-0000-0000-0000492B0000}"/>
    <cellStyle name="Normal 39 3 4 3" xfId="10992" xr:uid="{00000000-0005-0000-0000-00004A2B0000}"/>
    <cellStyle name="Normal 39 3 4 4" xfId="10993" xr:uid="{00000000-0005-0000-0000-00004B2B0000}"/>
    <cellStyle name="Normal 39 3 5" xfId="10994" xr:uid="{00000000-0005-0000-0000-00004C2B0000}"/>
    <cellStyle name="Normal 39 3 5 2" xfId="10995" xr:uid="{00000000-0005-0000-0000-00004D2B0000}"/>
    <cellStyle name="Normal 39 3 5 3" xfId="10996" xr:uid="{00000000-0005-0000-0000-00004E2B0000}"/>
    <cellStyle name="Normal 39 3 6" xfId="10997" xr:uid="{00000000-0005-0000-0000-00004F2B0000}"/>
    <cellStyle name="Normal 39 3 7" xfId="10998" xr:uid="{00000000-0005-0000-0000-0000502B0000}"/>
    <cellStyle name="Normal 39 4" xfId="10999" xr:uid="{00000000-0005-0000-0000-0000512B0000}"/>
    <cellStyle name="Normal 39 5" xfId="11000" xr:uid="{00000000-0005-0000-0000-0000522B0000}"/>
    <cellStyle name="Normal 39 5 2" xfId="11001" xr:uid="{00000000-0005-0000-0000-0000532B0000}"/>
    <cellStyle name="Normal 39 5 2 2" xfId="11002" xr:uid="{00000000-0005-0000-0000-0000542B0000}"/>
    <cellStyle name="Normal 39 5 2 3" xfId="11003" xr:uid="{00000000-0005-0000-0000-0000552B0000}"/>
    <cellStyle name="Normal 39 5 3" xfId="11004" xr:uid="{00000000-0005-0000-0000-0000562B0000}"/>
    <cellStyle name="Normal 39 5 4" xfId="11005" xr:uid="{00000000-0005-0000-0000-0000572B0000}"/>
    <cellStyle name="Normal 39 6" xfId="11006" xr:uid="{00000000-0005-0000-0000-0000582B0000}"/>
    <cellStyle name="Normal 39 6 2" xfId="11007" xr:uid="{00000000-0005-0000-0000-0000592B0000}"/>
    <cellStyle name="Normal 39 6 2 2" xfId="11008" xr:uid="{00000000-0005-0000-0000-00005A2B0000}"/>
    <cellStyle name="Normal 39 6 2 3" xfId="11009" xr:uid="{00000000-0005-0000-0000-00005B2B0000}"/>
    <cellStyle name="Normal 39 6 3" xfId="11010" xr:uid="{00000000-0005-0000-0000-00005C2B0000}"/>
    <cellStyle name="Normal 39 6 4" xfId="11011" xr:uid="{00000000-0005-0000-0000-00005D2B0000}"/>
    <cellStyle name="Normal 39 7" xfId="11012" xr:uid="{00000000-0005-0000-0000-00005E2B0000}"/>
    <cellStyle name="Normal 39 7 2" xfId="11013" xr:uid="{00000000-0005-0000-0000-00005F2B0000}"/>
    <cellStyle name="Normal 39 7 2 2" xfId="11014" xr:uid="{00000000-0005-0000-0000-0000602B0000}"/>
    <cellStyle name="Normal 39 7 2 3" xfId="11015" xr:uid="{00000000-0005-0000-0000-0000612B0000}"/>
    <cellStyle name="Normal 39 7 3" xfId="11016" xr:uid="{00000000-0005-0000-0000-0000622B0000}"/>
    <cellStyle name="Normal 39 7 4" xfId="11017" xr:uid="{00000000-0005-0000-0000-0000632B0000}"/>
    <cellStyle name="Normal 39 8" xfId="11018" xr:uid="{00000000-0005-0000-0000-0000642B0000}"/>
    <cellStyle name="Normal 39 8 2" xfId="11019" xr:uid="{00000000-0005-0000-0000-0000652B0000}"/>
    <cellStyle name="Normal 39 8 3" xfId="11020" xr:uid="{00000000-0005-0000-0000-0000662B0000}"/>
    <cellStyle name="Normal 39 9" xfId="11021" xr:uid="{00000000-0005-0000-0000-0000672B0000}"/>
    <cellStyle name="Normal 4" xfId="29" xr:uid="{00000000-0005-0000-0000-0000682B0000}"/>
    <cellStyle name="Normal 4 10" xfId="11022" xr:uid="{00000000-0005-0000-0000-0000692B0000}"/>
    <cellStyle name="Normal 4 10 10" xfId="43989" xr:uid="{00000000-0005-0000-0000-00006A2B0000}"/>
    <cellStyle name="Normal 4 10 2" xfId="11023" xr:uid="{00000000-0005-0000-0000-00006B2B0000}"/>
    <cellStyle name="Normal 4 10 2 2" xfId="11024" xr:uid="{00000000-0005-0000-0000-00006C2B0000}"/>
    <cellStyle name="Normal 4 10 2 2 2" xfId="11025" xr:uid="{00000000-0005-0000-0000-00006D2B0000}"/>
    <cellStyle name="Normal 4 10 2 2 2 2" xfId="11026" xr:uid="{00000000-0005-0000-0000-00006E2B0000}"/>
    <cellStyle name="Normal 4 10 2 2 2 3" xfId="11027" xr:uid="{00000000-0005-0000-0000-00006F2B0000}"/>
    <cellStyle name="Normal 4 10 2 2 2 4" xfId="11028" xr:uid="{00000000-0005-0000-0000-0000702B0000}"/>
    <cellStyle name="Normal 4 10 2 2 3" xfId="11029" xr:uid="{00000000-0005-0000-0000-0000712B0000}"/>
    <cellStyle name="Normal 4 10 2 2 4" xfId="11030" xr:uid="{00000000-0005-0000-0000-0000722B0000}"/>
    <cellStyle name="Normal 4 10 2 2 5" xfId="11031" xr:uid="{00000000-0005-0000-0000-0000732B0000}"/>
    <cellStyle name="Normal 4 10 2 3" xfId="11032" xr:uid="{00000000-0005-0000-0000-0000742B0000}"/>
    <cellStyle name="Normal 4 10 2 3 2" xfId="11033" xr:uid="{00000000-0005-0000-0000-0000752B0000}"/>
    <cellStyle name="Normal 4 10 2 3 2 2" xfId="11034" xr:uid="{00000000-0005-0000-0000-0000762B0000}"/>
    <cellStyle name="Normal 4 10 2 3 2 3" xfId="11035" xr:uid="{00000000-0005-0000-0000-0000772B0000}"/>
    <cellStyle name="Normal 4 10 2 3 3" xfId="11036" xr:uid="{00000000-0005-0000-0000-0000782B0000}"/>
    <cellStyle name="Normal 4 10 2 3 4" xfId="11037" xr:uid="{00000000-0005-0000-0000-0000792B0000}"/>
    <cellStyle name="Normal 4 10 2 3 5" xfId="11038" xr:uid="{00000000-0005-0000-0000-00007A2B0000}"/>
    <cellStyle name="Normal 4 10 2 4" xfId="11039" xr:uid="{00000000-0005-0000-0000-00007B2B0000}"/>
    <cellStyle name="Normal 4 10 2 4 2" xfId="11040" xr:uid="{00000000-0005-0000-0000-00007C2B0000}"/>
    <cellStyle name="Normal 4 10 2 4 2 2" xfId="11041" xr:uid="{00000000-0005-0000-0000-00007D2B0000}"/>
    <cellStyle name="Normal 4 10 2 4 2 3" xfId="11042" xr:uid="{00000000-0005-0000-0000-00007E2B0000}"/>
    <cellStyle name="Normal 4 10 2 4 3" xfId="11043" xr:uid="{00000000-0005-0000-0000-00007F2B0000}"/>
    <cellStyle name="Normal 4 10 2 4 4" xfId="11044" xr:uid="{00000000-0005-0000-0000-0000802B0000}"/>
    <cellStyle name="Normal 4 10 2 5" xfId="11045" xr:uid="{00000000-0005-0000-0000-0000812B0000}"/>
    <cellStyle name="Normal 4 10 2 5 2" xfId="11046" xr:uid="{00000000-0005-0000-0000-0000822B0000}"/>
    <cellStyle name="Normal 4 10 2 5 3" xfId="11047" xr:uid="{00000000-0005-0000-0000-0000832B0000}"/>
    <cellStyle name="Normal 4 10 2 6" xfId="11048" xr:uid="{00000000-0005-0000-0000-0000842B0000}"/>
    <cellStyle name="Normal 4 10 2 7" xfId="11049" xr:uid="{00000000-0005-0000-0000-0000852B0000}"/>
    <cellStyle name="Normal 4 10 2 8" xfId="11050" xr:uid="{00000000-0005-0000-0000-0000862B0000}"/>
    <cellStyle name="Normal 4 10 3" xfId="11051" xr:uid="{00000000-0005-0000-0000-0000872B0000}"/>
    <cellStyle name="Normal 4 10 3 2" xfId="11052" xr:uid="{00000000-0005-0000-0000-0000882B0000}"/>
    <cellStyle name="Normal 4 10 3 2 2" xfId="11053" xr:uid="{00000000-0005-0000-0000-0000892B0000}"/>
    <cellStyle name="Normal 4 10 3 2 2 2" xfId="11054" xr:uid="{00000000-0005-0000-0000-00008A2B0000}"/>
    <cellStyle name="Normal 4 10 3 2 3" xfId="11055" xr:uid="{00000000-0005-0000-0000-00008B2B0000}"/>
    <cellStyle name="Normal 4 10 3 2 4" xfId="11056" xr:uid="{00000000-0005-0000-0000-00008C2B0000}"/>
    <cellStyle name="Normal 4 10 3 3" xfId="11057" xr:uid="{00000000-0005-0000-0000-00008D2B0000}"/>
    <cellStyle name="Normal 4 10 3 3 2" xfId="11058" xr:uid="{00000000-0005-0000-0000-00008E2B0000}"/>
    <cellStyle name="Normal 4 10 3 4" xfId="11059" xr:uid="{00000000-0005-0000-0000-00008F2B0000}"/>
    <cellStyle name="Normal 4 10 3 5" xfId="11060" xr:uid="{00000000-0005-0000-0000-0000902B0000}"/>
    <cellStyle name="Normal 4 10 4" xfId="11061" xr:uid="{00000000-0005-0000-0000-0000912B0000}"/>
    <cellStyle name="Normal 4 10 4 2" xfId="11062" xr:uid="{00000000-0005-0000-0000-0000922B0000}"/>
    <cellStyle name="Normal 4 10 4 2 2" xfId="11063" xr:uid="{00000000-0005-0000-0000-0000932B0000}"/>
    <cellStyle name="Normal 4 10 4 2 3" xfId="11064" xr:uid="{00000000-0005-0000-0000-0000942B0000}"/>
    <cellStyle name="Normal 4 10 4 2 4" xfId="11065" xr:uid="{00000000-0005-0000-0000-0000952B0000}"/>
    <cellStyle name="Normal 4 10 4 3" xfId="11066" xr:uid="{00000000-0005-0000-0000-0000962B0000}"/>
    <cellStyle name="Normal 4 10 4 4" xfId="11067" xr:uid="{00000000-0005-0000-0000-0000972B0000}"/>
    <cellStyle name="Normal 4 10 4 5" xfId="11068" xr:uid="{00000000-0005-0000-0000-0000982B0000}"/>
    <cellStyle name="Normal 4 10 5" xfId="11069" xr:uid="{00000000-0005-0000-0000-0000992B0000}"/>
    <cellStyle name="Normal 4 10 5 2" xfId="11070" xr:uid="{00000000-0005-0000-0000-00009A2B0000}"/>
    <cellStyle name="Normal 4 10 5 2 2" xfId="11071" xr:uid="{00000000-0005-0000-0000-00009B2B0000}"/>
    <cellStyle name="Normal 4 10 5 2 3" xfId="11072" xr:uid="{00000000-0005-0000-0000-00009C2B0000}"/>
    <cellStyle name="Normal 4 10 5 3" xfId="11073" xr:uid="{00000000-0005-0000-0000-00009D2B0000}"/>
    <cellStyle name="Normal 4 10 5 4" xfId="11074" xr:uid="{00000000-0005-0000-0000-00009E2B0000}"/>
    <cellStyle name="Normal 4 10 5 5" xfId="11075" xr:uid="{00000000-0005-0000-0000-00009F2B0000}"/>
    <cellStyle name="Normal 4 10 6" xfId="11076" xr:uid="{00000000-0005-0000-0000-0000A02B0000}"/>
    <cellStyle name="Normal 4 10 6 2" xfId="11077" xr:uid="{00000000-0005-0000-0000-0000A12B0000}"/>
    <cellStyle name="Normal 4 10 6 3" xfId="11078" xr:uid="{00000000-0005-0000-0000-0000A22B0000}"/>
    <cellStyle name="Normal 4 10 7" xfId="11079" xr:uid="{00000000-0005-0000-0000-0000A32B0000}"/>
    <cellStyle name="Normal 4 10 8" xfId="11080" xr:uid="{00000000-0005-0000-0000-0000A42B0000}"/>
    <cellStyle name="Normal 4 10 9" xfId="11081" xr:uid="{00000000-0005-0000-0000-0000A52B0000}"/>
    <cellStyle name="Normal 4 11" xfId="11082" xr:uid="{00000000-0005-0000-0000-0000A62B0000}"/>
    <cellStyle name="Normal 4 11 2" xfId="11083" xr:uid="{00000000-0005-0000-0000-0000A72B0000}"/>
    <cellStyle name="Normal 4 11 2 2" xfId="11084" xr:uid="{00000000-0005-0000-0000-0000A82B0000}"/>
    <cellStyle name="Normal 4 11 2 2 2" xfId="11085" xr:uid="{00000000-0005-0000-0000-0000A92B0000}"/>
    <cellStyle name="Normal 4 11 2 3" xfId="11086" xr:uid="{00000000-0005-0000-0000-0000AA2B0000}"/>
    <cellStyle name="Normal 4 11 2 4" xfId="11087" xr:uid="{00000000-0005-0000-0000-0000AB2B0000}"/>
    <cellStyle name="Normal 4 11 3" xfId="11088" xr:uid="{00000000-0005-0000-0000-0000AC2B0000}"/>
    <cellStyle name="Normal 4 11 3 2" xfId="11089" xr:uid="{00000000-0005-0000-0000-0000AD2B0000}"/>
    <cellStyle name="Normal 4 11 3 2 2" xfId="11090" xr:uid="{00000000-0005-0000-0000-0000AE2B0000}"/>
    <cellStyle name="Normal 4 11 3 3" xfId="11091" xr:uid="{00000000-0005-0000-0000-0000AF2B0000}"/>
    <cellStyle name="Normal 4 11 4" xfId="11092" xr:uid="{00000000-0005-0000-0000-0000B02B0000}"/>
    <cellStyle name="Normal 4 11 4 2" xfId="11093" xr:uid="{00000000-0005-0000-0000-0000B12B0000}"/>
    <cellStyle name="Normal 4 11 5" xfId="11094" xr:uid="{00000000-0005-0000-0000-0000B22B0000}"/>
    <cellStyle name="Normal 4 11 6" xfId="11095" xr:uid="{00000000-0005-0000-0000-0000B32B0000}"/>
    <cellStyle name="Normal 4 12" xfId="11096" xr:uid="{00000000-0005-0000-0000-0000B42B0000}"/>
    <cellStyle name="Normal 4 12 2" xfId="11097" xr:uid="{00000000-0005-0000-0000-0000B52B0000}"/>
    <cellStyle name="Normal 4 12 2 2" xfId="11098" xr:uid="{00000000-0005-0000-0000-0000B62B0000}"/>
    <cellStyle name="Normal 4 12 2 2 2" xfId="11099" xr:uid="{00000000-0005-0000-0000-0000B72B0000}"/>
    <cellStyle name="Normal 4 12 2 2 2 2" xfId="11100" xr:uid="{00000000-0005-0000-0000-0000B82B0000}"/>
    <cellStyle name="Normal 4 12 2 2 3" xfId="11101" xr:uid="{00000000-0005-0000-0000-0000B92B0000}"/>
    <cellStyle name="Normal 4 12 2 2 4" xfId="11102" xr:uid="{00000000-0005-0000-0000-0000BA2B0000}"/>
    <cellStyle name="Normal 4 12 2 3" xfId="11103" xr:uid="{00000000-0005-0000-0000-0000BB2B0000}"/>
    <cellStyle name="Normal 4 12 2 3 2" xfId="11104" xr:uid="{00000000-0005-0000-0000-0000BC2B0000}"/>
    <cellStyle name="Normal 4 12 2 4" xfId="11105" xr:uid="{00000000-0005-0000-0000-0000BD2B0000}"/>
    <cellStyle name="Normal 4 12 2 5" xfId="11106" xr:uid="{00000000-0005-0000-0000-0000BE2B0000}"/>
    <cellStyle name="Normal 4 12 3" xfId="11107" xr:uid="{00000000-0005-0000-0000-0000BF2B0000}"/>
    <cellStyle name="Normal 4 12 3 2" xfId="11108" xr:uid="{00000000-0005-0000-0000-0000C02B0000}"/>
    <cellStyle name="Normal 4 12 3 2 2" xfId="11109" xr:uid="{00000000-0005-0000-0000-0000C12B0000}"/>
    <cellStyle name="Normal 4 12 3 2 2 2" xfId="11110" xr:uid="{00000000-0005-0000-0000-0000C22B0000}"/>
    <cellStyle name="Normal 4 12 3 2 3" xfId="11111" xr:uid="{00000000-0005-0000-0000-0000C32B0000}"/>
    <cellStyle name="Normal 4 12 3 2 4" xfId="11112" xr:uid="{00000000-0005-0000-0000-0000C42B0000}"/>
    <cellStyle name="Normal 4 12 3 3" xfId="11113" xr:uid="{00000000-0005-0000-0000-0000C52B0000}"/>
    <cellStyle name="Normal 4 12 3 3 2" xfId="11114" xr:uid="{00000000-0005-0000-0000-0000C62B0000}"/>
    <cellStyle name="Normal 4 12 3 4" xfId="11115" xr:uid="{00000000-0005-0000-0000-0000C72B0000}"/>
    <cellStyle name="Normal 4 12 3 5" xfId="11116" xr:uid="{00000000-0005-0000-0000-0000C82B0000}"/>
    <cellStyle name="Normal 4 12 4" xfId="11117" xr:uid="{00000000-0005-0000-0000-0000C92B0000}"/>
    <cellStyle name="Normal 4 12 4 2" xfId="11118" xr:uid="{00000000-0005-0000-0000-0000CA2B0000}"/>
    <cellStyle name="Normal 4 12 4 2 2" xfId="11119" xr:uid="{00000000-0005-0000-0000-0000CB2B0000}"/>
    <cellStyle name="Normal 4 12 4 2 3" xfId="11120" xr:uid="{00000000-0005-0000-0000-0000CC2B0000}"/>
    <cellStyle name="Normal 4 12 4 2 4" xfId="11121" xr:uid="{00000000-0005-0000-0000-0000CD2B0000}"/>
    <cellStyle name="Normal 4 12 4 3" xfId="11122" xr:uid="{00000000-0005-0000-0000-0000CE2B0000}"/>
    <cellStyle name="Normal 4 12 4 4" xfId="11123" xr:uid="{00000000-0005-0000-0000-0000CF2B0000}"/>
    <cellStyle name="Normal 4 12 4 5" xfId="11124" xr:uid="{00000000-0005-0000-0000-0000D02B0000}"/>
    <cellStyle name="Normal 4 12 5" xfId="11125" xr:uid="{00000000-0005-0000-0000-0000D12B0000}"/>
    <cellStyle name="Normal 4 12 5 2" xfId="11126" xr:uid="{00000000-0005-0000-0000-0000D22B0000}"/>
    <cellStyle name="Normal 4 12 5 3" xfId="11127" xr:uid="{00000000-0005-0000-0000-0000D32B0000}"/>
    <cellStyle name="Normal 4 12 5 4" xfId="11128" xr:uid="{00000000-0005-0000-0000-0000D42B0000}"/>
    <cellStyle name="Normal 4 12 6" xfId="11129" xr:uid="{00000000-0005-0000-0000-0000D52B0000}"/>
    <cellStyle name="Normal 4 12 7" xfId="11130" xr:uid="{00000000-0005-0000-0000-0000D62B0000}"/>
    <cellStyle name="Normal 4 12 8" xfId="11131" xr:uid="{00000000-0005-0000-0000-0000D72B0000}"/>
    <cellStyle name="Normal 4 13" xfId="11132" xr:uid="{00000000-0005-0000-0000-0000D82B0000}"/>
    <cellStyle name="Normal 4 13 2" xfId="11133" xr:uid="{00000000-0005-0000-0000-0000D92B0000}"/>
    <cellStyle name="Normal 4 13 2 2" xfId="11134" xr:uid="{00000000-0005-0000-0000-0000DA2B0000}"/>
    <cellStyle name="Normal 4 13 2 2 2" xfId="11135" xr:uid="{00000000-0005-0000-0000-0000DB2B0000}"/>
    <cellStyle name="Normal 4 13 2 2 2 2" xfId="11136" xr:uid="{00000000-0005-0000-0000-0000DC2B0000}"/>
    <cellStyle name="Normal 4 13 2 2 3" xfId="11137" xr:uid="{00000000-0005-0000-0000-0000DD2B0000}"/>
    <cellStyle name="Normal 4 13 2 2 4" xfId="11138" xr:uid="{00000000-0005-0000-0000-0000DE2B0000}"/>
    <cellStyle name="Normal 4 13 2 3" xfId="11139" xr:uid="{00000000-0005-0000-0000-0000DF2B0000}"/>
    <cellStyle name="Normal 4 13 2 3 2" xfId="11140" xr:uid="{00000000-0005-0000-0000-0000E02B0000}"/>
    <cellStyle name="Normal 4 13 2 4" xfId="11141" xr:uid="{00000000-0005-0000-0000-0000E12B0000}"/>
    <cellStyle name="Normal 4 13 2 5" xfId="11142" xr:uid="{00000000-0005-0000-0000-0000E22B0000}"/>
    <cellStyle name="Normal 4 13 3" xfId="11143" xr:uid="{00000000-0005-0000-0000-0000E32B0000}"/>
    <cellStyle name="Normal 4 13 3 2" xfId="11144" xr:uid="{00000000-0005-0000-0000-0000E42B0000}"/>
    <cellStyle name="Normal 4 13 3 2 2" xfId="11145" xr:uid="{00000000-0005-0000-0000-0000E52B0000}"/>
    <cellStyle name="Normal 4 13 3 2 3" xfId="11146" xr:uid="{00000000-0005-0000-0000-0000E62B0000}"/>
    <cellStyle name="Normal 4 13 3 3" xfId="11147" xr:uid="{00000000-0005-0000-0000-0000E72B0000}"/>
    <cellStyle name="Normal 4 13 3 3 2" xfId="11148" xr:uid="{00000000-0005-0000-0000-0000E82B0000}"/>
    <cellStyle name="Normal 4 13 3 4" xfId="11149" xr:uid="{00000000-0005-0000-0000-0000E92B0000}"/>
    <cellStyle name="Normal 4 13 4" xfId="11150" xr:uid="{00000000-0005-0000-0000-0000EA2B0000}"/>
    <cellStyle name="Normal 4 13 4 2" xfId="11151" xr:uid="{00000000-0005-0000-0000-0000EB2B0000}"/>
    <cellStyle name="Normal 4 13 4 3" xfId="11152" xr:uid="{00000000-0005-0000-0000-0000EC2B0000}"/>
    <cellStyle name="Normal 4 13 5" xfId="11153" xr:uid="{00000000-0005-0000-0000-0000ED2B0000}"/>
    <cellStyle name="Normal 4 13 5 2" xfId="11154" xr:uid="{00000000-0005-0000-0000-0000EE2B0000}"/>
    <cellStyle name="Normal 4 13 6" xfId="11155" xr:uid="{00000000-0005-0000-0000-0000EF2B0000}"/>
    <cellStyle name="Normal 4 14" xfId="11156" xr:uid="{00000000-0005-0000-0000-0000F02B0000}"/>
    <cellStyle name="Normal 4 14 2" xfId="11157" xr:uid="{00000000-0005-0000-0000-0000F12B0000}"/>
    <cellStyle name="Normal 4 14 2 2" xfId="11158" xr:uid="{00000000-0005-0000-0000-0000F22B0000}"/>
    <cellStyle name="Normal 4 14 2 2 2" xfId="11159" xr:uid="{00000000-0005-0000-0000-0000F32B0000}"/>
    <cellStyle name="Normal 4 14 2 2 3" xfId="11160" xr:uid="{00000000-0005-0000-0000-0000F42B0000}"/>
    <cellStyle name="Normal 4 14 2 3" xfId="11161" xr:uid="{00000000-0005-0000-0000-0000F52B0000}"/>
    <cellStyle name="Normal 4 14 2 3 2" xfId="11162" xr:uid="{00000000-0005-0000-0000-0000F62B0000}"/>
    <cellStyle name="Normal 4 14 2 4" xfId="11163" xr:uid="{00000000-0005-0000-0000-0000F72B0000}"/>
    <cellStyle name="Normal 4 14 3" xfId="11164" xr:uid="{00000000-0005-0000-0000-0000F82B0000}"/>
    <cellStyle name="Normal 4 14 3 2" xfId="11165" xr:uid="{00000000-0005-0000-0000-0000F92B0000}"/>
    <cellStyle name="Normal 4 14 3 2 2" xfId="11166" xr:uid="{00000000-0005-0000-0000-0000FA2B0000}"/>
    <cellStyle name="Normal 4 14 3 3" xfId="11167" xr:uid="{00000000-0005-0000-0000-0000FB2B0000}"/>
    <cellStyle name="Normal 4 14 3 4" xfId="11168" xr:uid="{00000000-0005-0000-0000-0000FC2B0000}"/>
    <cellStyle name="Normal 4 14 4" xfId="11169" xr:uid="{00000000-0005-0000-0000-0000FD2B0000}"/>
    <cellStyle name="Normal 4 14 4 2" xfId="11170" xr:uid="{00000000-0005-0000-0000-0000FE2B0000}"/>
    <cellStyle name="Normal 4 14 4 3" xfId="11171" xr:uid="{00000000-0005-0000-0000-0000FF2B0000}"/>
    <cellStyle name="Normal 4 14 5" xfId="11172" xr:uid="{00000000-0005-0000-0000-0000002C0000}"/>
    <cellStyle name="Normal 4 14 6" xfId="11173" xr:uid="{00000000-0005-0000-0000-0000012C0000}"/>
    <cellStyle name="Normal 4 15" xfId="11174" xr:uid="{00000000-0005-0000-0000-0000022C0000}"/>
    <cellStyle name="Normal 4 15 2" xfId="11175" xr:uid="{00000000-0005-0000-0000-0000032C0000}"/>
    <cellStyle name="Normal 4 15 2 2" xfId="11176" xr:uid="{00000000-0005-0000-0000-0000042C0000}"/>
    <cellStyle name="Normal 4 15 2 2 2" xfId="11177" xr:uid="{00000000-0005-0000-0000-0000052C0000}"/>
    <cellStyle name="Normal 4 15 2 2 3" xfId="11178" xr:uid="{00000000-0005-0000-0000-0000062C0000}"/>
    <cellStyle name="Normal 4 15 2 3" xfId="11179" xr:uid="{00000000-0005-0000-0000-0000072C0000}"/>
    <cellStyle name="Normal 4 15 2 3 2" xfId="11180" xr:uid="{00000000-0005-0000-0000-0000082C0000}"/>
    <cellStyle name="Normal 4 15 2 4" xfId="11181" xr:uid="{00000000-0005-0000-0000-0000092C0000}"/>
    <cellStyle name="Normal 4 15 3" xfId="11182" xr:uid="{00000000-0005-0000-0000-00000A2C0000}"/>
    <cellStyle name="Normal 4 15 3 2" xfId="11183" xr:uid="{00000000-0005-0000-0000-00000B2C0000}"/>
    <cellStyle name="Normal 4 15 3 2 2" xfId="11184" xr:uid="{00000000-0005-0000-0000-00000C2C0000}"/>
    <cellStyle name="Normal 4 15 3 3" xfId="11185" xr:uid="{00000000-0005-0000-0000-00000D2C0000}"/>
    <cellStyle name="Normal 4 15 3 4" xfId="11186" xr:uid="{00000000-0005-0000-0000-00000E2C0000}"/>
    <cellStyle name="Normal 4 15 4" xfId="11187" xr:uid="{00000000-0005-0000-0000-00000F2C0000}"/>
    <cellStyle name="Normal 4 15 4 2" xfId="11188" xr:uid="{00000000-0005-0000-0000-0000102C0000}"/>
    <cellStyle name="Normal 4 15 4 3" xfId="11189" xr:uid="{00000000-0005-0000-0000-0000112C0000}"/>
    <cellStyle name="Normal 4 15 5" xfId="11190" xr:uid="{00000000-0005-0000-0000-0000122C0000}"/>
    <cellStyle name="Normal 4 15 6" xfId="11191" xr:uid="{00000000-0005-0000-0000-0000132C0000}"/>
    <cellStyle name="Normal 4 16" xfId="11192" xr:uid="{00000000-0005-0000-0000-0000142C0000}"/>
    <cellStyle name="Normal 4 16 2" xfId="11193" xr:uid="{00000000-0005-0000-0000-0000152C0000}"/>
    <cellStyle name="Normal 4 16 2 2" xfId="11194" xr:uid="{00000000-0005-0000-0000-0000162C0000}"/>
    <cellStyle name="Normal 4 16 2 2 2" xfId="11195" xr:uid="{00000000-0005-0000-0000-0000172C0000}"/>
    <cellStyle name="Normal 4 16 2 2 3" xfId="11196" xr:uid="{00000000-0005-0000-0000-0000182C0000}"/>
    <cellStyle name="Normal 4 16 2 3" xfId="11197" xr:uid="{00000000-0005-0000-0000-0000192C0000}"/>
    <cellStyle name="Normal 4 16 2 3 2" xfId="11198" xr:uid="{00000000-0005-0000-0000-00001A2C0000}"/>
    <cellStyle name="Normal 4 16 2 4" xfId="11199" xr:uid="{00000000-0005-0000-0000-00001B2C0000}"/>
    <cellStyle name="Normal 4 16 3" xfId="11200" xr:uid="{00000000-0005-0000-0000-00001C2C0000}"/>
    <cellStyle name="Normal 4 16 3 2" xfId="11201" xr:uid="{00000000-0005-0000-0000-00001D2C0000}"/>
    <cellStyle name="Normal 4 16 3 2 2" xfId="11202" xr:uid="{00000000-0005-0000-0000-00001E2C0000}"/>
    <cellStyle name="Normal 4 16 3 3" xfId="11203" xr:uid="{00000000-0005-0000-0000-00001F2C0000}"/>
    <cellStyle name="Normal 4 16 3 4" xfId="11204" xr:uid="{00000000-0005-0000-0000-0000202C0000}"/>
    <cellStyle name="Normal 4 16 4" xfId="11205" xr:uid="{00000000-0005-0000-0000-0000212C0000}"/>
    <cellStyle name="Normal 4 16 4 2" xfId="11206" xr:uid="{00000000-0005-0000-0000-0000222C0000}"/>
    <cellStyle name="Normal 4 16 4 3" xfId="11207" xr:uid="{00000000-0005-0000-0000-0000232C0000}"/>
    <cellStyle name="Normal 4 16 5" xfId="11208" xr:uid="{00000000-0005-0000-0000-0000242C0000}"/>
    <cellStyle name="Normal 4 16 6" xfId="11209" xr:uid="{00000000-0005-0000-0000-0000252C0000}"/>
    <cellStyle name="Normal 4 17" xfId="11210" xr:uid="{00000000-0005-0000-0000-0000262C0000}"/>
    <cellStyle name="Normal 4 17 2" xfId="11211" xr:uid="{00000000-0005-0000-0000-0000272C0000}"/>
    <cellStyle name="Normal 4 17 2 2" xfId="11212" xr:uid="{00000000-0005-0000-0000-0000282C0000}"/>
    <cellStyle name="Normal 4 17 2 2 2" xfId="11213" xr:uid="{00000000-0005-0000-0000-0000292C0000}"/>
    <cellStyle name="Normal 4 17 2 3" xfId="11214" xr:uid="{00000000-0005-0000-0000-00002A2C0000}"/>
    <cellStyle name="Normal 4 17 3" xfId="11215" xr:uid="{00000000-0005-0000-0000-00002B2C0000}"/>
    <cellStyle name="Normal 4 17 3 2" xfId="11216" xr:uid="{00000000-0005-0000-0000-00002C2C0000}"/>
    <cellStyle name="Normal 4 17 3 2 2" xfId="11217" xr:uid="{00000000-0005-0000-0000-00002D2C0000}"/>
    <cellStyle name="Normal 4 17 3 3" xfId="11218" xr:uid="{00000000-0005-0000-0000-00002E2C0000}"/>
    <cellStyle name="Normal 4 17 4" xfId="11219" xr:uid="{00000000-0005-0000-0000-00002F2C0000}"/>
    <cellStyle name="Normal 4 17 4 2" xfId="11220" xr:uid="{00000000-0005-0000-0000-0000302C0000}"/>
    <cellStyle name="Normal 4 17 5" xfId="11221" xr:uid="{00000000-0005-0000-0000-0000312C0000}"/>
    <cellStyle name="Normal 4 17 6" xfId="11222" xr:uid="{00000000-0005-0000-0000-0000322C0000}"/>
    <cellStyle name="Normal 4 18" xfId="11223" xr:uid="{00000000-0005-0000-0000-0000332C0000}"/>
    <cellStyle name="Normal 4 18 2" xfId="11224" xr:uid="{00000000-0005-0000-0000-0000342C0000}"/>
    <cellStyle name="Normal 4 18 2 2" xfId="11225" xr:uid="{00000000-0005-0000-0000-0000352C0000}"/>
    <cellStyle name="Normal 4 18 2 2 2" xfId="11226" xr:uid="{00000000-0005-0000-0000-0000362C0000}"/>
    <cellStyle name="Normal 4 18 2 3" xfId="11227" xr:uid="{00000000-0005-0000-0000-0000372C0000}"/>
    <cellStyle name="Normal 4 18 2 4" xfId="11228" xr:uid="{00000000-0005-0000-0000-0000382C0000}"/>
    <cellStyle name="Normal 4 18 3" xfId="11229" xr:uid="{00000000-0005-0000-0000-0000392C0000}"/>
    <cellStyle name="Normal 4 18 3 2" xfId="11230" xr:uid="{00000000-0005-0000-0000-00003A2C0000}"/>
    <cellStyle name="Normal 4 18 3 2 2" xfId="11231" xr:uid="{00000000-0005-0000-0000-00003B2C0000}"/>
    <cellStyle name="Normal 4 18 3 3" xfId="11232" xr:uid="{00000000-0005-0000-0000-00003C2C0000}"/>
    <cellStyle name="Normal 4 18 3 4" xfId="11233" xr:uid="{00000000-0005-0000-0000-00003D2C0000}"/>
    <cellStyle name="Normal 4 18 4" xfId="11234" xr:uid="{00000000-0005-0000-0000-00003E2C0000}"/>
    <cellStyle name="Normal 4 18 4 2" xfId="11235" xr:uid="{00000000-0005-0000-0000-00003F2C0000}"/>
    <cellStyle name="Normal 4 18 5" xfId="11236" xr:uid="{00000000-0005-0000-0000-0000402C0000}"/>
    <cellStyle name="Normal 4 18 6" xfId="11237" xr:uid="{00000000-0005-0000-0000-0000412C0000}"/>
    <cellStyle name="Normal 4 19" xfId="11238" xr:uid="{00000000-0005-0000-0000-0000422C0000}"/>
    <cellStyle name="Normal 4 19 2" xfId="11239" xr:uid="{00000000-0005-0000-0000-0000432C0000}"/>
    <cellStyle name="Normal 4 19 2 2" xfId="11240" xr:uid="{00000000-0005-0000-0000-0000442C0000}"/>
    <cellStyle name="Normal 4 19 2 2 2" xfId="11241" xr:uid="{00000000-0005-0000-0000-0000452C0000}"/>
    <cellStyle name="Normal 4 19 2 3" xfId="11242" xr:uid="{00000000-0005-0000-0000-0000462C0000}"/>
    <cellStyle name="Normal 4 19 3" xfId="11243" xr:uid="{00000000-0005-0000-0000-0000472C0000}"/>
    <cellStyle name="Normal 4 19 3 2" xfId="11244" xr:uid="{00000000-0005-0000-0000-0000482C0000}"/>
    <cellStyle name="Normal 4 19 3 2 2" xfId="11245" xr:uid="{00000000-0005-0000-0000-0000492C0000}"/>
    <cellStyle name="Normal 4 19 3 3" xfId="11246" xr:uid="{00000000-0005-0000-0000-00004A2C0000}"/>
    <cellStyle name="Normal 4 19 4" xfId="11247" xr:uid="{00000000-0005-0000-0000-00004B2C0000}"/>
    <cellStyle name="Normal 4 19 4 2" xfId="11248" xr:uid="{00000000-0005-0000-0000-00004C2C0000}"/>
    <cellStyle name="Normal 4 19 5" xfId="11249" xr:uid="{00000000-0005-0000-0000-00004D2C0000}"/>
    <cellStyle name="Normal 4 19 6" xfId="11250" xr:uid="{00000000-0005-0000-0000-00004E2C0000}"/>
    <cellStyle name="Normal 4 2" xfId="11251" xr:uid="{00000000-0005-0000-0000-00004F2C0000}"/>
    <cellStyle name="Normal 4 2 10" xfId="11252" xr:uid="{00000000-0005-0000-0000-0000502C0000}"/>
    <cellStyle name="Normal 4 2 10 2" xfId="11253" xr:uid="{00000000-0005-0000-0000-0000512C0000}"/>
    <cellStyle name="Normal 4 2 10 2 2" xfId="11254" xr:uid="{00000000-0005-0000-0000-0000522C0000}"/>
    <cellStyle name="Normal 4 2 10 2 2 2" xfId="11255" xr:uid="{00000000-0005-0000-0000-0000532C0000}"/>
    <cellStyle name="Normal 4 2 10 2 2 2 2" xfId="11256" xr:uid="{00000000-0005-0000-0000-0000542C0000}"/>
    <cellStyle name="Normal 4 2 10 2 2 3" xfId="11257" xr:uid="{00000000-0005-0000-0000-0000552C0000}"/>
    <cellStyle name="Normal 4 2 10 2 2 4" xfId="11258" xr:uid="{00000000-0005-0000-0000-0000562C0000}"/>
    <cellStyle name="Normal 4 2 10 2 3" xfId="11259" xr:uid="{00000000-0005-0000-0000-0000572C0000}"/>
    <cellStyle name="Normal 4 2 10 2 3 2" xfId="11260" xr:uid="{00000000-0005-0000-0000-0000582C0000}"/>
    <cellStyle name="Normal 4 2 10 2 4" xfId="11261" xr:uid="{00000000-0005-0000-0000-0000592C0000}"/>
    <cellStyle name="Normal 4 2 10 2 5" xfId="11262" xr:uid="{00000000-0005-0000-0000-00005A2C0000}"/>
    <cellStyle name="Normal 4 2 10 3" xfId="11263" xr:uid="{00000000-0005-0000-0000-00005B2C0000}"/>
    <cellStyle name="Normal 4 2 10 3 2" xfId="11264" xr:uid="{00000000-0005-0000-0000-00005C2C0000}"/>
    <cellStyle name="Normal 4 2 10 3 2 2" xfId="11265" xr:uid="{00000000-0005-0000-0000-00005D2C0000}"/>
    <cellStyle name="Normal 4 2 10 3 2 3" xfId="11266" xr:uid="{00000000-0005-0000-0000-00005E2C0000}"/>
    <cellStyle name="Normal 4 2 10 3 3" xfId="11267" xr:uid="{00000000-0005-0000-0000-00005F2C0000}"/>
    <cellStyle name="Normal 4 2 10 3 3 2" xfId="11268" xr:uid="{00000000-0005-0000-0000-0000602C0000}"/>
    <cellStyle name="Normal 4 2 10 3 4" xfId="11269" xr:uid="{00000000-0005-0000-0000-0000612C0000}"/>
    <cellStyle name="Normal 4 2 10 4" xfId="11270" xr:uid="{00000000-0005-0000-0000-0000622C0000}"/>
    <cellStyle name="Normal 4 2 10 4 2" xfId="11271" xr:uid="{00000000-0005-0000-0000-0000632C0000}"/>
    <cellStyle name="Normal 4 2 10 4 3" xfId="11272" xr:uid="{00000000-0005-0000-0000-0000642C0000}"/>
    <cellStyle name="Normal 4 2 10 5" xfId="11273" xr:uid="{00000000-0005-0000-0000-0000652C0000}"/>
    <cellStyle name="Normal 4 2 10 5 2" xfId="11274" xr:uid="{00000000-0005-0000-0000-0000662C0000}"/>
    <cellStyle name="Normal 4 2 10 6" xfId="11275" xr:uid="{00000000-0005-0000-0000-0000672C0000}"/>
    <cellStyle name="Normal 4 2 11" xfId="11276" xr:uid="{00000000-0005-0000-0000-0000682C0000}"/>
    <cellStyle name="Normal 4 2 11 2" xfId="11277" xr:uid="{00000000-0005-0000-0000-0000692C0000}"/>
    <cellStyle name="Normal 4 2 11 2 2" xfId="11278" xr:uid="{00000000-0005-0000-0000-00006A2C0000}"/>
    <cellStyle name="Normal 4 2 11 2 2 2" xfId="11279" xr:uid="{00000000-0005-0000-0000-00006B2C0000}"/>
    <cellStyle name="Normal 4 2 11 2 2 3" xfId="11280" xr:uid="{00000000-0005-0000-0000-00006C2C0000}"/>
    <cellStyle name="Normal 4 2 11 2 3" xfId="11281" xr:uid="{00000000-0005-0000-0000-00006D2C0000}"/>
    <cellStyle name="Normal 4 2 11 2 3 2" xfId="11282" xr:uid="{00000000-0005-0000-0000-00006E2C0000}"/>
    <cellStyle name="Normal 4 2 11 2 4" xfId="11283" xr:uid="{00000000-0005-0000-0000-00006F2C0000}"/>
    <cellStyle name="Normal 4 2 11 3" xfId="11284" xr:uid="{00000000-0005-0000-0000-0000702C0000}"/>
    <cellStyle name="Normal 4 2 11 3 2" xfId="11285" xr:uid="{00000000-0005-0000-0000-0000712C0000}"/>
    <cellStyle name="Normal 4 2 11 3 2 2" xfId="11286" xr:uid="{00000000-0005-0000-0000-0000722C0000}"/>
    <cellStyle name="Normal 4 2 11 3 3" xfId="11287" xr:uid="{00000000-0005-0000-0000-0000732C0000}"/>
    <cellStyle name="Normal 4 2 11 3 4" xfId="11288" xr:uid="{00000000-0005-0000-0000-0000742C0000}"/>
    <cellStyle name="Normal 4 2 11 4" xfId="11289" xr:uid="{00000000-0005-0000-0000-0000752C0000}"/>
    <cellStyle name="Normal 4 2 11 4 2" xfId="11290" xr:uid="{00000000-0005-0000-0000-0000762C0000}"/>
    <cellStyle name="Normal 4 2 11 4 3" xfId="11291" xr:uid="{00000000-0005-0000-0000-0000772C0000}"/>
    <cellStyle name="Normal 4 2 11 5" xfId="11292" xr:uid="{00000000-0005-0000-0000-0000782C0000}"/>
    <cellStyle name="Normal 4 2 11 6" xfId="11293" xr:uid="{00000000-0005-0000-0000-0000792C0000}"/>
    <cellStyle name="Normal 4 2 12" xfId="11294" xr:uid="{00000000-0005-0000-0000-00007A2C0000}"/>
    <cellStyle name="Normal 4 2 12 2" xfId="11295" xr:uid="{00000000-0005-0000-0000-00007B2C0000}"/>
    <cellStyle name="Normal 4 2 12 2 2" xfId="11296" xr:uid="{00000000-0005-0000-0000-00007C2C0000}"/>
    <cellStyle name="Normal 4 2 12 2 2 2" xfId="11297" xr:uid="{00000000-0005-0000-0000-00007D2C0000}"/>
    <cellStyle name="Normal 4 2 12 2 2 3" xfId="11298" xr:uid="{00000000-0005-0000-0000-00007E2C0000}"/>
    <cellStyle name="Normal 4 2 12 2 3" xfId="11299" xr:uid="{00000000-0005-0000-0000-00007F2C0000}"/>
    <cellStyle name="Normal 4 2 12 2 3 2" xfId="11300" xr:uid="{00000000-0005-0000-0000-0000802C0000}"/>
    <cellStyle name="Normal 4 2 12 2 4" xfId="11301" xr:uid="{00000000-0005-0000-0000-0000812C0000}"/>
    <cellStyle name="Normal 4 2 12 3" xfId="11302" xr:uid="{00000000-0005-0000-0000-0000822C0000}"/>
    <cellStyle name="Normal 4 2 12 3 2" xfId="11303" xr:uid="{00000000-0005-0000-0000-0000832C0000}"/>
    <cellStyle name="Normal 4 2 12 3 2 2" xfId="11304" xr:uid="{00000000-0005-0000-0000-0000842C0000}"/>
    <cellStyle name="Normal 4 2 12 3 3" xfId="11305" xr:uid="{00000000-0005-0000-0000-0000852C0000}"/>
    <cellStyle name="Normal 4 2 12 3 4" xfId="11306" xr:uid="{00000000-0005-0000-0000-0000862C0000}"/>
    <cellStyle name="Normal 4 2 12 4" xfId="11307" xr:uid="{00000000-0005-0000-0000-0000872C0000}"/>
    <cellStyle name="Normal 4 2 12 4 2" xfId="11308" xr:uid="{00000000-0005-0000-0000-0000882C0000}"/>
    <cellStyle name="Normal 4 2 12 4 3" xfId="11309" xr:uid="{00000000-0005-0000-0000-0000892C0000}"/>
    <cellStyle name="Normal 4 2 12 5" xfId="11310" xr:uid="{00000000-0005-0000-0000-00008A2C0000}"/>
    <cellStyle name="Normal 4 2 12 6" xfId="11311" xr:uid="{00000000-0005-0000-0000-00008B2C0000}"/>
    <cellStyle name="Normal 4 2 13" xfId="11312" xr:uid="{00000000-0005-0000-0000-00008C2C0000}"/>
    <cellStyle name="Normal 4 2 13 2" xfId="11313" xr:uid="{00000000-0005-0000-0000-00008D2C0000}"/>
    <cellStyle name="Normal 4 2 13 2 2" xfId="11314" xr:uid="{00000000-0005-0000-0000-00008E2C0000}"/>
    <cellStyle name="Normal 4 2 13 2 2 2" xfId="11315" xr:uid="{00000000-0005-0000-0000-00008F2C0000}"/>
    <cellStyle name="Normal 4 2 13 2 2 3" xfId="11316" xr:uid="{00000000-0005-0000-0000-0000902C0000}"/>
    <cellStyle name="Normal 4 2 13 2 3" xfId="11317" xr:uid="{00000000-0005-0000-0000-0000912C0000}"/>
    <cellStyle name="Normal 4 2 13 2 3 2" xfId="11318" xr:uid="{00000000-0005-0000-0000-0000922C0000}"/>
    <cellStyle name="Normal 4 2 13 2 4" xfId="11319" xr:uid="{00000000-0005-0000-0000-0000932C0000}"/>
    <cellStyle name="Normal 4 2 13 3" xfId="11320" xr:uid="{00000000-0005-0000-0000-0000942C0000}"/>
    <cellStyle name="Normal 4 2 13 3 2" xfId="11321" xr:uid="{00000000-0005-0000-0000-0000952C0000}"/>
    <cellStyle name="Normal 4 2 13 3 2 2" xfId="11322" xr:uid="{00000000-0005-0000-0000-0000962C0000}"/>
    <cellStyle name="Normal 4 2 13 3 3" xfId="11323" xr:uid="{00000000-0005-0000-0000-0000972C0000}"/>
    <cellStyle name="Normal 4 2 13 3 4" xfId="11324" xr:uid="{00000000-0005-0000-0000-0000982C0000}"/>
    <cellStyle name="Normal 4 2 13 4" xfId="11325" xr:uid="{00000000-0005-0000-0000-0000992C0000}"/>
    <cellStyle name="Normal 4 2 13 4 2" xfId="11326" xr:uid="{00000000-0005-0000-0000-00009A2C0000}"/>
    <cellStyle name="Normal 4 2 13 4 3" xfId="11327" xr:uid="{00000000-0005-0000-0000-00009B2C0000}"/>
    <cellStyle name="Normal 4 2 13 5" xfId="11328" xr:uid="{00000000-0005-0000-0000-00009C2C0000}"/>
    <cellStyle name="Normal 4 2 13 6" xfId="11329" xr:uid="{00000000-0005-0000-0000-00009D2C0000}"/>
    <cellStyle name="Normal 4 2 14" xfId="11330" xr:uid="{00000000-0005-0000-0000-00009E2C0000}"/>
    <cellStyle name="Normal 4 2 14 2" xfId="11331" xr:uid="{00000000-0005-0000-0000-00009F2C0000}"/>
    <cellStyle name="Normal 4 2 14 2 2" xfId="11332" xr:uid="{00000000-0005-0000-0000-0000A02C0000}"/>
    <cellStyle name="Normal 4 2 14 2 2 2" xfId="11333" xr:uid="{00000000-0005-0000-0000-0000A12C0000}"/>
    <cellStyle name="Normal 4 2 14 2 3" xfId="11334" xr:uid="{00000000-0005-0000-0000-0000A22C0000}"/>
    <cellStyle name="Normal 4 2 14 3" xfId="11335" xr:uid="{00000000-0005-0000-0000-0000A32C0000}"/>
    <cellStyle name="Normal 4 2 14 3 2" xfId="11336" xr:uid="{00000000-0005-0000-0000-0000A42C0000}"/>
    <cellStyle name="Normal 4 2 14 3 2 2" xfId="11337" xr:uid="{00000000-0005-0000-0000-0000A52C0000}"/>
    <cellStyle name="Normal 4 2 14 3 3" xfId="11338" xr:uid="{00000000-0005-0000-0000-0000A62C0000}"/>
    <cellStyle name="Normal 4 2 14 4" xfId="11339" xr:uid="{00000000-0005-0000-0000-0000A72C0000}"/>
    <cellStyle name="Normal 4 2 14 4 2" xfId="11340" xr:uid="{00000000-0005-0000-0000-0000A82C0000}"/>
    <cellStyle name="Normal 4 2 14 5" xfId="11341" xr:uid="{00000000-0005-0000-0000-0000A92C0000}"/>
    <cellStyle name="Normal 4 2 14 6" xfId="11342" xr:uid="{00000000-0005-0000-0000-0000AA2C0000}"/>
    <cellStyle name="Normal 4 2 15" xfId="11343" xr:uid="{00000000-0005-0000-0000-0000AB2C0000}"/>
    <cellStyle name="Normal 4 2 15 2" xfId="11344" xr:uid="{00000000-0005-0000-0000-0000AC2C0000}"/>
    <cellStyle name="Normal 4 2 15 2 2" xfId="11345" xr:uid="{00000000-0005-0000-0000-0000AD2C0000}"/>
    <cellStyle name="Normal 4 2 15 2 2 2" xfId="11346" xr:uid="{00000000-0005-0000-0000-0000AE2C0000}"/>
    <cellStyle name="Normal 4 2 15 2 3" xfId="11347" xr:uid="{00000000-0005-0000-0000-0000AF2C0000}"/>
    <cellStyle name="Normal 4 2 15 2 4" xfId="11348" xr:uid="{00000000-0005-0000-0000-0000B02C0000}"/>
    <cellStyle name="Normal 4 2 15 3" xfId="11349" xr:uid="{00000000-0005-0000-0000-0000B12C0000}"/>
    <cellStyle name="Normal 4 2 15 3 2" xfId="11350" xr:uid="{00000000-0005-0000-0000-0000B22C0000}"/>
    <cellStyle name="Normal 4 2 15 3 2 2" xfId="11351" xr:uid="{00000000-0005-0000-0000-0000B32C0000}"/>
    <cellStyle name="Normal 4 2 15 3 3" xfId="11352" xr:uid="{00000000-0005-0000-0000-0000B42C0000}"/>
    <cellStyle name="Normal 4 2 15 3 4" xfId="11353" xr:uid="{00000000-0005-0000-0000-0000B52C0000}"/>
    <cellStyle name="Normal 4 2 15 4" xfId="11354" xr:uid="{00000000-0005-0000-0000-0000B62C0000}"/>
    <cellStyle name="Normal 4 2 15 4 2" xfId="11355" xr:uid="{00000000-0005-0000-0000-0000B72C0000}"/>
    <cellStyle name="Normal 4 2 15 5" xfId="11356" xr:uid="{00000000-0005-0000-0000-0000B82C0000}"/>
    <cellStyle name="Normal 4 2 15 6" xfId="11357" xr:uid="{00000000-0005-0000-0000-0000B92C0000}"/>
    <cellStyle name="Normal 4 2 16" xfId="11358" xr:uid="{00000000-0005-0000-0000-0000BA2C0000}"/>
    <cellStyle name="Normal 4 2 16 2" xfId="11359" xr:uid="{00000000-0005-0000-0000-0000BB2C0000}"/>
    <cellStyle name="Normal 4 2 16 2 2" xfId="11360" xr:uid="{00000000-0005-0000-0000-0000BC2C0000}"/>
    <cellStyle name="Normal 4 2 16 2 2 2" xfId="11361" xr:uid="{00000000-0005-0000-0000-0000BD2C0000}"/>
    <cellStyle name="Normal 4 2 16 2 3" xfId="11362" xr:uid="{00000000-0005-0000-0000-0000BE2C0000}"/>
    <cellStyle name="Normal 4 2 16 3" xfId="11363" xr:uid="{00000000-0005-0000-0000-0000BF2C0000}"/>
    <cellStyle name="Normal 4 2 16 3 2" xfId="11364" xr:uid="{00000000-0005-0000-0000-0000C02C0000}"/>
    <cellStyle name="Normal 4 2 16 3 2 2" xfId="11365" xr:uid="{00000000-0005-0000-0000-0000C12C0000}"/>
    <cellStyle name="Normal 4 2 16 3 3" xfId="11366" xr:uid="{00000000-0005-0000-0000-0000C22C0000}"/>
    <cellStyle name="Normal 4 2 16 4" xfId="11367" xr:uid="{00000000-0005-0000-0000-0000C32C0000}"/>
    <cellStyle name="Normal 4 2 16 4 2" xfId="11368" xr:uid="{00000000-0005-0000-0000-0000C42C0000}"/>
    <cellStyle name="Normal 4 2 16 5" xfId="11369" xr:uid="{00000000-0005-0000-0000-0000C52C0000}"/>
    <cellStyle name="Normal 4 2 16 6" xfId="11370" xr:uid="{00000000-0005-0000-0000-0000C62C0000}"/>
    <cellStyle name="Normal 4 2 17" xfId="11371" xr:uid="{00000000-0005-0000-0000-0000C72C0000}"/>
    <cellStyle name="Normal 4 2 17 2" xfId="11372" xr:uid="{00000000-0005-0000-0000-0000C82C0000}"/>
    <cellStyle name="Normal 4 2 17 2 2" xfId="11373" xr:uid="{00000000-0005-0000-0000-0000C92C0000}"/>
    <cellStyle name="Normal 4 2 17 2 2 2" xfId="11374" xr:uid="{00000000-0005-0000-0000-0000CA2C0000}"/>
    <cellStyle name="Normal 4 2 17 2 3" xfId="11375" xr:uid="{00000000-0005-0000-0000-0000CB2C0000}"/>
    <cellStyle name="Normal 4 2 17 3" xfId="11376" xr:uid="{00000000-0005-0000-0000-0000CC2C0000}"/>
    <cellStyle name="Normal 4 2 17 3 2" xfId="11377" xr:uid="{00000000-0005-0000-0000-0000CD2C0000}"/>
    <cellStyle name="Normal 4 2 17 3 2 2" xfId="11378" xr:uid="{00000000-0005-0000-0000-0000CE2C0000}"/>
    <cellStyle name="Normal 4 2 17 3 3" xfId="11379" xr:uid="{00000000-0005-0000-0000-0000CF2C0000}"/>
    <cellStyle name="Normal 4 2 17 4" xfId="11380" xr:uid="{00000000-0005-0000-0000-0000D02C0000}"/>
    <cellStyle name="Normal 4 2 17 4 2" xfId="11381" xr:uid="{00000000-0005-0000-0000-0000D12C0000}"/>
    <cellStyle name="Normal 4 2 17 5" xfId="11382" xr:uid="{00000000-0005-0000-0000-0000D22C0000}"/>
    <cellStyle name="Normal 4 2 17 6" xfId="11383" xr:uid="{00000000-0005-0000-0000-0000D32C0000}"/>
    <cellStyle name="Normal 4 2 18" xfId="11384" xr:uid="{00000000-0005-0000-0000-0000D42C0000}"/>
    <cellStyle name="Normal 4 2 18 2" xfId="11385" xr:uid="{00000000-0005-0000-0000-0000D52C0000}"/>
    <cellStyle name="Normal 4 2 18 2 2" xfId="11386" xr:uid="{00000000-0005-0000-0000-0000D62C0000}"/>
    <cellStyle name="Normal 4 2 18 2 2 2" xfId="11387" xr:uid="{00000000-0005-0000-0000-0000D72C0000}"/>
    <cellStyle name="Normal 4 2 18 2 3" xfId="11388" xr:uid="{00000000-0005-0000-0000-0000D82C0000}"/>
    <cellStyle name="Normal 4 2 18 3" xfId="11389" xr:uid="{00000000-0005-0000-0000-0000D92C0000}"/>
    <cellStyle name="Normal 4 2 18 3 2" xfId="11390" xr:uid="{00000000-0005-0000-0000-0000DA2C0000}"/>
    <cellStyle name="Normal 4 2 18 3 2 2" xfId="11391" xr:uid="{00000000-0005-0000-0000-0000DB2C0000}"/>
    <cellStyle name="Normal 4 2 18 3 3" xfId="11392" xr:uid="{00000000-0005-0000-0000-0000DC2C0000}"/>
    <cellStyle name="Normal 4 2 18 4" xfId="11393" xr:uid="{00000000-0005-0000-0000-0000DD2C0000}"/>
    <cellStyle name="Normal 4 2 18 4 2" xfId="11394" xr:uid="{00000000-0005-0000-0000-0000DE2C0000}"/>
    <cellStyle name="Normal 4 2 18 5" xfId="11395" xr:uid="{00000000-0005-0000-0000-0000DF2C0000}"/>
    <cellStyle name="Normal 4 2 18 6" xfId="11396" xr:uid="{00000000-0005-0000-0000-0000E02C0000}"/>
    <cellStyle name="Normal 4 2 19" xfId="11397" xr:uid="{00000000-0005-0000-0000-0000E12C0000}"/>
    <cellStyle name="Normal 4 2 19 2" xfId="11398" xr:uid="{00000000-0005-0000-0000-0000E22C0000}"/>
    <cellStyle name="Normal 4 2 19 2 2" xfId="11399" xr:uid="{00000000-0005-0000-0000-0000E32C0000}"/>
    <cellStyle name="Normal 4 2 19 3" xfId="11400" xr:uid="{00000000-0005-0000-0000-0000E42C0000}"/>
    <cellStyle name="Normal 4 2 2" xfId="11401" xr:uid="{00000000-0005-0000-0000-0000E52C0000}"/>
    <cellStyle name="Normal 4 2 2 10" xfId="11402" xr:uid="{00000000-0005-0000-0000-0000E62C0000}"/>
    <cellStyle name="Normal 4 2 2 10 2" xfId="11403" xr:uid="{00000000-0005-0000-0000-0000E72C0000}"/>
    <cellStyle name="Normal 4 2 2 10 2 2" xfId="11404" xr:uid="{00000000-0005-0000-0000-0000E82C0000}"/>
    <cellStyle name="Normal 4 2 2 10 2 2 2" xfId="11405" xr:uid="{00000000-0005-0000-0000-0000E92C0000}"/>
    <cellStyle name="Normal 4 2 2 10 2 3" xfId="11406" xr:uid="{00000000-0005-0000-0000-0000EA2C0000}"/>
    <cellStyle name="Normal 4 2 2 10 3" xfId="11407" xr:uid="{00000000-0005-0000-0000-0000EB2C0000}"/>
    <cellStyle name="Normal 4 2 2 10 3 2" xfId="11408" xr:uid="{00000000-0005-0000-0000-0000EC2C0000}"/>
    <cellStyle name="Normal 4 2 2 10 3 2 2" xfId="11409" xr:uid="{00000000-0005-0000-0000-0000ED2C0000}"/>
    <cellStyle name="Normal 4 2 2 10 3 3" xfId="11410" xr:uid="{00000000-0005-0000-0000-0000EE2C0000}"/>
    <cellStyle name="Normal 4 2 2 10 4" xfId="11411" xr:uid="{00000000-0005-0000-0000-0000EF2C0000}"/>
    <cellStyle name="Normal 4 2 2 10 4 2" xfId="11412" xr:uid="{00000000-0005-0000-0000-0000F02C0000}"/>
    <cellStyle name="Normal 4 2 2 10 5" xfId="11413" xr:uid="{00000000-0005-0000-0000-0000F12C0000}"/>
    <cellStyle name="Normal 4 2 2 10 6" xfId="11414" xr:uid="{00000000-0005-0000-0000-0000F22C0000}"/>
    <cellStyle name="Normal 4 2 2 11" xfId="11415" xr:uid="{00000000-0005-0000-0000-0000F32C0000}"/>
    <cellStyle name="Normal 4 2 2 11 2" xfId="11416" xr:uid="{00000000-0005-0000-0000-0000F42C0000}"/>
    <cellStyle name="Normal 4 2 2 11 2 2" xfId="11417" xr:uid="{00000000-0005-0000-0000-0000F52C0000}"/>
    <cellStyle name="Normal 4 2 2 11 2 2 2" xfId="11418" xr:uid="{00000000-0005-0000-0000-0000F62C0000}"/>
    <cellStyle name="Normal 4 2 2 11 2 3" xfId="11419" xr:uid="{00000000-0005-0000-0000-0000F72C0000}"/>
    <cellStyle name="Normal 4 2 2 11 3" xfId="11420" xr:uid="{00000000-0005-0000-0000-0000F82C0000}"/>
    <cellStyle name="Normal 4 2 2 11 3 2" xfId="11421" xr:uid="{00000000-0005-0000-0000-0000F92C0000}"/>
    <cellStyle name="Normal 4 2 2 11 3 2 2" xfId="11422" xr:uid="{00000000-0005-0000-0000-0000FA2C0000}"/>
    <cellStyle name="Normal 4 2 2 11 3 3" xfId="11423" xr:uid="{00000000-0005-0000-0000-0000FB2C0000}"/>
    <cellStyle name="Normal 4 2 2 11 4" xfId="11424" xr:uid="{00000000-0005-0000-0000-0000FC2C0000}"/>
    <cellStyle name="Normal 4 2 2 11 4 2" xfId="11425" xr:uid="{00000000-0005-0000-0000-0000FD2C0000}"/>
    <cellStyle name="Normal 4 2 2 11 5" xfId="11426" xr:uid="{00000000-0005-0000-0000-0000FE2C0000}"/>
    <cellStyle name="Normal 4 2 2 11 6" xfId="11427" xr:uid="{00000000-0005-0000-0000-0000FF2C0000}"/>
    <cellStyle name="Normal 4 2 2 12" xfId="11428" xr:uid="{00000000-0005-0000-0000-0000002D0000}"/>
    <cellStyle name="Normal 4 2 2 12 2" xfId="11429" xr:uid="{00000000-0005-0000-0000-0000012D0000}"/>
    <cellStyle name="Normal 4 2 2 12 2 2" xfId="11430" xr:uid="{00000000-0005-0000-0000-0000022D0000}"/>
    <cellStyle name="Normal 4 2 2 12 2 2 2" xfId="11431" xr:uid="{00000000-0005-0000-0000-0000032D0000}"/>
    <cellStyle name="Normal 4 2 2 12 2 3" xfId="11432" xr:uid="{00000000-0005-0000-0000-0000042D0000}"/>
    <cellStyle name="Normal 4 2 2 12 3" xfId="11433" xr:uid="{00000000-0005-0000-0000-0000052D0000}"/>
    <cellStyle name="Normal 4 2 2 12 3 2" xfId="11434" xr:uid="{00000000-0005-0000-0000-0000062D0000}"/>
    <cellStyle name="Normal 4 2 2 12 3 2 2" xfId="11435" xr:uid="{00000000-0005-0000-0000-0000072D0000}"/>
    <cellStyle name="Normal 4 2 2 12 3 3" xfId="11436" xr:uid="{00000000-0005-0000-0000-0000082D0000}"/>
    <cellStyle name="Normal 4 2 2 12 4" xfId="11437" xr:uid="{00000000-0005-0000-0000-0000092D0000}"/>
    <cellStyle name="Normal 4 2 2 12 4 2" xfId="11438" xr:uid="{00000000-0005-0000-0000-00000A2D0000}"/>
    <cellStyle name="Normal 4 2 2 12 5" xfId="11439" xr:uid="{00000000-0005-0000-0000-00000B2D0000}"/>
    <cellStyle name="Normal 4 2 2 12 6" xfId="11440" xr:uid="{00000000-0005-0000-0000-00000C2D0000}"/>
    <cellStyle name="Normal 4 2 2 13" xfId="11441" xr:uid="{00000000-0005-0000-0000-00000D2D0000}"/>
    <cellStyle name="Normal 4 2 2 13 2" xfId="11442" xr:uid="{00000000-0005-0000-0000-00000E2D0000}"/>
    <cellStyle name="Normal 4 2 2 13 2 2" xfId="11443" xr:uid="{00000000-0005-0000-0000-00000F2D0000}"/>
    <cellStyle name="Normal 4 2 2 13 2 2 2" xfId="11444" xr:uid="{00000000-0005-0000-0000-0000102D0000}"/>
    <cellStyle name="Normal 4 2 2 13 2 3" xfId="11445" xr:uid="{00000000-0005-0000-0000-0000112D0000}"/>
    <cellStyle name="Normal 4 2 2 13 3" xfId="11446" xr:uid="{00000000-0005-0000-0000-0000122D0000}"/>
    <cellStyle name="Normal 4 2 2 13 3 2" xfId="11447" xr:uid="{00000000-0005-0000-0000-0000132D0000}"/>
    <cellStyle name="Normal 4 2 2 13 3 2 2" xfId="11448" xr:uid="{00000000-0005-0000-0000-0000142D0000}"/>
    <cellStyle name="Normal 4 2 2 13 3 3" xfId="11449" xr:uid="{00000000-0005-0000-0000-0000152D0000}"/>
    <cellStyle name="Normal 4 2 2 13 4" xfId="11450" xr:uid="{00000000-0005-0000-0000-0000162D0000}"/>
    <cellStyle name="Normal 4 2 2 13 4 2" xfId="11451" xr:uid="{00000000-0005-0000-0000-0000172D0000}"/>
    <cellStyle name="Normal 4 2 2 13 5" xfId="11452" xr:uid="{00000000-0005-0000-0000-0000182D0000}"/>
    <cellStyle name="Normal 4 2 2 14" xfId="11453" xr:uid="{00000000-0005-0000-0000-0000192D0000}"/>
    <cellStyle name="Normal 4 2 2 14 2" xfId="11454" xr:uid="{00000000-0005-0000-0000-00001A2D0000}"/>
    <cellStyle name="Normal 4 2 2 14 2 2" xfId="11455" xr:uid="{00000000-0005-0000-0000-00001B2D0000}"/>
    <cellStyle name="Normal 4 2 2 14 2 2 2" xfId="11456" xr:uid="{00000000-0005-0000-0000-00001C2D0000}"/>
    <cellStyle name="Normal 4 2 2 14 2 3" xfId="11457" xr:uid="{00000000-0005-0000-0000-00001D2D0000}"/>
    <cellStyle name="Normal 4 2 2 14 3" xfId="11458" xr:uid="{00000000-0005-0000-0000-00001E2D0000}"/>
    <cellStyle name="Normal 4 2 2 14 3 2" xfId="11459" xr:uid="{00000000-0005-0000-0000-00001F2D0000}"/>
    <cellStyle name="Normal 4 2 2 14 3 2 2" xfId="11460" xr:uid="{00000000-0005-0000-0000-0000202D0000}"/>
    <cellStyle name="Normal 4 2 2 14 3 3" xfId="11461" xr:uid="{00000000-0005-0000-0000-0000212D0000}"/>
    <cellStyle name="Normal 4 2 2 14 4" xfId="11462" xr:uid="{00000000-0005-0000-0000-0000222D0000}"/>
    <cellStyle name="Normal 4 2 2 14 4 2" xfId="11463" xr:uid="{00000000-0005-0000-0000-0000232D0000}"/>
    <cellStyle name="Normal 4 2 2 14 5" xfId="11464" xr:uid="{00000000-0005-0000-0000-0000242D0000}"/>
    <cellStyle name="Normal 4 2 2 15" xfId="11465" xr:uid="{00000000-0005-0000-0000-0000252D0000}"/>
    <cellStyle name="Normal 4 2 2 15 2" xfId="11466" xr:uid="{00000000-0005-0000-0000-0000262D0000}"/>
    <cellStyle name="Normal 4 2 2 15 2 2" xfId="11467" xr:uid="{00000000-0005-0000-0000-0000272D0000}"/>
    <cellStyle name="Normal 4 2 2 15 2 2 2" xfId="11468" xr:uid="{00000000-0005-0000-0000-0000282D0000}"/>
    <cellStyle name="Normal 4 2 2 15 2 3" xfId="11469" xr:uid="{00000000-0005-0000-0000-0000292D0000}"/>
    <cellStyle name="Normal 4 2 2 15 3" xfId="11470" xr:uid="{00000000-0005-0000-0000-00002A2D0000}"/>
    <cellStyle name="Normal 4 2 2 15 3 2" xfId="11471" xr:uid="{00000000-0005-0000-0000-00002B2D0000}"/>
    <cellStyle name="Normal 4 2 2 15 3 2 2" xfId="11472" xr:uid="{00000000-0005-0000-0000-00002C2D0000}"/>
    <cellStyle name="Normal 4 2 2 15 3 3" xfId="11473" xr:uid="{00000000-0005-0000-0000-00002D2D0000}"/>
    <cellStyle name="Normal 4 2 2 15 4" xfId="11474" xr:uid="{00000000-0005-0000-0000-00002E2D0000}"/>
    <cellStyle name="Normal 4 2 2 15 4 2" xfId="11475" xr:uid="{00000000-0005-0000-0000-00002F2D0000}"/>
    <cellStyle name="Normal 4 2 2 15 5" xfId="11476" xr:uid="{00000000-0005-0000-0000-0000302D0000}"/>
    <cellStyle name="Normal 4 2 2 16" xfId="11477" xr:uid="{00000000-0005-0000-0000-0000312D0000}"/>
    <cellStyle name="Normal 4 2 2 16 2" xfId="11478" xr:uid="{00000000-0005-0000-0000-0000322D0000}"/>
    <cellStyle name="Normal 4 2 2 16 2 2" xfId="11479" xr:uid="{00000000-0005-0000-0000-0000332D0000}"/>
    <cellStyle name="Normal 4 2 2 16 3" xfId="11480" xr:uid="{00000000-0005-0000-0000-0000342D0000}"/>
    <cellStyle name="Normal 4 2 2 17" xfId="11481" xr:uid="{00000000-0005-0000-0000-0000352D0000}"/>
    <cellStyle name="Normal 4 2 2 17 2" xfId="11482" xr:uid="{00000000-0005-0000-0000-0000362D0000}"/>
    <cellStyle name="Normal 4 2 2 17 2 2" xfId="11483" xr:uid="{00000000-0005-0000-0000-0000372D0000}"/>
    <cellStyle name="Normal 4 2 2 17 3" xfId="11484" xr:uid="{00000000-0005-0000-0000-0000382D0000}"/>
    <cellStyle name="Normal 4 2 2 18" xfId="11485" xr:uid="{00000000-0005-0000-0000-0000392D0000}"/>
    <cellStyle name="Normal 4 2 2 18 2" xfId="11486" xr:uid="{00000000-0005-0000-0000-00003A2D0000}"/>
    <cellStyle name="Normal 4 2 2 19" xfId="11487" xr:uid="{00000000-0005-0000-0000-00003B2D0000}"/>
    <cellStyle name="Normal 4 2 2 2" xfId="11488" xr:uid="{00000000-0005-0000-0000-00003C2D0000}"/>
    <cellStyle name="Normal 4 2 2 2 2" xfId="11489" xr:uid="{00000000-0005-0000-0000-00003D2D0000}"/>
    <cellStyle name="Normal 4 2 2 2 2 2" xfId="11490" xr:uid="{00000000-0005-0000-0000-00003E2D0000}"/>
    <cellStyle name="Normal 4 2 2 2 2 2 2" xfId="11491" xr:uid="{00000000-0005-0000-0000-00003F2D0000}"/>
    <cellStyle name="Normal 4 2 2 2 2 3" xfId="11492" xr:uid="{00000000-0005-0000-0000-0000402D0000}"/>
    <cellStyle name="Normal 4 2 2 2 2 4" xfId="11493" xr:uid="{00000000-0005-0000-0000-0000412D0000}"/>
    <cellStyle name="Normal 4 2 2 2 3" xfId="11494" xr:uid="{00000000-0005-0000-0000-0000422D0000}"/>
    <cellStyle name="Normal 4 2 2 2 3 2" xfId="11495" xr:uid="{00000000-0005-0000-0000-0000432D0000}"/>
    <cellStyle name="Normal 4 2 2 2 3 2 2" xfId="11496" xr:uid="{00000000-0005-0000-0000-0000442D0000}"/>
    <cellStyle name="Normal 4 2 2 2 3 3" xfId="11497" xr:uid="{00000000-0005-0000-0000-0000452D0000}"/>
    <cellStyle name="Normal 4 2 2 2 4" xfId="11498" xr:uid="{00000000-0005-0000-0000-0000462D0000}"/>
    <cellStyle name="Normal 4 2 2 2 4 2" xfId="11499" xr:uid="{00000000-0005-0000-0000-0000472D0000}"/>
    <cellStyle name="Normal 4 2 2 2 5" xfId="11500" xr:uid="{00000000-0005-0000-0000-0000482D0000}"/>
    <cellStyle name="Normal 4 2 2 2 6" xfId="11501" xr:uid="{00000000-0005-0000-0000-0000492D0000}"/>
    <cellStyle name="Normal 4 2 2 20" xfId="11502" xr:uid="{00000000-0005-0000-0000-00004A2D0000}"/>
    <cellStyle name="Normal 4 2 2 3" xfId="11503" xr:uid="{00000000-0005-0000-0000-00004B2D0000}"/>
    <cellStyle name="Normal 4 2 2 3 2" xfId="11504" xr:uid="{00000000-0005-0000-0000-00004C2D0000}"/>
    <cellStyle name="Normal 4 2 2 3 2 2" xfId="11505" xr:uid="{00000000-0005-0000-0000-00004D2D0000}"/>
    <cellStyle name="Normal 4 2 2 3 2 2 2" xfId="11506" xr:uid="{00000000-0005-0000-0000-00004E2D0000}"/>
    <cellStyle name="Normal 4 2 2 3 2 2 2 2" xfId="11507" xr:uid="{00000000-0005-0000-0000-00004F2D0000}"/>
    <cellStyle name="Normal 4 2 2 3 2 2 2 3" xfId="11508" xr:uid="{00000000-0005-0000-0000-0000502D0000}"/>
    <cellStyle name="Normal 4 2 2 3 2 2 2 4" xfId="11509" xr:uid="{00000000-0005-0000-0000-0000512D0000}"/>
    <cellStyle name="Normal 4 2 2 3 2 2 3" xfId="11510" xr:uid="{00000000-0005-0000-0000-0000522D0000}"/>
    <cellStyle name="Normal 4 2 2 3 2 2 4" xfId="11511" xr:uid="{00000000-0005-0000-0000-0000532D0000}"/>
    <cellStyle name="Normal 4 2 2 3 2 2 5" xfId="11512" xr:uid="{00000000-0005-0000-0000-0000542D0000}"/>
    <cellStyle name="Normal 4 2 2 3 2 3" xfId="11513" xr:uid="{00000000-0005-0000-0000-0000552D0000}"/>
    <cellStyle name="Normal 4 2 2 3 2 3 2" xfId="11514" xr:uid="{00000000-0005-0000-0000-0000562D0000}"/>
    <cellStyle name="Normal 4 2 2 3 2 3 2 2" xfId="11515" xr:uid="{00000000-0005-0000-0000-0000572D0000}"/>
    <cellStyle name="Normal 4 2 2 3 2 3 2 3" xfId="11516" xr:uid="{00000000-0005-0000-0000-0000582D0000}"/>
    <cellStyle name="Normal 4 2 2 3 2 3 3" xfId="11517" xr:uid="{00000000-0005-0000-0000-0000592D0000}"/>
    <cellStyle name="Normal 4 2 2 3 2 3 4" xfId="11518" xr:uid="{00000000-0005-0000-0000-00005A2D0000}"/>
    <cellStyle name="Normal 4 2 2 3 2 3 5" xfId="11519" xr:uid="{00000000-0005-0000-0000-00005B2D0000}"/>
    <cellStyle name="Normal 4 2 2 3 2 4" xfId="11520" xr:uid="{00000000-0005-0000-0000-00005C2D0000}"/>
    <cellStyle name="Normal 4 2 2 3 2 4 2" xfId="11521" xr:uid="{00000000-0005-0000-0000-00005D2D0000}"/>
    <cellStyle name="Normal 4 2 2 3 2 4 2 2" xfId="11522" xr:uid="{00000000-0005-0000-0000-00005E2D0000}"/>
    <cellStyle name="Normal 4 2 2 3 2 4 2 3" xfId="11523" xr:uid="{00000000-0005-0000-0000-00005F2D0000}"/>
    <cellStyle name="Normal 4 2 2 3 2 4 3" xfId="11524" xr:uid="{00000000-0005-0000-0000-0000602D0000}"/>
    <cellStyle name="Normal 4 2 2 3 2 4 4" xfId="11525" xr:uid="{00000000-0005-0000-0000-0000612D0000}"/>
    <cellStyle name="Normal 4 2 2 3 2 5" xfId="11526" xr:uid="{00000000-0005-0000-0000-0000622D0000}"/>
    <cellStyle name="Normal 4 2 2 3 2 5 2" xfId="11527" xr:uid="{00000000-0005-0000-0000-0000632D0000}"/>
    <cellStyle name="Normal 4 2 2 3 2 5 3" xfId="11528" xr:uid="{00000000-0005-0000-0000-0000642D0000}"/>
    <cellStyle name="Normal 4 2 2 3 2 6" xfId="11529" xr:uid="{00000000-0005-0000-0000-0000652D0000}"/>
    <cellStyle name="Normal 4 2 2 3 2 7" xfId="11530" xr:uid="{00000000-0005-0000-0000-0000662D0000}"/>
    <cellStyle name="Normal 4 2 2 3 2 8" xfId="11531" xr:uid="{00000000-0005-0000-0000-0000672D0000}"/>
    <cellStyle name="Normal 4 2 2 3 3" xfId="11532" xr:uid="{00000000-0005-0000-0000-0000682D0000}"/>
    <cellStyle name="Normal 4 2 2 3 3 2" xfId="11533" xr:uid="{00000000-0005-0000-0000-0000692D0000}"/>
    <cellStyle name="Normal 4 2 2 3 3 2 2" xfId="11534" xr:uid="{00000000-0005-0000-0000-00006A2D0000}"/>
    <cellStyle name="Normal 4 2 2 3 3 2 2 2" xfId="11535" xr:uid="{00000000-0005-0000-0000-00006B2D0000}"/>
    <cellStyle name="Normal 4 2 2 3 3 2 3" xfId="11536" xr:uid="{00000000-0005-0000-0000-00006C2D0000}"/>
    <cellStyle name="Normal 4 2 2 3 3 2 4" xfId="11537" xr:uid="{00000000-0005-0000-0000-00006D2D0000}"/>
    <cellStyle name="Normal 4 2 2 3 3 3" xfId="11538" xr:uid="{00000000-0005-0000-0000-00006E2D0000}"/>
    <cellStyle name="Normal 4 2 2 3 3 3 2" xfId="11539" xr:uid="{00000000-0005-0000-0000-00006F2D0000}"/>
    <cellStyle name="Normal 4 2 2 3 3 4" xfId="11540" xr:uid="{00000000-0005-0000-0000-0000702D0000}"/>
    <cellStyle name="Normal 4 2 2 3 3 5" xfId="11541" xr:uid="{00000000-0005-0000-0000-0000712D0000}"/>
    <cellStyle name="Normal 4 2 2 3 4" xfId="11542" xr:uid="{00000000-0005-0000-0000-0000722D0000}"/>
    <cellStyle name="Normal 4 2 2 3 4 2" xfId="11543" xr:uid="{00000000-0005-0000-0000-0000732D0000}"/>
    <cellStyle name="Normal 4 2 2 3 4 2 2" xfId="11544" xr:uid="{00000000-0005-0000-0000-0000742D0000}"/>
    <cellStyle name="Normal 4 2 2 3 4 2 3" xfId="11545" xr:uid="{00000000-0005-0000-0000-0000752D0000}"/>
    <cellStyle name="Normal 4 2 2 3 4 2 4" xfId="11546" xr:uid="{00000000-0005-0000-0000-0000762D0000}"/>
    <cellStyle name="Normal 4 2 2 3 4 3" xfId="11547" xr:uid="{00000000-0005-0000-0000-0000772D0000}"/>
    <cellStyle name="Normal 4 2 2 3 4 4" xfId="11548" xr:uid="{00000000-0005-0000-0000-0000782D0000}"/>
    <cellStyle name="Normal 4 2 2 3 4 5" xfId="11549" xr:uid="{00000000-0005-0000-0000-0000792D0000}"/>
    <cellStyle name="Normal 4 2 2 3 5" xfId="11550" xr:uid="{00000000-0005-0000-0000-00007A2D0000}"/>
    <cellStyle name="Normal 4 2 2 3 5 2" xfId="11551" xr:uid="{00000000-0005-0000-0000-00007B2D0000}"/>
    <cellStyle name="Normal 4 2 2 3 5 2 2" xfId="11552" xr:uid="{00000000-0005-0000-0000-00007C2D0000}"/>
    <cellStyle name="Normal 4 2 2 3 5 2 3" xfId="11553" xr:uid="{00000000-0005-0000-0000-00007D2D0000}"/>
    <cellStyle name="Normal 4 2 2 3 5 3" xfId="11554" xr:uid="{00000000-0005-0000-0000-00007E2D0000}"/>
    <cellStyle name="Normal 4 2 2 3 5 4" xfId="11555" xr:uid="{00000000-0005-0000-0000-00007F2D0000}"/>
    <cellStyle name="Normal 4 2 2 3 5 5" xfId="11556" xr:uid="{00000000-0005-0000-0000-0000802D0000}"/>
    <cellStyle name="Normal 4 2 2 3 6" xfId="11557" xr:uid="{00000000-0005-0000-0000-0000812D0000}"/>
    <cellStyle name="Normal 4 2 2 3 6 2" xfId="11558" xr:uid="{00000000-0005-0000-0000-0000822D0000}"/>
    <cellStyle name="Normal 4 2 2 3 6 3" xfId="11559" xr:uid="{00000000-0005-0000-0000-0000832D0000}"/>
    <cellStyle name="Normal 4 2 2 3 7" xfId="11560" xr:uid="{00000000-0005-0000-0000-0000842D0000}"/>
    <cellStyle name="Normal 4 2 2 3 8" xfId="11561" xr:uid="{00000000-0005-0000-0000-0000852D0000}"/>
    <cellStyle name="Normal 4 2 2 3 9" xfId="11562" xr:uid="{00000000-0005-0000-0000-0000862D0000}"/>
    <cellStyle name="Normal 4 2 2 4" xfId="11563" xr:uid="{00000000-0005-0000-0000-0000872D0000}"/>
    <cellStyle name="Normal 4 2 2 4 2" xfId="11564" xr:uid="{00000000-0005-0000-0000-0000882D0000}"/>
    <cellStyle name="Normal 4 2 2 4 2 2" xfId="11565" xr:uid="{00000000-0005-0000-0000-0000892D0000}"/>
    <cellStyle name="Normal 4 2 2 4 2 2 2" xfId="11566" xr:uid="{00000000-0005-0000-0000-00008A2D0000}"/>
    <cellStyle name="Normal 4 2 2 4 2 2 2 2" xfId="11567" xr:uid="{00000000-0005-0000-0000-00008B2D0000}"/>
    <cellStyle name="Normal 4 2 2 4 2 2 2 3" xfId="11568" xr:uid="{00000000-0005-0000-0000-00008C2D0000}"/>
    <cellStyle name="Normal 4 2 2 4 2 2 2 4" xfId="11569" xr:uid="{00000000-0005-0000-0000-00008D2D0000}"/>
    <cellStyle name="Normal 4 2 2 4 2 2 3" xfId="11570" xr:uid="{00000000-0005-0000-0000-00008E2D0000}"/>
    <cellStyle name="Normal 4 2 2 4 2 2 4" xfId="11571" xr:uid="{00000000-0005-0000-0000-00008F2D0000}"/>
    <cellStyle name="Normal 4 2 2 4 2 2 5" xfId="11572" xr:uid="{00000000-0005-0000-0000-0000902D0000}"/>
    <cellStyle name="Normal 4 2 2 4 2 3" xfId="11573" xr:uid="{00000000-0005-0000-0000-0000912D0000}"/>
    <cellStyle name="Normal 4 2 2 4 2 3 2" xfId="11574" xr:uid="{00000000-0005-0000-0000-0000922D0000}"/>
    <cellStyle name="Normal 4 2 2 4 2 3 2 2" xfId="11575" xr:uid="{00000000-0005-0000-0000-0000932D0000}"/>
    <cellStyle name="Normal 4 2 2 4 2 3 2 3" xfId="11576" xr:uid="{00000000-0005-0000-0000-0000942D0000}"/>
    <cellStyle name="Normal 4 2 2 4 2 3 3" xfId="11577" xr:uid="{00000000-0005-0000-0000-0000952D0000}"/>
    <cellStyle name="Normal 4 2 2 4 2 3 4" xfId="11578" xr:uid="{00000000-0005-0000-0000-0000962D0000}"/>
    <cellStyle name="Normal 4 2 2 4 2 3 5" xfId="11579" xr:uid="{00000000-0005-0000-0000-0000972D0000}"/>
    <cellStyle name="Normal 4 2 2 4 2 4" xfId="11580" xr:uid="{00000000-0005-0000-0000-0000982D0000}"/>
    <cellStyle name="Normal 4 2 2 4 2 4 2" xfId="11581" xr:uid="{00000000-0005-0000-0000-0000992D0000}"/>
    <cellStyle name="Normal 4 2 2 4 2 4 2 2" xfId="11582" xr:uid="{00000000-0005-0000-0000-00009A2D0000}"/>
    <cellStyle name="Normal 4 2 2 4 2 4 2 3" xfId="11583" xr:uid="{00000000-0005-0000-0000-00009B2D0000}"/>
    <cellStyle name="Normal 4 2 2 4 2 4 3" xfId="11584" xr:uid="{00000000-0005-0000-0000-00009C2D0000}"/>
    <cellStyle name="Normal 4 2 2 4 2 4 4" xfId="11585" xr:uid="{00000000-0005-0000-0000-00009D2D0000}"/>
    <cellStyle name="Normal 4 2 2 4 2 5" xfId="11586" xr:uid="{00000000-0005-0000-0000-00009E2D0000}"/>
    <cellStyle name="Normal 4 2 2 4 2 5 2" xfId="11587" xr:uid="{00000000-0005-0000-0000-00009F2D0000}"/>
    <cellStyle name="Normal 4 2 2 4 2 5 3" xfId="11588" xr:uid="{00000000-0005-0000-0000-0000A02D0000}"/>
    <cellStyle name="Normal 4 2 2 4 2 6" xfId="11589" xr:uid="{00000000-0005-0000-0000-0000A12D0000}"/>
    <cellStyle name="Normal 4 2 2 4 2 7" xfId="11590" xr:uid="{00000000-0005-0000-0000-0000A22D0000}"/>
    <cellStyle name="Normal 4 2 2 4 2 8" xfId="11591" xr:uid="{00000000-0005-0000-0000-0000A32D0000}"/>
    <cellStyle name="Normal 4 2 2 4 3" xfId="11592" xr:uid="{00000000-0005-0000-0000-0000A42D0000}"/>
    <cellStyle name="Normal 4 2 2 4 3 2" xfId="11593" xr:uid="{00000000-0005-0000-0000-0000A52D0000}"/>
    <cellStyle name="Normal 4 2 2 4 3 2 2" xfId="11594" xr:uid="{00000000-0005-0000-0000-0000A62D0000}"/>
    <cellStyle name="Normal 4 2 2 4 3 2 2 2" xfId="11595" xr:uid="{00000000-0005-0000-0000-0000A72D0000}"/>
    <cellStyle name="Normal 4 2 2 4 3 2 3" xfId="11596" xr:uid="{00000000-0005-0000-0000-0000A82D0000}"/>
    <cellStyle name="Normal 4 2 2 4 3 2 4" xfId="11597" xr:uid="{00000000-0005-0000-0000-0000A92D0000}"/>
    <cellStyle name="Normal 4 2 2 4 3 3" xfId="11598" xr:uid="{00000000-0005-0000-0000-0000AA2D0000}"/>
    <cellStyle name="Normal 4 2 2 4 3 3 2" xfId="11599" xr:uid="{00000000-0005-0000-0000-0000AB2D0000}"/>
    <cellStyle name="Normal 4 2 2 4 3 4" xfId="11600" xr:uid="{00000000-0005-0000-0000-0000AC2D0000}"/>
    <cellStyle name="Normal 4 2 2 4 3 5" xfId="11601" xr:uid="{00000000-0005-0000-0000-0000AD2D0000}"/>
    <cellStyle name="Normal 4 2 2 4 4" xfId="11602" xr:uid="{00000000-0005-0000-0000-0000AE2D0000}"/>
    <cellStyle name="Normal 4 2 2 4 4 2" xfId="11603" xr:uid="{00000000-0005-0000-0000-0000AF2D0000}"/>
    <cellStyle name="Normal 4 2 2 4 4 2 2" xfId="11604" xr:uid="{00000000-0005-0000-0000-0000B02D0000}"/>
    <cellStyle name="Normal 4 2 2 4 4 2 3" xfId="11605" xr:uid="{00000000-0005-0000-0000-0000B12D0000}"/>
    <cellStyle name="Normal 4 2 2 4 4 2 4" xfId="11606" xr:uid="{00000000-0005-0000-0000-0000B22D0000}"/>
    <cellStyle name="Normal 4 2 2 4 4 3" xfId="11607" xr:uid="{00000000-0005-0000-0000-0000B32D0000}"/>
    <cellStyle name="Normal 4 2 2 4 4 4" xfId="11608" xr:uid="{00000000-0005-0000-0000-0000B42D0000}"/>
    <cellStyle name="Normal 4 2 2 4 4 5" xfId="11609" xr:uid="{00000000-0005-0000-0000-0000B52D0000}"/>
    <cellStyle name="Normal 4 2 2 4 5" xfId="11610" xr:uid="{00000000-0005-0000-0000-0000B62D0000}"/>
    <cellStyle name="Normal 4 2 2 4 5 2" xfId="11611" xr:uid="{00000000-0005-0000-0000-0000B72D0000}"/>
    <cellStyle name="Normal 4 2 2 4 5 2 2" xfId="11612" xr:uid="{00000000-0005-0000-0000-0000B82D0000}"/>
    <cellStyle name="Normal 4 2 2 4 5 2 3" xfId="11613" xr:uid="{00000000-0005-0000-0000-0000B92D0000}"/>
    <cellStyle name="Normal 4 2 2 4 5 3" xfId="11614" xr:uid="{00000000-0005-0000-0000-0000BA2D0000}"/>
    <cellStyle name="Normal 4 2 2 4 5 4" xfId="11615" xr:uid="{00000000-0005-0000-0000-0000BB2D0000}"/>
    <cellStyle name="Normal 4 2 2 4 5 5" xfId="11616" xr:uid="{00000000-0005-0000-0000-0000BC2D0000}"/>
    <cellStyle name="Normal 4 2 2 4 6" xfId="11617" xr:uid="{00000000-0005-0000-0000-0000BD2D0000}"/>
    <cellStyle name="Normal 4 2 2 4 6 2" xfId="11618" xr:uid="{00000000-0005-0000-0000-0000BE2D0000}"/>
    <cellStyle name="Normal 4 2 2 4 6 3" xfId="11619" xr:uid="{00000000-0005-0000-0000-0000BF2D0000}"/>
    <cellStyle name="Normal 4 2 2 4 7" xfId="11620" xr:uid="{00000000-0005-0000-0000-0000C02D0000}"/>
    <cellStyle name="Normal 4 2 2 4 8" xfId="11621" xr:uid="{00000000-0005-0000-0000-0000C12D0000}"/>
    <cellStyle name="Normal 4 2 2 4 9" xfId="11622" xr:uid="{00000000-0005-0000-0000-0000C22D0000}"/>
    <cellStyle name="Normal 4 2 2 5" xfId="11623" xr:uid="{00000000-0005-0000-0000-0000C32D0000}"/>
    <cellStyle name="Normal 4 2 2 5 2" xfId="11624" xr:uid="{00000000-0005-0000-0000-0000C42D0000}"/>
    <cellStyle name="Normal 4 2 2 5 2 2" xfId="11625" xr:uid="{00000000-0005-0000-0000-0000C52D0000}"/>
    <cellStyle name="Normal 4 2 2 5 2 2 2" xfId="11626" xr:uid="{00000000-0005-0000-0000-0000C62D0000}"/>
    <cellStyle name="Normal 4 2 2 5 2 2 2 2" xfId="11627" xr:uid="{00000000-0005-0000-0000-0000C72D0000}"/>
    <cellStyle name="Normal 4 2 2 5 2 2 3" xfId="11628" xr:uid="{00000000-0005-0000-0000-0000C82D0000}"/>
    <cellStyle name="Normal 4 2 2 5 2 2 4" xfId="11629" xr:uid="{00000000-0005-0000-0000-0000C92D0000}"/>
    <cellStyle name="Normal 4 2 2 5 2 3" xfId="11630" xr:uid="{00000000-0005-0000-0000-0000CA2D0000}"/>
    <cellStyle name="Normal 4 2 2 5 2 3 2" xfId="11631" xr:uid="{00000000-0005-0000-0000-0000CB2D0000}"/>
    <cellStyle name="Normal 4 2 2 5 2 4" xfId="11632" xr:uid="{00000000-0005-0000-0000-0000CC2D0000}"/>
    <cellStyle name="Normal 4 2 2 5 2 5" xfId="11633" xr:uid="{00000000-0005-0000-0000-0000CD2D0000}"/>
    <cellStyle name="Normal 4 2 2 5 3" xfId="11634" xr:uid="{00000000-0005-0000-0000-0000CE2D0000}"/>
    <cellStyle name="Normal 4 2 2 5 3 2" xfId="11635" xr:uid="{00000000-0005-0000-0000-0000CF2D0000}"/>
    <cellStyle name="Normal 4 2 2 5 3 2 2" xfId="11636" xr:uid="{00000000-0005-0000-0000-0000D02D0000}"/>
    <cellStyle name="Normal 4 2 2 5 3 2 2 2" xfId="11637" xr:uid="{00000000-0005-0000-0000-0000D12D0000}"/>
    <cellStyle name="Normal 4 2 2 5 3 2 3" xfId="11638" xr:uid="{00000000-0005-0000-0000-0000D22D0000}"/>
    <cellStyle name="Normal 4 2 2 5 3 2 4" xfId="11639" xr:uid="{00000000-0005-0000-0000-0000D32D0000}"/>
    <cellStyle name="Normal 4 2 2 5 3 3" xfId="11640" xr:uid="{00000000-0005-0000-0000-0000D42D0000}"/>
    <cellStyle name="Normal 4 2 2 5 3 3 2" xfId="11641" xr:uid="{00000000-0005-0000-0000-0000D52D0000}"/>
    <cellStyle name="Normal 4 2 2 5 3 4" xfId="11642" xr:uid="{00000000-0005-0000-0000-0000D62D0000}"/>
    <cellStyle name="Normal 4 2 2 5 3 5" xfId="11643" xr:uid="{00000000-0005-0000-0000-0000D72D0000}"/>
    <cellStyle name="Normal 4 2 2 5 4" xfId="11644" xr:uid="{00000000-0005-0000-0000-0000D82D0000}"/>
    <cellStyle name="Normal 4 2 2 5 4 2" xfId="11645" xr:uid="{00000000-0005-0000-0000-0000D92D0000}"/>
    <cellStyle name="Normal 4 2 2 5 4 2 2" xfId="11646" xr:uid="{00000000-0005-0000-0000-0000DA2D0000}"/>
    <cellStyle name="Normal 4 2 2 5 4 2 3" xfId="11647" xr:uid="{00000000-0005-0000-0000-0000DB2D0000}"/>
    <cellStyle name="Normal 4 2 2 5 4 2 4" xfId="11648" xr:uid="{00000000-0005-0000-0000-0000DC2D0000}"/>
    <cellStyle name="Normal 4 2 2 5 4 3" xfId="11649" xr:uid="{00000000-0005-0000-0000-0000DD2D0000}"/>
    <cellStyle name="Normal 4 2 2 5 4 4" xfId="11650" xr:uid="{00000000-0005-0000-0000-0000DE2D0000}"/>
    <cellStyle name="Normal 4 2 2 5 4 5" xfId="11651" xr:uid="{00000000-0005-0000-0000-0000DF2D0000}"/>
    <cellStyle name="Normal 4 2 2 5 5" xfId="11652" xr:uid="{00000000-0005-0000-0000-0000E02D0000}"/>
    <cellStyle name="Normal 4 2 2 5 5 2" xfId="11653" xr:uid="{00000000-0005-0000-0000-0000E12D0000}"/>
    <cellStyle name="Normal 4 2 2 5 5 3" xfId="11654" xr:uid="{00000000-0005-0000-0000-0000E22D0000}"/>
    <cellStyle name="Normal 4 2 2 5 5 4" xfId="11655" xr:uid="{00000000-0005-0000-0000-0000E32D0000}"/>
    <cellStyle name="Normal 4 2 2 5 6" xfId="11656" xr:uid="{00000000-0005-0000-0000-0000E42D0000}"/>
    <cellStyle name="Normal 4 2 2 5 7" xfId="11657" xr:uid="{00000000-0005-0000-0000-0000E52D0000}"/>
    <cellStyle name="Normal 4 2 2 5 8" xfId="11658" xr:uid="{00000000-0005-0000-0000-0000E62D0000}"/>
    <cellStyle name="Normal 4 2 2 6" xfId="11659" xr:uid="{00000000-0005-0000-0000-0000E72D0000}"/>
    <cellStyle name="Normal 4 2 2 6 2" xfId="11660" xr:uid="{00000000-0005-0000-0000-0000E82D0000}"/>
    <cellStyle name="Normal 4 2 2 6 2 2" xfId="11661" xr:uid="{00000000-0005-0000-0000-0000E92D0000}"/>
    <cellStyle name="Normal 4 2 2 6 2 2 2" xfId="11662" xr:uid="{00000000-0005-0000-0000-0000EA2D0000}"/>
    <cellStyle name="Normal 4 2 2 6 2 2 3" xfId="11663" xr:uid="{00000000-0005-0000-0000-0000EB2D0000}"/>
    <cellStyle name="Normal 4 2 2 6 2 3" xfId="11664" xr:uid="{00000000-0005-0000-0000-0000EC2D0000}"/>
    <cellStyle name="Normal 4 2 2 6 2 3 2" xfId="11665" xr:uid="{00000000-0005-0000-0000-0000ED2D0000}"/>
    <cellStyle name="Normal 4 2 2 6 2 4" xfId="11666" xr:uid="{00000000-0005-0000-0000-0000EE2D0000}"/>
    <cellStyle name="Normal 4 2 2 6 3" xfId="11667" xr:uid="{00000000-0005-0000-0000-0000EF2D0000}"/>
    <cellStyle name="Normal 4 2 2 6 3 2" xfId="11668" xr:uid="{00000000-0005-0000-0000-0000F02D0000}"/>
    <cellStyle name="Normal 4 2 2 6 3 2 2" xfId="11669" xr:uid="{00000000-0005-0000-0000-0000F12D0000}"/>
    <cellStyle name="Normal 4 2 2 6 3 3" xfId="11670" xr:uid="{00000000-0005-0000-0000-0000F22D0000}"/>
    <cellStyle name="Normal 4 2 2 6 3 4" xfId="11671" xr:uid="{00000000-0005-0000-0000-0000F32D0000}"/>
    <cellStyle name="Normal 4 2 2 6 4" xfId="11672" xr:uid="{00000000-0005-0000-0000-0000F42D0000}"/>
    <cellStyle name="Normal 4 2 2 6 4 2" xfId="11673" xr:uid="{00000000-0005-0000-0000-0000F52D0000}"/>
    <cellStyle name="Normal 4 2 2 6 4 3" xfId="11674" xr:uid="{00000000-0005-0000-0000-0000F62D0000}"/>
    <cellStyle name="Normal 4 2 2 6 5" xfId="11675" xr:uid="{00000000-0005-0000-0000-0000F72D0000}"/>
    <cellStyle name="Normal 4 2 2 6 6" xfId="11676" xr:uid="{00000000-0005-0000-0000-0000F82D0000}"/>
    <cellStyle name="Normal 4 2 2 7" xfId="11677" xr:uid="{00000000-0005-0000-0000-0000F92D0000}"/>
    <cellStyle name="Normal 4 2 2 7 2" xfId="11678" xr:uid="{00000000-0005-0000-0000-0000FA2D0000}"/>
    <cellStyle name="Normal 4 2 2 7 2 2" xfId="11679" xr:uid="{00000000-0005-0000-0000-0000FB2D0000}"/>
    <cellStyle name="Normal 4 2 2 7 2 2 2" xfId="11680" xr:uid="{00000000-0005-0000-0000-0000FC2D0000}"/>
    <cellStyle name="Normal 4 2 2 7 2 2 3" xfId="11681" xr:uid="{00000000-0005-0000-0000-0000FD2D0000}"/>
    <cellStyle name="Normal 4 2 2 7 2 3" xfId="11682" xr:uid="{00000000-0005-0000-0000-0000FE2D0000}"/>
    <cellStyle name="Normal 4 2 2 7 2 3 2" xfId="11683" xr:uid="{00000000-0005-0000-0000-0000FF2D0000}"/>
    <cellStyle name="Normal 4 2 2 7 2 4" xfId="11684" xr:uid="{00000000-0005-0000-0000-0000002E0000}"/>
    <cellStyle name="Normal 4 2 2 7 3" xfId="11685" xr:uid="{00000000-0005-0000-0000-0000012E0000}"/>
    <cellStyle name="Normal 4 2 2 7 3 2" xfId="11686" xr:uid="{00000000-0005-0000-0000-0000022E0000}"/>
    <cellStyle name="Normal 4 2 2 7 3 2 2" xfId="11687" xr:uid="{00000000-0005-0000-0000-0000032E0000}"/>
    <cellStyle name="Normal 4 2 2 7 3 3" xfId="11688" xr:uid="{00000000-0005-0000-0000-0000042E0000}"/>
    <cellStyle name="Normal 4 2 2 7 3 4" xfId="11689" xr:uid="{00000000-0005-0000-0000-0000052E0000}"/>
    <cellStyle name="Normal 4 2 2 7 4" xfId="11690" xr:uid="{00000000-0005-0000-0000-0000062E0000}"/>
    <cellStyle name="Normal 4 2 2 7 4 2" xfId="11691" xr:uid="{00000000-0005-0000-0000-0000072E0000}"/>
    <cellStyle name="Normal 4 2 2 7 4 3" xfId="11692" xr:uid="{00000000-0005-0000-0000-0000082E0000}"/>
    <cellStyle name="Normal 4 2 2 7 5" xfId="11693" xr:uid="{00000000-0005-0000-0000-0000092E0000}"/>
    <cellStyle name="Normal 4 2 2 7 6" xfId="11694" xr:uid="{00000000-0005-0000-0000-00000A2E0000}"/>
    <cellStyle name="Normal 4 2 2 8" xfId="11695" xr:uid="{00000000-0005-0000-0000-00000B2E0000}"/>
    <cellStyle name="Normal 4 2 2 8 2" xfId="11696" xr:uid="{00000000-0005-0000-0000-00000C2E0000}"/>
    <cellStyle name="Normal 4 2 2 8 2 2" xfId="11697" xr:uid="{00000000-0005-0000-0000-00000D2E0000}"/>
    <cellStyle name="Normal 4 2 2 8 2 2 2" xfId="11698" xr:uid="{00000000-0005-0000-0000-00000E2E0000}"/>
    <cellStyle name="Normal 4 2 2 8 2 2 3" xfId="11699" xr:uid="{00000000-0005-0000-0000-00000F2E0000}"/>
    <cellStyle name="Normal 4 2 2 8 2 3" xfId="11700" xr:uid="{00000000-0005-0000-0000-0000102E0000}"/>
    <cellStyle name="Normal 4 2 2 8 2 3 2" xfId="11701" xr:uid="{00000000-0005-0000-0000-0000112E0000}"/>
    <cellStyle name="Normal 4 2 2 8 2 4" xfId="11702" xr:uid="{00000000-0005-0000-0000-0000122E0000}"/>
    <cellStyle name="Normal 4 2 2 8 3" xfId="11703" xr:uid="{00000000-0005-0000-0000-0000132E0000}"/>
    <cellStyle name="Normal 4 2 2 8 3 2" xfId="11704" xr:uid="{00000000-0005-0000-0000-0000142E0000}"/>
    <cellStyle name="Normal 4 2 2 8 3 2 2" xfId="11705" xr:uid="{00000000-0005-0000-0000-0000152E0000}"/>
    <cellStyle name="Normal 4 2 2 8 3 3" xfId="11706" xr:uid="{00000000-0005-0000-0000-0000162E0000}"/>
    <cellStyle name="Normal 4 2 2 8 3 4" xfId="11707" xr:uid="{00000000-0005-0000-0000-0000172E0000}"/>
    <cellStyle name="Normal 4 2 2 8 4" xfId="11708" xr:uid="{00000000-0005-0000-0000-0000182E0000}"/>
    <cellStyle name="Normal 4 2 2 8 4 2" xfId="11709" xr:uid="{00000000-0005-0000-0000-0000192E0000}"/>
    <cellStyle name="Normal 4 2 2 8 4 3" xfId="11710" xr:uid="{00000000-0005-0000-0000-00001A2E0000}"/>
    <cellStyle name="Normal 4 2 2 8 5" xfId="11711" xr:uid="{00000000-0005-0000-0000-00001B2E0000}"/>
    <cellStyle name="Normal 4 2 2 8 6" xfId="11712" xr:uid="{00000000-0005-0000-0000-00001C2E0000}"/>
    <cellStyle name="Normal 4 2 2 9" xfId="11713" xr:uid="{00000000-0005-0000-0000-00001D2E0000}"/>
    <cellStyle name="Normal 4 2 2 9 2" xfId="11714" xr:uid="{00000000-0005-0000-0000-00001E2E0000}"/>
    <cellStyle name="Normal 4 2 2 9 2 2" xfId="11715" xr:uid="{00000000-0005-0000-0000-00001F2E0000}"/>
    <cellStyle name="Normal 4 2 2 9 2 2 2" xfId="11716" xr:uid="{00000000-0005-0000-0000-0000202E0000}"/>
    <cellStyle name="Normal 4 2 2 9 2 3" xfId="11717" xr:uid="{00000000-0005-0000-0000-0000212E0000}"/>
    <cellStyle name="Normal 4 2 2 9 2 4" xfId="11718" xr:uid="{00000000-0005-0000-0000-0000222E0000}"/>
    <cellStyle name="Normal 4 2 2 9 3" xfId="11719" xr:uid="{00000000-0005-0000-0000-0000232E0000}"/>
    <cellStyle name="Normal 4 2 2 9 3 2" xfId="11720" xr:uid="{00000000-0005-0000-0000-0000242E0000}"/>
    <cellStyle name="Normal 4 2 2 9 3 2 2" xfId="11721" xr:uid="{00000000-0005-0000-0000-0000252E0000}"/>
    <cellStyle name="Normal 4 2 2 9 3 3" xfId="11722" xr:uid="{00000000-0005-0000-0000-0000262E0000}"/>
    <cellStyle name="Normal 4 2 2 9 3 4" xfId="11723" xr:uid="{00000000-0005-0000-0000-0000272E0000}"/>
    <cellStyle name="Normal 4 2 2 9 4" xfId="11724" xr:uid="{00000000-0005-0000-0000-0000282E0000}"/>
    <cellStyle name="Normal 4 2 2 9 4 2" xfId="11725" xr:uid="{00000000-0005-0000-0000-0000292E0000}"/>
    <cellStyle name="Normal 4 2 2 9 5" xfId="11726" xr:uid="{00000000-0005-0000-0000-00002A2E0000}"/>
    <cellStyle name="Normal 4 2 2 9 6" xfId="11727" xr:uid="{00000000-0005-0000-0000-00002B2E0000}"/>
    <cellStyle name="Normal 4 2 20" xfId="11728" xr:uid="{00000000-0005-0000-0000-00002C2E0000}"/>
    <cellStyle name="Normal 4 2 20 2" xfId="11729" xr:uid="{00000000-0005-0000-0000-00002D2E0000}"/>
    <cellStyle name="Normal 4 2 20 2 2" xfId="11730" xr:uid="{00000000-0005-0000-0000-00002E2E0000}"/>
    <cellStyle name="Normal 4 2 20 3" xfId="11731" xr:uid="{00000000-0005-0000-0000-00002F2E0000}"/>
    <cellStyle name="Normal 4 2 21" xfId="11732" xr:uid="{00000000-0005-0000-0000-0000302E0000}"/>
    <cellStyle name="Normal 4 2 21 2" xfId="11733" xr:uid="{00000000-0005-0000-0000-0000312E0000}"/>
    <cellStyle name="Normal 4 2 22" xfId="11734" xr:uid="{00000000-0005-0000-0000-0000322E0000}"/>
    <cellStyle name="Normal 4 2 23" xfId="11735" xr:uid="{00000000-0005-0000-0000-0000332E0000}"/>
    <cellStyle name="Normal 4 2 24" xfId="11736" xr:uid="{00000000-0005-0000-0000-0000342E0000}"/>
    <cellStyle name="Normal 4 2 25" xfId="11737" xr:uid="{00000000-0005-0000-0000-0000352E0000}"/>
    <cellStyle name="Normal 4 2 3" xfId="11738" xr:uid="{00000000-0005-0000-0000-0000362E0000}"/>
    <cellStyle name="Normal 4 2 3 10" xfId="11739" xr:uid="{00000000-0005-0000-0000-0000372E0000}"/>
    <cellStyle name="Normal 4 2 3 10 2" xfId="11740" xr:uid="{00000000-0005-0000-0000-0000382E0000}"/>
    <cellStyle name="Normal 4 2 3 10 3" xfId="11741" xr:uid="{00000000-0005-0000-0000-0000392E0000}"/>
    <cellStyle name="Normal 4 2 3 11" xfId="11742" xr:uid="{00000000-0005-0000-0000-00003A2E0000}"/>
    <cellStyle name="Normal 4 2 3 12" xfId="11743" xr:uid="{00000000-0005-0000-0000-00003B2E0000}"/>
    <cellStyle name="Normal 4 2 3 13" xfId="11744" xr:uid="{00000000-0005-0000-0000-00003C2E0000}"/>
    <cellStyle name="Normal 4 2 3 14" xfId="11745" xr:uid="{00000000-0005-0000-0000-00003D2E0000}"/>
    <cellStyle name="Normal 4 2 3 15" xfId="11746" xr:uid="{00000000-0005-0000-0000-00003E2E0000}"/>
    <cellStyle name="Normal 4 2 3 2" xfId="11747" xr:uid="{00000000-0005-0000-0000-00003F2E0000}"/>
    <cellStyle name="Normal 4 2 3 2 10" xfId="11748" xr:uid="{00000000-0005-0000-0000-0000402E0000}"/>
    <cellStyle name="Normal 4 2 3 2 2" xfId="11749" xr:uid="{00000000-0005-0000-0000-0000412E0000}"/>
    <cellStyle name="Normal 4 2 3 2 2 2" xfId="11750" xr:uid="{00000000-0005-0000-0000-0000422E0000}"/>
    <cellStyle name="Normal 4 2 3 2 2 2 2" xfId="11751" xr:uid="{00000000-0005-0000-0000-0000432E0000}"/>
    <cellStyle name="Normal 4 2 3 2 2 2 2 2" xfId="11752" xr:uid="{00000000-0005-0000-0000-0000442E0000}"/>
    <cellStyle name="Normal 4 2 3 2 2 2 2 2 2" xfId="11753" xr:uid="{00000000-0005-0000-0000-0000452E0000}"/>
    <cellStyle name="Normal 4 2 3 2 2 2 2 2 3" xfId="11754" xr:uid="{00000000-0005-0000-0000-0000462E0000}"/>
    <cellStyle name="Normal 4 2 3 2 2 2 2 3" xfId="11755" xr:uid="{00000000-0005-0000-0000-0000472E0000}"/>
    <cellStyle name="Normal 4 2 3 2 2 2 2 4" xfId="11756" xr:uid="{00000000-0005-0000-0000-0000482E0000}"/>
    <cellStyle name="Normal 4 2 3 2 2 2 3" xfId="11757" xr:uid="{00000000-0005-0000-0000-0000492E0000}"/>
    <cellStyle name="Normal 4 2 3 2 2 2 3 2" xfId="11758" xr:uid="{00000000-0005-0000-0000-00004A2E0000}"/>
    <cellStyle name="Normal 4 2 3 2 2 2 3 2 2" xfId="11759" xr:uid="{00000000-0005-0000-0000-00004B2E0000}"/>
    <cellStyle name="Normal 4 2 3 2 2 2 3 2 3" xfId="11760" xr:uid="{00000000-0005-0000-0000-00004C2E0000}"/>
    <cellStyle name="Normal 4 2 3 2 2 2 3 3" xfId="11761" xr:uid="{00000000-0005-0000-0000-00004D2E0000}"/>
    <cellStyle name="Normal 4 2 3 2 2 2 3 4" xfId="11762" xr:uid="{00000000-0005-0000-0000-00004E2E0000}"/>
    <cellStyle name="Normal 4 2 3 2 2 2 4" xfId="11763" xr:uid="{00000000-0005-0000-0000-00004F2E0000}"/>
    <cellStyle name="Normal 4 2 3 2 2 2 4 2" xfId="11764" xr:uid="{00000000-0005-0000-0000-0000502E0000}"/>
    <cellStyle name="Normal 4 2 3 2 2 2 4 2 2" xfId="11765" xr:uid="{00000000-0005-0000-0000-0000512E0000}"/>
    <cellStyle name="Normal 4 2 3 2 2 2 4 2 3" xfId="11766" xr:uid="{00000000-0005-0000-0000-0000522E0000}"/>
    <cellStyle name="Normal 4 2 3 2 2 2 4 3" xfId="11767" xr:uid="{00000000-0005-0000-0000-0000532E0000}"/>
    <cellStyle name="Normal 4 2 3 2 2 2 4 4" xfId="11768" xr:uid="{00000000-0005-0000-0000-0000542E0000}"/>
    <cellStyle name="Normal 4 2 3 2 2 2 5" xfId="11769" xr:uid="{00000000-0005-0000-0000-0000552E0000}"/>
    <cellStyle name="Normal 4 2 3 2 2 2 5 2" xfId="11770" xr:uid="{00000000-0005-0000-0000-0000562E0000}"/>
    <cellStyle name="Normal 4 2 3 2 2 2 5 3" xfId="11771" xr:uid="{00000000-0005-0000-0000-0000572E0000}"/>
    <cellStyle name="Normal 4 2 3 2 2 2 6" xfId="11772" xr:uid="{00000000-0005-0000-0000-0000582E0000}"/>
    <cellStyle name="Normal 4 2 3 2 2 2 7" xfId="11773" xr:uid="{00000000-0005-0000-0000-0000592E0000}"/>
    <cellStyle name="Normal 4 2 3 2 2 2 8" xfId="11774" xr:uid="{00000000-0005-0000-0000-00005A2E0000}"/>
    <cellStyle name="Normal 4 2 3 2 2 3" xfId="11775" xr:uid="{00000000-0005-0000-0000-00005B2E0000}"/>
    <cellStyle name="Normal 4 2 3 2 2 3 2" xfId="11776" xr:uid="{00000000-0005-0000-0000-00005C2E0000}"/>
    <cellStyle name="Normal 4 2 3 2 2 3 2 2" xfId="11777" xr:uid="{00000000-0005-0000-0000-00005D2E0000}"/>
    <cellStyle name="Normal 4 2 3 2 2 3 2 3" xfId="11778" xr:uid="{00000000-0005-0000-0000-00005E2E0000}"/>
    <cellStyle name="Normal 4 2 3 2 2 3 3" xfId="11779" xr:uid="{00000000-0005-0000-0000-00005F2E0000}"/>
    <cellStyle name="Normal 4 2 3 2 2 3 4" xfId="11780" xr:uid="{00000000-0005-0000-0000-0000602E0000}"/>
    <cellStyle name="Normal 4 2 3 2 2 4" xfId="11781" xr:uid="{00000000-0005-0000-0000-0000612E0000}"/>
    <cellStyle name="Normal 4 2 3 2 2 4 2" xfId="11782" xr:uid="{00000000-0005-0000-0000-0000622E0000}"/>
    <cellStyle name="Normal 4 2 3 2 2 4 2 2" xfId="11783" xr:uid="{00000000-0005-0000-0000-0000632E0000}"/>
    <cellStyle name="Normal 4 2 3 2 2 4 2 3" xfId="11784" xr:uid="{00000000-0005-0000-0000-0000642E0000}"/>
    <cellStyle name="Normal 4 2 3 2 2 4 3" xfId="11785" xr:uid="{00000000-0005-0000-0000-0000652E0000}"/>
    <cellStyle name="Normal 4 2 3 2 2 4 4" xfId="11786" xr:uid="{00000000-0005-0000-0000-0000662E0000}"/>
    <cellStyle name="Normal 4 2 3 2 2 5" xfId="11787" xr:uid="{00000000-0005-0000-0000-0000672E0000}"/>
    <cellStyle name="Normal 4 2 3 2 2 5 2" xfId="11788" xr:uid="{00000000-0005-0000-0000-0000682E0000}"/>
    <cellStyle name="Normal 4 2 3 2 2 5 2 2" xfId="11789" xr:uid="{00000000-0005-0000-0000-0000692E0000}"/>
    <cellStyle name="Normal 4 2 3 2 2 5 2 3" xfId="11790" xr:uid="{00000000-0005-0000-0000-00006A2E0000}"/>
    <cellStyle name="Normal 4 2 3 2 2 5 3" xfId="11791" xr:uid="{00000000-0005-0000-0000-00006B2E0000}"/>
    <cellStyle name="Normal 4 2 3 2 2 5 4" xfId="11792" xr:uid="{00000000-0005-0000-0000-00006C2E0000}"/>
    <cellStyle name="Normal 4 2 3 2 2 6" xfId="11793" xr:uid="{00000000-0005-0000-0000-00006D2E0000}"/>
    <cellStyle name="Normal 4 2 3 2 2 6 2" xfId="11794" xr:uid="{00000000-0005-0000-0000-00006E2E0000}"/>
    <cellStyle name="Normal 4 2 3 2 2 6 3" xfId="11795" xr:uid="{00000000-0005-0000-0000-00006F2E0000}"/>
    <cellStyle name="Normal 4 2 3 2 2 7" xfId="11796" xr:uid="{00000000-0005-0000-0000-0000702E0000}"/>
    <cellStyle name="Normal 4 2 3 2 2 8" xfId="11797" xr:uid="{00000000-0005-0000-0000-0000712E0000}"/>
    <cellStyle name="Normal 4 2 3 2 2 9" xfId="11798" xr:uid="{00000000-0005-0000-0000-0000722E0000}"/>
    <cellStyle name="Normal 4 2 3 2 3" xfId="11799" xr:uid="{00000000-0005-0000-0000-0000732E0000}"/>
    <cellStyle name="Normal 4 2 3 2 3 2" xfId="11800" xr:uid="{00000000-0005-0000-0000-0000742E0000}"/>
    <cellStyle name="Normal 4 2 3 2 3 2 2" xfId="11801" xr:uid="{00000000-0005-0000-0000-0000752E0000}"/>
    <cellStyle name="Normal 4 2 3 2 3 2 2 2" xfId="11802" xr:uid="{00000000-0005-0000-0000-0000762E0000}"/>
    <cellStyle name="Normal 4 2 3 2 3 2 2 3" xfId="11803" xr:uid="{00000000-0005-0000-0000-0000772E0000}"/>
    <cellStyle name="Normal 4 2 3 2 3 2 3" xfId="11804" xr:uid="{00000000-0005-0000-0000-0000782E0000}"/>
    <cellStyle name="Normal 4 2 3 2 3 2 4" xfId="11805" xr:uid="{00000000-0005-0000-0000-0000792E0000}"/>
    <cellStyle name="Normal 4 2 3 2 3 3" xfId="11806" xr:uid="{00000000-0005-0000-0000-00007A2E0000}"/>
    <cellStyle name="Normal 4 2 3 2 3 3 2" xfId="11807" xr:uid="{00000000-0005-0000-0000-00007B2E0000}"/>
    <cellStyle name="Normal 4 2 3 2 3 3 2 2" xfId="11808" xr:uid="{00000000-0005-0000-0000-00007C2E0000}"/>
    <cellStyle name="Normal 4 2 3 2 3 3 2 3" xfId="11809" xr:uid="{00000000-0005-0000-0000-00007D2E0000}"/>
    <cellStyle name="Normal 4 2 3 2 3 3 3" xfId="11810" xr:uid="{00000000-0005-0000-0000-00007E2E0000}"/>
    <cellStyle name="Normal 4 2 3 2 3 3 4" xfId="11811" xr:uid="{00000000-0005-0000-0000-00007F2E0000}"/>
    <cellStyle name="Normal 4 2 3 2 3 4" xfId="11812" xr:uid="{00000000-0005-0000-0000-0000802E0000}"/>
    <cellStyle name="Normal 4 2 3 2 3 4 2" xfId="11813" xr:uid="{00000000-0005-0000-0000-0000812E0000}"/>
    <cellStyle name="Normal 4 2 3 2 3 4 2 2" xfId="11814" xr:uid="{00000000-0005-0000-0000-0000822E0000}"/>
    <cellStyle name="Normal 4 2 3 2 3 4 2 3" xfId="11815" xr:uid="{00000000-0005-0000-0000-0000832E0000}"/>
    <cellStyle name="Normal 4 2 3 2 3 4 3" xfId="11816" xr:uid="{00000000-0005-0000-0000-0000842E0000}"/>
    <cellStyle name="Normal 4 2 3 2 3 4 4" xfId="11817" xr:uid="{00000000-0005-0000-0000-0000852E0000}"/>
    <cellStyle name="Normal 4 2 3 2 3 5" xfId="11818" xr:uid="{00000000-0005-0000-0000-0000862E0000}"/>
    <cellStyle name="Normal 4 2 3 2 3 5 2" xfId="11819" xr:uid="{00000000-0005-0000-0000-0000872E0000}"/>
    <cellStyle name="Normal 4 2 3 2 3 5 3" xfId="11820" xr:uid="{00000000-0005-0000-0000-0000882E0000}"/>
    <cellStyle name="Normal 4 2 3 2 3 6" xfId="11821" xr:uid="{00000000-0005-0000-0000-0000892E0000}"/>
    <cellStyle name="Normal 4 2 3 2 3 7" xfId="11822" xr:uid="{00000000-0005-0000-0000-00008A2E0000}"/>
    <cellStyle name="Normal 4 2 3 2 3 8" xfId="11823" xr:uid="{00000000-0005-0000-0000-00008B2E0000}"/>
    <cellStyle name="Normal 4 2 3 2 4" xfId="11824" xr:uid="{00000000-0005-0000-0000-00008C2E0000}"/>
    <cellStyle name="Normal 4 2 3 2 4 2" xfId="11825" xr:uid="{00000000-0005-0000-0000-00008D2E0000}"/>
    <cellStyle name="Normal 4 2 3 2 4 2 2" xfId="11826" xr:uid="{00000000-0005-0000-0000-00008E2E0000}"/>
    <cellStyle name="Normal 4 2 3 2 4 2 3" xfId="11827" xr:uid="{00000000-0005-0000-0000-00008F2E0000}"/>
    <cellStyle name="Normal 4 2 3 2 4 3" xfId="11828" xr:uid="{00000000-0005-0000-0000-0000902E0000}"/>
    <cellStyle name="Normal 4 2 3 2 4 4" xfId="11829" xr:uid="{00000000-0005-0000-0000-0000912E0000}"/>
    <cellStyle name="Normal 4 2 3 2 5" xfId="11830" xr:uid="{00000000-0005-0000-0000-0000922E0000}"/>
    <cellStyle name="Normal 4 2 3 2 5 2" xfId="11831" xr:uid="{00000000-0005-0000-0000-0000932E0000}"/>
    <cellStyle name="Normal 4 2 3 2 5 2 2" xfId="11832" xr:uid="{00000000-0005-0000-0000-0000942E0000}"/>
    <cellStyle name="Normal 4 2 3 2 5 2 3" xfId="11833" xr:uid="{00000000-0005-0000-0000-0000952E0000}"/>
    <cellStyle name="Normal 4 2 3 2 5 3" xfId="11834" xr:uid="{00000000-0005-0000-0000-0000962E0000}"/>
    <cellStyle name="Normal 4 2 3 2 5 4" xfId="11835" xr:uid="{00000000-0005-0000-0000-0000972E0000}"/>
    <cellStyle name="Normal 4 2 3 2 6" xfId="11836" xr:uid="{00000000-0005-0000-0000-0000982E0000}"/>
    <cellStyle name="Normal 4 2 3 2 6 2" xfId="11837" xr:uid="{00000000-0005-0000-0000-0000992E0000}"/>
    <cellStyle name="Normal 4 2 3 2 6 2 2" xfId="11838" xr:uid="{00000000-0005-0000-0000-00009A2E0000}"/>
    <cellStyle name="Normal 4 2 3 2 6 2 3" xfId="11839" xr:uid="{00000000-0005-0000-0000-00009B2E0000}"/>
    <cellStyle name="Normal 4 2 3 2 6 3" xfId="11840" xr:uid="{00000000-0005-0000-0000-00009C2E0000}"/>
    <cellStyle name="Normal 4 2 3 2 6 4" xfId="11841" xr:uid="{00000000-0005-0000-0000-00009D2E0000}"/>
    <cellStyle name="Normal 4 2 3 2 7" xfId="11842" xr:uid="{00000000-0005-0000-0000-00009E2E0000}"/>
    <cellStyle name="Normal 4 2 3 2 7 2" xfId="11843" xr:uid="{00000000-0005-0000-0000-00009F2E0000}"/>
    <cellStyle name="Normal 4 2 3 2 7 3" xfId="11844" xr:uid="{00000000-0005-0000-0000-0000A02E0000}"/>
    <cellStyle name="Normal 4 2 3 2 8" xfId="11845" xr:uid="{00000000-0005-0000-0000-0000A12E0000}"/>
    <cellStyle name="Normal 4 2 3 2 9" xfId="11846" xr:uid="{00000000-0005-0000-0000-0000A22E0000}"/>
    <cellStyle name="Normal 4 2 3 3" xfId="11847" xr:uid="{00000000-0005-0000-0000-0000A32E0000}"/>
    <cellStyle name="Normal 4 2 3 3 2" xfId="11848" xr:uid="{00000000-0005-0000-0000-0000A42E0000}"/>
    <cellStyle name="Normal 4 2 3 3 2 2" xfId="11849" xr:uid="{00000000-0005-0000-0000-0000A52E0000}"/>
    <cellStyle name="Normal 4 2 3 3 2 2 2" xfId="11850" xr:uid="{00000000-0005-0000-0000-0000A62E0000}"/>
    <cellStyle name="Normal 4 2 3 3 2 2 2 2" xfId="11851" xr:uid="{00000000-0005-0000-0000-0000A72E0000}"/>
    <cellStyle name="Normal 4 2 3 3 2 2 2 3" xfId="11852" xr:uid="{00000000-0005-0000-0000-0000A82E0000}"/>
    <cellStyle name="Normal 4 2 3 3 2 2 3" xfId="11853" xr:uid="{00000000-0005-0000-0000-0000A92E0000}"/>
    <cellStyle name="Normal 4 2 3 3 2 2 4" xfId="11854" xr:uid="{00000000-0005-0000-0000-0000AA2E0000}"/>
    <cellStyle name="Normal 4 2 3 3 2 2 5" xfId="11855" xr:uid="{00000000-0005-0000-0000-0000AB2E0000}"/>
    <cellStyle name="Normal 4 2 3 3 2 3" xfId="11856" xr:uid="{00000000-0005-0000-0000-0000AC2E0000}"/>
    <cellStyle name="Normal 4 2 3 3 2 3 2" xfId="11857" xr:uid="{00000000-0005-0000-0000-0000AD2E0000}"/>
    <cellStyle name="Normal 4 2 3 3 2 3 2 2" xfId="11858" xr:uid="{00000000-0005-0000-0000-0000AE2E0000}"/>
    <cellStyle name="Normal 4 2 3 3 2 3 2 3" xfId="11859" xr:uid="{00000000-0005-0000-0000-0000AF2E0000}"/>
    <cellStyle name="Normal 4 2 3 3 2 3 3" xfId="11860" xr:uid="{00000000-0005-0000-0000-0000B02E0000}"/>
    <cellStyle name="Normal 4 2 3 3 2 3 4" xfId="11861" xr:uid="{00000000-0005-0000-0000-0000B12E0000}"/>
    <cellStyle name="Normal 4 2 3 3 2 4" xfId="11862" xr:uid="{00000000-0005-0000-0000-0000B22E0000}"/>
    <cellStyle name="Normal 4 2 3 3 2 4 2" xfId="11863" xr:uid="{00000000-0005-0000-0000-0000B32E0000}"/>
    <cellStyle name="Normal 4 2 3 3 2 4 2 2" xfId="11864" xr:uid="{00000000-0005-0000-0000-0000B42E0000}"/>
    <cellStyle name="Normal 4 2 3 3 2 4 2 3" xfId="11865" xr:uid="{00000000-0005-0000-0000-0000B52E0000}"/>
    <cellStyle name="Normal 4 2 3 3 2 4 3" xfId="11866" xr:uid="{00000000-0005-0000-0000-0000B62E0000}"/>
    <cellStyle name="Normal 4 2 3 3 2 4 4" xfId="11867" xr:uid="{00000000-0005-0000-0000-0000B72E0000}"/>
    <cellStyle name="Normal 4 2 3 3 2 5" xfId="11868" xr:uid="{00000000-0005-0000-0000-0000B82E0000}"/>
    <cellStyle name="Normal 4 2 3 3 2 5 2" xfId="11869" xr:uid="{00000000-0005-0000-0000-0000B92E0000}"/>
    <cellStyle name="Normal 4 2 3 3 2 5 3" xfId="11870" xr:uid="{00000000-0005-0000-0000-0000BA2E0000}"/>
    <cellStyle name="Normal 4 2 3 3 2 6" xfId="11871" xr:uid="{00000000-0005-0000-0000-0000BB2E0000}"/>
    <cellStyle name="Normal 4 2 3 3 2 7" xfId="11872" xr:uid="{00000000-0005-0000-0000-0000BC2E0000}"/>
    <cellStyle name="Normal 4 2 3 3 2 8" xfId="11873" xr:uid="{00000000-0005-0000-0000-0000BD2E0000}"/>
    <cellStyle name="Normal 4 2 3 3 3" xfId="11874" xr:uid="{00000000-0005-0000-0000-0000BE2E0000}"/>
    <cellStyle name="Normal 4 2 3 3 3 2" xfId="11875" xr:uid="{00000000-0005-0000-0000-0000BF2E0000}"/>
    <cellStyle name="Normal 4 2 3 3 3 2 2" xfId="11876" xr:uid="{00000000-0005-0000-0000-0000C02E0000}"/>
    <cellStyle name="Normal 4 2 3 3 3 2 3" xfId="11877" xr:uid="{00000000-0005-0000-0000-0000C12E0000}"/>
    <cellStyle name="Normal 4 2 3 3 3 3" xfId="11878" xr:uid="{00000000-0005-0000-0000-0000C22E0000}"/>
    <cellStyle name="Normal 4 2 3 3 3 4" xfId="11879" xr:uid="{00000000-0005-0000-0000-0000C32E0000}"/>
    <cellStyle name="Normal 4 2 3 3 3 5" xfId="11880" xr:uid="{00000000-0005-0000-0000-0000C42E0000}"/>
    <cellStyle name="Normal 4 2 3 3 4" xfId="11881" xr:uid="{00000000-0005-0000-0000-0000C52E0000}"/>
    <cellStyle name="Normal 4 2 3 3 4 2" xfId="11882" xr:uid="{00000000-0005-0000-0000-0000C62E0000}"/>
    <cellStyle name="Normal 4 2 3 3 4 2 2" xfId="11883" xr:uid="{00000000-0005-0000-0000-0000C72E0000}"/>
    <cellStyle name="Normal 4 2 3 3 4 2 3" xfId="11884" xr:uid="{00000000-0005-0000-0000-0000C82E0000}"/>
    <cellStyle name="Normal 4 2 3 3 4 3" xfId="11885" xr:uid="{00000000-0005-0000-0000-0000C92E0000}"/>
    <cellStyle name="Normal 4 2 3 3 4 4" xfId="11886" xr:uid="{00000000-0005-0000-0000-0000CA2E0000}"/>
    <cellStyle name="Normal 4 2 3 3 5" xfId="11887" xr:uid="{00000000-0005-0000-0000-0000CB2E0000}"/>
    <cellStyle name="Normal 4 2 3 3 5 2" xfId="11888" xr:uid="{00000000-0005-0000-0000-0000CC2E0000}"/>
    <cellStyle name="Normal 4 2 3 3 5 2 2" xfId="11889" xr:uid="{00000000-0005-0000-0000-0000CD2E0000}"/>
    <cellStyle name="Normal 4 2 3 3 5 2 3" xfId="11890" xr:uid="{00000000-0005-0000-0000-0000CE2E0000}"/>
    <cellStyle name="Normal 4 2 3 3 5 3" xfId="11891" xr:uid="{00000000-0005-0000-0000-0000CF2E0000}"/>
    <cellStyle name="Normal 4 2 3 3 5 4" xfId="11892" xr:uid="{00000000-0005-0000-0000-0000D02E0000}"/>
    <cellStyle name="Normal 4 2 3 3 6" xfId="11893" xr:uid="{00000000-0005-0000-0000-0000D12E0000}"/>
    <cellStyle name="Normal 4 2 3 3 6 2" xfId="11894" xr:uid="{00000000-0005-0000-0000-0000D22E0000}"/>
    <cellStyle name="Normal 4 2 3 3 6 3" xfId="11895" xr:uid="{00000000-0005-0000-0000-0000D32E0000}"/>
    <cellStyle name="Normal 4 2 3 3 7" xfId="11896" xr:uid="{00000000-0005-0000-0000-0000D42E0000}"/>
    <cellStyle name="Normal 4 2 3 3 8" xfId="11897" xr:uid="{00000000-0005-0000-0000-0000D52E0000}"/>
    <cellStyle name="Normal 4 2 3 3 9" xfId="11898" xr:uid="{00000000-0005-0000-0000-0000D62E0000}"/>
    <cellStyle name="Normal 4 2 3 4" xfId="11899" xr:uid="{00000000-0005-0000-0000-0000D72E0000}"/>
    <cellStyle name="Normal 4 2 3 4 2" xfId="11900" xr:uid="{00000000-0005-0000-0000-0000D82E0000}"/>
    <cellStyle name="Normal 4 2 3 4 2 2" xfId="11901" xr:uid="{00000000-0005-0000-0000-0000D92E0000}"/>
    <cellStyle name="Normal 4 2 3 4 2 2 2" xfId="11902" xr:uid="{00000000-0005-0000-0000-0000DA2E0000}"/>
    <cellStyle name="Normal 4 2 3 4 2 2 2 2" xfId="11903" xr:uid="{00000000-0005-0000-0000-0000DB2E0000}"/>
    <cellStyle name="Normal 4 2 3 4 2 2 2 3" xfId="11904" xr:uid="{00000000-0005-0000-0000-0000DC2E0000}"/>
    <cellStyle name="Normal 4 2 3 4 2 2 3" xfId="11905" xr:uid="{00000000-0005-0000-0000-0000DD2E0000}"/>
    <cellStyle name="Normal 4 2 3 4 2 2 4" xfId="11906" xr:uid="{00000000-0005-0000-0000-0000DE2E0000}"/>
    <cellStyle name="Normal 4 2 3 4 2 3" xfId="11907" xr:uid="{00000000-0005-0000-0000-0000DF2E0000}"/>
    <cellStyle name="Normal 4 2 3 4 2 3 2" xfId="11908" xr:uid="{00000000-0005-0000-0000-0000E02E0000}"/>
    <cellStyle name="Normal 4 2 3 4 2 3 2 2" xfId="11909" xr:uid="{00000000-0005-0000-0000-0000E12E0000}"/>
    <cellStyle name="Normal 4 2 3 4 2 3 2 3" xfId="11910" xr:uid="{00000000-0005-0000-0000-0000E22E0000}"/>
    <cellStyle name="Normal 4 2 3 4 2 3 3" xfId="11911" xr:uid="{00000000-0005-0000-0000-0000E32E0000}"/>
    <cellStyle name="Normal 4 2 3 4 2 3 4" xfId="11912" xr:uid="{00000000-0005-0000-0000-0000E42E0000}"/>
    <cellStyle name="Normal 4 2 3 4 2 4" xfId="11913" xr:uid="{00000000-0005-0000-0000-0000E52E0000}"/>
    <cellStyle name="Normal 4 2 3 4 2 4 2" xfId="11914" xr:uid="{00000000-0005-0000-0000-0000E62E0000}"/>
    <cellStyle name="Normal 4 2 3 4 2 4 2 2" xfId="11915" xr:uid="{00000000-0005-0000-0000-0000E72E0000}"/>
    <cellStyle name="Normal 4 2 3 4 2 4 2 3" xfId="11916" xr:uid="{00000000-0005-0000-0000-0000E82E0000}"/>
    <cellStyle name="Normal 4 2 3 4 2 4 3" xfId="11917" xr:uid="{00000000-0005-0000-0000-0000E92E0000}"/>
    <cellStyle name="Normal 4 2 3 4 2 4 4" xfId="11918" xr:uid="{00000000-0005-0000-0000-0000EA2E0000}"/>
    <cellStyle name="Normal 4 2 3 4 2 5" xfId="11919" xr:uid="{00000000-0005-0000-0000-0000EB2E0000}"/>
    <cellStyle name="Normal 4 2 3 4 2 5 2" xfId="11920" xr:uid="{00000000-0005-0000-0000-0000EC2E0000}"/>
    <cellStyle name="Normal 4 2 3 4 2 5 3" xfId="11921" xr:uid="{00000000-0005-0000-0000-0000ED2E0000}"/>
    <cellStyle name="Normal 4 2 3 4 2 6" xfId="11922" xr:uid="{00000000-0005-0000-0000-0000EE2E0000}"/>
    <cellStyle name="Normal 4 2 3 4 2 7" xfId="11923" xr:uid="{00000000-0005-0000-0000-0000EF2E0000}"/>
    <cellStyle name="Normal 4 2 3 4 2 8" xfId="11924" xr:uid="{00000000-0005-0000-0000-0000F02E0000}"/>
    <cellStyle name="Normal 4 2 3 4 3" xfId="11925" xr:uid="{00000000-0005-0000-0000-0000F12E0000}"/>
    <cellStyle name="Normal 4 2 3 4 3 2" xfId="11926" xr:uid="{00000000-0005-0000-0000-0000F22E0000}"/>
    <cellStyle name="Normal 4 2 3 4 3 2 2" xfId="11927" xr:uid="{00000000-0005-0000-0000-0000F32E0000}"/>
    <cellStyle name="Normal 4 2 3 4 3 2 3" xfId="11928" xr:uid="{00000000-0005-0000-0000-0000F42E0000}"/>
    <cellStyle name="Normal 4 2 3 4 3 3" xfId="11929" xr:uid="{00000000-0005-0000-0000-0000F52E0000}"/>
    <cellStyle name="Normal 4 2 3 4 3 4" xfId="11930" xr:uid="{00000000-0005-0000-0000-0000F62E0000}"/>
    <cellStyle name="Normal 4 2 3 4 4" xfId="11931" xr:uid="{00000000-0005-0000-0000-0000F72E0000}"/>
    <cellStyle name="Normal 4 2 3 4 4 2" xfId="11932" xr:uid="{00000000-0005-0000-0000-0000F82E0000}"/>
    <cellStyle name="Normal 4 2 3 4 4 2 2" xfId="11933" xr:uid="{00000000-0005-0000-0000-0000F92E0000}"/>
    <cellStyle name="Normal 4 2 3 4 4 2 3" xfId="11934" xr:uid="{00000000-0005-0000-0000-0000FA2E0000}"/>
    <cellStyle name="Normal 4 2 3 4 4 3" xfId="11935" xr:uid="{00000000-0005-0000-0000-0000FB2E0000}"/>
    <cellStyle name="Normal 4 2 3 4 4 4" xfId="11936" xr:uid="{00000000-0005-0000-0000-0000FC2E0000}"/>
    <cellStyle name="Normal 4 2 3 4 5" xfId="11937" xr:uid="{00000000-0005-0000-0000-0000FD2E0000}"/>
    <cellStyle name="Normal 4 2 3 4 5 2" xfId="11938" xr:uid="{00000000-0005-0000-0000-0000FE2E0000}"/>
    <cellStyle name="Normal 4 2 3 4 5 2 2" xfId="11939" xr:uid="{00000000-0005-0000-0000-0000FF2E0000}"/>
    <cellStyle name="Normal 4 2 3 4 5 2 3" xfId="11940" xr:uid="{00000000-0005-0000-0000-0000002F0000}"/>
    <cellStyle name="Normal 4 2 3 4 5 3" xfId="11941" xr:uid="{00000000-0005-0000-0000-0000012F0000}"/>
    <cellStyle name="Normal 4 2 3 4 5 4" xfId="11942" xr:uid="{00000000-0005-0000-0000-0000022F0000}"/>
    <cellStyle name="Normal 4 2 3 4 6" xfId="11943" xr:uid="{00000000-0005-0000-0000-0000032F0000}"/>
    <cellStyle name="Normal 4 2 3 4 6 2" xfId="11944" xr:uid="{00000000-0005-0000-0000-0000042F0000}"/>
    <cellStyle name="Normal 4 2 3 4 6 3" xfId="11945" xr:uid="{00000000-0005-0000-0000-0000052F0000}"/>
    <cellStyle name="Normal 4 2 3 4 7" xfId="11946" xr:uid="{00000000-0005-0000-0000-0000062F0000}"/>
    <cellStyle name="Normal 4 2 3 4 8" xfId="11947" xr:uid="{00000000-0005-0000-0000-0000072F0000}"/>
    <cellStyle name="Normal 4 2 3 4 9" xfId="11948" xr:uid="{00000000-0005-0000-0000-0000082F0000}"/>
    <cellStyle name="Normal 4 2 3 5" xfId="11949" xr:uid="{00000000-0005-0000-0000-0000092F0000}"/>
    <cellStyle name="Normal 4 2 3 5 2" xfId="11950" xr:uid="{00000000-0005-0000-0000-00000A2F0000}"/>
    <cellStyle name="Normal 4 2 3 5 2 2" xfId="11951" xr:uid="{00000000-0005-0000-0000-00000B2F0000}"/>
    <cellStyle name="Normal 4 2 3 5 2 2 2" xfId="11952" xr:uid="{00000000-0005-0000-0000-00000C2F0000}"/>
    <cellStyle name="Normal 4 2 3 5 2 2 2 2" xfId="11953" xr:uid="{00000000-0005-0000-0000-00000D2F0000}"/>
    <cellStyle name="Normal 4 2 3 5 2 2 2 3" xfId="11954" xr:uid="{00000000-0005-0000-0000-00000E2F0000}"/>
    <cellStyle name="Normal 4 2 3 5 2 2 3" xfId="11955" xr:uid="{00000000-0005-0000-0000-00000F2F0000}"/>
    <cellStyle name="Normal 4 2 3 5 2 2 4" xfId="11956" xr:uid="{00000000-0005-0000-0000-0000102F0000}"/>
    <cellStyle name="Normal 4 2 3 5 2 3" xfId="11957" xr:uid="{00000000-0005-0000-0000-0000112F0000}"/>
    <cellStyle name="Normal 4 2 3 5 2 3 2" xfId="11958" xr:uid="{00000000-0005-0000-0000-0000122F0000}"/>
    <cellStyle name="Normal 4 2 3 5 2 3 2 2" xfId="11959" xr:uid="{00000000-0005-0000-0000-0000132F0000}"/>
    <cellStyle name="Normal 4 2 3 5 2 3 2 3" xfId="11960" xr:uid="{00000000-0005-0000-0000-0000142F0000}"/>
    <cellStyle name="Normal 4 2 3 5 2 3 3" xfId="11961" xr:uid="{00000000-0005-0000-0000-0000152F0000}"/>
    <cellStyle name="Normal 4 2 3 5 2 3 4" xfId="11962" xr:uid="{00000000-0005-0000-0000-0000162F0000}"/>
    <cellStyle name="Normal 4 2 3 5 2 4" xfId="11963" xr:uid="{00000000-0005-0000-0000-0000172F0000}"/>
    <cellStyle name="Normal 4 2 3 5 2 4 2" xfId="11964" xr:uid="{00000000-0005-0000-0000-0000182F0000}"/>
    <cellStyle name="Normal 4 2 3 5 2 4 2 2" xfId="11965" xr:uid="{00000000-0005-0000-0000-0000192F0000}"/>
    <cellStyle name="Normal 4 2 3 5 2 4 2 3" xfId="11966" xr:uid="{00000000-0005-0000-0000-00001A2F0000}"/>
    <cellStyle name="Normal 4 2 3 5 2 4 3" xfId="11967" xr:uid="{00000000-0005-0000-0000-00001B2F0000}"/>
    <cellStyle name="Normal 4 2 3 5 2 4 4" xfId="11968" xr:uid="{00000000-0005-0000-0000-00001C2F0000}"/>
    <cellStyle name="Normal 4 2 3 5 2 5" xfId="11969" xr:uid="{00000000-0005-0000-0000-00001D2F0000}"/>
    <cellStyle name="Normal 4 2 3 5 2 5 2" xfId="11970" xr:uid="{00000000-0005-0000-0000-00001E2F0000}"/>
    <cellStyle name="Normal 4 2 3 5 2 5 3" xfId="11971" xr:uid="{00000000-0005-0000-0000-00001F2F0000}"/>
    <cellStyle name="Normal 4 2 3 5 2 6" xfId="11972" xr:uid="{00000000-0005-0000-0000-0000202F0000}"/>
    <cellStyle name="Normal 4 2 3 5 2 7" xfId="11973" xr:uid="{00000000-0005-0000-0000-0000212F0000}"/>
    <cellStyle name="Normal 4 2 3 5 3" xfId="11974" xr:uid="{00000000-0005-0000-0000-0000222F0000}"/>
    <cellStyle name="Normal 4 2 3 5 3 2" xfId="11975" xr:uid="{00000000-0005-0000-0000-0000232F0000}"/>
    <cellStyle name="Normal 4 2 3 5 3 2 2" xfId="11976" xr:uid="{00000000-0005-0000-0000-0000242F0000}"/>
    <cellStyle name="Normal 4 2 3 5 3 2 3" xfId="11977" xr:uid="{00000000-0005-0000-0000-0000252F0000}"/>
    <cellStyle name="Normal 4 2 3 5 3 3" xfId="11978" xr:uid="{00000000-0005-0000-0000-0000262F0000}"/>
    <cellStyle name="Normal 4 2 3 5 3 4" xfId="11979" xr:uid="{00000000-0005-0000-0000-0000272F0000}"/>
    <cellStyle name="Normal 4 2 3 5 4" xfId="11980" xr:uid="{00000000-0005-0000-0000-0000282F0000}"/>
    <cellStyle name="Normal 4 2 3 5 4 2" xfId="11981" xr:uid="{00000000-0005-0000-0000-0000292F0000}"/>
    <cellStyle name="Normal 4 2 3 5 4 2 2" xfId="11982" xr:uid="{00000000-0005-0000-0000-00002A2F0000}"/>
    <cellStyle name="Normal 4 2 3 5 4 2 3" xfId="11983" xr:uid="{00000000-0005-0000-0000-00002B2F0000}"/>
    <cellStyle name="Normal 4 2 3 5 4 3" xfId="11984" xr:uid="{00000000-0005-0000-0000-00002C2F0000}"/>
    <cellStyle name="Normal 4 2 3 5 4 4" xfId="11985" xr:uid="{00000000-0005-0000-0000-00002D2F0000}"/>
    <cellStyle name="Normal 4 2 3 5 5" xfId="11986" xr:uid="{00000000-0005-0000-0000-00002E2F0000}"/>
    <cellStyle name="Normal 4 2 3 5 5 2" xfId="11987" xr:uid="{00000000-0005-0000-0000-00002F2F0000}"/>
    <cellStyle name="Normal 4 2 3 5 5 2 2" xfId="11988" xr:uid="{00000000-0005-0000-0000-0000302F0000}"/>
    <cellStyle name="Normal 4 2 3 5 5 2 3" xfId="11989" xr:uid="{00000000-0005-0000-0000-0000312F0000}"/>
    <cellStyle name="Normal 4 2 3 5 5 3" xfId="11990" xr:uid="{00000000-0005-0000-0000-0000322F0000}"/>
    <cellStyle name="Normal 4 2 3 5 5 4" xfId="11991" xr:uid="{00000000-0005-0000-0000-0000332F0000}"/>
    <cellStyle name="Normal 4 2 3 5 6" xfId="11992" xr:uid="{00000000-0005-0000-0000-0000342F0000}"/>
    <cellStyle name="Normal 4 2 3 5 6 2" xfId="11993" xr:uid="{00000000-0005-0000-0000-0000352F0000}"/>
    <cellStyle name="Normal 4 2 3 5 6 3" xfId="11994" xr:uid="{00000000-0005-0000-0000-0000362F0000}"/>
    <cellStyle name="Normal 4 2 3 5 7" xfId="11995" xr:uid="{00000000-0005-0000-0000-0000372F0000}"/>
    <cellStyle name="Normal 4 2 3 5 8" xfId="11996" xr:uid="{00000000-0005-0000-0000-0000382F0000}"/>
    <cellStyle name="Normal 4 2 3 5 9" xfId="11997" xr:uid="{00000000-0005-0000-0000-0000392F0000}"/>
    <cellStyle name="Normal 4 2 3 6" xfId="11998" xr:uid="{00000000-0005-0000-0000-00003A2F0000}"/>
    <cellStyle name="Normal 4 2 3 6 2" xfId="11999" xr:uid="{00000000-0005-0000-0000-00003B2F0000}"/>
    <cellStyle name="Normal 4 2 3 6 2 2" xfId="12000" xr:uid="{00000000-0005-0000-0000-00003C2F0000}"/>
    <cellStyle name="Normal 4 2 3 6 2 2 2" xfId="12001" xr:uid="{00000000-0005-0000-0000-00003D2F0000}"/>
    <cellStyle name="Normal 4 2 3 6 2 2 3" xfId="12002" xr:uid="{00000000-0005-0000-0000-00003E2F0000}"/>
    <cellStyle name="Normal 4 2 3 6 2 3" xfId="12003" xr:uid="{00000000-0005-0000-0000-00003F2F0000}"/>
    <cellStyle name="Normal 4 2 3 6 2 4" xfId="12004" xr:uid="{00000000-0005-0000-0000-0000402F0000}"/>
    <cellStyle name="Normal 4 2 3 6 3" xfId="12005" xr:uid="{00000000-0005-0000-0000-0000412F0000}"/>
    <cellStyle name="Normal 4 2 3 6 3 2" xfId="12006" xr:uid="{00000000-0005-0000-0000-0000422F0000}"/>
    <cellStyle name="Normal 4 2 3 6 3 2 2" xfId="12007" xr:uid="{00000000-0005-0000-0000-0000432F0000}"/>
    <cellStyle name="Normal 4 2 3 6 3 2 3" xfId="12008" xr:uid="{00000000-0005-0000-0000-0000442F0000}"/>
    <cellStyle name="Normal 4 2 3 6 3 3" xfId="12009" xr:uid="{00000000-0005-0000-0000-0000452F0000}"/>
    <cellStyle name="Normal 4 2 3 6 3 4" xfId="12010" xr:uid="{00000000-0005-0000-0000-0000462F0000}"/>
    <cellStyle name="Normal 4 2 3 6 4" xfId="12011" xr:uid="{00000000-0005-0000-0000-0000472F0000}"/>
    <cellStyle name="Normal 4 2 3 6 4 2" xfId="12012" xr:uid="{00000000-0005-0000-0000-0000482F0000}"/>
    <cellStyle name="Normal 4 2 3 6 4 2 2" xfId="12013" xr:uid="{00000000-0005-0000-0000-0000492F0000}"/>
    <cellStyle name="Normal 4 2 3 6 4 2 3" xfId="12014" xr:uid="{00000000-0005-0000-0000-00004A2F0000}"/>
    <cellStyle name="Normal 4 2 3 6 4 3" xfId="12015" xr:uid="{00000000-0005-0000-0000-00004B2F0000}"/>
    <cellStyle name="Normal 4 2 3 6 4 4" xfId="12016" xr:uid="{00000000-0005-0000-0000-00004C2F0000}"/>
    <cellStyle name="Normal 4 2 3 6 5" xfId="12017" xr:uid="{00000000-0005-0000-0000-00004D2F0000}"/>
    <cellStyle name="Normal 4 2 3 6 5 2" xfId="12018" xr:uid="{00000000-0005-0000-0000-00004E2F0000}"/>
    <cellStyle name="Normal 4 2 3 6 5 3" xfId="12019" xr:uid="{00000000-0005-0000-0000-00004F2F0000}"/>
    <cellStyle name="Normal 4 2 3 6 6" xfId="12020" xr:uid="{00000000-0005-0000-0000-0000502F0000}"/>
    <cellStyle name="Normal 4 2 3 6 7" xfId="12021" xr:uid="{00000000-0005-0000-0000-0000512F0000}"/>
    <cellStyle name="Normal 4 2 3 6 8" xfId="12022" xr:uid="{00000000-0005-0000-0000-0000522F0000}"/>
    <cellStyle name="Normal 4 2 3 7" xfId="12023" xr:uid="{00000000-0005-0000-0000-0000532F0000}"/>
    <cellStyle name="Normal 4 2 3 7 2" xfId="12024" xr:uid="{00000000-0005-0000-0000-0000542F0000}"/>
    <cellStyle name="Normal 4 2 3 7 2 2" xfId="12025" xr:uid="{00000000-0005-0000-0000-0000552F0000}"/>
    <cellStyle name="Normal 4 2 3 7 2 3" xfId="12026" xr:uid="{00000000-0005-0000-0000-0000562F0000}"/>
    <cellStyle name="Normal 4 2 3 7 3" xfId="12027" xr:uid="{00000000-0005-0000-0000-0000572F0000}"/>
    <cellStyle name="Normal 4 2 3 7 4" xfId="12028" xr:uid="{00000000-0005-0000-0000-0000582F0000}"/>
    <cellStyle name="Normal 4 2 3 7 5" xfId="12029" xr:uid="{00000000-0005-0000-0000-0000592F0000}"/>
    <cellStyle name="Normal 4 2 3 8" xfId="12030" xr:uid="{00000000-0005-0000-0000-00005A2F0000}"/>
    <cellStyle name="Normal 4 2 3 8 2" xfId="12031" xr:uid="{00000000-0005-0000-0000-00005B2F0000}"/>
    <cellStyle name="Normal 4 2 3 8 2 2" xfId="12032" xr:uid="{00000000-0005-0000-0000-00005C2F0000}"/>
    <cellStyle name="Normal 4 2 3 8 2 3" xfId="12033" xr:uid="{00000000-0005-0000-0000-00005D2F0000}"/>
    <cellStyle name="Normal 4 2 3 8 3" xfId="12034" xr:uid="{00000000-0005-0000-0000-00005E2F0000}"/>
    <cellStyle name="Normal 4 2 3 8 4" xfId="12035" xr:uid="{00000000-0005-0000-0000-00005F2F0000}"/>
    <cellStyle name="Normal 4 2 3 8 5" xfId="12036" xr:uid="{00000000-0005-0000-0000-0000602F0000}"/>
    <cellStyle name="Normal 4 2 3 9" xfId="12037" xr:uid="{00000000-0005-0000-0000-0000612F0000}"/>
    <cellStyle name="Normal 4 2 3 9 2" xfId="12038" xr:uid="{00000000-0005-0000-0000-0000622F0000}"/>
    <cellStyle name="Normal 4 2 3 9 2 2" xfId="12039" xr:uid="{00000000-0005-0000-0000-0000632F0000}"/>
    <cellStyle name="Normal 4 2 3 9 2 3" xfId="12040" xr:uid="{00000000-0005-0000-0000-0000642F0000}"/>
    <cellStyle name="Normal 4 2 3 9 3" xfId="12041" xr:uid="{00000000-0005-0000-0000-0000652F0000}"/>
    <cellStyle name="Normal 4 2 3 9 4" xfId="12042" xr:uid="{00000000-0005-0000-0000-0000662F0000}"/>
    <cellStyle name="Normal 4 2 4" xfId="12043" xr:uid="{00000000-0005-0000-0000-0000672F0000}"/>
    <cellStyle name="Normal 4 2 4 10" xfId="12044" xr:uid="{00000000-0005-0000-0000-0000682F0000}"/>
    <cellStyle name="Normal 4 2 4 11" xfId="12045" xr:uid="{00000000-0005-0000-0000-0000692F0000}"/>
    <cellStyle name="Normal 4 2 4 2" xfId="12046" xr:uid="{00000000-0005-0000-0000-00006A2F0000}"/>
    <cellStyle name="Normal 4 2 4 2 2" xfId="12047" xr:uid="{00000000-0005-0000-0000-00006B2F0000}"/>
    <cellStyle name="Normal 4 2 4 2 2 2" xfId="12048" xr:uid="{00000000-0005-0000-0000-00006C2F0000}"/>
    <cellStyle name="Normal 4 2 4 2 2 2 2" xfId="12049" xr:uid="{00000000-0005-0000-0000-00006D2F0000}"/>
    <cellStyle name="Normal 4 2 4 2 2 2 2 2" xfId="12050" xr:uid="{00000000-0005-0000-0000-00006E2F0000}"/>
    <cellStyle name="Normal 4 2 4 2 2 2 2 3" xfId="12051" xr:uid="{00000000-0005-0000-0000-00006F2F0000}"/>
    <cellStyle name="Normal 4 2 4 2 2 2 3" xfId="12052" xr:uid="{00000000-0005-0000-0000-0000702F0000}"/>
    <cellStyle name="Normal 4 2 4 2 2 2 4" xfId="12053" xr:uid="{00000000-0005-0000-0000-0000712F0000}"/>
    <cellStyle name="Normal 4 2 4 2 2 2 5" xfId="12054" xr:uid="{00000000-0005-0000-0000-0000722F0000}"/>
    <cellStyle name="Normal 4 2 4 2 2 3" xfId="12055" xr:uid="{00000000-0005-0000-0000-0000732F0000}"/>
    <cellStyle name="Normal 4 2 4 2 2 3 2" xfId="12056" xr:uid="{00000000-0005-0000-0000-0000742F0000}"/>
    <cellStyle name="Normal 4 2 4 2 2 3 2 2" xfId="12057" xr:uid="{00000000-0005-0000-0000-0000752F0000}"/>
    <cellStyle name="Normal 4 2 4 2 2 3 2 3" xfId="12058" xr:uid="{00000000-0005-0000-0000-0000762F0000}"/>
    <cellStyle name="Normal 4 2 4 2 2 3 3" xfId="12059" xr:uid="{00000000-0005-0000-0000-0000772F0000}"/>
    <cellStyle name="Normal 4 2 4 2 2 3 4" xfId="12060" xr:uid="{00000000-0005-0000-0000-0000782F0000}"/>
    <cellStyle name="Normal 4 2 4 2 2 4" xfId="12061" xr:uid="{00000000-0005-0000-0000-0000792F0000}"/>
    <cellStyle name="Normal 4 2 4 2 2 4 2" xfId="12062" xr:uid="{00000000-0005-0000-0000-00007A2F0000}"/>
    <cellStyle name="Normal 4 2 4 2 2 4 2 2" xfId="12063" xr:uid="{00000000-0005-0000-0000-00007B2F0000}"/>
    <cellStyle name="Normal 4 2 4 2 2 4 2 3" xfId="12064" xr:uid="{00000000-0005-0000-0000-00007C2F0000}"/>
    <cellStyle name="Normal 4 2 4 2 2 4 3" xfId="12065" xr:uid="{00000000-0005-0000-0000-00007D2F0000}"/>
    <cellStyle name="Normal 4 2 4 2 2 4 4" xfId="12066" xr:uid="{00000000-0005-0000-0000-00007E2F0000}"/>
    <cellStyle name="Normal 4 2 4 2 2 5" xfId="12067" xr:uid="{00000000-0005-0000-0000-00007F2F0000}"/>
    <cellStyle name="Normal 4 2 4 2 2 5 2" xfId="12068" xr:uid="{00000000-0005-0000-0000-0000802F0000}"/>
    <cellStyle name="Normal 4 2 4 2 2 5 3" xfId="12069" xr:uid="{00000000-0005-0000-0000-0000812F0000}"/>
    <cellStyle name="Normal 4 2 4 2 2 6" xfId="12070" xr:uid="{00000000-0005-0000-0000-0000822F0000}"/>
    <cellStyle name="Normal 4 2 4 2 2 7" xfId="12071" xr:uid="{00000000-0005-0000-0000-0000832F0000}"/>
    <cellStyle name="Normal 4 2 4 2 2 8" xfId="12072" xr:uid="{00000000-0005-0000-0000-0000842F0000}"/>
    <cellStyle name="Normal 4 2 4 2 3" xfId="12073" xr:uid="{00000000-0005-0000-0000-0000852F0000}"/>
    <cellStyle name="Normal 4 2 4 2 3 2" xfId="12074" xr:uid="{00000000-0005-0000-0000-0000862F0000}"/>
    <cellStyle name="Normal 4 2 4 2 3 2 2" xfId="12075" xr:uid="{00000000-0005-0000-0000-0000872F0000}"/>
    <cellStyle name="Normal 4 2 4 2 3 2 3" xfId="12076" xr:uid="{00000000-0005-0000-0000-0000882F0000}"/>
    <cellStyle name="Normal 4 2 4 2 3 3" xfId="12077" xr:uid="{00000000-0005-0000-0000-0000892F0000}"/>
    <cellStyle name="Normal 4 2 4 2 3 4" xfId="12078" xr:uid="{00000000-0005-0000-0000-00008A2F0000}"/>
    <cellStyle name="Normal 4 2 4 2 3 5" xfId="12079" xr:uid="{00000000-0005-0000-0000-00008B2F0000}"/>
    <cellStyle name="Normal 4 2 4 2 4" xfId="12080" xr:uid="{00000000-0005-0000-0000-00008C2F0000}"/>
    <cellStyle name="Normal 4 2 4 2 4 2" xfId="12081" xr:uid="{00000000-0005-0000-0000-00008D2F0000}"/>
    <cellStyle name="Normal 4 2 4 2 4 2 2" xfId="12082" xr:uid="{00000000-0005-0000-0000-00008E2F0000}"/>
    <cellStyle name="Normal 4 2 4 2 4 2 3" xfId="12083" xr:uid="{00000000-0005-0000-0000-00008F2F0000}"/>
    <cellStyle name="Normal 4 2 4 2 4 3" xfId="12084" xr:uid="{00000000-0005-0000-0000-0000902F0000}"/>
    <cellStyle name="Normal 4 2 4 2 4 4" xfId="12085" xr:uid="{00000000-0005-0000-0000-0000912F0000}"/>
    <cellStyle name="Normal 4 2 4 2 5" xfId="12086" xr:uid="{00000000-0005-0000-0000-0000922F0000}"/>
    <cellStyle name="Normal 4 2 4 2 5 2" xfId="12087" xr:uid="{00000000-0005-0000-0000-0000932F0000}"/>
    <cellStyle name="Normal 4 2 4 2 5 2 2" xfId="12088" xr:uid="{00000000-0005-0000-0000-0000942F0000}"/>
    <cellStyle name="Normal 4 2 4 2 5 2 3" xfId="12089" xr:uid="{00000000-0005-0000-0000-0000952F0000}"/>
    <cellStyle name="Normal 4 2 4 2 5 3" xfId="12090" xr:uid="{00000000-0005-0000-0000-0000962F0000}"/>
    <cellStyle name="Normal 4 2 4 2 5 4" xfId="12091" xr:uid="{00000000-0005-0000-0000-0000972F0000}"/>
    <cellStyle name="Normal 4 2 4 2 6" xfId="12092" xr:uid="{00000000-0005-0000-0000-0000982F0000}"/>
    <cellStyle name="Normal 4 2 4 2 6 2" xfId="12093" xr:uid="{00000000-0005-0000-0000-0000992F0000}"/>
    <cellStyle name="Normal 4 2 4 2 6 3" xfId="12094" xr:uid="{00000000-0005-0000-0000-00009A2F0000}"/>
    <cellStyle name="Normal 4 2 4 2 7" xfId="12095" xr:uid="{00000000-0005-0000-0000-00009B2F0000}"/>
    <cellStyle name="Normal 4 2 4 2 8" xfId="12096" xr:uid="{00000000-0005-0000-0000-00009C2F0000}"/>
    <cellStyle name="Normal 4 2 4 2 9" xfId="12097" xr:uid="{00000000-0005-0000-0000-00009D2F0000}"/>
    <cellStyle name="Normal 4 2 4 3" xfId="12098" xr:uid="{00000000-0005-0000-0000-00009E2F0000}"/>
    <cellStyle name="Normal 4 2 4 3 2" xfId="12099" xr:uid="{00000000-0005-0000-0000-00009F2F0000}"/>
    <cellStyle name="Normal 4 2 4 3 2 2" xfId="12100" xr:uid="{00000000-0005-0000-0000-0000A02F0000}"/>
    <cellStyle name="Normal 4 2 4 3 2 2 2" xfId="12101" xr:uid="{00000000-0005-0000-0000-0000A12F0000}"/>
    <cellStyle name="Normal 4 2 4 3 2 2 3" xfId="12102" xr:uid="{00000000-0005-0000-0000-0000A22F0000}"/>
    <cellStyle name="Normal 4 2 4 3 2 2 4" xfId="12103" xr:uid="{00000000-0005-0000-0000-0000A32F0000}"/>
    <cellStyle name="Normal 4 2 4 3 2 3" xfId="12104" xr:uid="{00000000-0005-0000-0000-0000A42F0000}"/>
    <cellStyle name="Normal 4 2 4 3 2 4" xfId="12105" xr:uid="{00000000-0005-0000-0000-0000A52F0000}"/>
    <cellStyle name="Normal 4 2 4 3 2 5" xfId="12106" xr:uid="{00000000-0005-0000-0000-0000A62F0000}"/>
    <cellStyle name="Normal 4 2 4 3 3" xfId="12107" xr:uid="{00000000-0005-0000-0000-0000A72F0000}"/>
    <cellStyle name="Normal 4 2 4 3 3 2" xfId="12108" xr:uid="{00000000-0005-0000-0000-0000A82F0000}"/>
    <cellStyle name="Normal 4 2 4 3 3 2 2" xfId="12109" xr:uid="{00000000-0005-0000-0000-0000A92F0000}"/>
    <cellStyle name="Normal 4 2 4 3 3 2 3" xfId="12110" xr:uid="{00000000-0005-0000-0000-0000AA2F0000}"/>
    <cellStyle name="Normal 4 2 4 3 3 3" xfId="12111" xr:uid="{00000000-0005-0000-0000-0000AB2F0000}"/>
    <cellStyle name="Normal 4 2 4 3 3 4" xfId="12112" xr:uid="{00000000-0005-0000-0000-0000AC2F0000}"/>
    <cellStyle name="Normal 4 2 4 3 3 5" xfId="12113" xr:uid="{00000000-0005-0000-0000-0000AD2F0000}"/>
    <cellStyle name="Normal 4 2 4 3 4" xfId="12114" xr:uid="{00000000-0005-0000-0000-0000AE2F0000}"/>
    <cellStyle name="Normal 4 2 4 3 4 2" xfId="12115" xr:uid="{00000000-0005-0000-0000-0000AF2F0000}"/>
    <cellStyle name="Normal 4 2 4 3 4 2 2" xfId="12116" xr:uid="{00000000-0005-0000-0000-0000B02F0000}"/>
    <cellStyle name="Normal 4 2 4 3 4 2 3" xfId="12117" xr:uid="{00000000-0005-0000-0000-0000B12F0000}"/>
    <cellStyle name="Normal 4 2 4 3 4 3" xfId="12118" xr:uid="{00000000-0005-0000-0000-0000B22F0000}"/>
    <cellStyle name="Normal 4 2 4 3 4 4" xfId="12119" xr:uid="{00000000-0005-0000-0000-0000B32F0000}"/>
    <cellStyle name="Normal 4 2 4 3 5" xfId="12120" xr:uid="{00000000-0005-0000-0000-0000B42F0000}"/>
    <cellStyle name="Normal 4 2 4 3 5 2" xfId="12121" xr:uid="{00000000-0005-0000-0000-0000B52F0000}"/>
    <cellStyle name="Normal 4 2 4 3 5 3" xfId="12122" xr:uid="{00000000-0005-0000-0000-0000B62F0000}"/>
    <cellStyle name="Normal 4 2 4 3 6" xfId="12123" xr:uid="{00000000-0005-0000-0000-0000B72F0000}"/>
    <cellStyle name="Normal 4 2 4 3 7" xfId="12124" xr:uid="{00000000-0005-0000-0000-0000B82F0000}"/>
    <cellStyle name="Normal 4 2 4 3 8" xfId="12125" xr:uid="{00000000-0005-0000-0000-0000B92F0000}"/>
    <cellStyle name="Normal 4 2 4 4" xfId="12126" xr:uid="{00000000-0005-0000-0000-0000BA2F0000}"/>
    <cellStyle name="Normal 4 2 4 4 2" xfId="12127" xr:uid="{00000000-0005-0000-0000-0000BB2F0000}"/>
    <cellStyle name="Normal 4 2 4 4 2 2" xfId="12128" xr:uid="{00000000-0005-0000-0000-0000BC2F0000}"/>
    <cellStyle name="Normal 4 2 4 4 2 3" xfId="12129" xr:uid="{00000000-0005-0000-0000-0000BD2F0000}"/>
    <cellStyle name="Normal 4 2 4 4 2 4" xfId="12130" xr:uid="{00000000-0005-0000-0000-0000BE2F0000}"/>
    <cellStyle name="Normal 4 2 4 4 3" xfId="12131" xr:uid="{00000000-0005-0000-0000-0000BF2F0000}"/>
    <cellStyle name="Normal 4 2 4 4 4" xfId="12132" xr:uid="{00000000-0005-0000-0000-0000C02F0000}"/>
    <cellStyle name="Normal 4 2 4 4 5" xfId="12133" xr:uid="{00000000-0005-0000-0000-0000C12F0000}"/>
    <cellStyle name="Normal 4 2 4 5" xfId="12134" xr:uid="{00000000-0005-0000-0000-0000C22F0000}"/>
    <cellStyle name="Normal 4 2 4 5 2" xfId="12135" xr:uid="{00000000-0005-0000-0000-0000C32F0000}"/>
    <cellStyle name="Normal 4 2 4 5 2 2" xfId="12136" xr:uid="{00000000-0005-0000-0000-0000C42F0000}"/>
    <cellStyle name="Normal 4 2 4 5 2 3" xfId="12137" xr:uid="{00000000-0005-0000-0000-0000C52F0000}"/>
    <cellStyle name="Normal 4 2 4 5 3" xfId="12138" xr:uid="{00000000-0005-0000-0000-0000C62F0000}"/>
    <cellStyle name="Normal 4 2 4 5 4" xfId="12139" xr:uid="{00000000-0005-0000-0000-0000C72F0000}"/>
    <cellStyle name="Normal 4 2 4 5 5" xfId="12140" xr:uid="{00000000-0005-0000-0000-0000C82F0000}"/>
    <cellStyle name="Normal 4 2 4 6" xfId="12141" xr:uid="{00000000-0005-0000-0000-0000C92F0000}"/>
    <cellStyle name="Normal 4 2 4 6 2" xfId="12142" xr:uid="{00000000-0005-0000-0000-0000CA2F0000}"/>
    <cellStyle name="Normal 4 2 4 6 2 2" xfId="12143" xr:uid="{00000000-0005-0000-0000-0000CB2F0000}"/>
    <cellStyle name="Normal 4 2 4 6 2 3" xfId="12144" xr:uid="{00000000-0005-0000-0000-0000CC2F0000}"/>
    <cellStyle name="Normal 4 2 4 6 3" xfId="12145" xr:uid="{00000000-0005-0000-0000-0000CD2F0000}"/>
    <cellStyle name="Normal 4 2 4 6 4" xfId="12146" xr:uid="{00000000-0005-0000-0000-0000CE2F0000}"/>
    <cellStyle name="Normal 4 2 4 7" xfId="12147" xr:uid="{00000000-0005-0000-0000-0000CF2F0000}"/>
    <cellStyle name="Normal 4 2 4 7 2" xfId="12148" xr:uid="{00000000-0005-0000-0000-0000D02F0000}"/>
    <cellStyle name="Normal 4 2 4 7 3" xfId="12149" xr:uid="{00000000-0005-0000-0000-0000D12F0000}"/>
    <cellStyle name="Normal 4 2 4 8" xfId="12150" xr:uid="{00000000-0005-0000-0000-0000D22F0000}"/>
    <cellStyle name="Normal 4 2 4 9" xfId="12151" xr:uid="{00000000-0005-0000-0000-0000D32F0000}"/>
    <cellStyle name="Normal 4 2 5" xfId="12152" xr:uid="{00000000-0005-0000-0000-0000D42F0000}"/>
    <cellStyle name="Normal 4 2 5 2" xfId="12153" xr:uid="{00000000-0005-0000-0000-0000D52F0000}"/>
    <cellStyle name="Normal 4 2 5 2 2" xfId="12154" xr:uid="{00000000-0005-0000-0000-0000D62F0000}"/>
    <cellStyle name="Normal 4 2 5 2 2 2" xfId="12155" xr:uid="{00000000-0005-0000-0000-0000D72F0000}"/>
    <cellStyle name="Normal 4 2 5 2 2 2 2" xfId="12156" xr:uid="{00000000-0005-0000-0000-0000D82F0000}"/>
    <cellStyle name="Normal 4 2 5 2 2 2 3" xfId="12157" xr:uid="{00000000-0005-0000-0000-0000D92F0000}"/>
    <cellStyle name="Normal 4 2 5 2 2 2 4" xfId="12158" xr:uid="{00000000-0005-0000-0000-0000DA2F0000}"/>
    <cellStyle name="Normal 4 2 5 2 2 3" xfId="12159" xr:uid="{00000000-0005-0000-0000-0000DB2F0000}"/>
    <cellStyle name="Normal 4 2 5 2 2 4" xfId="12160" xr:uid="{00000000-0005-0000-0000-0000DC2F0000}"/>
    <cellStyle name="Normal 4 2 5 2 2 5" xfId="12161" xr:uid="{00000000-0005-0000-0000-0000DD2F0000}"/>
    <cellStyle name="Normal 4 2 5 2 3" xfId="12162" xr:uid="{00000000-0005-0000-0000-0000DE2F0000}"/>
    <cellStyle name="Normal 4 2 5 2 3 2" xfId="12163" xr:uid="{00000000-0005-0000-0000-0000DF2F0000}"/>
    <cellStyle name="Normal 4 2 5 2 3 2 2" xfId="12164" xr:uid="{00000000-0005-0000-0000-0000E02F0000}"/>
    <cellStyle name="Normal 4 2 5 2 3 2 3" xfId="12165" xr:uid="{00000000-0005-0000-0000-0000E12F0000}"/>
    <cellStyle name="Normal 4 2 5 2 3 3" xfId="12166" xr:uid="{00000000-0005-0000-0000-0000E22F0000}"/>
    <cellStyle name="Normal 4 2 5 2 3 4" xfId="12167" xr:uid="{00000000-0005-0000-0000-0000E32F0000}"/>
    <cellStyle name="Normal 4 2 5 2 3 5" xfId="12168" xr:uid="{00000000-0005-0000-0000-0000E42F0000}"/>
    <cellStyle name="Normal 4 2 5 2 4" xfId="12169" xr:uid="{00000000-0005-0000-0000-0000E52F0000}"/>
    <cellStyle name="Normal 4 2 5 2 4 2" xfId="12170" xr:uid="{00000000-0005-0000-0000-0000E62F0000}"/>
    <cellStyle name="Normal 4 2 5 2 4 2 2" xfId="12171" xr:uid="{00000000-0005-0000-0000-0000E72F0000}"/>
    <cellStyle name="Normal 4 2 5 2 4 2 3" xfId="12172" xr:uid="{00000000-0005-0000-0000-0000E82F0000}"/>
    <cellStyle name="Normal 4 2 5 2 4 3" xfId="12173" xr:uid="{00000000-0005-0000-0000-0000E92F0000}"/>
    <cellStyle name="Normal 4 2 5 2 4 4" xfId="12174" xr:uid="{00000000-0005-0000-0000-0000EA2F0000}"/>
    <cellStyle name="Normal 4 2 5 2 5" xfId="12175" xr:uid="{00000000-0005-0000-0000-0000EB2F0000}"/>
    <cellStyle name="Normal 4 2 5 2 5 2" xfId="12176" xr:uid="{00000000-0005-0000-0000-0000EC2F0000}"/>
    <cellStyle name="Normal 4 2 5 2 5 3" xfId="12177" xr:uid="{00000000-0005-0000-0000-0000ED2F0000}"/>
    <cellStyle name="Normal 4 2 5 2 6" xfId="12178" xr:uid="{00000000-0005-0000-0000-0000EE2F0000}"/>
    <cellStyle name="Normal 4 2 5 2 7" xfId="12179" xr:uid="{00000000-0005-0000-0000-0000EF2F0000}"/>
    <cellStyle name="Normal 4 2 5 2 8" xfId="12180" xr:uid="{00000000-0005-0000-0000-0000F02F0000}"/>
    <cellStyle name="Normal 4 2 5 3" xfId="12181" xr:uid="{00000000-0005-0000-0000-0000F12F0000}"/>
    <cellStyle name="Normal 4 2 5 3 2" xfId="12182" xr:uid="{00000000-0005-0000-0000-0000F22F0000}"/>
    <cellStyle name="Normal 4 2 5 3 2 2" xfId="12183" xr:uid="{00000000-0005-0000-0000-0000F32F0000}"/>
    <cellStyle name="Normal 4 2 5 3 2 2 2" xfId="12184" xr:uid="{00000000-0005-0000-0000-0000F42F0000}"/>
    <cellStyle name="Normal 4 2 5 3 2 3" xfId="12185" xr:uid="{00000000-0005-0000-0000-0000F52F0000}"/>
    <cellStyle name="Normal 4 2 5 3 2 4" xfId="12186" xr:uid="{00000000-0005-0000-0000-0000F62F0000}"/>
    <cellStyle name="Normal 4 2 5 3 3" xfId="12187" xr:uid="{00000000-0005-0000-0000-0000F72F0000}"/>
    <cellStyle name="Normal 4 2 5 3 3 2" xfId="12188" xr:uid="{00000000-0005-0000-0000-0000F82F0000}"/>
    <cellStyle name="Normal 4 2 5 3 4" xfId="12189" xr:uid="{00000000-0005-0000-0000-0000F92F0000}"/>
    <cellStyle name="Normal 4 2 5 3 5" xfId="12190" xr:uid="{00000000-0005-0000-0000-0000FA2F0000}"/>
    <cellStyle name="Normal 4 2 5 4" xfId="12191" xr:uid="{00000000-0005-0000-0000-0000FB2F0000}"/>
    <cellStyle name="Normal 4 2 5 4 2" xfId="12192" xr:uid="{00000000-0005-0000-0000-0000FC2F0000}"/>
    <cellStyle name="Normal 4 2 5 4 2 2" xfId="12193" xr:uid="{00000000-0005-0000-0000-0000FD2F0000}"/>
    <cellStyle name="Normal 4 2 5 4 2 3" xfId="12194" xr:uid="{00000000-0005-0000-0000-0000FE2F0000}"/>
    <cellStyle name="Normal 4 2 5 4 2 4" xfId="12195" xr:uid="{00000000-0005-0000-0000-0000FF2F0000}"/>
    <cellStyle name="Normal 4 2 5 4 3" xfId="12196" xr:uid="{00000000-0005-0000-0000-000000300000}"/>
    <cellStyle name="Normal 4 2 5 4 4" xfId="12197" xr:uid="{00000000-0005-0000-0000-000001300000}"/>
    <cellStyle name="Normal 4 2 5 4 5" xfId="12198" xr:uid="{00000000-0005-0000-0000-000002300000}"/>
    <cellStyle name="Normal 4 2 5 5" xfId="12199" xr:uid="{00000000-0005-0000-0000-000003300000}"/>
    <cellStyle name="Normal 4 2 5 5 2" xfId="12200" xr:uid="{00000000-0005-0000-0000-000004300000}"/>
    <cellStyle name="Normal 4 2 5 5 2 2" xfId="12201" xr:uid="{00000000-0005-0000-0000-000005300000}"/>
    <cellStyle name="Normal 4 2 5 5 2 3" xfId="12202" xr:uid="{00000000-0005-0000-0000-000006300000}"/>
    <cellStyle name="Normal 4 2 5 5 3" xfId="12203" xr:uid="{00000000-0005-0000-0000-000007300000}"/>
    <cellStyle name="Normal 4 2 5 5 4" xfId="12204" xr:uid="{00000000-0005-0000-0000-000008300000}"/>
    <cellStyle name="Normal 4 2 5 5 5" xfId="12205" xr:uid="{00000000-0005-0000-0000-000009300000}"/>
    <cellStyle name="Normal 4 2 5 6" xfId="12206" xr:uid="{00000000-0005-0000-0000-00000A300000}"/>
    <cellStyle name="Normal 4 2 5 6 2" xfId="12207" xr:uid="{00000000-0005-0000-0000-00000B300000}"/>
    <cellStyle name="Normal 4 2 5 6 3" xfId="12208" xr:uid="{00000000-0005-0000-0000-00000C300000}"/>
    <cellStyle name="Normal 4 2 5 7" xfId="12209" xr:uid="{00000000-0005-0000-0000-00000D300000}"/>
    <cellStyle name="Normal 4 2 5 8" xfId="12210" xr:uid="{00000000-0005-0000-0000-00000E300000}"/>
    <cellStyle name="Normal 4 2 5 9" xfId="12211" xr:uid="{00000000-0005-0000-0000-00000F300000}"/>
    <cellStyle name="Normal 4 2 6" xfId="12212" xr:uid="{00000000-0005-0000-0000-000010300000}"/>
    <cellStyle name="Normal 4 2 6 2" xfId="12213" xr:uid="{00000000-0005-0000-0000-000011300000}"/>
    <cellStyle name="Normal 4 2 6 2 2" xfId="12214" xr:uid="{00000000-0005-0000-0000-000012300000}"/>
    <cellStyle name="Normal 4 2 6 2 2 2" xfId="12215" xr:uid="{00000000-0005-0000-0000-000013300000}"/>
    <cellStyle name="Normal 4 2 6 2 2 2 2" xfId="12216" xr:uid="{00000000-0005-0000-0000-000014300000}"/>
    <cellStyle name="Normal 4 2 6 2 2 2 3" xfId="12217" xr:uid="{00000000-0005-0000-0000-000015300000}"/>
    <cellStyle name="Normal 4 2 6 2 2 2 4" xfId="12218" xr:uid="{00000000-0005-0000-0000-000016300000}"/>
    <cellStyle name="Normal 4 2 6 2 2 3" xfId="12219" xr:uid="{00000000-0005-0000-0000-000017300000}"/>
    <cellStyle name="Normal 4 2 6 2 2 4" xfId="12220" xr:uid="{00000000-0005-0000-0000-000018300000}"/>
    <cellStyle name="Normal 4 2 6 2 2 5" xfId="12221" xr:uid="{00000000-0005-0000-0000-000019300000}"/>
    <cellStyle name="Normal 4 2 6 2 3" xfId="12222" xr:uid="{00000000-0005-0000-0000-00001A300000}"/>
    <cellStyle name="Normal 4 2 6 2 3 2" xfId="12223" xr:uid="{00000000-0005-0000-0000-00001B300000}"/>
    <cellStyle name="Normal 4 2 6 2 3 2 2" xfId="12224" xr:uid="{00000000-0005-0000-0000-00001C300000}"/>
    <cellStyle name="Normal 4 2 6 2 3 2 3" xfId="12225" xr:uid="{00000000-0005-0000-0000-00001D300000}"/>
    <cellStyle name="Normal 4 2 6 2 3 3" xfId="12226" xr:uid="{00000000-0005-0000-0000-00001E300000}"/>
    <cellStyle name="Normal 4 2 6 2 3 4" xfId="12227" xr:uid="{00000000-0005-0000-0000-00001F300000}"/>
    <cellStyle name="Normal 4 2 6 2 3 5" xfId="12228" xr:uid="{00000000-0005-0000-0000-000020300000}"/>
    <cellStyle name="Normal 4 2 6 2 4" xfId="12229" xr:uid="{00000000-0005-0000-0000-000021300000}"/>
    <cellStyle name="Normal 4 2 6 2 4 2" xfId="12230" xr:uid="{00000000-0005-0000-0000-000022300000}"/>
    <cellStyle name="Normal 4 2 6 2 4 2 2" xfId="12231" xr:uid="{00000000-0005-0000-0000-000023300000}"/>
    <cellStyle name="Normal 4 2 6 2 4 2 3" xfId="12232" xr:uid="{00000000-0005-0000-0000-000024300000}"/>
    <cellStyle name="Normal 4 2 6 2 4 3" xfId="12233" xr:uid="{00000000-0005-0000-0000-000025300000}"/>
    <cellStyle name="Normal 4 2 6 2 4 4" xfId="12234" xr:uid="{00000000-0005-0000-0000-000026300000}"/>
    <cellStyle name="Normal 4 2 6 2 5" xfId="12235" xr:uid="{00000000-0005-0000-0000-000027300000}"/>
    <cellStyle name="Normal 4 2 6 2 5 2" xfId="12236" xr:uid="{00000000-0005-0000-0000-000028300000}"/>
    <cellStyle name="Normal 4 2 6 2 5 3" xfId="12237" xr:uid="{00000000-0005-0000-0000-000029300000}"/>
    <cellStyle name="Normal 4 2 6 2 6" xfId="12238" xr:uid="{00000000-0005-0000-0000-00002A300000}"/>
    <cellStyle name="Normal 4 2 6 2 7" xfId="12239" xr:uid="{00000000-0005-0000-0000-00002B300000}"/>
    <cellStyle name="Normal 4 2 6 2 8" xfId="12240" xr:uid="{00000000-0005-0000-0000-00002C300000}"/>
    <cellStyle name="Normal 4 2 6 3" xfId="12241" xr:uid="{00000000-0005-0000-0000-00002D300000}"/>
    <cellStyle name="Normal 4 2 6 3 2" xfId="12242" xr:uid="{00000000-0005-0000-0000-00002E300000}"/>
    <cellStyle name="Normal 4 2 6 3 2 2" xfId="12243" xr:uid="{00000000-0005-0000-0000-00002F300000}"/>
    <cellStyle name="Normal 4 2 6 3 2 2 2" xfId="12244" xr:uid="{00000000-0005-0000-0000-000030300000}"/>
    <cellStyle name="Normal 4 2 6 3 2 3" xfId="12245" xr:uid="{00000000-0005-0000-0000-000031300000}"/>
    <cellStyle name="Normal 4 2 6 3 2 4" xfId="12246" xr:uid="{00000000-0005-0000-0000-000032300000}"/>
    <cellStyle name="Normal 4 2 6 3 3" xfId="12247" xr:uid="{00000000-0005-0000-0000-000033300000}"/>
    <cellStyle name="Normal 4 2 6 3 3 2" xfId="12248" xr:uid="{00000000-0005-0000-0000-000034300000}"/>
    <cellStyle name="Normal 4 2 6 3 4" xfId="12249" xr:uid="{00000000-0005-0000-0000-000035300000}"/>
    <cellStyle name="Normal 4 2 6 3 5" xfId="12250" xr:uid="{00000000-0005-0000-0000-000036300000}"/>
    <cellStyle name="Normal 4 2 6 4" xfId="12251" xr:uid="{00000000-0005-0000-0000-000037300000}"/>
    <cellStyle name="Normal 4 2 6 4 2" xfId="12252" xr:uid="{00000000-0005-0000-0000-000038300000}"/>
    <cellStyle name="Normal 4 2 6 4 2 2" xfId="12253" xr:uid="{00000000-0005-0000-0000-000039300000}"/>
    <cellStyle name="Normal 4 2 6 4 2 3" xfId="12254" xr:uid="{00000000-0005-0000-0000-00003A300000}"/>
    <cellStyle name="Normal 4 2 6 4 2 4" xfId="12255" xr:uid="{00000000-0005-0000-0000-00003B300000}"/>
    <cellStyle name="Normal 4 2 6 4 3" xfId="12256" xr:uid="{00000000-0005-0000-0000-00003C300000}"/>
    <cellStyle name="Normal 4 2 6 4 4" xfId="12257" xr:uid="{00000000-0005-0000-0000-00003D300000}"/>
    <cellStyle name="Normal 4 2 6 4 5" xfId="12258" xr:uid="{00000000-0005-0000-0000-00003E300000}"/>
    <cellStyle name="Normal 4 2 6 5" xfId="12259" xr:uid="{00000000-0005-0000-0000-00003F300000}"/>
    <cellStyle name="Normal 4 2 6 5 2" xfId="12260" xr:uid="{00000000-0005-0000-0000-000040300000}"/>
    <cellStyle name="Normal 4 2 6 5 2 2" xfId="12261" xr:uid="{00000000-0005-0000-0000-000041300000}"/>
    <cellStyle name="Normal 4 2 6 5 2 3" xfId="12262" xr:uid="{00000000-0005-0000-0000-000042300000}"/>
    <cellStyle name="Normal 4 2 6 5 3" xfId="12263" xr:uid="{00000000-0005-0000-0000-000043300000}"/>
    <cellStyle name="Normal 4 2 6 5 4" xfId="12264" xr:uid="{00000000-0005-0000-0000-000044300000}"/>
    <cellStyle name="Normal 4 2 6 5 5" xfId="12265" xr:uid="{00000000-0005-0000-0000-000045300000}"/>
    <cellStyle name="Normal 4 2 6 6" xfId="12266" xr:uid="{00000000-0005-0000-0000-000046300000}"/>
    <cellStyle name="Normal 4 2 6 6 2" xfId="12267" xr:uid="{00000000-0005-0000-0000-000047300000}"/>
    <cellStyle name="Normal 4 2 6 6 3" xfId="12268" xr:uid="{00000000-0005-0000-0000-000048300000}"/>
    <cellStyle name="Normal 4 2 6 7" xfId="12269" xr:uid="{00000000-0005-0000-0000-000049300000}"/>
    <cellStyle name="Normal 4 2 6 8" xfId="12270" xr:uid="{00000000-0005-0000-0000-00004A300000}"/>
    <cellStyle name="Normal 4 2 6 9" xfId="12271" xr:uid="{00000000-0005-0000-0000-00004B300000}"/>
    <cellStyle name="Normal 4 2 7" xfId="12272" xr:uid="{00000000-0005-0000-0000-00004C300000}"/>
    <cellStyle name="Normal 4 2 7 2" xfId="12273" xr:uid="{00000000-0005-0000-0000-00004D300000}"/>
    <cellStyle name="Normal 4 2 7 2 2" xfId="12274" xr:uid="{00000000-0005-0000-0000-00004E300000}"/>
    <cellStyle name="Normal 4 2 7 2 2 2" xfId="12275" xr:uid="{00000000-0005-0000-0000-00004F300000}"/>
    <cellStyle name="Normal 4 2 7 2 2 2 2" xfId="12276" xr:uid="{00000000-0005-0000-0000-000050300000}"/>
    <cellStyle name="Normal 4 2 7 2 2 2 3" xfId="12277" xr:uid="{00000000-0005-0000-0000-000051300000}"/>
    <cellStyle name="Normal 4 2 7 2 2 2 4" xfId="12278" xr:uid="{00000000-0005-0000-0000-000052300000}"/>
    <cellStyle name="Normal 4 2 7 2 2 3" xfId="12279" xr:uid="{00000000-0005-0000-0000-000053300000}"/>
    <cellStyle name="Normal 4 2 7 2 2 4" xfId="12280" xr:uid="{00000000-0005-0000-0000-000054300000}"/>
    <cellStyle name="Normal 4 2 7 2 2 5" xfId="12281" xr:uid="{00000000-0005-0000-0000-000055300000}"/>
    <cellStyle name="Normal 4 2 7 2 3" xfId="12282" xr:uid="{00000000-0005-0000-0000-000056300000}"/>
    <cellStyle name="Normal 4 2 7 2 3 2" xfId="12283" xr:uid="{00000000-0005-0000-0000-000057300000}"/>
    <cellStyle name="Normal 4 2 7 2 3 2 2" xfId="12284" xr:uid="{00000000-0005-0000-0000-000058300000}"/>
    <cellStyle name="Normal 4 2 7 2 3 2 3" xfId="12285" xr:uid="{00000000-0005-0000-0000-000059300000}"/>
    <cellStyle name="Normal 4 2 7 2 3 3" xfId="12286" xr:uid="{00000000-0005-0000-0000-00005A300000}"/>
    <cellStyle name="Normal 4 2 7 2 3 4" xfId="12287" xr:uid="{00000000-0005-0000-0000-00005B300000}"/>
    <cellStyle name="Normal 4 2 7 2 3 5" xfId="12288" xr:uid="{00000000-0005-0000-0000-00005C300000}"/>
    <cellStyle name="Normal 4 2 7 2 4" xfId="12289" xr:uid="{00000000-0005-0000-0000-00005D300000}"/>
    <cellStyle name="Normal 4 2 7 2 4 2" xfId="12290" xr:uid="{00000000-0005-0000-0000-00005E300000}"/>
    <cellStyle name="Normal 4 2 7 2 4 2 2" xfId="12291" xr:uid="{00000000-0005-0000-0000-00005F300000}"/>
    <cellStyle name="Normal 4 2 7 2 4 2 3" xfId="12292" xr:uid="{00000000-0005-0000-0000-000060300000}"/>
    <cellStyle name="Normal 4 2 7 2 4 3" xfId="12293" xr:uid="{00000000-0005-0000-0000-000061300000}"/>
    <cellStyle name="Normal 4 2 7 2 4 4" xfId="12294" xr:uid="{00000000-0005-0000-0000-000062300000}"/>
    <cellStyle name="Normal 4 2 7 2 5" xfId="12295" xr:uid="{00000000-0005-0000-0000-000063300000}"/>
    <cellStyle name="Normal 4 2 7 2 5 2" xfId="12296" xr:uid="{00000000-0005-0000-0000-000064300000}"/>
    <cellStyle name="Normal 4 2 7 2 5 3" xfId="12297" xr:uid="{00000000-0005-0000-0000-000065300000}"/>
    <cellStyle name="Normal 4 2 7 2 6" xfId="12298" xr:uid="{00000000-0005-0000-0000-000066300000}"/>
    <cellStyle name="Normal 4 2 7 2 7" xfId="12299" xr:uid="{00000000-0005-0000-0000-000067300000}"/>
    <cellStyle name="Normal 4 2 7 2 8" xfId="12300" xr:uid="{00000000-0005-0000-0000-000068300000}"/>
    <cellStyle name="Normal 4 2 7 3" xfId="12301" xr:uid="{00000000-0005-0000-0000-000069300000}"/>
    <cellStyle name="Normal 4 2 7 3 2" xfId="12302" xr:uid="{00000000-0005-0000-0000-00006A300000}"/>
    <cellStyle name="Normal 4 2 7 3 2 2" xfId="12303" xr:uid="{00000000-0005-0000-0000-00006B300000}"/>
    <cellStyle name="Normal 4 2 7 3 2 2 2" xfId="12304" xr:uid="{00000000-0005-0000-0000-00006C300000}"/>
    <cellStyle name="Normal 4 2 7 3 2 3" xfId="12305" xr:uid="{00000000-0005-0000-0000-00006D300000}"/>
    <cellStyle name="Normal 4 2 7 3 2 4" xfId="12306" xr:uid="{00000000-0005-0000-0000-00006E300000}"/>
    <cellStyle name="Normal 4 2 7 3 3" xfId="12307" xr:uid="{00000000-0005-0000-0000-00006F300000}"/>
    <cellStyle name="Normal 4 2 7 3 3 2" xfId="12308" xr:uid="{00000000-0005-0000-0000-000070300000}"/>
    <cellStyle name="Normal 4 2 7 3 4" xfId="12309" xr:uid="{00000000-0005-0000-0000-000071300000}"/>
    <cellStyle name="Normal 4 2 7 3 5" xfId="12310" xr:uid="{00000000-0005-0000-0000-000072300000}"/>
    <cellStyle name="Normal 4 2 7 4" xfId="12311" xr:uid="{00000000-0005-0000-0000-000073300000}"/>
    <cellStyle name="Normal 4 2 7 4 2" xfId="12312" xr:uid="{00000000-0005-0000-0000-000074300000}"/>
    <cellStyle name="Normal 4 2 7 4 2 2" xfId="12313" xr:uid="{00000000-0005-0000-0000-000075300000}"/>
    <cellStyle name="Normal 4 2 7 4 2 3" xfId="12314" xr:uid="{00000000-0005-0000-0000-000076300000}"/>
    <cellStyle name="Normal 4 2 7 4 2 4" xfId="12315" xr:uid="{00000000-0005-0000-0000-000077300000}"/>
    <cellStyle name="Normal 4 2 7 4 3" xfId="12316" xr:uid="{00000000-0005-0000-0000-000078300000}"/>
    <cellStyle name="Normal 4 2 7 4 4" xfId="12317" xr:uid="{00000000-0005-0000-0000-000079300000}"/>
    <cellStyle name="Normal 4 2 7 4 5" xfId="12318" xr:uid="{00000000-0005-0000-0000-00007A300000}"/>
    <cellStyle name="Normal 4 2 7 5" xfId="12319" xr:uid="{00000000-0005-0000-0000-00007B300000}"/>
    <cellStyle name="Normal 4 2 7 5 2" xfId="12320" xr:uid="{00000000-0005-0000-0000-00007C300000}"/>
    <cellStyle name="Normal 4 2 7 5 2 2" xfId="12321" xr:uid="{00000000-0005-0000-0000-00007D300000}"/>
    <cellStyle name="Normal 4 2 7 5 2 3" xfId="12322" xr:uid="{00000000-0005-0000-0000-00007E300000}"/>
    <cellStyle name="Normal 4 2 7 5 3" xfId="12323" xr:uid="{00000000-0005-0000-0000-00007F300000}"/>
    <cellStyle name="Normal 4 2 7 5 4" xfId="12324" xr:uid="{00000000-0005-0000-0000-000080300000}"/>
    <cellStyle name="Normal 4 2 7 5 5" xfId="12325" xr:uid="{00000000-0005-0000-0000-000081300000}"/>
    <cellStyle name="Normal 4 2 7 6" xfId="12326" xr:uid="{00000000-0005-0000-0000-000082300000}"/>
    <cellStyle name="Normal 4 2 7 6 2" xfId="12327" xr:uid="{00000000-0005-0000-0000-000083300000}"/>
    <cellStyle name="Normal 4 2 7 6 3" xfId="12328" xr:uid="{00000000-0005-0000-0000-000084300000}"/>
    <cellStyle name="Normal 4 2 7 7" xfId="12329" xr:uid="{00000000-0005-0000-0000-000085300000}"/>
    <cellStyle name="Normal 4 2 7 8" xfId="12330" xr:uid="{00000000-0005-0000-0000-000086300000}"/>
    <cellStyle name="Normal 4 2 7 9" xfId="12331" xr:uid="{00000000-0005-0000-0000-000087300000}"/>
    <cellStyle name="Normal 4 2 8" xfId="12332" xr:uid="{00000000-0005-0000-0000-000088300000}"/>
    <cellStyle name="Normal 4 2 8 2" xfId="12333" xr:uid="{00000000-0005-0000-0000-000089300000}"/>
    <cellStyle name="Normal 4 2 8 2 2" xfId="12334" xr:uid="{00000000-0005-0000-0000-00008A300000}"/>
    <cellStyle name="Normal 4 2 8 2 2 2" xfId="12335" xr:uid="{00000000-0005-0000-0000-00008B300000}"/>
    <cellStyle name="Normal 4 2 8 2 3" xfId="12336" xr:uid="{00000000-0005-0000-0000-00008C300000}"/>
    <cellStyle name="Normal 4 2 8 2 4" xfId="12337" xr:uid="{00000000-0005-0000-0000-00008D300000}"/>
    <cellStyle name="Normal 4 2 8 3" xfId="12338" xr:uid="{00000000-0005-0000-0000-00008E300000}"/>
    <cellStyle name="Normal 4 2 8 3 2" xfId="12339" xr:uid="{00000000-0005-0000-0000-00008F300000}"/>
    <cellStyle name="Normal 4 2 8 3 2 2" xfId="12340" xr:uid="{00000000-0005-0000-0000-000090300000}"/>
    <cellStyle name="Normal 4 2 8 3 3" xfId="12341" xr:uid="{00000000-0005-0000-0000-000091300000}"/>
    <cellStyle name="Normal 4 2 8 4" xfId="12342" xr:uid="{00000000-0005-0000-0000-000092300000}"/>
    <cellStyle name="Normal 4 2 8 4 2" xfId="12343" xr:uid="{00000000-0005-0000-0000-000093300000}"/>
    <cellStyle name="Normal 4 2 8 5" xfId="12344" xr:uid="{00000000-0005-0000-0000-000094300000}"/>
    <cellStyle name="Normal 4 2 8 6" xfId="12345" xr:uid="{00000000-0005-0000-0000-000095300000}"/>
    <cellStyle name="Normal 4 2 9" xfId="12346" xr:uid="{00000000-0005-0000-0000-000096300000}"/>
    <cellStyle name="Normal 4 2 9 2" xfId="12347" xr:uid="{00000000-0005-0000-0000-000097300000}"/>
    <cellStyle name="Normal 4 2 9 2 2" xfId="12348" xr:uid="{00000000-0005-0000-0000-000098300000}"/>
    <cellStyle name="Normal 4 2 9 2 2 2" xfId="12349" xr:uid="{00000000-0005-0000-0000-000099300000}"/>
    <cellStyle name="Normal 4 2 9 2 2 2 2" xfId="12350" xr:uid="{00000000-0005-0000-0000-00009A300000}"/>
    <cellStyle name="Normal 4 2 9 2 2 3" xfId="12351" xr:uid="{00000000-0005-0000-0000-00009B300000}"/>
    <cellStyle name="Normal 4 2 9 2 2 4" xfId="12352" xr:uid="{00000000-0005-0000-0000-00009C300000}"/>
    <cellStyle name="Normal 4 2 9 2 3" xfId="12353" xr:uid="{00000000-0005-0000-0000-00009D300000}"/>
    <cellStyle name="Normal 4 2 9 2 3 2" xfId="12354" xr:uid="{00000000-0005-0000-0000-00009E300000}"/>
    <cellStyle name="Normal 4 2 9 2 4" xfId="12355" xr:uid="{00000000-0005-0000-0000-00009F300000}"/>
    <cellStyle name="Normal 4 2 9 2 5" xfId="12356" xr:uid="{00000000-0005-0000-0000-0000A0300000}"/>
    <cellStyle name="Normal 4 2 9 3" xfId="12357" xr:uid="{00000000-0005-0000-0000-0000A1300000}"/>
    <cellStyle name="Normal 4 2 9 3 2" xfId="12358" xr:uid="{00000000-0005-0000-0000-0000A2300000}"/>
    <cellStyle name="Normal 4 2 9 3 2 2" xfId="12359" xr:uid="{00000000-0005-0000-0000-0000A3300000}"/>
    <cellStyle name="Normal 4 2 9 3 2 2 2" xfId="12360" xr:uid="{00000000-0005-0000-0000-0000A4300000}"/>
    <cellStyle name="Normal 4 2 9 3 2 3" xfId="12361" xr:uid="{00000000-0005-0000-0000-0000A5300000}"/>
    <cellStyle name="Normal 4 2 9 3 2 4" xfId="12362" xr:uid="{00000000-0005-0000-0000-0000A6300000}"/>
    <cellStyle name="Normal 4 2 9 3 3" xfId="12363" xr:uid="{00000000-0005-0000-0000-0000A7300000}"/>
    <cellStyle name="Normal 4 2 9 3 3 2" xfId="12364" xr:uid="{00000000-0005-0000-0000-0000A8300000}"/>
    <cellStyle name="Normal 4 2 9 3 4" xfId="12365" xr:uid="{00000000-0005-0000-0000-0000A9300000}"/>
    <cellStyle name="Normal 4 2 9 3 5" xfId="12366" xr:uid="{00000000-0005-0000-0000-0000AA300000}"/>
    <cellStyle name="Normal 4 2 9 4" xfId="12367" xr:uid="{00000000-0005-0000-0000-0000AB300000}"/>
    <cellStyle name="Normal 4 2 9 4 2" xfId="12368" xr:uid="{00000000-0005-0000-0000-0000AC300000}"/>
    <cellStyle name="Normal 4 2 9 4 2 2" xfId="12369" xr:uid="{00000000-0005-0000-0000-0000AD300000}"/>
    <cellStyle name="Normal 4 2 9 4 2 3" xfId="12370" xr:uid="{00000000-0005-0000-0000-0000AE300000}"/>
    <cellStyle name="Normal 4 2 9 4 2 4" xfId="12371" xr:uid="{00000000-0005-0000-0000-0000AF300000}"/>
    <cellStyle name="Normal 4 2 9 4 3" xfId="12372" xr:uid="{00000000-0005-0000-0000-0000B0300000}"/>
    <cellStyle name="Normal 4 2 9 4 4" xfId="12373" xr:uid="{00000000-0005-0000-0000-0000B1300000}"/>
    <cellStyle name="Normal 4 2 9 4 5" xfId="12374" xr:uid="{00000000-0005-0000-0000-0000B2300000}"/>
    <cellStyle name="Normal 4 2 9 5" xfId="12375" xr:uid="{00000000-0005-0000-0000-0000B3300000}"/>
    <cellStyle name="Normal 4 2 9 5 2" xfId="12376" xr:uid="{00000000-0005-0000-0000-0000B4300000}"/>
    <cellStyle name="Normal 4 2 9 5 3" xfId="12377" xr:uid="{00000000-0005-0000-0000-0000B5300000}"/>
    <cellStyle name="Normal 4 2 9 5 4" xfId="12378" xr:uid="{00000000-0005-0000-0000-0000B6300000}"/>
    <cellStyle name="Normal 4 2 9 6" xfId="12379" xr:uid="{00000000-0005-0000-0000-0000B7300000}"/>
    <cellStyle name="Normal 4 2 9 7" xfId="12380" xr:uid="{00000000-0005-0000-0000-0000B8300000}"/>
    <cellStyle name="Normal 4 2 9 8" xfId="12381" xr:uid="{00000000-0005-0000-0000-0000B9300000}"/>
    <cellStyle name="Normal 4 20" xfId="12382" xr:uid="{00000000-0005-0000-0000-0000BA300000}"/>
    <cellStyle name="Normal 4 20 2" xfId="12383" xr:uid="{00000000-0005-0000-0000-0000BB300000}"/>
    <cellStyle name="Normal 4 20 2 2" xfId="12384" xr:uid="{00000000-0005-0000-0000-0000BC300000}"/>
    <cellStyle name="Normal 4 20 2 2 2" xfId="12385" xr:uid="{00000000-0005-0000-0000-0000BD300000}"/>
    <cellStyle name="Normal 4 20 2 3" xfId="12386" xr:uid="{00000000-0005-0000-0000-0000BE300000}"/>
    <cellStyle name="Normal 4 20 3" xfId="12387" xr:uid="{00000000-0005-0000-0000-0000BF300000}"/>
    <cellStyle name="Normal 4 20 3 2" xfId="12388" xr:uid="{00000000-0005-0000-0000-0000C0300000}"/>
    <cellStyle name="Normal 4 20 3 2 2" xfId="12389" xr:uid="{00000000-0005-0000-0000-0000C1300000}"/>
    <cellStyle name="Normal 4 20 3 3" xfId="12390" xr:uid="{00000000-0005-0000-0000-0000C2300000}"/>
    <cellStyle name="Normal 4 20 4" xfId="12391" xr:uid="{00000000-0005-0000-0000-0000C3300000}"/>
    <cellStyle name="Normal 4 20 4 2" xfId="12392" xr:uid="{00000000-0005-0000-0000-0000C4300000}"/>
    <cellStyle name="Normal 4 20 5" xfId="12393" xr:uid="{00000000-0005-0000-0000-0000C5300000}"/>
    <cellStyle name="Normal 4 20 6" xfId="12394" xr:uid="{00000000-0005-0000-0000-0000C6300000}"/>
    <cellStyle name="Normal 4 21" xfId="12395" xr:uid="{00000000-0005-0000-0000-0000C7300000}"/>
    <cellStyle name="Normal 4 21 2" xfId="12396" xr:uid="{00000000-0005-0000-0000-0000C8300000}"/>
    <cellStyle name="Normal 4 21 2 2" xfId="12397" xr:uid="{00000000-0005-0000-0000-0000C9300000}"/>
    <cellStyle name="Normal 4 21 2 2 2" xfId="12398" xr:uid="{00000000-0005-0000-0000-0000CA300000}"/>
    <cellStyle name="Normal 4 21 2 3" xfId="12399" xr:uid="{00000000-0005-0000-0000-0000CB300000}"/>
    <cellStyle name="Normal 4 21 3" xfId="12400" xr:uid="{00000000-0005-0000-0000-0000CC300000}"/>
    <cellStyle name="Normal 4 21 3 2" xfId="12401" xr:uid="{00000000-0005-0000-0000-0000CD300000}"/>
    <cellStyle name="Normal 4 21 3 2 2" xfId="12402" xr:uid="{00000000-0005-0000-0000-0000CE300000}"/>
    <cellStyle name="Normal 4 21 3 3" xfId="12403" xr:uid="{00000000-0005-0000-0000-0000CF300000}"/>
    <cellStyle name="Normal 4 21 4" xfId="12404" xr:uid="{00000000-0005-0000-0000-0000D0300000}"/>
    <cellStyle name="Normal 4 21 4 2" xfId="12405" xr:uid="{00000000-0005-0000-0000-0000D1300000}"/>
    <cellStyle name="Normal 4 21 5" xfId="12406" xr:uid="{00000000-0005-0000-0000-0000D2300000}"/>
    <cellStyle name="Normal 4 21 6" xfId="12407" xr:uid="{00000000-0005-0000-0000-0000D3300000}"/>
    <cellStyle name="Normal 4 22" xfId="12408" xr:uid="{00000000-0005-0000-0000-0000D4300000}"/>
    <cellStyle name="Normal 4 22 2" xfId="12409" xr:uid="{00000000-0005-0000-0000-0000D5300000}"/>
    <cellStyle name="Normal 4 22 2 2" xfId="12410" xr:uid="{00000000-0005-0000-0000-0000D6300000}"/>
    <cellStyle name="Normal 4 22 2 2 2" xfId="12411" xr:uid="{00000000-0005-0000-0000-0000D7300000}"/>
    <cellStyle name="Normal 4 22 2 3" xfId="12412" xr:uid="{00000000-0005-0000-0000-0000D8300000}"/>
    <cellStyle name="Normal 4 22 3" xfId="12413" xr:uid="{00000000-0005-0000-0000-0000D9300000}"/>
    <cellStyle name="Normal 4 22 3 2" xfId="12414" xr:uid="{00000000-0005-0000-0000-0000DA300000}"/>
    <cellStyle name="Normal 4 22 3 2 2" xfId="12415" xr:uid="{00000000-0005-0000-0000-0000DB300000}"/>
    <cellStyle name="Normal 4 22 3 3" xfId="12416" xr:uid="{00000000-0005-0000-0000-0000DC300000}"/>
    <cellStyle name="Normal 4 22 4" xfId="12417" xr:uid="{00000000-0005-0000-0000-0000DD300000}"/>
    <cellStyle name="Normal 4 22 4 2" xfId="12418" xr:uid="{00000000-0005-0000-0000-0000DE300000}"/>
    <cellStyle name="Normal 4 22 5" xfId="12419" xr:uid="{00000000-0005-0000-0000-0000DF300000}"/>
    <cellStyle name="Normal 4 23" xfId="12420" xr:uid="{00000000-0005-0000-0000-0000E0300000}"/>
    <cellStyle name="Normal 4 23 2" xfId="12421" xr:uid="{00000000-0005-0000-0000-0000E1300000}"/>
    <cellStyle name="Normal 4 23 2 2" xfId="12422" xr:uid="{00000000-0005-0000-0000-0000E2300000}"/>
    <cellStyle name="Normal 4 23 2 2 2" xfId="12423" xr:uid="{00000000-0005-0000-0000-0000E3300000}"/>
    <cellStyle name="Normal 4 23 2 3" xfId="12424" xr:uid="{00000000-0005-0000-0000-0000E4300000}"/>
    <cellStyle name="Normal 4 23 3" xfId="12425" xr:uid="{00000000-0005-0000-0000-0000E5300000}"/>
    <cellStyle name="Normal 4 23 3 2" xfId="12426" xr:uid="{00000000-0005-0000-0000-0000E6300000}"/>
    <cellStyle name="Normal 4 23 3 2 2" xfId="12427" xr:uid="{00000000-0005-0000-0000-0000E7300000}"/>
    <cellStyle name="Normal 4 23 3 3" xfId="12428" xr:uid="{00000000-0005-0000-0000-0000E8300000}"/>
    <cellStyle name="Normal 4 23 4" xfId="12429" xr:uid="{00000000-0005-0000-0000-0000E9300000}"/>
    <cellStyle name="Normal 4 23 4 2" xfId="12430" xr:uid="{00000000-0005-0000-0000-0000EA300000}"/>
    <cellStyle name="Normal 4 23 5" xfId="12431" xr:uid="{00000000-0005-0000-0000-0000EB300000}"/>
    <cellStyle name="Normal 4 24" xfId="12432" xr:uid="{00000000-0005-0000-0000-0000EC300000}"/>
    <cellStyle name="Normal 4 24 2" xfId="12433" xr:uid="{00000000-0005-0000-0000-0000ED300000}"/>
    <cellStyle name="Normal 4 24 2 2" xfId="12434" xr:uid="{00000000-0005-0000-0000-0000EE300000}"/>
    <cellStyle name="Normal 4 24 2 2 2" xfId="12435" xr:uid="{00000000-0005-0000-0000-0000EF300000}"/>
    <cellStyle name="Normal 4 24 2 3" xfId="12436" xr:uid="{00000000-0005-0000-0000-0000F0300000}"/>
    <cellStyle name="Normal 4 24 3" xfId="12437" xr:uid="{00000000-0005-0000-0000-0000F1300000}"/>
    <cellStyle name="Normal 4 24 3 2" xfId="12438" xr:uid="{00000000-0005-0000-0000-0000F2300000}"/>
    <cellStyle name="Normal 4 24 3 2 2" xfId="12439" xr:uid="{00000000-0005-0000-0000-0000F3300000}"/>
    <cellStyle name="Normal 4 24 3 3" xfId="12440" xr:uid="{00000000-0005-0000-0000-0000F4300000}"/>
    <cellStyle name="Normal 4 24 4" xfId="12441" xr:uid="{00000000-0005-0000-0000-0000F5300000}"/>
    <cellStyle name="Normal 4 24 4 2" xfId="12442" xr:uid="{00000000-0005-0000-0000-0000F6300000}"/>
    <cellStyle name="Normal 4 24 5" xfId="12443" xr:uid="{00000000-0005-0000-0000-0000F7300000}"/>
    <cellStyle name="Normal 4 25" xfId="12444" xr:uid="{00000000-0005-0000-0000-0000F8300000}"/>
    <cellStyle name="Normal 4 25 2" xfId="12445" xr:uid="{00000000-0005-0000-0000-0000F9300000}"/>
    <cellStyle name="Normal 4 25 2 2" xfId="12446" xr:uid="{00000000-0005-0000-0000-0000FA300000}"/>
    <cellStyle name="Normal 4 25 2 2 2" xfId="12447" xr:uid="{00000000-0005-0000-0000-0000FB300000}"/>
    <cellStyle name="Normal 4 25 2 3" xfId="12448" xr:uid="{00000000-0005-0000-0000-0000FC300000}"/>
    <cellStyle name="Normal 4 25 3" xfId="12449" xr:uid="{00000000-0005-0000-0000-0000FD300000}"/>
    <cellStyle name="Normal 4 25 3 2" xfId="12450" xr:uid="{00000000-0005-0000-0000-0000FE300000}"/>
    <cellStyle name="Normal 4 25 3 2 2" xfId="12451" xr:uid="{00000000-0005-0000-0000-0000FF300000}"/>
    <cellStyle name="Normal 4 25 3 3" xfId="12452" xr:uid="{00000000-0005-0000-0000-000000310000}"/>
    <cellStyle name="Normal 4 25 4" xfId="12453" xr:uid="{00000000-0005-0000-0000-000001310000}"/>
    <cellStyle name="Normal 4 25 4 2" xfId="12454" xr:uid="{00000000-0005-0000-0000-000002310000}"/>
    <cellStyle name="Normal 4 25 5" xfId="12455" xr:uid="{00000000-0005-0000-0000-000003310000}"/>
    <cellStyle name="Normal 4 26" xfId="12456" xr:uid="{00000000-0005-0000-0000-000004310000}"/>
    <cellStyle name="Normal 4 26 2" xfId="12457" xr:uid="{00000000-0005-0000-0000-000005310000}"/>
    <cellStyle name="Normal 4 26 2 2" xfId="12458" xr:uid="{00000000-0005-0000-0000-000006310000}"/>
    <cellStyle name="Normal 4 26 2 2 2" xfId="12459" xr:uid="{00000000-0005-0000-0000-000007310000}"/>
    <cellStyle name="Normal 4 26 2 3" xfId="12460" xr:uid="{00000000-0005-0000-0000-000008310000}"/>
    <cellStyle name="Normal 4 26 3" xfId="12461" xr:uid="{00000000-0005-0000-0000-000009310000}"/>
    <cellStyle name="Normal 4 26 3 2" xfId="12462" xr:uid="{00000000-0005-0000-0000-00000A310000}"/>
    <cellStyle name="Normal 4 26 3 2 2" xfId="12463" xr:uid="{00000000-0005-0000-0000-00000B310000}"/>
    <cellStyle name="Normal 4 26 3 3" xfId="12464" xr:uid="{00000000-0005-0000-0000-00000C310000}"/>
    <cellStyle name="Normal 4 26 4" xfId="12465" xr:uid="{00000000-0005-0000-0000-00000D310000}"/>
    <cellStyle name="Normal 4 26 4 2" xfId="12466" xr:uid="{00000000-0005-0000-0000-00000E310000}"/>
    <cellStyle name="Normal 4 26 5" xfId="12467" xr:uid="{00000000-0005-0000-0000-00000F310000}"/>
    <cellStyle name="Normal 4 27" xfId="12468" xr:uid="{00000000-0005-0000-0000-000010310000}"/>
    <cellStyle name="Normal 4 27 2" xfId="12469" xr:uid="{00000000-0005-0000-0000-000011310000}"/>
    <cellStyle name="Normal 4 27 2 2" xfId="12470" xr:uid="{00000000-0005-0000-0000-000012310000}"/>
    <cellStyle name="Normal 4 27 3" xfId="12471" xr:uid="{00000000-0005-0000-0000-000013310000}"/>
    <cellStyle name="Normal 4 28" xfId="12472" xr:uid="{00000000-0005-0000-0000-000014310000}"/>
    <cellStyle name="Normal 4 28 2" xfId="12473" xr:uid="{00000000-0005-0000-0000-000015310000}"/>
    <cellStyle name="Normal 4 28 2 2" xfId="12474" xr:uid="{00000000-0005-0000-0000-000016310000}"/>
    <cellStyle name="Normal 4 28 3" xfId="12475" xr:uid="{00000000-0005-0000-0000-000017310000}"/>
    <cellStyle name="Normal 4 29" xfId="12476" xr:uid="{00000000-0005-0000-0000-000018310000}"/>
    <cellStyle name="Normal 4 29 2" xfId="12477" xr:uid="{00000000-0005-0000-0000-000019310000}"/>
    <cellStyle name="Normal 4 3" xfId="12478" xr:uid="{00000000-0005-0000-0000-00001A310000}"/>
    <cellStyle name="Normal 4 3 10" xfId="12479" xr:uid="{00000000-0005-0000-0000-00001B310000}"/>
    <cellStyle name="Normal 4 3 10 2" xfId="12480" xr:uid="{00000000-0005-0000-0000-00001C310000}"/>
    <cellStyle name="Normal 4 3 10 2 2" xfId="12481" xr:uid="{00000000-0005-0000-0000-00001D310000}"/>
    <cellStyle name="Normal 4 3 10 2 2 2" xfId="12482" xr:uid="{00000000-0005-0000-0000-00001E310000}"/>
    <cellStyle name="Normal 4 3 10 2 3" xfId="12483" xr:uid="{00000000-0005-0000-0000-00001F310000}"/>
    <cellStyle name="Normal 4 3 10 3" xfId="12484" xr:uid="{00000000-0005-0000-0000-000020310000}"/>
    <cellStyle name="Normal 4 3 10 3 2" xfId="12485" xr:uid="{00000000-0005-0000-0000-000021310000}"/>
    <cellStyle name="Normal 4 3 10 3 2 2" xfId="12486" xr:uid="{00000000-0005-0000-0000-000022310000}"/>
    <cellStyle name="Normal 4 3 10 3 3" xfId="12487" xr:uid="{00000000-0005-0000-0000-000023310000}"/>
    <cellStyle name="Normal 4 3 10 4" xfId="12488" xr:uid="{00000000-0005-0000-0000-000024310000}"/>
    <cellStyle name="Normal 4 3 10 4 2" xfId="12489" xr:uid="{00000000-0005-0000-0000-000025310000}"/>
    <cellStyle name="Normal 4 3 10 5" xfId="12490" xr:uid="{00000000-0005-0000-0000-000026310000}"/>
    <cellStyle name="Normal 4 3 11" xfId="12491" xr:uid="{00000000-0005-0000-0000-000027310000}"/>
    <cellStyle name="Normal 4 3 11 2" xfId="12492" xr:uid="{00000000-0005-0000-0000-000028310000}"/>
    <cellStyle name="Normal 4 3 11 2 2" xfId="12493" xr:uid="{00000000-0005-0000-0000-000029310000}"/>
    <cellStyle name="Normal 4 3 11 2 2 2" xfId="12494" xr:uid="{00000000-0005-0000-0000-00002A310000}"/>
    <cellStyle name="Normal 4 3 11 2 3" xfId="12495" xr:uid="{00000000-0005-0000-0000-00002B310000}"/>
    <cellStyle name="Normal 4 3 11 3" xfId="12496" xr:uid="{00000000-0005-0000-0000-00002C310000}"/>
    <cellStyle name="Normal 4 3 11 3 2" xfId="12497" xr:uid="{00000000-0005-0000-0000-00002D310000}"/>
    <cellStyle name="Normal 4 3 11 3 2 2" xfId="12498" xr:uid="{00000000-0005-0000-0000-00002E310000}"/>
    <cellStyle name="Normal 4 3 11 3 3" xfId="12499" xr:uid="{00000000-0005-0000-0000-00002F310000}"/>
    <cellStyle name="Normal 4 3 11 4" xfId="12500" xr:uid="{00000000-0005-0000-0000-000030310000}"/>
    <cellStyle name="Normal 4 3 11 4 2" xfId="12501" xr:uid="{00000000-0005-0000-0000-000031310000}"/>
    <cellStyle name="Normal 4 3 11 5" xfId="12502" xr:uid="{00000000-0005-0000-0000-000032310000}"/>
    <cellStyle name="Normal 4 3 12" xfId="12503" xr:uid="{00000000-0005-0000-0000-000033310000}"/>
    <cellStyle name="Normal 4 3 12 2" xfId="12504" xr:uid="{00000000-0005-0000-0000-000034310000}"/>
    <cellStyle name="Normal 4 3 12 2 2" xfId="12505" xr:uid="{00000000-0005-0000-0000-000035310000}"/>
    <cellStyle name="Normal 4 3 12 2 2 2" xfId="12506" xr:uid="{00000000-0005-0000-0000-000036310000}"/>
    <cellStyle name="Normal 4 3 12 2 3" xfId="12507" xr:uid="{00000000-0005-0000-0000-000037310000}"/>
    <cellStyle name="Normal 4 3 12 3" xfId="12508" xr:uid="{00000000-0005-0000-0000-000038310000}"/>
    <cellStyle name="Normal 4 3 12 3 2" xfId="12509" xr:uid="{00000000-0005-0000-0000-000039310000}"/>
    <cellStyle name="Normal 4 3 12 3 2 2" xfId="12510" xr:uid="{00000000-0005-0000-0000-00003A310000}"/>
    <cellStyle name="Normal 4 3 12 3 3" xfId="12511" xr:uid="{00000000-0005-0000-0000-00003B310000}"/>
    <cellStyle name="Normal 4 3 12 4" xfId="12512" xr:uid="{00000000-0005-0000-0000-00003C310000}"/>
    <cellStyle name="Normal 4 3 12 4 2" xfId="12513" xr:uid="{00000000-0005-0000-0000-00003D310000}"/>
    <cellStyle name="Normal 4 3 12 5" xfId="12514" xr:uid="{00000000-0005-0000-0000-00003E310000}"/>
    <cellStyle name="Normal 4 3 13" xfId="12515" xr:uid="{00000000-0005-0000-0000-00003F310000}"/>
    <cellStyle name="Normal 4 3 13 2" xfId="12516" xr:uid="{00000000-0005-0000-0000-000040310000}"/>
    <cellStyle name="Normal 4 3 13 2 2" xfId="12517" xr:uid="{00000000-0005-0000-0000-000041310000}"/>
    <cellStyle name="Normal 4 3 13 2 2 2" xfId="12518" xr:uid="{00000000-0005-0000-0000-000042310000}"/>
    <cellStyle name="Normal 4 3 13 2 3" xfId="12519" xr:uid="{00000000-0005-0000-0000-000043310000}"/>
    <cellStyle name="Normal 4 3 13 3" xfId="12520" xr:uid="{00000000-0005-0000-0000-000044310000}"/>
    <cellStyle name="Normal 4 3 13 3 2" xfId="12521" xr:uid="{00000000-0005-0000-0000-000045310000}"/>
    <cellStyle name="Normal 4 3 13 3 2 2" xfId="12522" xr:uid="{00000000-0005-0000-0000-000046310000}"/>
    <cellStyle name="Normal 4 3 13 3 3" xfId="12523" xr:uid="{00000000-0005-0000-0000-000047310000}"/>
    <cellStyle name="Normal 4 3 13 4" xfId="12524" xr:uid="{00000000-0005-0000-0000-000048310000}"/>
    <cellStyle name="Normal 4 3 13 4 2" xfId="12525" xr:uid="{00000000-0005-0000-0000-000049310000}"/>
    <cellStyle name="Normal 4 3 13 5" xfId="12526" xr:uid="{00000000-0005-0000-0000-00004A310000}"/>
    <cellStyle name="Normal 4 3 14" xfId="12527" xr:uid="{00000000-0005-0000-0000-00004B310000}"/>
    <cellStyle name="Normal 4 3 14 2" xfId="12528" xr:uid="{00000000-0005-0000-0000-00004C310000}"/>
    <cellStyle name="Normal 4 3 14 2 2" xfId="12529" xr:uid="{00000000-0005-0000-0000-00004D310000}"/>
    <cellStyle name="Normal 4 3 14 2 2 2" xfId="12530" xr:uid="{00000000-0005-0000-0000-00004E310000}"/>
    <cellStyle name="Normal 4 3 14 2 3" xfId="12531" xr:uid="{00000000-0005-0000-0000-00004F310000}"/>
    <cellStyle name="Normal 4 3 14 3" xfId="12532" xr:uid="{00000000-0005-0000-0000-000050310000}"/>
    <cellStyle name="Normal 4 3 14 3 2" xfId="12533" xr:uid="{00000000-0005-0000-0000-000051310000}"/>
    <cellStyle name="Normal 4 3 14 3 2 2" xfId="12534" xr:uid="{00000000-0005-0000-0000-000052310000}"/>
    <cellStyle name="Normal 4 3 14 3 3" xfId="12535" xr:uid="{00000000-0005-0000-0000-000053310000}"/>
    <cellStyle name="Normal 4 3 14 4" xfId="12536" xr:uid="{00000000-0005-0000-0000-000054310000}"/>
    <cellStyle name="Normal 4 3 14 4 2" xfId="12537" xr:uid="{00000000-0005-0000-0000-000055310000}"/>
    <cellStyle name="Normal 4 3 14 5" xfId="12538" xr:uid="{00000000-0005-0000-0000-000056310000}"/>
    <cellStyle name="Normal 4 3 15" xfId="12539" xr:uid="{00000000-0005-0000-0000-000057310000}"/>
    <cellStyle name="Normal 4 3 15 2" xfId="12540" xr:uid="{00000000-0005-0000-0000-000058310000}"/>
    <cellStyle name="Normal 4 3 15 2 2" xfId="12541" xr:uid="{00000000-0005-0000-0000-000059310000}"/>
    <cellStyle name="Normal 4 3 15 2 2 2" xfId="12542" xr:uid="{00000000-0005-0000-0000-00005A310000}"/>
    <cellStyle name="Normal 4 3 15 2 3" xfId="12543" xr:uid="{00000000-0005-0000-0000-00005B310000}"/>
    <cellStyle name="Normal 4 3 15 3" xfId="12544" xr:uid="{00000000-0005-0000-0000-00005C310000}"/>
    <cellStyle name="Normal 4 3 15 3 2" xfId="12545" xr:uid="{00000000-0005-0000-0000-00005D310000}"/>
    <cellStyle name="Normal 4 3 15 3 2 2" xfId="12546" xr:uid="{00000000-0005-0000-0000-00005E310000}"/>
    <cellStyle name="Normal 4 3 15 3 3" xfId="12547" xr:uid="{00000000-0005-0000-0000-00005F310000}"/>
    <cellStyle name="Normal 4 3 15 4" xfId="12548" xr:uid="{00000000-0005-0000-0000-000060310000}"/>
    <cellStyle name="Normal 4 3 15 4 2" xfId="12549" xr:uid="{00000000-0005-0000-0000-000061310000}"/>
    <cellStyle name="Normal 4 3 15 5" xfId="12550" xr:uid="{00000000-0005-0000-0000-000062310000}"/>
    <cellStyle name="Normal 4 3 16" xfId="12551" xr:uid="{00000000-0005-0000-0000-000063310000}"/>
    <cellStyle name="Normal 4 3 16 2" xfId="12552" xr:uid="{00000000-0005-0000-0000-000064310000}"/>
    <cellStyle name="Normal 4 3 16 2 2" xfId="12553" xr:uid="{00000000-0005-0000-0000-000065310000}"/>
    <cellStyle name="Normal 4 3 16 2 2 2" xfId="12554" xr:uid="{00000000-0005-0000-0000-000066310000}"/>
    <cellStyle name="Normal 4 3 16 2 3" xfId="12555" xr:uid="{00000000-0005-0000-0000-000067310000}"/>
    <cellStyle name="Normal 4 3 16 3" xfId="12556" xr:uid="{00000000-0005-0000-0000-000068310000}"/>
    <cellStyle name="Normal 4 3 16 3 2" xfId="12557" xr:uid="{00000000-0005-0000-0000-000069310000}"/>
    <cellStyle name="Normal 4 3 16 3 2 2" xfId="12558" xr:uid="{00000000-0005-0000-0000-00006A310000}"/>
    <cellStyle name="Normal 4 3 16 3 3" xfId="12559" xr:uid="{00000000-0005-0000-0000-00006B310000}"/>
    <cellStyle name="Normal 4 3 16 4" xfId="12560" xr:uid="{00000000-0005-0000-0000-00006C310000}"/>
    <cellStyle name="Normal 4 3 16 4 2" xfId="12561" xr:uid="{00000000-0005-0000-0000-00006D310000}"/>
    <cellStyle name="Normal 4 3 16 5" xfId="12562" xr:uid="{00000000-0005-0000-0000-00006E310000}"/>
    <cellStyle name="Normal 4 3 17" xfId="12563" xr:uid="{00000000-0005-0000-0000-00006F310000}"/>
    <cellStyle name="Normal 4 3 17 2" xfId="12564" xr:uid="{00000000-0005-0000-0000-000070310000}"/>
    <cellStyle name="Normal 4 3 17 2 2" xfId="12565" xr:uid="{00000000-0005-0000-0000-000071310000}"/>
    <cellStyle name="Normal 4 3 17 2 2 2" xfId="12566" xr:uid="{00000000-0005-0000-0000-000072310000}"/>
    <cellStyle name="Normal 4 3 17 2 3" xfId="12567" xr:uid="{00000000-0005-0000-0000-000073310000}"/>
    <cellStyle name="Normal 4 3 17 3" xfId="12568" xr:uid="{00000000-0005-0000-0000-000074310000}"/>
    <cellStyle name="Normal 4 3 17 3 2" xfId="12569" xr:uid="{00000000-0005-0000-0000-000075310000}"/>
    <cellStyle name="Normal 4 3 17 3 2 2" xfId="12570" xr:uid="{00000000-0005-0000-0000-000076310000}"/>
    <cellStyle name="Normal 4 3 17 3 3" xfId="12571" xr:uid="{00000000-0005-0000-0000-000077310000}"/>
    <cellStyle name="Normal 4 3 17 4" xfId="12572" xr:uid="{00000000-0005-0000-0000-000078310000}"/>
    <cellStyle name="Normal 4 3 17 4 2" xfId="12573" xr:uid="{00000000-0005-0000-0000-000079310000}"/>
    <cellStyle name="Normal 4 3 17 5" xfId="12574" xr:uid="{00000000-0005-0000-0000-00007A310000}"/>
    <cellStyle name="Normal 4 3 18" xfId="12575" xr:uid="{00000000-0005-0000-0000-00007B310000}"/>
    <cellStyle name="Normal 4 3 18 2" xfId="12576" xr:uid="{00000000-0005-0000-0000-00007C310000}"/>
    <cellStyle name="Normal 4 3 18 2 2" xfId="12577" xr:uid="{00000000-0005-0000-0000-00007D310000}"/>
    <cellStyle name="Normal 4 3 18 2 2 2" xfId="12578" xr:uid="{00000000-0005-0000-0000-00007E310000}"/>
    <cellStyle name="Normal 4 3 18 2 3" xfId="12579" xr:uid="{00000000-0005-0000-0000-00007F310000}"/>
    <cellStyle name="Normal 4 3 18 3" xfId="12580" xr:uid="{00000000-0005-0000-0000-000080310000}"/>
    <cellStyle name="Normal 4 3 18 3 2" xfId="12581" xr:uid="{00000000-0005-0000-0000-000081310000}"/>
    <cellStyle name="Normal 4 3 18 3 2 2" xfId="12582" xr:uid="{00000000-0005-0000-0000-000082310000}"/>
    <cellStyle name="Normal 4 3 18 3 3" xfId="12583" xr:uid="{00000000-0005-0000-0000-000083310000}"/>
    <cellStyle name="Normal 4 3 18 4" xfId="12584" xr:uid="{00000000-0005-0000-0000-000084310000}"/>
    <cellStyle name="Normal 4 3 18 4 2" xfId="12585" xr:uid="{00000000-0005-0000-0000-000085310000}"/>
    <cellStyle name="Normal 4 3 18 5" xfId="12586" xr:uid="{00000000-0005-0000-0000-000086310000}"/>
    <cellStyle name="Normal 4 3 19" xfId="12587" xr:uid="{00000000-0005-0000-0000-000087310000}"/>
    <cellStyle name="Normal 4 3 19 2" xfId="12588" xr:uid="{00000000-0005-0000-0000-000088310000}"/>
    <cellStyle name="Normal 4 3 19 2 2" xfId="12589" xr:uid="{00000000-0005-0000-0000-000089310000}"/>
    <cellStyle name="Normal 4 3 19 3" xfId="12590" xr:uid="{00000000-0005-0000-0000-00008A310000}"/>
    <cellStyle name="Normal 4 3 2" xfId="12591" xr:uid="{00000000-0005-0000-0000-00008B310000}"/>
    <cellStyle name="Normal 4 3 2 2" xfId="12592" xr:uid="{00000000-0005-0000-0000-00008C310000}"/>
    <cellStyle name="Normal 4 3 2 2 2" xfId="12593" xr:uid="{00000000-0005-0000-0000-00008D310000}"/>
    <cellStyle name="Normal 4 3 2 2 2 2" xfId="12594" xr:uid="{00000000-0005-0000-0000-00008E310000}"/>
    <cellStyle name="Normal 4 3 2 2 3" xfId="12595" xr:uid="{00000000-0005-0000-0000-00008F310000}"/>
    <cellStyle name="Normal 4 3 2 3" xfId="12596" xr:uid="{00000000-0005-0000-0000-000090310000}"/>
    <cellStyle name="Normal 4 3 2 3 2" xfId="12597" xr:uid="{00000000-0005-0000-0000-000091310000}"/>
    <cellStyle name="Normal 4 3 2 3 2 2" xfId="12598" xr:uid="{00000000-0005-0000-0000-000092310000}"/>
    <cellStyle name="Normal 4 3 2 3 3" xfId="12599" xr:uid="{00000000-0005-0000-0000-000093310000}"/>
    <cellStyle name="Normal 4 3 2 4" xfId="12600" xr:uid="{00000000-0005-0000-0000-000094310000}"/>
    <cellStyle name="Normal 4 3 2 4 2" xfId="12601" xr:uid="{00000000-0005-0000-0000-000095310000}"/>
    <cellStyle name="Normal 4 3 2 5" xfId="12602" xr:uid="{00000000-0005-0000-0000-000096310000}"/>
    <cellStyle name="Normal 4 3 2 6" xfId="12603" xr:uid="{00000000-0005-0000-0000-000097310000}"/>
    <cellStyle name="Normal 4 3 20" xfId="12604" xr:uid="{00000000-0005-0000-0000-000098310000}"/>
    <cellStyle name="Normal 4 3 20 2" xfId="12605" xr:uid="{00000000-0005-0000-0000-000099310000}"/>
    <cellStyle name="Normal 4 3 20 2 2" xfId="12606" xr:uid="{00000000-0005-0000-0000-00009A310000}"/>
    <cellStyle name="Normal 4 3 20 3" xfId="12607" xr:uid="{00000000-0005-0000-0000-00009B310000}"/>
    <cellStyle name="Normal 4 3 21" xfId="12608" xr:uid="{00000000-0005-0000-0000-00009C310000}"/>
    <cellStyle name="Normal 4 3 21 2" xfId="12609" xr:uid="{00000000-0005-0000-0000-00009D310000}"/>
    <cellStyle name="Normal 4 3 22" xfId="12610" xr:uid="{00000000-0005-0000-0000-00009E310000}"/>
    <cellStyle name="Normal 4 3 23" xfId="12611" xr:uid="{00000000-0005-0000-0000-00009F310000}"/>
    <cellStyle name="Normal 4 3 24" xfId="43990" xr:uid="{00000000-0005-0000-0000-0000A0310000}"/>
    <cellStyle name="Normal 4 3 3" xfId="12612" xr:uid="{00000000-0005-0000-0000-0000A1310000}"/>
    <cellStyle name="Normal 4 3 3 2" xfId="12613" xr:uid="{00000000-0005-0000-0000-0000A2310000}"/>
    <cellStyle name="Normal 4 3 3 2 2" xfId="12614" xr:uid="{00000000-0005-0000-0000-0000A3310000}"/>
    <cellStyle name="Normal 4 3 3 2 2 2" xfId="12615" xr:uid="{00000000-0005-0000-0000-0000A4310000}"/>
    <cellStyle name="Normal 4 3 3 2 2 2 2" xfId="12616" xr:uid="{00000000-0005-0000-0000-0000A5310000}"/>
    <cellStyle name="Normal 4 3 3 2 2 2 3" xfId="12617" xr:uid="{00000000-0005-0000-0000-0000A6310000}"/>
    <cellStyle name="Normal 4 3 3 2 2 2 4" xfId="12618" xr:uid="{00000000-0005-0000-0000-0000A7310000}"/>
    <cellStyle name="Normal 4 3 3 2 2 3" xfId="12619" xr:uid="{00000000-0005-0000-0000-0000A8310000}"/>
    <cellStyle name="Normal 4 3 3 2 2 4" xfId="12620" xr:uid="{00000000-0005-0000-0000-0000A9310000}"/>
    <cellStyle name="Normal 4 3 3 2 2 5" xfId="12621" xr:uid="{00000000-0005-0000-0000-0000AA310000}"/>
    <cellStyle name="Normal 4 3 3 2 3" xfId="12622" xr:uid="{00000000-0005-0000-0000-0000AB310000}"/>
    <cellStyle name="Normal 4 3 3 2 3 2" xfId="12623" xr:uid="{00000000-0005-0000-0000-0000AC310000}"/>
    <cellStyle name="Normal 4 3 3 2 3 2 2" xfId="12624" xr:uid="{00000000-0005-0000-0000-0000AD310000}"/>
    <cellStyle name="Normal 4 3 3 2 3 2 3" xfId="12625" xr:uid="{00000000-0005-0000-0000-0000AE310000}"/>
    <cellStyle name="Normal 4 3 3 2 3 3" xfId="12626" xr:uid="{00000000-0005-0000-0000-0000AF310000}"/>
    <cellStyle name="Normal 4 3 3 2 3 4" xfId="12627" xr:uid="{00000000-0005-0000-0000-0000B0310000}"/>
    <cellStyle name="Normal 4 3 3 2 3 5" xfId="12628" xr:uid="{00000000-0005-0000-0000-0000B1310000}"/>
    <cellStyle name="Normal 4 3 3 2 4" xfId="12629" xr:uid="{00000000-0005-0000-0000-0000B2310000}"/>
    <cellStyle name="Normal 4 3 3 2 4 2" xfId="12630" xr:uid="{00000000-0005-0000-0000-0000B3310000}"/>
    <cellStyle name="Normal 4 3 3 2 4 2 2" xfId="12631" xr:uid="{00000000-0005-0000-0000-0000B4310000}"/>
    <cellStyle name="Normal 4 3 3 2 4 2 3" xfId="12632" xr:uid="{00000000-0005-0000-0000-0000B5310000}"/>
    <cellStyle name="Normal 4 3 3 2 4 3" xfId="12633" xr:uid="{00000000-0005-0000-0000-0000B6310000}"/>
    <cellStyle name="Normal 4 3 3 2 4 4" xfId="12634" xr:uid="{00000000-0005-0000-0000-0000B7310000}"/>
    <cellStyle name="Normal 4 3 3 2 5" xfId="12635" xr:uid="{00000000-0005-0000-0000-0000B8310000}"/>
    <cellStyle name="Normal 4 3 3 2 5 2" xfId="12636" xr:uid="{00000000-0005-0000-0000-0000B9310000}"/>
    <cellStyle name="Normal 4 3 3 2 5 3" xfId="12637" xr:uid="{00000000-0005-0000-0000-0000BA310000}"/>
    <cellStyle name="Normal 4 3 3 2 6" xfId="12638" xr:uid="{00000000-0005-0000-0000-0000BB310000}"/>
    <cellStyle name="Normal 4 3 3 2 7" xfId="12639" xr:uid="{00000000-0005-0000-0000-0000BC310000}"/>
    <cellStyle name="Normal 4 3 3 2 8" xfId="12640" xr:uid="{00000000-0005-0000-0000-0000BD310000}"/>
    <cellStyle name="Normal 4 3 3 3" xfId="12641" xr:uid="{00000000-0005-0000-0000-0000BE310000}"/>
    <cellStyle name="Normal 4 3 3 3 2" xfId="12642" xr:uid="{00000000-0005-0000-0000-0000BF310000}"/>
    <cellStyle name="Normal 4 3 3 3 2 2" xfId="12643" xr:uid="{00000000-0005-0000-0000-0000C0310000}"/>
    <cellStyle name="Normal 4 3 3 3 2 2 2" xfId="12644" xr:uid="{00000000-0005-0000-0000-0000C1310000}"/>
    <cellStyle name="Normal 4 3 3 3 2 3" xfId="12645" xr:uid="{00000000-0005-0000-0000-0000C2310000}"/>
    <cellStyle name="Normal 4 3 3 3 2 4" xfId="12646" xr:uid="{00000000-0005-0000-0000-0000C3310000}"/>
    <cellStyle name="Normal 4 3 3 3 3" xfId="12647" xr:uid="{00000000-0005-0000-0000-0000C4310000}"/>
    <cellStyle name="Normal 4 3 3 3 3 2" xfId="12648" xr:uid="{00000000-0005-0000-0000-0000C5310000}"/>
    <cellStyle name="Normal 4 3 3 3 4" xfId="12649" xr:uid="{00000000-0005-0000-0000-0000C6310000}"/>
    <cellStyle name="Normal 4 3 3 3 5" xfId="12650" xr:uid="{00000000-0005-0000-0000-0000C7310000}"/>
    <cellStyle name="Normal 4 3 3 4" xfId="12651" xr:uid="{00000000-0005-0000-0000-0000C8310000}"/>
    <cellStyle name="Normal 4 3 3 4 2" xfId="12652" xr:uid="{00000000-0005-0000-0000-0000C9310000}"/>
    <cellStyle name="Normal 4 3 3 4 2 2" xfId="12653" xr:uid="{00000000-0005-0000-0000-0000CA310000}"/>
    <cellStyle name="Normal 4 3 3 4 2 3" xfId="12654" xr:uid="{00000000-0005-0000-0000-0000CB310000}"/>
    <cellStyle name="Normal 4 3 3 4 2 4" xfId="12655" xr:uid="{00000000-0005-0000-0000-0000CC310000}"/>
    <cellStyle name="Normal 4 3 3 4 3" xfId="12656" xr:uid="{00000000-0005-0000-0000-0000CD310000}"/>
    <cellStyle name="Normal 4 3 3 4 4" xfId="12657" xr:uid="{00000000-0005-0000-0000-0000CE310000}"/>
    <cellStyle name="Normal 4 3 3 4 5" xfId="12658" xr:uid="{00000000-0005-0000-0000-0000CF310000}"/>
    <cellStyle name="Normal 4 3 3 5" xfId="12659" xr:uid="{00000000-0005-0000-0000-0000D0310000}"/>
    <cellStyle name="Normal 4 3 3 5 2" xfId="12660" xr:uid="{00000000-0005-0000-0000-0000D1310000}"/>
    <cellStyle name="Normal 4 3 3 5 2 2" xfId="12661" xr:uid="{00000000-0005-0000-0000-0000D2310000}"/>
    <cellStyle name="Normal 4 3 3 5 2 3" xfId="12662" xr:uid="{00000000-0005-0000-0000-0000D3310000}"/>
    <cellStyle name="Normal 4 3 3 5 3" xfId="12663" xr:uid="{00000000-0005-0000-0000-0000D4310000}"/>
    <cellStyle name="Normal 4 3 3 5 4" xfId="12664" xr:uid="{00000000-0005-0000-0000-0000D5310000}"/>
    <cellStyle name="Normal 4 3 3 5 5" xfId="12665" xr:uid="{00000000-0005-0000-0000-0000D6310000}"/>
    <cellStyle name="Normal 4 3 3 6" xfId="12666" xr:uid="{00000000-0005-0000-0000-0000D7310000}"/>
    <cellStyle name="Normal 4 3 3 6 2" xfId="12667" xr:uid="{00000000-0005-0000-0000-0000D8310000}"/>
    <cellStyle name="Normal 4 3 3 6 3" xfId="12668" xr:uid="{00000000-0005-0000-0000-0000D9310000}"/>
    <cellStyle name="Normal 4 3 3 7" xfId="12669" xr:uid="{00000000-0005-0000-0000-0000DA310000}"/>
    <cellStyle name="Normal 4 3 3 8" xfId="12670" xr:uid="{00000000-0005-0000-0000-0000DB310000}"/>
    <cellStyle name="Normal 4 3 3 9" xfId="12671" xr:uid="{00000000-0005-0000-0000-0000DC310000}"/>
    <cellStyle name="Normal 4 3 4" xfId="12672" xr:uid="{00000000-0005-0000-0000-0000DD310000}"/>
    <cellStyle name="Normal 4 3 4 2" xfId="12673" xr:uid="{00000000-0005-0000-0000-0000DE310000}"/>
    <cellStyle name="Normal 4 3 4 2 2" xfId="12674" xr:uid="{00000000-0005-0000-0000-0000DF310000}"/>
    <cellStyle name="Normal 4 3 4 2 2 2" xfId="12675" xr:uid="{00000000-0005-0000-0000-0000E0310000}"/>
    <cellStyle name="Normal 4 3 4 2 2 2 2" xfId="12676" xr:uid="{00000000-0005-0000-0000-0000E1310000}"/>
    <cellStyle name="Normal 4 3 4 2 2 2 3" xfId="12677" xr:uid="{00000000-0005-0000-0000-0000E2310000}"/>
    <cellStyle name="Normal 4 3 4 2 2 2 4" xfId="12678" xr:uid="{00000000-0005-0000-0000-0000E3310000}"/>
    <cellStyle name="Normal 4 3 4 2 2 3" xfId="12679" xr:uid="{00000000-0005-0000-0000-0000E4310000}"/>
    <cellStyle name="Normal 4 3 4 2 2 4" xfId="12680" xr:uid="{00000000-0005-0000-0000-0000E5310000}"/>
    <cellStyle name="Normal 4 3 4 2 2 5" xfId="12681" xr:uid="{00000000-0005-0000-0000-0000E6310000}"/>
    <cellStyle name="Normal 4 3 4 2 3" xfId="12682" xr:uid="{00000000-0005-0000-0000-0000E7310000}"/>
    <cellStyle name="Normal 4 3 4 2 3 2" xfId="12683" xr:uid="{00000000-0005-0000-0000-0000E8310000}"/>
    <cellStyle name="Normal 4 3 4 2 3 2 2" xfId="12684" xr:uid="{00000000-0005-0000-0000-0000E9310000}"/>
    <cellStyle name="Normal 4 3 4 2 3 2 3" xfId="12685" xr:uid="{00000000-0005-0000-0000-0000EA310000}"/>
    <cellStyle name="Normal 4 3 4 2 3 3" xfId="12686" xr:uid="{00000000-0005-0000-0000-0000EB310000}"/>
    <cellStyle name="Normal 4 3 4 2 3 4" xfId="12687" xr:uid="{00000000-0005-0000-0000-0000EC310000}"/>
    <cellStyle name="Normal 4 3 4 2 3 5" xfId="12688" xr:uid="{00000000-0005-0000-0000-0000ED310000}"/>
    <cellStyle name="Normal 4 3 4 2 4" xfId="12689" xr:uid="{00000000-0005-0000-0000-0000EE310000}"/>
    <cellStyle name="Normal 4 3 4 2 4 2" xfId="12690" xr:uid="{00000000-0005-0000-0000-0000EF310000}"/>
    <cellStyle name="Normal 4 3 4 2 4 2 2" xfId="12691" xr:uid="{00000000-0005-0000-0000-0000F0310000}"/>
    <cellStyle name="Normal 4 3 4 2 4 2 3" xfId="12692" xr:uid="{00000000-0005-0000-0000-0000F1310000}"/>
    <cellStyle name="Normal 4 3 4 2 4 3" xfId="12693" xr:uid="{00000000-0005-0000-0000-0000F2310000}"/>
    <cellStyle name="Normal 4 3 4 2 4 4" xfId="12694" xr:uid="{00000000-0005-0000-0000-0000F3310000}"/>
    <cellStyle name="Normal 4 3 4 2 5" xfId="12695" xr:uid="{00000000-0005-0000-0000-0000F4310000}"/>
    <cellStyle name="Normal 4 3 4 2 5 2" xfId="12696" xr:uid="{00000000-0005-0000-0000-0000F5310000}"/>
    <cellStyle name="Normal 4 3 4 2 5 3" xfId="12697" xr:uid="{00000000-0005-0000-0000-0000F6310000}"/>
    <cellStyle name="Normal 4 3 4 2 6" xfId="12698" xr:uid="{00000000-0005-0000-0000-0000F7310000}"/>
    <cellStyle name="Normal 4 3 4 2 7" xfId="12699" xr:uid="{00000000-0005-0000-0000-0000F8310000}"/>
    <cellStyle name="Normal 4 3 4 2 8" xfId="12700" xr:uid="{00000000-0005-0000-0000-0000F9310000}"/>
    <cellStyle name="Normal 4 3 4 3" xfId="12701" xr:uid="{00000000-0005-0000-0000-0000FA310000}"/>
    <cellStyle name="Normal 4 3 4 3 2" xfId="12702" xr:uid="{00000000-0005-0000-0000-0000FB310000}"/>
    <cellStyle name="Normal 4 3 4 3 2 2" xfId="12703" xr:uid="{00000000-0005-0000-0000-0000FC310000}"/>
    <cellStyle name="Normal 4 3 4 3 2 2 2" xfId="12704" xr:uid="{00000000-0005-0000-0000-0000FD310000}"/>
    <cellStyle name="Normal 4 3 4 3 2 3" xfId="12705" xr:uid="{00000000-0005-0000-0000-0000FE310000}"/>
    <cellStyle name="Normal 4 3 4 3 2 4" xfId="12706" xr:uid="{00000000-0005-0000-0000-0000FF310000}"/>
    <cellStyle name="Normal 4 3 4 3 3" xfId="12707" xr:uid="{00000000-0005-0000-0000-000000320000}"/>
    <cellStyle name="Normal 4 3 4 3 3 2" xfId="12708" xr:uid="{00000000-0005-0000-0000-000001320000}"/>
    <cellStyle name="Normal 4 3 4 3 4" xfId="12709" xr:uid="{00000000-0005-0000-0000-000002320000}"/>
    <cellStyle name="Normal 4 3 4 3 5" xfId="12710" xr:uid="{00000000-0005-0000-0000-000003320000}"/>
    <cellStyle name="Normal 4 3 4 4" xfId="12711" xr:uid="{00000000-0005-0000-0000-000004320000}"/>
    <cellStyle name="Normal 4 3 4 4 2" xfId="12712" xr:uid="{00000000-0005-0000-0000-000005320000}"/>
    <cellStyle name="Normal 4 3 4 4 2 2" xfId="12713" xr:uid="{00000000-0005-0000-0000-000006320000}"/>
    <cellStyle name="Normal 4 3 4 4 2 3" xfId="12714" xr:uid="{00000000-0005-0000-0000-000007320000}"/>
    <cellStyle name="Normal 4 3 4 4 2 4" xfId="12715" xr:uid="{00000000-0005-0000-0000-000008320000}"/>
    <cellStyle name="Normal 4 3 4 4 3" xfId="12716" xr:uid="{00000000-0005-0000-0000-000009320000}"/>
    <cellStyle name="Normal 4 3 4 4 4" xfId="12717" xr:uid="{00000000-0005-0000-0000-00000A320000}"/>
    <cellStyle name="Normal 4 3 4 4 5" xfId="12718" xr:uid="{00000000-0005-0000-0000-00000B320000}"/>
    <cellStyle name="Normal 4 3 4 5" xfId="12719" xr:uid="{00000000-0005-0000-0000-00000C320000}"/>
    <cellStyle name="Normal 4 3 4 5 2" xfId="12720" xr:uid="{00000000-0005-0000-0000-00000D320000}"/>
    <cellStyle name="Normal 4 3 4 5 2 2" xfId="12721" xr:uid="{00000000-0005-0000-0000-00000E320000}"/>
    <cellStyle name="Normal 4 3 4 5 2 3" xfId="12722" xr:uid="{00000000-0005-0000-0000-00000F320000}"/>
    <cellStyle name="Normal 4 3 4 5 3" xfId="12723" xr:uid="{00000000-0005-0000-0000-000010320000}"/>
    <cellStyle name="Normal 4 3 4 5 4" xfId="12724" xr:uid="{00000000-0005-0000-0000-000011320000}"/>
    <cellStyle name="Normal 4 3 4 5 5" xfId="12725" xr:uid="{00000000-0005-0000-0000-000012320000}"/>
    <cellStyle name="Normal 4 3 4 6" xfId="12726" xr:uid="{00000000-0005-0000-0000-000013320000}"/>
    <cellStyle name="Normal 4 3 4 6 2" xfId="12727" xr:uid="{00000000-0005-0000-0000-000014320000}"/>
    <cellStyle name="Normal 4 3 4 6 3" xfId="12728" xr:uid="{00000000-0005-0000-0000-000015320000}"/>
    <cellStyle name="Normal 4 3 4 7" xfId="12729" xr:uid="{00000000-0005-0000-0000-000016320000}"/>
    <cellStyle name="Normal 4 3 4 8" xfId="12730" xr:uid="{00000000-0005-0000-0000-000017320000}"/>
    <cellStyle name="Normal 4 3 4 9" xfId="12731" xr:uid="{00000000-0005-0000-0000-000018320000}"/>
    <cellStyle name="Normal 4 3 5" xfId="12732" xr:uid="{00000000-0005-0000-0000-000019320000}"/>
    <cellStyle name="Normal 4 3 5 2" xfId="12733" xr:uid="{00000000-0005-0000-0000-00001A320000}"/>
    <cellStyle name="Normal 4 3 5 2 2" xfId="12734" xr:uid="{00000000-0005-0000-0000-00001B320000}"/>
    <cellStyle name="Normal 4 3 5 2 2 2" xfId="12735" xr:uid="{00000000-0005-0000-0000-00001C320000}"/>
    <cellStyle name="Normal 4 3 5 2 3" xfId="12736" xr:uid="{00000000-0005-0000-0000-00001D320000}"/>
    <cellStyle name="Normal 4 3 5 2 4" xfId="12737" xr:uid="{00000000-0005-0000-0000-00001E320000}"/>
    <cellStyle name="Normal 4 3 5 3" xfId="12738" xr:uid="{00000000-0005-0000-0000-00001F320000}"/>
    <cellStyle name="Normal 4 3 5 3 2" xfId="12739" xr:uid="{00000000-0005-0000-0000-000020320000}"/>
    <cellStyle name="Normal 4 3 5 3 2 2" xfId="12740" xr:uid="{00000000-0005-0000-0000-000021320000}"/>
    <cellStyle name="Normal 4 3 5 3 3" xfId="12741" xr:uid="{00000000-0005-0000-0000-000022320000}"/>
    <cellStyle name="Normal 4 3 5 3 4" xfId="12742" xr:uid="{00000000-0005-0000-0000-000023320000}"/>
    <cellStyle name="Normal 4 3 5 4" xfId="12743" xr:uid="{00000000-0005-0000-0000-000024320000}"/>
    <cellStyle name="Normal 4 3 5 4 2" xfId="12744" xr:uid="{00000000-0005-0000-0000-000025320000}"/>
    <cellStyle name="Normal 4 3 5 5" xfId="12745" xr:uid="{00000000-0005-0000-0000-000026320000}"/>
    <cellStyle name="Normal 4 3 5 6" xfId="12746" xr:uid="{00000000-0005-0000-0000-000027320000}"/>
    <cellStyle name="Normal 4 3 6" xfId="12747" xr:uid="{00000000-0005-0000-0000-000028320000}"/>
    <cellStyle name="Normal 4 3 6 2" xfId="12748" xr:uid="{00000000-0005-0000-0000-000029320000}"/>
    <cellStyle name="Normal 4 3 6 2 2" xfId="12749" xr:uid="{00000000-0005-0000-0000-00002A320000}"/>
    <cellStyle name="Normal 4 3 6 2 2 2" xfId="12750" xr:uid="{00000000-0005-0000-0000-00002B320000}"/>
    <cellStyle name="Normal 4 3 6 2 3" xfId="12751" xr:uid="{00000000-0005-0000-0000-00002C320000}"/>
    <cellStyle name="Normal 4 3 6 3" xfId="12752" xr:uid="{00000000-0005-0000-0000-00002D320000}"/>
    <cellStyle name="Normal 4 3 6 3 2" xfId="12753" xr:uid="{00000000-0005-0000-0000-00002E320000}"/>
    <cellStyle name="Normal 4 3 6 3 2 2" xfId="12754" xr:uid="{00000000-0005-0000-0000-00002F320000}"/>
    <cellStyle name="Normal 4 3 6 3 3" xfId="12755" xr:uid="{00000000-0005-0000-0000-000030320000}"/>
    <cellStyle name="Normal 4 3 6 4" xfId="12756" xr:uid="{00000000-0005-0000-0000-000031320000}"/>
    <cellStyle name="Normal 4 3 6 4 2" xfId="12757" xr:uid="{00000000-0005-0000-0000-000032320000}"/>
    <cellStyle name="Normal 4 3 6 5" xfId="12758" xr:uid="{00000000-0005-0000-0000-000033320000}"/>
    <cellStyle name="Normal 4 3 7" xfId="12759" xr:uid="{00000000-0005-0000-0000-000034320000}"/>
    <cellStyle name="Normal 4 3 7 2" xfId="12760" xr:uid="{00000000-0005-0000-0000-000035320000}"/>
    <cellStyle name="Normal 4 3 7 2 2" xfId="12761" xr:uid="{00000000-0005-0000-0000-000036320000}"/>
    <cellStyle name="Normal 4 3 7 2 2 2" xfId="12762" xr:uid="{00000000-0005-0000-0000-000037320000}"/>
    <cellStyle name="Normal 4 3 7 2 3" xfId="12763" xr:uid="{00000000-0005-0000-0000-000038320000}"/>
    <cellStyle name="Normal 4 3 7 3" xfId="12764" xr:uid="{00000000-0005-0000-0000-000039320000}"/>
    <cellStyle name="Normal 4 3 7 3 2" xfId="12765" xr:uid="{00000000-0005-0000-0000-00003A320000}"/>
    <cellStyle name="Normal 4 3 7 3 2 2" xfId="12766" xr:uid="{00000000-0005-0000-0000-00003B320000}"/>
    <cellStyle name="Normal 4 3 7 3 3" xfId="12767" xr:uid="{00000000-0005-0000-0000-00003C320000}"/>
    <cellStyle name="Normal 4 3 7 4" xfId="12768" xr:uid="{00000000-0005-0000-0000-00003D320000}"/>
    <cellStyle name="Normal 4 3 7 4 2" xfId="12769" xr:uid="{00000000-0005-0000-0000-00003E320000}"/>
    <cellStyle name="Normal 4 3 7 5" xfId="12770" xr:uid="{00000000-0005-0000-0000-00003F320000}"/>
    <cellStyle name="Normal 4 3 8" xfId="12771" xr:uid="{00000000-0005-0000-0000-000040320000}"/>
    <cellStyle name="Normal 4 3 8 2" xfId="12772" xr:uid="{00000000-0005-0000-0000-000041320000}"/>
    <cellStyle name="Normal 4 3 8 2 2" xfId="12773" xr:uid="{00000000-0005-0000-0000-000042320000}"/>
    <cellStyle name="Normal 4 3 8 2 2 2" xfId="12774" xr:uid="{00000000-0005-0000-0000-000043320000}"/>
    <cellStyle name="Normal 4 3 8 2 3" xfId="12775" xr:uid="{00000000-0005-0000-0000-000044320000}"/>
    <cellStyle name="Normal 4 3 8 3" xfId="12776" xr:uid="{00000000-0005-0000-0000-000045320000}"/>
    <cellStyle name="Normal 4 3 8 3 2" xfId="12777" xr:uid="{00000000-0005-0000-0000-000046320000}"/>
    <cellStyle name="Normal 4 3 8 3 2 2" xfId="12778" xr:uid="{00000000-0005-0000-0000-000047320000}"/>
    <cellStyle name="Normal 4 3 8 3 3" xfId="12779" xr:uid="{00000000-0005-0000-0000-000048320000}"/>
    <cellStyle name="Normal 4 3 8 4" xfId="12780" xr:uid="{00000000-0005-0000-0000-000049320000}"/>
    <cellStyle name="Normal 4 3 8 4 2" xfId="12781" xr:uid="{00000000-0005-0000-0000-00004A320000}"/>
    <cellStyle name="Normal 4 3 8 5" xfId="12782" xr:uid="{00000000-0005-0000-0000-00004B320000}"/>
    <cellStyle name="Normal 4 3 9" xfId="12783" xr:uid="{00000000-0005-0000-0000-00004C320000}"/>
    <cellStyle name="Normal 4 3 9 2" xfId="12784" xr:uid="{00000000-0005-0000-0000-00004D320000}"/>
    <cellStyle name="Normal 4 3 9 2 2" xfId="12785" xr:uid="{00000000-0005-0000-0000-00004E320000}"/>
    <cellStyle name="Normal 4 3 9 2 2 2" xfId="12786" xr:uid="{00000000-0005-0000-0000-00004F320000}"/>
    <cellStyle name="Normal 4 3 9 2 3" xfId="12787" xr:uid="{00000000-0005-0000-0000-000050320000}"/>
    <cellStyle name="Normal 4 3 9 3" xfId="12788" xr:uid="{00000000-0005-0000-0000-000051320000}"/>
    <cellStyle name="Normal 4 3 9 3 2" xfId="12789" xr:uid="{00000000-0005-0000-0000-000052320000}"/>
    <cellStyle name="Normal 4 3 9 3 2 2" xfId="12790" xr:uid="{00000000-0005-0000-0000-000053320000}"/>
    <cellStyle name="Normal 4 3 9 3 3" xfId="12791" xr:uid="{00000000-0005-0000-0000-000054320000}"/>
    <cellStyle name="Normal 4 3 9 4" xfId="12792" xr:uid="{00000000-0005-0000-0000-000055320000}"/>
    <cellStyle name="Normal 4 3 9 4 2" xfId="12793" xr:uid="{00000000-0005-0000-0000-000056320000}"/>
    <cellStyle name="Normal 4 3 9 5" xfId="12794" xr:uid="{00000000-0005-0000-0000-000057320000}"/>
    <cellStyle name="Normal 4 30" xfId="12795" xr:uid="{00000000-0005-0000-0000-000058320000}"/>
    <cellStyle name="Normal 4 30 2" xfId="12796" xr:uid="{00000000-0005-0000-0000-000059320000}"/>
    <cellStyle name="Normal 4 31" xfId="12797" xr:uid="{00000000-0005-0000-0000-00005A320000}"/>
    <cellStyle name="Normal 4 32" xfId="12798" xr:uid="{00000000-0005-0000-0000-00005B320000}"/>
    <cellStyle name="Normal 4 33" xfId="12799" xr:uid="{00000000-0005-0000-0000-00005C320000}"/>
    <cellStyle name="Normal 4 34" xfId="12800" xr:uid="{00000000-0005-0000-0000-00005D320000}"/>
    <cellStyle name="Normal 4 35" xfId="43941" xr:uid="{00000000-0005-0000-0000-00005E320000}"/>
    <cellStyle name="Normal 4 4" xfId="12801" xr:uid="{00000000-0005-0000-0000-00005F320000}"/>
    <cellStyle name="Normal 4 4 10" xfId="12802" xr:uid="{00000000-0005-0000-0000-000060320000}"/>
    <cellStyle name="Normal 4 4 10 2" xfId="12803" xr:uid="{00000000-0005-0000-0000-000061320000}"/>
    <cellStyle name="Normal 4 4 10 2 2" xfId="12804" xr:uid="{00000000-0005-0000-0000-000062320000}"/>
    <cellStyle name="Normal 4 4 10 2 2 2" xfId="12805" xr:uid="{00000000-0005-0000-0000-000063320000}"/>
    <cellStyle name="Normal 4 4 10 2 2 2 2" xfId="12806" xr:uid="{00000000-0005-0000-0000-000064320000}"/>
    <cellStyle name="Normal 4 4 10 2 2 2 3" xfId="12807" xr:uid="{00000000-0005-0000-0000-000065320000}"/>
    <cellStyle name="Normal 4 4 10 2 2 2 4" xfId="12808" xr:uid="{00000000-0005-0000-0000-000066320000}"/>
    <cellStyle name="Normal 4 4 10 2 2 3" xfId="12809" xr:uid="{00000000-0005-0000-0000-000067320000}"/>
    <cellStyle name="Normal 4 4 10 2 2 4" xfId="12810" xr:uid="{00000000-0005-0000-0000-000068320000}"/>
    <cellStyle name="Normal 4 4 10 2 2 5" xfId="12811" xr:uid="{00000000-0005-0000-0000-000069320000}"/>
    <cellStyle name="Normal 4 4 10 2 3" xfId="12812" xr:uid="{00000000-0005-0000-0000-00006A320000}"/>
    <cellStyle name="Normal 4 4 10 2 3 2" xfId="12813" xr:uid="{00000000-0005-0000-0000-00006B320000}"/>
    <cellStyle name="Normal 4 4 10 2 3 2 2" xfId="12814" xr:uid="{00000000-0005-0000-0000-00006C320000}"/>
    <cellStyle name="Normal 4 4 10 2 3 2 3" xfId="12815" xr:uid="{00000000-0005-0000-0000-00006D320000}"/>
    <cellStyle name="Normal 4 4 10 2 3 3" xfId="12816" xr:uid="{00000000-0005-0000-0000-00006E320000}"/>
    <cellStyle name="Normal 4 4 10 2 3 4" xfId="12817" xr:uid="{00000000-0005-0000-0000-00006F320000}"/>
    <cellStyle name="Normal 4 4 10 2 3 5" xfId="12818" xr:uid="{00000000-0005-0000-0000-000070320000}"/>
    <cellStyle name="Normal 4 4 10 2 4" xfId="12819" xr:uid="{00000000-0005-0000-0000-000071320000}"/>
    <cellStyle name="Normal 4 4 10 2 4 2" xfId="12820" xr:uid="{00000000-0005-0000-0000-000072320000}"/>
    <cellStyle name="Normal 4 4 10 2 4 2 2" xfId="12821" xr:uid="{00000000-0005-0000-0000-000073320000}"/>
    <cellStyle name="Normal 4 4 10 2 4 2 3" xfId="12822" xr:uid="{00000000-0005-0000-0000-000074320000}"/>
    <cellStyle name="Normal 4 4 10 2 4 3" xfId="12823" xr:uid="{00000000-0005-0000-0000-000075320000}"/>
    <cellStyle name="Normal 4 4 10 2 4 4" xfId="12824" xr:uid="{00000000-0005-0000-0000-000076320000}"/>
    <cellStyle name="Normal 4 4 10 2 5" xfId="12825" xr:uid="{00000000-0005-0000-0000-000077320000}"/>
    <cellStyle name="Normal 4 4 10 2 5 2" xfId="12826" xr:uid="{00000000-0005-0000-0000-000078320000}"/>
    <cellStyle name="Normal 4 4 10 2 5 3" xfId="12827" xr:uid="{00000000-0005-0000-0000-000079320000}"/>
    <cellStyle name="Normal 4 4 10 2 6" xfId="12828" xr:uid="{00000000-0005-0000-0000-00007A320000}"/>
    <cellStyle name="Normal 4 4 10 2 7" xfId="12829" xr:uid="{00000000-0005-0000-0000-00007B320000}"/>
    <cellStyle name="Normal 4 4 10 2 8" xfId="12830" xr:uid="{00000000-0005-0000-0000-00007C320000}"/>
    <cellStyle name="Normal 4 4 10 3" xfId="12831" xr:uid="{00000000-0005-0000-0000-00007D320000}"/>
    <cellStyle name="Normal 4 4 10 3 2" xfId="12832" xr:uid="{00000000-0005-0000-0000-00007E320000}"/>
    <cellStyle name="Normal 4 4 10 3 2 2" xfId="12833" xr:uid="{00000000-0005-0000-0000-00007F320000}"/>
    <cellStyle name="Normal 4 4 10 3 2 2 2" xfId="12834" xr:uid="{00000000-0005-0000-0000-000080320000}"/>
    <cellStyle name="Normal 4 4 10 3 2 3" xfId="12835" xr:uid="{00000000-0005-0000-0000-000081320000}"/>
    <cellStyle name="Normal 4 4 10 3 2 4" xfId="12836" xr:uid="{00000000-0005-0000-0000-000082320000}"/>
    <cellStyle name="Normal 4 4 10 3 3" xfId="12837" xr:uid="{00000000-0005-0000-0000-000083320000}"/>
    <cellStyle name="Normal 4 4 10 3 3 2" xfId="12838" xr:uid="{00000000-0005-0000-0000-000084320000}"/>
    <cellStyle name="Normal 4 4 10 3 4" xfId="12839" xr:uid="{00000000-0005-0000-0000-000085320000}"/>
    <cellStyle name="Normal 4 4 10 3 5" xfId="12840" xr:uid="{00000000-0005-0000-0000-000086320000}"/>
    <cellStyle name="Normal 4 4 10 4" xfId="12841" xr:uid="{00000000-0005-0000-0000-000087320000}"/>
    <cellStyle name="Normal 4 4 10 4 2" xfId="12842" xr:uid="{00000000-0005-0000-0000-000088320000}"/>
    <cellStyle name="Normal 4 4 10 4 2 2" xfId="12843" xr:uid="{00000000-0005-0000-0000-000089320000}"/>
    <cellStyle name="Normal 4 4 10 4 2 3" xfId="12844" xr:uid="{00000000-0005-0000-0000-00008A320000}"/>
    <cellStyle name="Normal 4 4 10 4 2 4" xfId="12845" xr:uid="{00000000-0005-0000-0000-00008B320000}"/>
    <cellStyle name="Normal 4 4 10 4 3" xfId="12846" xr:uid="{00000000-0005-0000-0000-00008C320000}"/>
    <cellStyle name="Normal 4 4 10 4 4" xfId="12847" xr:uid="{00000000-0005-0000-0000-00008D320000}"/>
    <cellStyle name="Normal 4 4 10 4 5" xfId="12848" xr:uid="{00000000-0005-0000-0000-00008E320000}"/>
    <cellStyle name="Normal 4 4 10 5" xfId="12849" xr:uid="{00000000-0005-0000-0000-00008F320000}"/>
    <cellStyle name="Normal 4 4 10 5 2" xfId="12850" xr:uid="{00000000-0005-0000-0000-000090320000}"/>
    <cellStyle name="Normal 4 4 10 5 2 2" xfId="12851" xr:uid="{00000000-0005-0000-0000-000091320000}"/>
    <cellStyle name="Normal 4 4 10 5 2 3" xfId="12852" xr:uid="{00000000-0005-0000-0000-000092320000}"/>
    <cellStyle name="Normal 4 4 10 5 3" xfId="12853" xr:uid="{00000000-0005-0000-0000-000093320000}"/>
    <cellStyle name="Normal 4 4 10 5 4" xfId="12854" xr:uid="{00000000-0005-0000-0000-000094320000}"/>
    <cellStyle name="Normal 4 4 10 5 5" xfId="12855" xr:uid="{00000000-0005-0000-0000-000095320000}"/>
    <cellStyle name="Normal 4 4 10 6" xfId="12856" xr:uid="{00000000-0005-0000-0000-000096320000}"/>
    <cellStyle name="Normal 4 4 10 6 2" xfId="12857" xr:uid="{00000000-0005-0000-0000-000097320000}"/>
    <cellStyle name="Normal 4 4 10 6 3" xfId="12858" xr:uid="{00000000-0005-0000-0000-000098320000}"/>
    <cellStyle name="Normal 4 4 10 7" xfId="12859" xr:uid="{00000000-0005-0000-0000-000099320000}"/>
    <cellStyle name="Normal 4 4 10 8" xfId="12860" xr:uid="{00000000-0005-0000-0000-00009A320000}"/>
    <cellStyle name="Normal 4 4 10 9" xfId="12861" xr:uid="{00000000-0005-0000-0000-00009B320000}"/>
    <cellStyle name="Normal 4 4 11" xfId="12862" xr:uid="{00000000-0005-0000-0000-00009C320000}"/>
    <cellStyle name="Normal 4 4 11 2" xfId="12863" xr:uid="{00000000-0005-0000-0000-00009D320000}"/>
    <cellStyle name="Normal 4 4 11 2 2" xfId="12864" xr:uid="{00000000-0005-0000-0000-00009E320000}"/>
    <cellStyle name="Normal 4 4 11 2 2 2" xfId="12865" xr:uid="{00000000-0005-0000-0000-00009F320000}"/>
    <cellStyle name="Normal 4 4 11 2 2 2 2" xfId="12866" xr:uid="{00000000-0005-0000-0000-0000A0320000}"/>
    <cellStyle name="Normal 4 4 11 2 2 3" xfId="12867" xr:uid="{00000000-0005-0000-0000-0000A1320000}"/>
    <cellStyle name="Normal 4 4 11 2 2 4" xfId="12868" xr:uid="{00000000-0005-0000-0000-0000A2320000}"/>
    <cellStyle name="Normal 4 4 11 2 3" xfId="12869" xr:uid="{00000000-0005-0000-0000-0000A3320000}"/>
    <cellStyle name="Normal 4 4 11 2 3 2" xfId="12870" xr:uid="{00000000-0005-0000-0000-0000A4320000}"/>
    <cellStyle name="Normal 4 4 11 2 4" xfId="12871" xr:uid="{00000000-0005-0000-0000-0000A5320000}"/>
    <cellStyle name="Normal 4 4 11 2 5" xfId="12872" xr:uid="{00000000-0005-0000-0000-0000A6320000}"/>
    <cellStyle name="Normal 4 4 11 3" xfId="12873" xr:uid="{00000000-0005-0000-0000-0000A7320000}"/>
    <cellStyle name="Normal 4 4 11 3 2" xfId="12874" xr:uid="{00000000-0005-0000-0000-0000A8320000}"/>
    <cellStyle name="Normal 4 4 11 3 2 2" xfId="12875" xr:uid="{00000000-0005-0000-0000-0000A9320000}"/>
    <cellStyle name="Normal 4 4 11 3 2 2 2" xfId="12876" xr:uid="{00000000-0005-0000-0000-0000AA320000}"/>
    <cellStyle name="Normal 4 4 11 3 2 3" xfId="12877" xr:uid="{00000000-0005-0000-0000-0000AB320000}"/>
    <cellStyle name="Normal 4 4 11 3 2 4" xfId="12878" xr:uid="{00000000-0005-0000-0000-0000AC320000}"/>
    <cellStyle name="Normal 4 4 11 3 3" xfId="12879" xr:uid="{00000000-0005-0000-0000-0000AD320000}"/>
    <cellStyle name="Normal 4 4 11 3 3 2" xfId="12880" xr:uid="{00000000-0005-0000-0000-0000AE320000}"/>
    <cellStyle name="Normal 4 4 11 3 4" xfId="12881" xr:uid="{00000000-0005-0000-0000-0000AF320000}"/>
    <cellStyle name="Normal 4 4 11 3 5" xfId="12882" xr:uid="{00000000-0005-0000-0000-0000B0320000}"/>
    <cellStyle name="Normal 4 4 11 4" xfId="12883" xr:uid="{00000000-0005-0000-0000-0000B1320000}"/>
    <cellStyle name="Normal 4 4 11 4 2" xfId="12884" xr:uid="{00000000-0005-0000-0000-0000B2320000}"/>
    <cellStyle name="Normal 4 4 11 4 2 2" xfId="12885" xr:uid="{00000000-0005-0000-0000-0000B3320000}"/>
    <cellStyle name="Normal 4 4 11 4 2 3" xfId="12886" xr:uid="{00000000-0005-0000-0000-0000B4320000}"/>
    <cellStyle name="Normal 4 4 11 4 2 4" xfId="12887" xr:uid="{00000000-0005-0000-0000-0000B5320000}"/>
    <cellStyle name="Normal 4 4 11 4 3" xfId="12888" xr:uid="{00000000-0005-0000-0000-0000B6320000}"/>
    <cellStyle name="Normal 4 4 11 4 4" xfId="12889" xr:uid="{00000000-0005-0000-0000-0000B7320000}"/>
    <cellStyle name="Normal 4 4 11 4 5" xfId="12890" xr:uid="{00000000-0005-0000-0000-0000B8320000}"/>
    <cellStyle name="Normal 4 4 11 5" xfId="12891" xr:uid="{00000000-0005-0000-0000-0000B9320000}"/>
    <cellStyle name="Normal 4 4 11 5 2" xfId="12892" xr:uid="{00000000-0005-0000-0000-0000BA320000}"/>
    <cellStyle name="Normal 4 4 11 5 3" xfId="12893" xr:uid="{00000000-0005-0000-0000-0000BB320000}"/>
    <cellStyle name="Normal 4 4 11 5 4" xfId="12894" xr:uid="{00000000-0005-0000-0000-0000BC320000}"/>
    <cellStyle name="Normal 4 4 11 6" xfId="12895" xr:uid="{00000000-0005-0000-0000-0000BD320000}"/>
    <cellStyle name="Normal 4 4 11 7" xfId="12896" xr:uid="{00000000-0005-0000-0000-0000BE320000}"/>
    <cellStyle name="Normal 4 4 11 8" xfId="12897" xr:uid="{00000000-0005-0000-0000-0000BF320000}"/>
    <cellStyle name="Normal 4 4 12" xfId="12898" xr:uid="{00000000-0005-0000-0000-0000C0320000}"/>
    <cellStyle name="Normal 4 4 12 2" xfId="12899" xr:uid="{00000000-0005-0000-0000-0000C1320000}"/>
    <cellStyle name="Normal 4 4 12 2 2" xfId="12900" xr:uid="{00000000-0005-0000-0000-0000C2320000}"/>
    <cellStyle name="Normal 4 4 12 2 2 2" xfId="12901" xr:uid="{00000000-0005-0000-0000-0000C3320000}"/>
    <cellStyle name="Normal 4 4 12 2 2 3" xfId="12902" xr:uid="{00000000-0005-0000-0000-0000C4320000}"/>
    <cellStyle name="Normal 4 4 12 2 3" xfId="12903" xr:uid="{00000000-0005-0000-0000-0000C5320000}"/>
    <cellStyle name="Normal 4 4 12 2 3 2" xfId="12904" xr:uid="{00000000-0005-0000-0000-0000C6320000}"/>
    <cellStyle name="Normal 4 4 12 2 4" xfId="12905" xr:uid="{00000000-0005-0000-0000-0000C7320000}"/>
    <cellStyle name="Normal 4 4 12 3" xfId="12906" xr:uid="{00000000-0005-0000-0000-0000C8320000}"/>
    <cellStyle name="Normal 4 4 12 3 2" xfId="12907" xr:uid="{00000000-0005-0000-0000-0000C9320000}"/>
    <cellStyle name="Normal 4 4 12 3 2 2" xfId="12908" xr:uid="{00000000-0005-0000-0000-0000CA320000}"/>
    <cellStyle name="Normal 4 4 12 3 3" xfId="12909" xr:uid="{00000000-0005-0000-0000-0000CB320000}"/>
    <cellStyle name="Normal 4 4 12 3 4" xfId="12910" xr:uid="{00000000-0005-0000-0000-0000CC320000}"/>
    <cellStyle name="Normal 4 4 12 4" xfId="12911" xr:uid="{00000000-0005-0000-0000-0000CD320000}"/>
    <cellStyle name="Normal 4 4 12 4 2" xfId="12912" xr:uid="{00000000-0005-0000-0000-0000CE320000}"/>
    <cellStyle name="Normal 4 4 12 4 3" xfId="12913" xr:uid="{00000000-0005-0000-0000-0000CF320000}"/>
    <cellStyle name="Normal 4 4 12 5" xfId="12914" xr:uid="{00000000-0005-0000-0000-0000D0320000}"/>
    <cellStyle name="Normal 4 4 12 6" xfId="12915" xr:uid="{00000000-0005-0000-0000-0000D1320000}"/>
    <cellStyle name="Normal 4 4 13" xfId="12916" xr:uid="{00000000-0005-0000-0000-0000D2320000}"/>
    <cellStyle name="Normal 4 4 13 2" xfId="12917" xr:uid="{00000000-0005-0000-0000-0000D3320000}"/>
    <cellStyle name="Normal 4 4 13 2 2" xfId="12918" xr:uid="{00000000-0005-0000-0000-0000D4320000}"/>
    <cellStyle name="Normal 4 4 13 2 2 2" xfId="12919" xr:uid="{00000000-0005-0000-0000-0000D5320000}"/>
    <cellStyle name="Normal 4 4 13 2 2 3" xfId="12920" xr:uid="{00000000-0005-0000-0000-0000D6320000}"/>
    <cellStyle name="Normal 4 4 13 2 3" xfId="12921" xr:uid="{00000000-0005-0000-0000-0000D7320000}"/>
    <cellStyle name="Normal 4 4 13 2 3 2" xfId="12922" xr:uid="{00000000-0005-0000-0000-0000D8320000}"/>
    <cellStyle name="Normal 4 4 13 2 4" xfId="12923" xr:uid="{00000000-0005-0000-0000-0000D9320000}"/>
    <cellStyle name="Normal 4 4 13 3" xfId="12924" xr:uid="{00000000-0005-0000-0000-0000DA320000}"/>
    <cellStyle name="Normal 4 4 13 3 2" xfId="12925" xr:uid="{00000000-0005-0000-0000-0000DB320000}"/>
    <cellStyle name="Normal 4 4 13 3 2 2" xfId="12926" xr:uid="{00000000-0005-0000-0000-0000DC320000}"/>
    <cellStyle name="Normal 4 4 13 3 3" xfId="12927" xr:uid="{00000000-0005-0000-0000-0000DD320000}"/>
    <cellStyle name="Normal 4 4 13 3 4" xfId="12928" xr:uid="{00000000-0005-0000-0000-0000DE320000}"/>
    <cellStyle name="Normal 4 4 13 4" xfId="12929" xr:uid="{00000000-0005-0000-0000-0000DF320000}"/>
    <cellStyle name="Normal 4 4 13 4 2" xfId="12930" xr:uid="{00000000-0005-0000-0000-0000E0320000}"/>
    <cellStyle name="Normal 4 4 13 4 3" xfId="12931" xr:uid="{00000000-0005-0000-0000-0000E1320000}"/>
    <cellStyle name="Normal 4 4 13 5" xfId="12932" xr:uid="{00000000-0005-0000-0000-0000E2320000}"/>
    <cellStyle name="Normal 4 4 13 6" xfId="12933" xr:uid="{00000000-0005-0000-0000-0000E3320000}"/>
    <cellStyle name="Normal 4 4 14" xfId="12934" xr:uid="{00000000-0005-0000-0000-0000E4320000}"/>
    <cellStyle name="Normal 4 4 14 2" xfId="12935" xr:uid="{00000000-0005-0000-0000-0000E5320000}"/>
    <cellStyle name="Normal 4 4 14 2 2" xfId="12936" xr:uid="{00000000-0005-0000-0000-0000E6320000}"/>
    <cellStyle name="Normal 4 4 14 2 2 2" xfId="12937" xr:uid="{00000000-0005-0000-0000-0000E7320000}"/>
    <cellStyle name="Normal 4 4 14 2 2 3" xfId="12938" xr:uid="{00000000-0005-0000-0000-0000E8320000}"/>
    <cellStyle name="Normal 4 4 14 2 3" xfId="12939" xr:uid="{00000000-0005-0000-0000-0000E9320000}"/>
    <cellStyle name="Normal 4 4 14 2 3 2" xfId="12940" xr:uid="{00000000-0005-0000-0000-0000EA320000}"/>
    <cellStyle name="Normal 4 4 14 2 4" xfId="12941" xr:uid="{00000000-0005-0000-0000-0000EB320000}"/>
    <cellStyle name="Normal 4 4 14 3" xfId="12942" xr:uid="{00000000-0005-0000-0000-0000EC320000}"/>
    <cellStyle name="Normal 4 4 14 3 2" xfId="12943" xr:uid="{00000000-0005-0000-0000-0000ED320000}"/>
    <cellStyle name="Normal 4 4 14 3 2 2" xfId="12944" xr:uid="{00000000-0005-0000-0000-0000EE320000}"/>
    <cellStyle name="Normal 4 4 14 3 3" xfId="12945" xr:uid="{00000000-0005-0000-0000-0000EF320000}"/>
    <cellStyle name="Normal 4 4 14 3 4" xfId="12946" xr:uid="{00000000-0005-0000-0000-0000F0320000}"/>
    <cellStyle name="Normal 4 4 14 4" xfId="12947" xr:uid="{00000000-0005-0000-0000-0000F1320000}"/>
    <cellStyle name="Normal 4 4 14 4 2" xfId="12948" xr:uid="{00000000-0005-0000-0000-0000F2320000}"/>
    <cellStyle name="Normal 4 4 14 4 3" xfId="12949" xr:uid="{00000000-0005-0000-0000-0000F3320000}"/>
    <cellStyle name="Normal 4 4 14 5" xfId="12950" xr:uid="{00000000-0005-0000-0000-0000F4320000}"/>
    <cellStyle name="Normal 4 4 14 6" xfId="12951" xr:uid="{00000000-0005-0000-0000-0000F5320000}"/>
    <cellStyle name="Normal 4 4 15" xfId="12952" xr:uid="{00000000-0005-0000-0000-0000F6320000}"/>
    <cellStyle name="Normal 4 4 15 2" xfId="12953" xr:uid="{00000000-0005-0000-0000-0000F7320000}"/>
    <cellStyle name="Normal 4 4 15 2 2" xfId="12954" xr:uid="{00000000-0005-0000-0000-0000F8320000}"/>
    <cellStyle name="Normal 4 4 15 2 2 2" xfId="12955" xr:uid="{00000000-0005-0000-0000-0000F9320000}"/>
    <cellStyle name="Normal 4 4 15 2 3" xfId="12956" xr:uid="{00000000-0005-0000-0000-0000FA320000}"/>
    <cellStyle name="Normal 4 4 15 2 4" xfId="12957" xr:uid="{00000000-0005-0000-0000-0000FB320000}"/>
    <cellStyle name="Normal 4 4 15 3" xfId="12958" xr:uid="{00000000-0005-0000-0000-0000FC320000}"/>
    <cellStyle name="Normal 4 4 15 3 2" xfId="12959" xr:uid="{00000000-0005-0000-0000-0000FD320000}"/>
    <cellStyle name="Normal 4 4 15 3 2 2" xfId="12960" xr:uid="{00000000-0005-0000-0000-0000FE320000}"/>
    <cellStyle name="Normal 4 4 15 3 3" xfId="12961" xr:uid="{00000000-0005-0000-0000-0000FF320000}"/>
    <cellStyle name="Normal 4 4 15 3 4" xfId="12962" xr:uid="{00000000-0005-0000-0000-000000330000}"/>
    <cellStyle name="Normal 4 4 15 4" xfId="12963" xr:uid="{00000000-0005-0000-0000-000001330000}"/>
    <cellStyle name="Normal 4 4 15 4 2" xfId="12964" xr:uid="{00000000-0005-0000-0000-000002330000}"/>
    <cellStyle name="Normal 4 4 15 5" xfId="12965" xr:uid="{00000000-0005-0000-0000-000003330000}"/>
    <cellStyle name="Normal 4 4 15 6" xfId="12966" xr:uid="{00000000-0005-0000-0000-000004330000}"/>
    <cellStyle name="Normal 4 4 16" xfId="12967" xr:uid="{00000000-0005-0000-0000-000005330000}"/>
    <cellStyle name="Normal 4 4 16 2" xfId="12968" xr:uid="{00000000-0005-0000-0000-000006330000}"/>
    <cellStyle name="Normal 4 4 16 2 2" xfId="12969" xr:uid="{00000000-0005-0000-0000-000007330000}"/>
    <cellStyle name="Normal 4 4 16 2 2 2" xfId="12970" xr:uid="{00000000-0005-0000-0000-000008330000}"/>
    <cellStyle name="Normal 4 4 16 2 3" xfId="12971" xr:uid="{00000000-0005-0000-0000-000009330000}"/>
    <cellStyle name="Normal 4 4 16 3" xfId="12972" xr:uid="{00000000-0005-0000-0000-00000A330000}"/>
    <cellStyle name="Normal 4 4 16 3 2" xfId="12973" xr:uid="{00000000-0005-0000-0000-00000B330000}"/>
    <cellStyle name="Normal 4 4 16 3 2 2" xfId="12974" xr:uid="{00000000-0005-0000-0000-00000C330000}"/>
    <cellStyle name="Normal 4 4 16 3 3" xfId="12975" xr:uid="{00000000-0005-0000-0000-00000D330000}"/>
    <cellStyle name="Normal 4 4 16 4" xfId="12976" xr:uid="{00000000-0005-0000-0000-00000E330000}"/>
    <cellStyle name="Normal 4 4 16 4 2" xfId="12977" xr:uid="{00000000-0005-0000-0000-00000F330000}"/>
    <cellStyle name="Normal 4 4 16 5" xfId="12978" xr:uid="{00000000-0005-0000-0000-000010330000}"/>
    <cellStyle name="Normal 4 4 16 6" xfId="12979" xr:uid="{00000000-0005-0000-0000-000011330000}"/>
    <cellStyle name="Normal 4 4 17" xfId="12980" xr:uid="{00000000-0005-0000-0000-000012330000}"/>
    <cellStyle name="Normal 4 4 17 2" xfId="12981" xr:uid="{00000000-0005-0000-0000-000013330000}"/>
    <cellStyle name="Normal 4 4 17 2 2" xfId="12982" xr:uid="{00000000-0005-0000-0000-000014330000}"/>
    <cellStyle name="Normal 4 4 17 2 2 2" xfId="12983" xr:uid="{00000000-0005-0000-0000-000015330000}"/>
    <cellStyle name="Normal 4 4 17 2 3" xfId="12984" xr:uid="{00000000-0005-0000-0000-000016330000}"/>
    <cellStyle name="Normal 4 4 17 3" xfId="12985" xr:uid="{00000000-0005-0000-0000-000017330000}"/>
    <cellStyle name="Normal 4 4 17 3 2" xfId="12986" xr:uid="{00000000-0005-0000-0000-000018330000}"/>
    <cellStyle name="Normal 4 4 17 3 2 2" xfId="12987" xr:uid="{00000000-0005-0000-0000-000019330000}"/>
    <cellStyle name="Normal 4 4 17 3 3" xfId="12988" xr:uid="{00000000-0005-0000-0000-00001A330000}"/>
    <cellStyle name="Normal 4 4 17 4" xfId="12989" xr:uid="{00000000-0005-0000-0000-00001B330000}"/>
    <cellStyle name="Normal 4 4 17 4 2" xfId="12990" xr:uid="{00000000-0005-0000-0000-00001C330000}"/>
    <cellStyle name="Normal 4 4 17 5" xfId="12991" xr:uid="{00000000-0005-0000-0000-00001D330000}"/>
    <cellStyle name="Normal 4 4 17 6" xfId="12992" xr:uid="{00000000-0005-0000-0000-00001E330000}"/>
    <cellStyle name="Normal 4 4 18" xfId="12993" xr:uid="{00000000-0005-0000-0000-00001F330000}"/>
    <cellStyle name="Normal 4 4 18 2" xfId="12994" xr:uid="{00000000-0005-0000-0000-000020330000}"/>
    <cellStyle name="Normal 4 4 18 2 2" xfId="12995" xr:uid="{00000000-0005-0000-0000-000021330000}"/>
    <cellStyle name="Normal 4 4 18 2 2 2" xfId="12996" xr:uid="{00000000-0005-0000-0000-000022330000}"/>
    <cellStyle name="Normal 4 4 18 2 3" xfId="12997" xr:uid="{00000000-0005-0000-0000-000023330000}"/>
    <cellStyle name="Normal 4 4 18 3" xfId="12998" xr:uid="{00000000-0005-0000-0000-000024330000}"/>
    <cellStyle name="Normal 4 4 18 3 2" xfId="12999" xr:uid="{00000000-0005-0000-0000-000025330000}"/>
    <cellStyle name="Normal 4 4 18 3 2 2" xfId="13000" xr:uid="{00000000-0005-0000-0000-000026330000}"/>
    <cellStyle name="Normal 4 4 18 3 3" xfId="13001" xr:uid="{00000000-0005-0000-0000-000027330000}"/>
    <cellStyle name="Normal 4 4 18 4" xfId="13002" xr:uid="{00000000-0005-0000-0000-000028330000}"/>
    <cellStyle name="Normal 4 4 18 4 2" xfId="13003" xr:uid="{00000000-0005-0000-0000-000029330000}"/>
    <cellStyle name="Normal 4 4 18 5" xfId="13004" xr:uid="{00000000-0005-0000-0000-00002A330000}"/>
    <cellStyle name="Normal 4 4 18 6" xfId="13005" xr:uid="{00000000-0005-0000-0000-00002B330000}"/>
    <cellStyle name="Normal 4 4 19" xfId="13006" xr:uid="{00000000-0005-0000-0000-00002C330000}"/>
    <cellStyle name="Normal 4 4 19 2" xfId="13007" xr:uid="{00000000-0005-0000-0000-00002D330000}"/>
    <cellStyle name="Normal 4 4 19 2 2" xfId="13008" xr:uid="{00000000-0005-0000-0000-00002E330000}"/>
    <cellStyle name="Normal 4 4 19 2 2 2" xfId="13009" xr:uid="{00000000-0005-0000-0000-00002F330000}"/>
    <cellStyle name="Normal 4 4 19 2 3" xfId="13010" xr:uid="{00000000-0005-0000-0000-000030330000}"/>
    <cellStyle name="Normal 4 4 19 3" xfId="13011" xr:uid="{00000000-0005-0000-0000-000031330000}"/>
    <cellStyle name="Normal 4 4 19 3 2" xfId="13012" xr:uid="{00000000-0005-0000-0000-000032330000}"/>
    <cellStyle name="Normal 4 4 19 3 2 2" xfId="13013" xr:uid="{00000000-0005-0000-0000-000033330000}"/>
    <cellStyle name="Normal 4 4 19 3 3" xfId="13014" xr:uid="{00000000-0005-0000-0000-000034330000}"/>
    <cellStyle name="Normal 4 4 19 4" xfId="13015" xr:uid="{00000000-0005-0000-0000-000035330000}"/>
    <cellStyle name="Normal 4 4 19 4 2" xfId="13016" xr:uid="{00000000-0005-0000-0000-000036330000}"/>
    <cellStyle name="Normal 4 4 19 5" xfId="13017" xr:uid="{00000000-0005-0000-0000-000037330000}"/>
    <cellStyle name="Normal 4 4 2" xfId="13018" xr:uid="{00000000-0005-0000-0000-000038330000}"/>
    <cellStyle name="Normal 4 4 2 10" xfId="13019" xr:uid="{00000000-0005-0000-0000-000039330000}"/>
    <cellStyle name="Normal 4 4 2 10 2" xfId="13020" xr:uid="{00000000-0005-0000-0000-00003A330000}"/>
    <cellStyle name="Normal 4 4 2 10 2 2" xfId="13021" xr:uid="{00000000-0005-0000-0000-00003B330000}"/>
    <cellStyle name="Normal 4 4 2 10 2 2 2" xfId="13022" xr:uid="{00000000-0005-0000-0000-00003C330000}"/>
    <cellStyle name="Normal 4 4 2 10 2 3" xfId="13023" xr:uid="{00000000-0005-0000-0000-00003D330000}"/>
    <cellStyle name="Normal 4 4 2 10 3" xfId="13024" xr:uid="{00000000-0005-0000-0000-00003E330000}"/>
    <cellStyle name="Normal 4 4 2 10 3 2" xfId="13025" xr:uid="{00000000-0005-0000-0000-00003F330000}"/>
    <cellStyle name="Normal 4 4 2 10 3 2 2" xfId="13026" xr:uid="{00000000-0005-0000-0000-000040330000}"/>
    <cellStyle name="Normal 4 4 2 10 3 3" xfId="13027" xr:uid="{00000000-0005-0000-0000-000041330000}"/>
    <cellStyle name="Normal 4 4 2 10 4" xfId="13028" xr:uid="{00000000-0005-0000-0000-000042330000}"/>
    <cellStyle name="Normal 4 4 2 10 4 2" xfId="13029" xr:uid="{00000000-0005-0000-0000-000043330000}"/>
    <cellStyle name="Normal 4 4 2 10 5" xfId="13030" xr:uid="{00000000-0005-0000-0000-000044330000}"/>
    <cellStyle name="Normal 4 4 2 10 6" xfId="13031" xr:uid="{00000000-0005-0000-0000-000045330000}"/>
    <cellStyle name="Normal 4 4 2 11" xfId="13032" xr:uid="{00000000-0005-0000-0000-000046330000}"/>
    <cellStyle name="Normal 4 4 2 11 2" xfId="13033" xr:uid="{00000000-0005-0000-0000-000047330000}"/>
    <cellStyle name="Normal 4 4 2 11 2 2" xfId="13034" xr:uid="{00000000-0005-0000-0000-000048330000}"/>
    <cellStyle name="Normal 4 4 2 11 2 2 2" xfId="13035" xr:uid="{00000000-0005-0000-0000-000049330000}"/>
    <cellStyle name="Normal 4 4 2 11 2 3" xfId="13036" xr:uid="{00000000-0005-0000-0000-00004A330000}"/>
    <cellStyle name="Normal 4 4 2 11 3" xfId="13037" xr:uid="{00000000-0005-0000-0000-00004B330000}"/>
    <cellStyle name="Normal 4 4 2 11 3 2" xfId="13038" xr:uid="{00000000-0005-0000-0000-00004C330000}"/>
    <cellStyle name="Normal 4 4 2 11 3 2 2" xfId="13039" xr:uid="{00000000-0005-0000-0000-00004D330000}"/>
    <cellStyle name="Normal 4 4 2 11 3 3" xfId="13040" xr:uid="{00000000-0005-0000-0000-00004E330000}"/>
    <cellStyle name="Normal 4 4 2 11 4" xfId="13041" xr:uid="{00000000-0005-0000-0000-00004F330000}"/>
    <cellStyle name="Normal 4 4 2 11 4 2" xfId="13042" xr:uid="{00000000-0005-0000-0000-000050330000}"/>
    <cellStyle name="Normal 4 4 2 11 5" xfId="13043" xr:uid="{00000000-0005-0000-0000-000051330000}"/>
    <cellStyle name="Normal 4 4 2 11 6" xfId="13044" xr:uid="{00000000-0005-0000-0000-000052330000}"/>
    <cellStyle name="Normal 4 4 2 12" xfId="13045" xr:uid="{00000000-0005-0000-0000-000053330000}"/>
    <cellStyle name="Normal 4 4 2 12 2" xfId="13046" xr:uid="{00000000-0005-0000-0000-000054330000}"/>
    <cellStyle name="Normal 4 4 2 12 2 2" xfId="13047" xr:uid="{00000000-0005-0000-0000-000055330000}"/>
    <cellStyle name="Normal 4 4 2 12 2 2 2" xfId="13048" xr:uid="{00000000-0005-0000-0000-000056330000}"/>
    <cellStyle name="Normal 4 4 2 12 2 3" xfId="13049" xr:uid="{00000000-0005-0000-0000-000057330000}"/>
    <cellStyle name="Normal 4 4 2 12 3" xfId="13050" xr:uid="{00000000-0005-0000-0000-000058330000}"/>
    <cellStyle name="Normal 4 4 2 12 3 2" xfId="13051" xr:uid="{00000000-0005-0000-0000-000059330000}"/>
    <cellStyle name="Normal 4 4 2 12 3 2 2" xfId="13052" xr:uid="{00000000-0005-0000-0000-00005A330000}"/>
    <cellStyle name="Normal 4 4 2 12 3 3" xfId="13053" xr:uid="{00000000-0005-0000-0000-00005B330000}"/>
    <cellStyle name="Normal 4 4 2 12 4" xfId="13054" xr:uid="{00000000-0005-0000-0000-00005C330000}"/>
    <cellStyle name="Normal 4 4 2 12 4 2" xfId="13055" xr:uid="{00000000-0005-0000-0000-00005D330000}"/>
    <cellStyle name="Normal 4 4 2 12 5" xfId="13056" xr:uid="{00000000-0005-0000-0000-00005E330000}"/>
    <cellStyle name="Normal 4 4 2 13" xfId="13057" xr:uid="{00000000-0005-0000-0000-00005F330000}"/>
    <cellStyle name="Normal 4 4 2 13 2" xfId="13058" xr:uid="{00000000-0005-0000-0000-000060330000}"/>
    <cellStyle name="Normal 4 4 2 13 2 2" xfId="13059" xr:uid="{00000000-0005-0000-0000-000061330000}"/>
    <cellStyle name="Normal 4 4 2 13 2 2 2" xfId="13060" xr:uid="{00000000-0005-0000-0000-000062330000}"/>
    <cellStyle name="Normal 4 4 2 13 2 3" xfId="13061" xr:uid="{00000000-0005-0000-0000-000063330000}"/>
    <cellStyle name="Normal 4 4 2 13 3" xfId="13062" xr:uid="{00000000-0005-0000-0000-000064330000}"/>
    <cellStyle name="Normal 4 4 2 13 3 2" xfId="13063" xr:uid="{00000000-0005-0000-0000-000065330000}"/>
    <cellStyle name="Normal 4 4 2 13 3 2 2" xfId="13064" xr:uid="{00000000-0005-0000-0000-000066330000}"/>
    <cellStyle name="Normal 4 4 2 13 3 3" xfId="13065" xr:uid="{00000000-0005-0000-0000-000067330000}"/>
    <cellStyle name="Normal 4 4 2 13 4" xfId="13066" xr:uid="{00000000-0005-0000-0000-000068330000}"/>
    <cellStyle name="Normal 4 4 2 13 4 2" xfId="13067" xr:uid="{00000000-0005-0000-0000-000069330000}"/>
    <cellStyle name="Normal 4 4 2 13 5" xfId="13068" xr:uid="{00000000-0005-0000-0000-00006A330000}"/>
    <cellStyle name="Normal 4 4 2 14" xfId="13069" xr:uid="{00000000-0005-0000-0000-00006B330000}"/>
    <cellStyle name="Normal 4 4 2 14 2" xfId="13070" xr:uid="{00000000-0005-0000-0000-00006C330000}"/>
    <cellStyle name="Normal 4 4 2 14 2 2" xfId="13071" xr:uid="{00000000-0005-0000-0000-00006D330000}"/>
    <cellStyle name="Normal 4 4 2 14 2 2 2" xfId="13072" xr:uid="{00000000-0005-0000-0000-00006E330000}"/>
    <cellStyle name="Normal 4 4 2 14 2 3" xfId="13073" xr:uid="{00000000-0005-0000-0000-00006F330000}"/>
    <cellStyle name="Normal 4 4 2 14 3" xfId="13074" xr:uid="{00000000-0005-0000-0000-000070330000}"/>
    <cellStyle name="Normal 4 4 2 14 3 2" xfId="13075" xr:uid="{00000000-0005-0000-0000-000071330000}"/>
    <cellStyle name="Normal 4 4 2 14 3 2 2" xfId="13076" xr:uid="{00000000-0005-0000-0000-000072330000}"/>
    <cellStyle name="Normal 4 4 2 14 3 3" xfId="13077" xr:uid="{00000000-0005-0000-0000-000073330000}"/>
    <cellStyle name="Normal 4 4 2 14 4" xfId="13078" xr:uid="{00000000-0005-0000-0000-000074330000}"/>
    <cellStyle name="Normal 4 4 2 14 4 2" xfId="13079" xr:uid="{00000000-0005-0000-0000-000075330000}"/>
    <cellStyle name="Normal 4 4 2 14 5" xfId="13080" xr:uid="{00000000-0005-0000-0000-000076330000}"/>
    <cellStyle name="Normal 4 4 2 15" xfId="13081" xr:uid="{00000000-0005-0000-0000-000077330000}"/>
    <cellStyle name="Normal 4 4 2 15 2" xfId="13082" xr:uid="{00000000-0005-0000-0000-000078330000}"/>
    <cellStyle name="Normal 4 4 2 15 2 2" xfId="13083" xr:uid="{00000000-0005-0000-0000-000079330000}"/>
    <cellStyle name="Normal 4 4 2 15 2 2 2" xfId="13084" xr:uid="{00000000-0005-0000-0000-00007A330000}"/>
    <cellStyle name="Normal 4 4 2 15 2 3" xfId="13085" xr:uid="{00000000-0005-0000-0000-00007B330000}"/>
    <cellStyle name="Normal 4 4 2 15 3" xfId="13086" xr:uid="{00000000-0005-0000-0000-00007C330000}"/>
    <cellStyle name="Normal 4 4 2 15 3 2" xfId="13087" xr:uid="{00000000-0005-0000-0000-00007D330000}"/>
    <cellStyle name="Normal 4 4 2 15 3 2 2" xfId="13088" xr:uid="{00000000-0005-0000-0000-00007E330000}"/>
    <cellStyle name="Normal 4 4 2 15 3 3" xfId="13089" xr:uid="{00000000-0005-0000-0000-00007F330000}"/>
    <cellStyle name="Normal 4 4 2 15 4" xfId="13090" xr:uid="{00000000-0005-0000-0000-000080330000}"/>
    <cellStyle name="Normal 4 4 2 15 4 2" xfId="13091" xr:uid="{00000000-0005-0000-0000-000081330000}"/>
    <cellStyle name="Normal 4 4 2 15 5" xfId="13092" xr:uid="{00000000-0005-0000-0000-000082330000}"/>
    <cellStyle name="Normal 4 4 2 16" xfId="13093" xr:uid="{00000000-0005-0000-0000-000083330000}"/>
    <cellStyle name="Normal 4 4 2 16 2" xfId="13094" xr:uid="{00000000-0005-0000-0000-000084330000}"/>
    <cellStyle name="Normal 4 4 2 16 2 2" xfId="13095" xr:uid="{00000000-0005-0000-0000-000085330000}"/>
    <cellStyle name="Normal 4 4 2 16 3" xfId="13096" xr:uid="{00000000-0005-0000-0000-000086330000}"/>
    <cellStyle name="Normal 4 4 2 17" xfId="13097" xr:uid="{00000000-0005-0000-0000-000087330000}"/>
    <cellStyle name="Normal 4 4 2 17 2" xfId="13098" xr:uid="{00000000-0005-0000-0000-000088330000}"/>
    <cellStyle name="Normal 4 4 2 17 2 2" xfId="13099" xr:uid="{00000000-0005-0000-0000-000089330000}"/>
    <cellStyle name="Normal 4 4 2 17 3" xfId="13100" xr:uid="{00000000-0005-0000-0000-00008A330000}"/>
    <cellStyle name="Normal 4 4 2 18" xfId="13101" xr:uid="{00000000-0005-0000-0000-00008B330000}"/>
    <cellStyle name="Normal 4 4 2 18 2" xfId="13102" xr:uid="{00000000-0005-0000-0000-00008C330000}"/>
    <cellStyle name="Normal 4 4 2 19" xfId="13103" xr:uid="{00000000-0005-0000-0000-00008D330000}"/>
    <cellStyle name="Normal 4 4 2 2" xfId="13104" xr:uid="{00000000-0005-0000-0000-00008E330000}"/>
    <cellStyle name="Normal 4 4 2 2 10" xfId="13105" xr:uid="{00000000-0005-0000-0000-00008F330000}"/>
    <cellStyle name="Normal 4 4 2 2 2" xfId="13106" xr:uid="{00000000-0005-0000-0000-000090330000}"/>
    <cellStyle name="Normal 4 4 2 2 2 2" xfId="13107" xr:uid="{00000000-0005-0000-0000-000091330000}"/>
    <cellStyle name="Normal 4 4 2 2 2 2 2" xfId="13108" xr:uid="{00000000-0005-0000-0000-000092330000}"/>
    <cellStyle name="Normal 4 4 2 2 2 2 2 2" xfId="13109" xr:uid="{00000000-0005-0000-0000-000093330000}"/>
    <cellStyle name="Normal 4 4 2 2 2 2 2 2 2" xfId="13110" xr:uid="{00000000-0005-0000-0000-000094330000}"/>
    <cellStyle name="Normal 4 4 2 2 2 2 2 2 3" xfId="13111" xr:uid="{00000000-0005-0000-0000-000095330000}"/>
    <cellStyle name="Normal 4 4 2 2 2 2 2 3" xfId="13112" xr:uid="{00000000-0005-0000-0000-000096330000}"/>
    <cellStyle name="Normal 4 4 2 2 2 2 2 4" xfId="13113" xr:uid="{00000000-0005-0000-0000-000097330000}"/>
    <cellStyle name="Normal 4 4 2 2 2 2 2 5" xfId="13114" xr:uid="{00000000-0005-0000-0000-000098330000}"/>
    <cellStyle name="Normal 4 4 2 2 2 2 3" xfId="13115" xr:uid="{00000000-0005-0000-0000-000099330000}"/>
    <cellStyle name="Normal 4 4 2 2 2 2 3 2" xfId="13116" xr:uid="{00000000-0005-0000-0000-00009A330000}"/>
    <cellStyle name="Normal 4 4 2 2 2 2 3 2 2" xfId="13117" xr:uid="{00000000-0005-0000-0000-00009B330000}"/>
    <cellStyle name="Normal 4 4 2 2 2 2 3 2 3" xfId="13118" xr:uid="{00000000-0005-0000-0000-00009C330000}"/>
    <cellStyle name="Normal 4 4 2 2 2 2 3 3" xfId="13119" xr:uid="{00000000-0005-0000-0000-00009D330000}"/>
    <cellStyle name="Normal 4 4 2 2 2 2 3 4" xfId="13120" xr:uid="{00000000-0005-0000-0000-00009E330000}"/>
    <cellStyle name="Normal 4 4 2 2 2 2 4" xfId="13121" xr:uid="{00000000-0005-0000-0000-00009F330000}"/>
    <cellStyle name="Normal 4 4 2 2 2 2 4 2" xfId="13122" xr:uid="{00000000-0005-0000-0000-0000A0330000}"/>
    <cellStyle name="Normal 4 4 2 2 2 2 4 2 2" xfId="13123" xr:uid="{00000000-0005-0000-0000-0000A1330000}"/>
    <cellStyle name="Normal 4 4 2 2 2 2 4 2 3" xfId="13124" xr:uid="{00000000-0005-0000-0000-0000A2330000}"/>
    <cellStyle name="Normal 4 4 2 2 2 2 4 3" xfId="13125" xr:uid="{00000000-0005-0000-0000-0000A3330000}"/>
    <cellStyle name="Normal 4 4 2 2 2 2 4 4" xfId="13126" xr:uid="{00000000-0005-0000-0000-0000A4330000}"/>
    <cellStyle name="Normal 4 4 2 2 2 2 5" xfId="13127" xr:uid="{00000000-0005-0000-0000-0000A5330000}"/>
    <cellStyle name="Normal 4 4 2 2 2 2 5 2" xfId="13128" xr:uid="{00000000-0005-0000-0000-0000A6330000}"/>
    <cellStyle name="Normal 4 4 2 2 2 2 5 3" xfId="13129" xr:uid="{00000000-0005-0000-0000-0000A7330000}"/>
    <cellStyle name="Normal 4 4 2 2 2 2 6" xfId="13130" xr:uid="{00000000-0005-0000-0000-0000A8330000}"/>
    <cellStyle name="Normal 4 4 2 2 2 2 7" xfId="13131" xr:uid="{00000000-0005-0000-0000-0000A9330000}"/>
    <cellStyle name="Normal 4 4 2 2 2 2 8" xfId="13132" xr:uid="{00000000-0005-0000-0000-0000AA330000}"/>
    <cellStyle name="Normal 4 4 2 2 2 3" xfId="13133" xr:uid="{00000000-0005-0000-0000-0000AB330000}"/>
    <cellStyle name="Normal 4 4 2 2 2 3 2" xfId="13134" xr:uid="{00000000-0005-0000-0000-0000AC330000}"/>
    <cellStyle name="Normal 4 4 2 2 2 3 2 2" xfId="13135" xr:uid="{00000000-0005-0000-0000-0000AD330000}"/>
    <cellStyle name="Normal 4 4 2 2 2 3 2 3" xfId="13136" xr:uid="{00000000-0005-0000-0000-0000AE330000}"/>
    <cellStyle name="Normal 4 4 2 2 2 3 3" xfId="13137" xr:uid="{00000000-0005-0000-0000-0000AF330000}"/>
    <cellStyle name="Normal 4 4 2 2 2 3 4" xfId="13138" xr:uid="{00000000-0005-0000-0000-0000B0330000}"/>
    <cellStyle name="Normal 4 4 2 2 2 3 5" xfId="13139" xr:uid="{00000000-0005-0000-0000-0000B1330000}"/>
    <cellStyle name="Normal 4 4 2 2 2 4" xfId="13140" xr:uid="{00000000-0005-0000-0000-0000B2330000}"/>
    <cellStyle name="Normal 4 4 2 2 2 4 2" xfId="13141" xr:uid="{00000000-0005-0000-0000-0000B3330000}"/>
    <cellStyle name="Normal 4 4 2 2 2 4 2 2" xfId="13142" xr:uid="{00000000-0005-0000-0000-0000B4330000}"/>
    <cellStyle name="Normal 4 4 2 2 2 4 2 3" xfId="13143" xr:uid="{00000000-0005-0000-0000-0000B5330000}"/>
    <cellStyle name="Normal 4 4 2 2 2 4 3" xfId="13144" xr:uid="{00000000-0005-0000-0000-0000B6330000}"/>
    <cellStyle name="Normal 4 4 2 2 2 4 4" xfId="13145" xr:uid="{00000000-0005-0000-0000-0000B7330000}"/>
    <cellStyle name="Normal 4 4 2 2 2 5" xfId="13146" xr:uid="{00000000-0005-0000-0000-0000B8330000}"/>
    <cellStyle name="Normal 4 4 2 2 2 5 2" xfId="13147" xr:uid="{00000000-0005-0000-0000-0000B9330000}"/>
    <cellStyle name="Normal 4 4 2 2 2 5 2 2" xfId="13148" xr:uid="{00000000-0005-0000-0000-0000BA330000}"/>
    <cellStyle name="Normal 4 4 2 2 2 5 2 3" xfId="13149" xr:uid="{00000000-0005-0000-0000-0000BB330000}"/>
    <cellStyle name="Normal 4 4 2 2 2 5 3" xfId="13150" xr:uid="{00000000-0005-0000-0000-0000BC330000}"/>
    <cellStyle name="Normal 4 4 2 2 2 5 4" xfId="13151" xr:uid="{00000000-0005-0000-0000-0000BD330000}"/>
    <cellStyle name="Normal 4 4 2 2 2 6" xfId="13152" xr:uid="{00000000-0005-0000-0000-0000BE330000}"/>
    <cellStyle name="Normal 4 4 2 2 2 6 2" xfId="13153" xr:uid="{00000000-0005-0000-0000-0000BF330000}"/>
    <cellStyle name="Normal 4 4 2 2 2 6 3" xfId="13154" xr:uid="{00000000-0005-0000-0000-0000C0330000}"/>
    <cellStyle name="Normal 4 4 2 2 2 7" xfId="13155" xr:uid="{00000000-0005-0000-0000-0000C1330000}"/>
    <cellStyle name="Normal 4 4 2 2 2 8" xfId="13156" xr:uid="{00000000-0005-0000-0000-0000C2330000}"/>
    <cellStyle name="Normal 4 4 2 2 2 9" xfId="13157" xr:uid="{00000000-0005-0000-0000-0000C3330000}"/>
    <cellStyle name="Normal 4 4 2 2 3" xfId="13158" xr:uid="{00000000-0005-0000-0000-0000C4330000}"/>
    <cellStyle name="Normal 4 4 2 2 3 2" xfId="13159" xr:uid="{00000000-0005-0000-0000-0000C5330000}"/>
    <cellStyle name="Normal 4 4 2 2 3 2 2" xfId="13160" xr:uid="{00000000-0005-0000-0000-0000C6330000}"/>
    <cellStyle name="Normal 4 4 2 2 3 2 2 2" xfId="13161" xr:uid="{00000000-0005-0000-0000-0000C7330000}"/>
    <cellStyle name="Normal 4 4 2 2 3 2 2 3" xfId="13162" xr:uid="{00000000-0005-0000-0000-0000C8330000}"/>
    <cellStyle name="Normal 4 4 2 2 3 2 2 4" xfId="13163" xr:uid="{00000000-0005-0000-0000-0000C9330000}"/>
    <cellStyle name="Normal 4 4 2 2 3 2 3" xfId="13164" xr:uid="{00000000-0005-0000-0000-0000CA330000}"/>
    <cellStyle name="Normal 4 4 2 2 3 2 4" xfId="13165" xr:uid="{00000000-0005-0000-0000-0000CB330000}"/>
    <cellStyle name="Normal 4 4 2 2 3 2 5" xfId="13166" xr:uid="{00000000-0005-0000-0000-0000CC330000}"/>
    <cellStyle name="Normal 4 4 2 2 3 3" xfId="13167" xr:uid="{00000000-0005-0000-0000-0000CD330000}"/>
    <cellStyle name="Normal 4 4 2 2 3 3 2" xfId="13168" xr:uid="{00000000-0005-0000-0000-0000CE330000}"/>
    <cellStyle name="Normal 4 4 2 2 3 3 2 2" xfId="13169" xr:uid="{00000000-0005-0000-0000-0000CF330000}"/>
    <cellStyle name="Normal 4 4 2 2 3 3 2 3" xfId="13170" xr:uid="{00000000-0005-0000-0000-0000D0330000}"/>
    <cellStyle name="Normal 4 4 2 2 3 3 3" xfId="13171" xr:uid="{00000000-0005-0000-0000-0000D1330000}"/>
    <cellStyle name="Normal 4 4 2 2 3 3 4" xfId="13172" xr:uid="{00000000-0005-0000-0000-0000D2330000}"/>
    <cellStyle name="Normal 4 4 2 2 3 3 5" xfId="13173" xr:uid="{00000000-0005-0000-0000-0000D3330000}"/>
    <cellStyle name="Normal 4 4 2 2 3 4" xfId="13174" xr:uid="{00000000-0005-0000-0000-0000D4330000}"/>
    <cellStyle name="Normal 4 4 2 2 3 4 2" xfId="13175" xr:uid="{00000000-0005-0000-0000-0000D5330000}"/>
    <cellStyle name="Normal 4 4 2 2 3 4 2 2" xfId="13176" xr:uid="{00000000-0005-0000-0000-0000D6330000}"/>
    <cellStyle name="Normal 4 4 2 2 3 4 2 3" xfId="13177" xr:uid="{00000000-0005-0000-0000-0000D7330000}"/>
    <cellStyle name="Normal 4 4 2 2 3 4 3" xfId="13178" xr:uid="{00000000-0005-0000-0000-0000D8330000}"/>
    <cellStyle name="Normal 4 4 2 2 3 4 4" xfId="13179" xr:uid="{00000000-0005-0000-0000-0000D9330000}"/>
    <cellStyle name="Normal 4 4 2 2 3 5" xfId="13180" xr:uid="{00000000-0005-0000-0000-0000DA330000}"/>
    <cellStyle name="Normal 4 4 2 2 3 5 2" xfId="13181" xr:uid="{00000000-0005-0000-0000-0000DB330000}"/>
    <cellStyle name="Normal 4 4 2 2 3 5 3" xfId="13182" xr:uid="{00000000-0005-0000-0000-0000DC330000}"/>
    <cellStyle name="Normal 4 4 2 2 3 6" xfId="13183" xr:uid="{00000000-0005-0000-0000-0000DD330000}"/>
    <cellStyle name="Normal 4 4 2 2 3 7" xfId="13184" xr:uid="{00000000-0005-0000-0000-0000DE330000}"/>
    <cellStyle name="Normal 4 4 2 2 3 8" xfId="13185" xr:uid="{00000000-0005-0000-0000-0000DF330000}"/>
    <cellStyle name="Normal 4 4 2 2 4" xfId="13186" xr:uid="{00000000-0005-0000-0000-0000E0330000}"/>
    <cellStyle name="Normal 4 4 2 2 4 2" xfId="13187" xr:uid="{00000000-0005-0000-0000-0000E1330000}"/>
    <cellStyle name="Normal 4 4 2 2 4 2 2" xfId="13188" xr:uid="{00000000-0005-0000-0000-0000E2330000}"/>
    <cellStyle name="Normal 4 4 2 2 4 2 3" xfId="13189" xr:uid="{00000000-0005-0000-0000-0000E3330000}"/>
    <cellStyle name="Normal 4 4 2 2 4 2 4" xfId="13190" xr:uid="{00000000-0005-0000-0000-0000E4330000}"/>
    <cellStyle name="Normal 4 4 2 2 4 3" xfId="13191" xr:uid="{00000000-0005-0000-0000-0000E5330000}"/>
    <cellStyle name="Normal 4 4 2 2 4 4" xfId="13192" xr:uid="{00000000-0005-0000-0000-0000E6330000}"/>
    <cellStyle name="Normal 4 4 2 2 4 5" xfId="13193" xr:uid="{00000000-0005-0000-0000-0000E7330000}"/>
    <cellStyle name="Normal 4 4 2 2 5" xfId="13194" xr:uid="{00000000-0005-0000-0000-0000E8330000}"/>
    <cellStyle name="Normal 4 4 2 2 5 2" xfId="13195" xr:uid="{00000000-0005-0000-0000-0000E9330000}"/>
    <cellStyle name="Normal 4 4 2 2 5 2 2" xfId="13196" xr:uid="{00000000-0005-0000-0000-0000EA330000}"/>
    <cellStyle name="Normal 4 4 2 2 5 2 3" xfId="13197" xr:uid="{00000000-0005-0000-0000-0000EB330000}"/>
    <cellStyle name="Normal 4 4 2 2 5 3" xfId="13198" xr:uid="{00000000-0005-0000-0000-0000EC330000}"/>
    <cellStyle name="Normal 4 4 2 2 5 4" xfId="13199" xr:uid="{00000000-0005-0000-0000-0000ED330000}"/>
    <cellStyle name="Normal 4 4 2 2 5 5" xfId="13200" xr:uid="{00000000-0005-0000-0000-0000EE330000}"/>
    <cellStyle name="Normal 4 4 2 2 6" xfId="13201" xr:uid="{00000000-0005-0000-0000-0000EF330000}"/>
    <cellStyle name="Normal 4 4 2 2 6 2" xfId="13202" xr:uid="{00000000-0005-0000-0000-0000F0330000}"/>
    <cellStyle name="Normal 4 4 2 2 6 2 2" xfId="13203" xr:uid="{00000000-0005-0000-0000-0000F1330000}"/>
    <cellStyle name="Normal 4 4 2 2 6 2 3" xfId="13204" xr:uid="{00000000-0005-0000-0000-0000F2330000}"/>
    <cellStyle name="Normal 4 4 2 2 6 3" xfId="13205" xr:uid="{00000000-0005-0000-0000-0000F3330000}"/>
    <cellStyle name="Normal 4 4 2 2 6 4" xfId="13206" xr:uid="{00000000-0005-0000-0000-0000F4330000}"/>
    <cellStyle name="Normal 4 4 2 2 7" xfId="13207" xr:uid="{00000000-0005-0000-0000-0000F5330000}"/>
    <cellStyle name="Normal 4 4 2 2 7 2" xfId="13208" xr:uid="{00000000-0005-0000-0000-0000F6330000}"/>
    <cellStyle name="Normal 4 4 2 2 7 3" xfId="13209" xr:uid="{00000000-0005-0000-0000-0000F7330000}"/>
    <cellStyle name="Normal 4 4 2 2 8" xfId="13210" xr:uid="{00000000-0005-0000-0000-0000F8330000}"/>
    <cellStyle name="Normal 4 4 2 2 9" xfId="13211" xr:uid="{00000000-0005-0000-0000-0000F9330000}"/>
    <cellStyle name="Normal 4 4 2 20" xfId="13212" xr:uid="{00000000-0005-0000-0000-0000FA330000}"/>
    <cellStyle name="Normal 4 4 2 3" xfId="13213" xr:uid="{00000000-0005-0000-0000-0000FB330000}"/>
    <cellStyle name="Normal 4 4 2 3 2" xfId="13214" xr:uid="{00000000-0005-0000-0000-0000FC330000}"/>
    <cellStyle name="Normal 4 4 2 3 2 2" xfId="13215" xr:uid="{00000000-0005-0000-0000-0000FD330000}"/>
    <cellStyle name="Normal 4 4 2 3 2 2 2" xfId="13216" xr:uid="{00000000-0005-0000-0000-0000FE330000}"/>
    <cellStyle name="Normal 4 4 2 3 2 2 2 2" xfId="13217" xr:uid="{00000000-0005-0000-0000-0000FF330000}"/>
    <cellStyle name="Normal 4 4 2 3 2 2 2 3" xfId="13218" xr:uid="{00000000-0005-0000-0000-000000340000}"/>
    <cellStyle name="Normal 4 4 2 3 2 2 2 4" xfId="13219" xr:uid="{00000000-0005-0000-0000-000001340000}"/>
    <cellStyle name="Normal 4 4 2 3 2 2 3" xfId="13220" xr:uid="{00000000-0005-0000-0000-000002340000}"/>
    <cellStyle name="Normal 4 4 2 3 2 2 4" xfId="13221" xr:uid="{00000000-0005-0000-0000-000003340000}"/>
    <cellStyle name="Normal 4 4 2 3 2 2 5" xfId="13222" xr:uid="{00000000-0005-0000-0000-000004340000}"/>
    <cellStyle name="Normal 4 4 2 3 2 3" xfId="13223" xr:uid="{00000000-0005-0000-0000-000005340000}"/>
    <cellStyle name="Normal 4 4 2 3 2 3 2" xfId="13224" xr:uid="{00000000-0005-0000-0000-000006340000}"/>
    <cellStyle name="Normal 4 4 2 3 2 3 2 2" xfId="13225" xr:uid="{00000000-0005-0000-0000-000007340000}"/>
    <cellStyle name="Normal 4 4 2 3 2 3 2 3" xfId="13226" xr:uid="{00000000-0005-0000-0000-000008340000}"/>
    <cellStyle name="Normal 4 4 2 3 2 3 3" xfId="13227" xr:uid="{00000000-0005-0000-0000-000009340000}"/>
    <cellStyle name="Normal 4 4 2 3 2 3 4" xfId="13228" xr:uid="{00000000-0005-0000-0000-00000A340000}"/>
    <cellStyle name="Normal 4 4 2 3 2 3 5" xfId="13229" xr:uid="{00000000-0005-0000-0000-00000B340000}"/>
    <cellStyle name="Normal 4 4 2 3 2 4" xfId="13230" xr:uid="{00000000-0005-0000-0000-00000C340000}"/>
    <cellStyle name="Normal 4 4 2 3 2 4 2" xfId="13231" xr:uid="{00000000-0005-0000-0000-00000D340000}"/>
    <cellStyle name="Normal 4 4 2 3 2 4 2 2" xfId="13232" xr:uid="{00000000-0005-0000-0000-00000E340000}"/>
    <cellStyle name="Normal 4 4 2 3 2 4 2 3" xfId="13233" xr:uid="{00000000-0005-0000-0000-00000F340000}"/>
    <cellStyle name="Normal 4 4 2 3 2 4 3" xfId="13234" xr:uid="{00000000-0005-0000-0000-000010340000}"/>
    <cellStyle name="Normal 4 4 2 3 2 4 4" xfId="13235" xr:uid="{00000000-0005-0000-0000-000011340000}"/>
    <cellStyle name="Normal 4 4 2 3 2 5" xfId="13236" xr:uid="{00000000-0005-0000-0000-000012340000}"/>
    <cellStyle name="Normal 4 4 2 3 2 5 2" xfId="13237" xr:uid="{00000000-0005-0000-0000-000013340000}"/>
    <cellStyle name="Normal 4 4 2 3 2 5 3" xfId="13238" xr:uid="{00000000-0005-0000-0000-000014340000}"/>
    <cellStyle name="Normal 4 4 2 3 2 6" xfId="13239" xr:uid="{00000000-0005-0000-0000-000015340000}"/>
    <cellStyle name="Normal 4 4 2 3 2 7" xfId="13240" xr:uid="{00000000-0005-0000-0000-000016340000}"/>
    <cellStyle name="Normal 4 4 2 3 2 8" xfId="13241" xr:uid="{00000000-0005-0000-0000-000017340000}"/>
    <cellStyle name="Normal 4 4 2 3 3" xfId="13242" xr:uid="{00000000-0005-0000-0000-000018340000}"/>
    <cellStyle name="Normal 4 4 2 3 3 2" xfId="13243" xr:uid="{00000000-0005-0000-0000-000019340000}"/>
    <cellStyle name="Normal 4 4 2 3 3 2 2" xfId="13244" xr:uid="{00000000-0005-0000-0000-00001A340000}"/>
    <cellStyle name="Normal 4 4 2 3 3 2 2 2" xfId="13245" xr:uid="{00000000-0005-0000-0000-00001B340000}"/>
    <cellStyle name="Normal 4 4 2 3 3 2 3" xfId="13246" xr:uid="{00000000-0005-0000-0000-00001C340000}"/>
    <cellStyle name="Normal 4 4 2 3 3 2 4" xfId="13247" xr:uid="{00000000-0005-0000-0000-00001D340000}"/>
    <cellStyle name="Normal 4 4 2 3 3 3" xfId="13248" xr:uid="{00000000-0005-0000-0000-00001E340000}"/>
    <cellStyle name="Normal 4 4 2 3 3 3 2" xfId="13249" xr:uid="{00000000-0005-0000-0000-00001F340000}"/>
    <cellStyle name="Normal 4 4 2 3 3 4" xfId="13250" xr:uid="{00000000-0005-0000-0000-000020340000}"/>
    <cellStyle name="Normal 4 4 2 3 3 5" xfId="13251" xr:uid="{00000000-0005-0000-0000-000021340000}"/>
    <cellStyle name="Normal 4 4 2 3 4" xfId="13252" xr:uid="{00000000-0005-0000-0000-000022340000}"/>
    <cellStyle name="Normal 4 4 2 3 4 2" xfId="13253" xr:uid="{00000000-0005-0000-0000-000023340000}"/>
    <cellStyle name="Normal 4 4 2 3 4 2 2" xfId="13254" xr:uid="{00000000-0005-0000-0000-000024340000}"/>
    <cellStyle name="Normal 4 4 2 3 4 2 3" xfId="13255" xr:uid="{00000000-0005-0000-0000-000025340000}"/>
    <cellStyle name="Normal 4 4 2 3 4 2 4" xfId="13256" xr:uid="{00000000-0005-0000-0000-000026340000}"/>
    <cellStyle name="Normal 4 4 2 3 4 3" xfId="13257" xr:uid="{00000000-0005-0000-0000-000027340000}"/>
    <cellStyle name="Normal 4 4 2 3 4 4" xfId="13258" xr:uid="{00000000-0005-0000-0000-000028340000}"/>
    <cellStyle name="Normal 4 4 2 3 4 5" xfId="13259" xr:uid="{00000000-0005-0000-0000-000029340000}"/>
    <cellStyle name="Normal 4 4 2 3 5" xfId="13260" xr:uid="{00000000-0005-0000-0000-00002A340000}"/>
    <cellStyle name="Normal 4 4 2 3 5 2" xfId="13261" xr:uid="{00000000-0005-0000-0000-00002B340000}"/>
    <cellStyle name="Normal 4 4 2 3 5 2 2" xfId="13262" xr:uid="{00000000-0005-0000-0000-00002C340000}"/>
    <cellStyle name="Normal 4 4 2 3 5 2 3" xfId="13263" xr:uid="{00000000-0005-0000-0000-00002D340000}"/>
    <cellStyle name="Normal 4 4 2 3 5 3" xfId="13264" xr:uid="{00000000-0005-0000-0000-00002E340000}"/>
    <cellStyle name="Normal 4 4 2 3 5 4" xfId="13265" xr:uid="{00000000-0005-0000-0000-00002F340000}"/>
    <cellStyle name="Normal 4 4 2 3 5 5" xfId="13266" xr:uid="{00000000-0005-0000-0000-000030340000}"/>
    <cellStyle name="Normal 4 4 2 3 6" xfId="13267" xr:uid="{00000000-0005-0000-0000-000031340000}"/>
    <cellStyle name="Normal 4 4 2 3 6 2" xfId="13268" xr:uid="{00000000-0005-0000-0000-000032340000}"/>
    <cellStyle name="Normal 4 4 2 3 6 3" xfId="13269" xr:uid="{00000000-0005-0000-0000-000033340000}"/>
    <cellStyle name="Normal 4 4 2 3 7" xfId="13270" xr:uid="{00000000-0005-0000-0000-000034340000}"/>
    <cellStyle name="Normal 4 4 2 3 8" xfId="13271" xr:uid="{00000000-0005-0000-0000-000035340000}"/>
    <cellStyle name="Normal 4 4 2 3 9" xfId="13272" xr:uid="{00000000-0005-0000-0000-000036340000}"/>
    <cellStyle name="Normal 4 4 2 4" xfId="13273" xr:uid="{00000000-0005-0000-0000-000037340000}"/>
    <cellStyle name="Normal 4 4 2 4 2" xfId="13274" xr:uid="{00000000-0005-0000-0000-000038340000}"/>
    <cellStyle name="Normal 4 4 2 4 2 2" xfId="13275" xr:uid="{00000000-0005-0000-0000-000039340000}"/>
    <cellStyle name="Normal 4 4 2 4 2 2 2" xfId="13276" xr:uid="{00000000-0005-0000-0000-00003A340000}"/>
    <cellStyle name="Normal 4 4 2 4 2 2 2 2" xfId="13277" xr:uid="{00000000-0005-0000-0000-00003B340000}"/>
    <cellStyle name="Normal 4 4 2 4 2 2 3" xfId="13278" xr:uid="{00000000-0005-0000-0000-00003C340000}"/>
    <cellStyle name="Normal 4 4 2 4 2 2 4" xfId="13279" xr:uid="{00000000-0005-0000-0000-00003D340000}"/>
    <cellStyle name="Normal 4 4 2 4 2 3" xfId="13280" xr:uid="{00000000-0005-0000-0000-00003E340000}"/>
    <cellStyle name="Normal 4 4 2 4 2 3 2" xfId="13281" xr:uid="{00000000-0005-0000-0000-00003F340000}"/>
    <cellStyle name="Normal 4 4 2 4 2 4" xfId="13282" xr:uid="{00000000-0005-0000-0000-000040340000}"/>
    <cellStyle name="Normal 4 4 2 4 2 5" xfId="13283" xr:uid="{00000000-0005-0000-0000-000041340000}"/>
    <cellStyle name="Normal 4 4 2 4 3" xfId="13284" xr:uid="{00000000-0005-0000-0000-000042340000}"/>
    <cellStyle name="Normal 4 4 2 4 3 2" xfId="13285" xr:uid="{00000000-0005-0000-0000-000043340000}"/>
    <cellStyle name="Normal 4 4 2 4 3 2 2" xfId="13286" xr:uid="{00000000-0005-0000-0000-000044340000}"/>
    <cellStyle name="Normal 4 4 2 4 3 2 2 2" xfId="13287" xr:uid="{00000000-0005-0000-0000-000045340000}"/>
    <cellStyle name="Normal 4 4 2 4 3 2 3" xfId="13288" xr:uid="{00000000-0005-0000-0000-000046340000}"/>
    <cellStyle name="Normal 4 4 2 4 3 2 4" xfId="13289" xr:uid="{00000000-0005-0000-0000-000047340000}"/>
    <cellStyle name="Normal 4 4 2 4 3 3" xfId="13290" xr:uid="{00000000-0005-0000-0000-000048340000}"/>
    <cellStyle name="Normal 4 4 2 4 3 3 2" xfId="13291" xr:uid="{00000000-0005-0000-0000-000049340000}"/>
    <cellStyle name="Normal 4 4 2 4 3 4" xfId="13292" xr:uid="{00000000-0005-0000-0000-00004A340000}"/>
    <cellStyle name="Normal 4 4 2 4 3 5" xfId="13293" xr:uid="{00000000-0005-0000-0000-00004B340000}"/>
    <cellStyle name="Normal 4 4 2 4 4" xfId="13294" xr:uid="{00000000-0005-0000-0000-00004C340000}"/>
    <cellStyle name="Normal 4 4 2 4 4 2" xfId="13295" xr:uid="{00000000-0005-0000-0000-00004D340000}"/>
    <cellStyle name="Normal 4 4 2 4 4 2 2" xfId="13296" xr:uid="{00000000-0005-0000-0000-00004E340000}"/>
    <cellStyle name="Normal 4 4 2 4 4 2 3" xfId="13297" xr:uid="{00000000-0005-0000-0000-00004F340000}"/>
    <cellStyle name="Normal 4 4 2 4 4 2 4" xfId="13298" xr:uid="{00000000-0005-0000-0000-000050340000}"/>
    <cellStyle name="Normal 4 4 2 4 4 3" xfId="13299" xr:uid="{00000000-0005-0000-0000-000051340000}"/>
    <cellStyle name="Normal 4 4 2 4 4 4" xfId="13300" xr:uid="{00000000-0005-0000-0000-000052340000}"/>
    <cellStyle name="Normal 4 4 2 4 4 5" xfId="13301" xr:uid="{00000000-0005-0000-0000-000053340000}"/>
    <cellStyle name="Normal 4 4 2 4 5" xfId="13302" xr:uid="{00000000-0005-0000-0000-000054340000}"/>
    <cellStyle name="Normal 4 4 2 4 5 2" xfId="13303" xr:uid="{00000000-0005-0000-0000-000055340000}"/>
    <cellStyle name="Normal 4 4 2 4 5 3" xfId="13304" xr:uid="{00000000-0005-0000-0000-000056340000}"/>
    <cellStyle name="Normal 4 4 2 4 5 4" xfId="13305" xr:uid="{00000000-0005-0000-0000-000057340000}"/>
    <cellStyle name="Normal 4 4 2 4 6" xfId="13306" xr:uid="{00000000-0005-0000-0000-000058340000}"/>
    <cellStyle name="Normal 4 4 2 4 7" xfId="13307" xr:uid="{00000000-0005-0000-0000-000059340000}"/>
    <cellStyle name="Normal 4 4 2 4 8" xfId="13308" xr:uid="{00000000-0005-0000-0000-00005A340000}"/>
    <cellStyle name="Normal 4 4 2 5" xfId="13309" xr:uid="{00000000-0005-0000-0000-00005B340000}"/>
    <cellStyle name="Normal 4 4 2 5 2" xfId="13310" xr:uid="{00000000-0005-0000-0000-00005C340000}"/>
    <cellStyle name="Normal 4 4 2 5 2 2" xfId="13311" xr:uid="{00000000-0005-0000-0000-00005D340000}"/>
    <cellStyle name="Normal 4 4 2 5 2 2 2" xfId="13312" xr:uid="{00000000-0005-0000-0000-00005E340000}"/>
    <cellStyle name="Normal 4 4 2 5 2 2 3" xfId="13313" xr:uid="{00000000-0005-0000-0000-00005F340000}"/>
    <cellStyle name="Normal 4 4 2 5 2 3" xfId="13314" xr:uid="{00000000-0005-0000-0000-000060340000}"/>
    <cellStyle name="Normal 4 4 2 5 2 3 2" xfId="13315" xr:uid="{00000000-0005-0000-0000-000061340000}"/>
    <cellStyle name="Normal 4 4 2 5 2 4" xfId="13316" xr:uid="{00000000-0005-0000-0000-000062340000}"/>
    <cellStyle name="Normal 4 4 2 5 3" xfId="13317" xr:uid="{00000000-0005-0000-0000-000063340000}"/>
    <cellStyle name="Normal 4 4 2 5 3 2" xfId="13318" xr:uid="{00000000-0005-0000-0000-000064340000}"/>
    <cellStyle name="Normal 4 4 2 5 3 2 2" xfId="13319" xr:uid="{00000000-0005-0000-0000-000065340000}"/>
    <cellStyle name="Normal 4 4 2 5 3 3" xfId="13320" xr:uid="{00000000-0005-0000-0000-000066340000}"/>
    <cellStyle name="Normal 4 4 2 5 3 4" xfId="13321" xr:uid="{00000000-0005-0000-0000-000067340000}"/>
    <cellStyle name="Normal 4 4 2 5 4" xfId="13322" xr:uid="{00000000-0005-0000-0000-000068340000}"/>
    <cellStyle name="Normal 4 4 2 5 4 2" xfId="13323" xr:uid="{00000000-0005-0000-0000-000069340000}"/>
    <cellStyle name="Normal 4 4 2 5 4 3" xfId="13324" xr:uid="{00000000-0005-0000-0000-00006A340000}"/>
    <cellStyle name="Normal 4 4 2 5 5" xfId="13325" xr:uid="{00000000-0005-0000-0000-00006B340000}"/>
    <cellStyle name="Normal 4 4 2 5 6" xfId="13326" xr:uid="{00000000-0005-0000-0000-00006C340000}"/>
    <cellStyle name="Normal 4 4 2 6" xfId="13327" xr:uid="{00000000-0005-0000-0000-00006D340000}"/>
    <cellStyle name="Normal 4 4 2 6 2" xfId="13328" xr:uid="{00000000-0005-0000-0000-00006E340000}"/>
    <cellStyle name="Normal 4 4 2 6 2 2" xfId="13329" xr:uid="{00000000-0005-0000-0000-00006F340000}"/>
    <cellStyle name="Normal 4 4 2 6 2 2 2" xfId="13330" xr:uid="{00000000-0005-0000-0000-000070340000}"/>
    <cellStyle name="Normal 4 4 2 6 2 2 3" xfId="13331" xr:uid="{00000000-0005-0000-0000-000071340000}"/>
    <cellStyle name="Normal 4 4 2 6 2 3" xfId="13332" xr:uid="{00000000-0005-0000-0000-000072340000}"/>
    <cellStyle name="Normal 4 4 2 6 2 3 2" xfId="13333" xr:uid="{00000000-0005-0000-0000-000073340000}"/>
    <cellStyle name="Normal 4 4 2 6 2 4" xfId="13334" xr:uid="{00000000-0005-0000-0000-000074340000}"/>
    <cellStyle name="Normal 4 4 2 6 3" xfId="13335" xr:uid="{00000000-0005-0000-0000-000075340000}"/>
    <cellStyle name="Normal 4 4 2 6 3 2" xfId="13336" xr:uid="{00000000-0005-0000-0000-000076340000}"/>
    <cellStyle name="Normal 4 4 2 6 3 2 2" xfId="13337" xr:uid="{00000000-0005-0000-0000-000077340000}"/>
    <cellStyle name="Normal 4 4 2 6 3 3" xfId="13338" xr:uid="{00000000-0005-0000-0000-000078340000}"/>
    <cellStyle name="Normal 4 4 2 6 3 4" xfId="13339" xr:uid="{00000000-0005-0000-0000-000079340000}"/>
    <cellStyle name="Normal 4 4 2 6 4" xfId="13340" xr:uid="{00000000-0005-0000-0000-00007A340000}"/>
    <cellStyle name="Normal 4 4 2 6 4 2" xfId="13341" xr:uid="{00000000-0005-0000-0000-00007B340000}"/>
    <cellStyle name="Normal 4 4 2 6 4 3" xfId="13342" xr:uid="{00000000-0005-0000-0000-00007C340000}"/>
    <cellStyle name="Normal 4 4 2 6 5" xfId="13343" xr:uid="{00000000-0005-0000-0000-00007D340000}"/>
    <cellStyle name="Normal 4 4 2 6 6" xfId="13344" xr:uid="{00000000-0005-0000-0000-00007E340000}"/>
    <cellStyle name="Normal 4 4 2 7" xfId="13345" xr:uid="{00000000-0005-0000-0000-00007F340000}"/>
    <cellStyle name="Normal 4 4 2 7 2" xfId="13346" xr:uid="{00000000-0005-0000-0000-000080340000}"/>
    <cellStyle name="Normal 4 4 2 7 2 2" xfId="13347" xr:uid="{00000000-0005-0000-0000-000081340000}"/>
    <cellStyle name="Normal 4 4 2 7 2 2 2" xfId="13348" xr:uid="{00000000-0005-0000-0000-000082340000}"/>
    <cellStyle name="Normal 4 4 2 7 2 2 3" xfId="13349" xr:uid="{00000000-0005-0000-0000-000083340000}"/>
    <cellStyle name="Normal 4 4 2 7 2 3" xfId="13350" xr:uid="{00000000-0005-0000-0000-000084340000}"/>
    <cellStyle name="Normal 4 4 2 7 2 3 2" xfId="13351" xr:uid="{00000000-0005-0000-0000-000085340000}"/>
    <cellStyle name="Normal 4 4 2 7 2 4" xfId="13352" xr:uid="{00000000-0005-0000-0000-000086340000}"/>
    <cellStyle name="Normal 4 4 2 7 3" xfId="13353" xr:uid="{00000000-0005-0000-0000-000087340000}"/>
    <cellStyle name="Normal 4 4 2 7 3 2" xfId="13354" xr:uid="{00000000-0005-0000-0000-000088340000}"/>
    <cellStyle name="Normal 4 4 2 7 3 2 2" xfId="13355" xr:uid="{00000000-0005-0000-0000-000089340000}"/>
    <cellStyle name="Normal 4 4 2 7 3 3" xfId="13356" xr:uid="{00000000-0005-0000-0000-00008A340000}"/>
    <cellStyle name="Normal 4 4 2 7 3 4" xfId="13357" xr:uid="{00000000-0005-0000-0000-00008B340000}"/>
    <cellStyle name="Normal 4 4 2 7 4" xfId="13358" xr:uid="{00000000-0005-0000-0000-00008C340000}"/>
    <cellStyle name="Normal 4 4 2 7 4 2" xfId="13359" xr:uid="{00000000-0005-0000-0000-00008D340000}"/>
    <cellStyle name="Normal 4 4 2 7 4 3" xfId="13360" xr:uid="{00000000-0005-0000-0000-00008E340000}"/>
    <cellStyle name="Normal 4 4 2 7 5" xfId="13361" xr:uid="{00000000-0005-0000-0000-00008F340000}"/>
    <cellStyle name="Normal 4 4 2 7 6" xfId="13362" xr:uid="{00000000-0005-0000-0000-000090340000}"/>
    <cellStyle name="Normal 4 4 2 8" xfId="13363" xr:uid="{00000000-0005-0000-0000-000091340000}"/>
    <cellStyle name="Normal 4 4 2 8 2" xfId="13364" xr:uid="{00000000-0005-0000-0000-000092340000}"/>
    <cellStyle name="Normal 4 4 2 8 2 2" xfId="13365" xr:uid="{00000000-0005-0000-0000-000093340000}"/>
    <cellStyle name="Normal 4 4 2 8 2 2 2" xfId="13366" xr:uid="{00000000-0005-0000-0000-000094340000}"/>
    <cellStyle name="Normal 4 4 2 8 2 3" xfId="13367" xr:uid="{00000000-0005-0000-0000-000095340000}"/>
    <cellStyle name="Normal 4 4 2 8 2 4" xfId="13368" xr:uid="{00000000-0005-0000-0000-000096340000}"/>
    <cellStyle name="Normal 4 4 2 8 3" xfId="13369" xr:uid="{00000000-0005-0000-0000-000097340000}"/>
    <cellStyle name="Normal 4 4 2 8 3 2" xfId="13370" xr:uid="{00000000-0005-0000-0000-000098340000}"/>
    <cellStyle name="Normal 4 4 2 8 3 2 2" xfId="13371" xr:uid="{00000000-0005-0000-0000-000099340000}"/>
    <cellStyle name="Normal 4 4 2 8 3 3" xfId="13372" xr:uid="{00000000-0005-0000-0000-00009A340000}"/>
    <cellStyle name="Normal 4 4 2 8 3 4" xfId="13373" xr:uid="{00000000-0005-0000-0000-00009B340000}"/>
    <cellStyle name="Normal 4 4 2 8 4" xfId="13374" xr:uid="{00000000-0005-0000-0000-00009C340000}"/>
    <cellStyle name="Normal 4 4 2 8 4 2" xfId="13375" xr:uid="{00000000-0005-0000-0000-00009D340000}"/>
    <cellStyle name="Normal 4 4 2 8 5" xfId="13376" xr:uid="{00000000-0005-0000-0000-00009E340000}"/>
    <cellStyle name="Normal 4 4 2 8 6" xfId="13377" xr:uid="{00000000-0005-0000-0000-00009F340000}"/>
    <cellStyle name="Normal 4 4 2 9" xfId="13378" xr:uid="{00000000-0005-0000-0000-0000A0340000}"/>
    <cellStyle name="Normal 4 4 2 9 2" xfId="13379" xr:uid="{00000000-0005-0000-0000-0000A1340000}"/>
    <cellStyle name="Normal 4 4 2 9 2 2" xfId="13380" xr:uid="{00000000-0005-0000-0000-0000A2340000}"/>
    <cellStyle name="Normal 4 4 2 9 2 2 2" xfId="13381" xr:uid="{00000000-0005-0000-0000-0000A3340000}"/>
    <cellStyle name="Normal 4 4 2 9 2 3" xfId="13382" xr:uid="{00000000-0005-0000-0000-0000A4340000}"/>
    <cellStyle name="Normal 4 4 2 9 3" xfId="13383" xr:uid="{00000000-0005-0000-0000-0000A5340000}"/>
    <cellStyle name="Normal 4 4 2 9 3 2" xfId="13384" xr:uid="{00000000-0005-0000-0000-0000A6340000}"/>
    <cellStyle name="Normal 4 4 2 9 3 2 2" xfId="13385" xr:uid="{00000000-0005-0000-0000-0000A7340000}"/>
    <cellStyle name="Normal 4 4 2 9 3 3" xfId="13386" xr:uid="{00000000-0005-0000-0000-0000A8340000}"/>
    <cellStyle name="Normal 4 4 2 9 4" xfId="13387" xr:uid="{00000000-0005-0000-0000-0000A9340000}"/>
    <cellStyle name="Normal 4 4 2 9 4 2" xfId="13388" xr:uid="{00000000-0005-0000-0000-0000AA340000}"/>
    <cellStyle name="Normal 4 4 2 9 5" xfId="13389" xr:uid="{00000000-0005-0000-0000-0000AB340000}"/>
    <cellStyle name="Normal 4 4 2 9 6" xfId="13390" xr:uid="{00000000-0005-0000-0000-0000AC340000}"/>
    <cellStyle name="Normal 4 4 20" xfId="13391" xr:uid="{00000000-0005-0000-0000-0000AD340000}"/>
    <cellStyle name="Normal 4 4 20 2" xfId="13392" xr:uid="{00000000-0005-0000-0000-0000AE340000}"/>
    <cellStyle name="Normal 4 4 20 2 2" xfId="13393" xr:uid="{00000000-0005-0000-0000-0000AF340000}"/>
    <cellStyle name="Normal 4 4 20 3" xfId="13394" xr:uid="{00000000-0005-0000-0000-0000B0340000}"/>
    <cellStyle name="Normal 4 4 21" xfId="13395" xr:uid="{00000000-0005-0000-0000-0000B1340000}"/>
    <cellStyle name="Normal 4 4 21 2" xfId="13396" xr:uid="{00000000-0005-0000-0000-0000B2340000}"/>
    <cellStyle name="Normal 4 4 21 2 2" xfId="13397" xr:uid="{00000000-0005-0000-0000-0000B3340000}"/>
    <cellStyle name="Normal 4 4 21 3" xfId="13398" xr:uid="{00000000-0005-0000-0000-0000B4340000}"/>
    <cellStyle name="Normal 4 4 22" xfId="13399" xr:uid="{00000000-0005-0000-0000-0000B5340000}"/>
    <cellStyle name="Normal 4 4 22 2" xfId="13400" xr:uid="{00000000-0005-0000-0000-0000B6340000}"/>
    <cellStyle name="Normal 4 4 23" xfId="13401" xr:uid="{00000000-0005-0000-0000-0000B7340000}"/>
    <cellStyle name="Normal 4 4 24" xfId="13402" xr:uid="{00000000-0005-0000-0000-0000B8340000}"/>
    <cellStyle name="Normal 4 4 25" xfId="13403" xr:uid="{00000000-0005-0000-0000-0000B9340000}"/>
    <cellStyle name="Normal 4 4 26" xfId="13404" xr:uid="{00000000-0005-0000-0000-0000BA340000}"/>
    <cellStyle name="Normal 4 4 27" xfId="13405" xr:uid="{00000000-0005-0000-0000-0000BB340000}"/>
    <cellStyle name="Normal 4 4 28" xfId="13406" xr:uid="{00000000-0005-0000-0000-0000BC340000}"/>
    <cellStyle name="Normal 4 4 29" xfId="13407" xr:uid="{00000000-0005-0000-0000-0000BD340000}"/>
    <cellStyle name="Normal 4 4 3" xfId="13408" xr:uid="{00000000-0005-0000-0000-0000BE340000}"/>
    <cellStyle name="Normal 4 4 3 10" xfId="13409" xr:uid="{00000000-0005-0000-0000-0000BF340000}"/>
    <cellStyle name="Normal 4 4 3 2" xfId="13410" xr:uid="{00000000-0005-0000-0000-0000C0340000}"/>
    <cellStyle name="Normal 4 4 3 2 2" xfId="13411" xr:uid="{00000000-0005-0000-0000-0000C1340000}"/>
    <cellStyle name="Normal 4 4 3 2 2 2" xfId="13412" xr:uid="{00000000-0005-0000-0000-0000C2340000}"/>
    <cellStyle name="Normal 4 4 3 2 2 2 2" xfId="13413" xr:uid="{00000000-0005-0000-0000-0000C3340000}"/>
    <cellStyle name="Normal 4 4 3 2 2 2 2 2" xfId="13414" xr:uid="{00000000-0005-0000-0000-0000C4340000}"/>
    <cellStyle name="Normal 4 4 3 2 2 2 2 3" xfId="13415" xr:uid="{00000000-0005-0000-0000-0000C5340000}"/>
    <cellStyle name="Normal 4 4 3 2 2 2 3" xfId="13416" xr:uid="{00000000-0005-0000-0000-0000C6340000}"/>
    <cellStyle name="Normal 4 4 3 2 2 2 4" xfId="13417" xr:uid="{00000000-0005-0000-0000-0000C7340000}"/>
    <cellStyle name="Normal 4 4 3 2 2 2 5" xfId="13418" xr:uid="{00000000-0005-0000-0000-0000C8340000}"/>
    <cellStyle name="Normal 4 4 3 2 2 3" xfId="13419" xr:uid="{00000000-0005-0000-0000-0000C9340000}"/>
    <cellStyle name="Normal 4 4 3 2 2 3 2" xfId="13420" xr:uid="{00000000-0005-0000-0000-0000CA340000}"/>
    <cellStyle name="Normal 4 4 3 2 2 3 2 2" xfId="13421" xr:uid="{00000000-0005-0000-0000-0000CB340000}"/>
    <cellStyle name="Normal 4 4 3 2 2 3 2 3" xfId="13422" xr:uid="{00000000-0005-0000-0000-0000CC340000}"/>
    <cellStyle name="Normal 4 4 3 2 2 3 3" xfId="13423" xr:uid="{00000000-0005-0000-0000-0000CD340000}"/>
    <cellStyle name="Normal 4 4 3 2 2 3 4" xfId="13424" xr:uid="{00000000-0005-0000-0000-0000CE340000}"/>
    <cellStyle name="Normal 4 4 3 2 2 4" xfId="13425" xr:uid="{00000000-0005-0000-0000-0000CF340000}"/>
    <cellStyle name="Normal 4 4 3 2 2 4 2" xfId="13426" xr:uid="{00000000-0005-0000-0000-0000D0340000}"/>
    <cellStyle name="Normal 4 4 3 2 2 4 2 2" xfId="13427" xr:uid="{00000000-0005-0000-0000-0000D1340000}"/>
    <cellStyle name="Normal 4 4 3 2 2 4 2 3" xfId="13428" xr:uid="{00000000-0005-0000-0000-0000D2340000}"/>
    <cellStyle name="Normal 4 4 3 2 2 4 3" xfId="13429" xr:uid="{00000000-0005-0000-0000-0000D3340000}"/>
    <cellStyle name="Normal 4 4 3 2 2 4 4" xfId="13430" xr:uid="{00000000-0005-0000-0000-0000D4340000}"/>
    <cellStyle name="Normal 4 4 3 2 2 5" xfId="13431" xr:uid="{00000000-0005-0000-0000-0000D5340000}"/>
    <cellStyle name="Normal 4 4 3 2 2 5 2" xfId="13432" xr:uid="{00000000-0005-0000-0000-0000D6340000}"/>
    <cellStyle name="Normal 4 4 3 2 2 5 3" xfId="13433" xr:uid="{00000000-0005-0000-0000-0000D7340000}"/>
    <cellStyle name="Normal 4 4 3 2 2 6" xfId="13434" xr:uid="{00000000-0005-0000-0000-0000D8340000}"/>
    <cellStyle name="Normal 4 4 3 2 2 7" xfId="13435" xr:uid="{00000000-0005-0000-0000-0000D9340000}"/>
    <cellStyle name="Normal 4 4 3 2 2 8" xfId="13436" xr:uid="{00000000-0005-0000-0000-0000DA340000}"/>
    <cellStyle name="Normal 4 4 3 2 3" xfId="13437" xr:uid="{00000000-0005-0000-0000-0000DB340000}"/>
    <cellStyle name="Normal 4 4 3 2 3 2" xfId="13438" xr:uid="{00000000-0005-0000-0000-0000DC340000}"/>
    <cellStyle name="Normal 4 4 3 2 3 2 2" xfId="13439" xr:uid="{00000000-0005-0000-0000-0000DD340000}"/>
    <cellStyle name="Normal 4 4 3 2 3 2 3" xfId="13440" xr:uid="{00000000-0005-0000-0000-0000DE340000}"/>
    <cellStyle name="Normal 4 4 3 2 3 2 4" xfId="13441" xr:uid="{00000000-0005-0000-0000-0000DF340000}"/>
    <cellStyle name="Normal 4 4 3 2 3 3" xfId="13442" xr:uid="{00000000-0005-0000-0000-0000E0340000}"/>
    <cellStyle name="Normal 4 4 3 2 3 4" xfId="13443" xr:uid="{00000000-0005-0000-0000-0000E1340000}"/>
    <cellStyle name="Normal 4 4 3 2 3 5" xfId="13444" xr:uid="{00000000-0005-0000-0000-0000E2340000}"/>
    <cellStyle name="Normal 4 4 3 2 4" xfId="13445" xr:uid="{00000000-0005-0000-0000-0000E3340000}"/>
    <cellStyle name="Normal 4 4 3 2 4 2" xfId="13446" xr:uid="{00000000-0005-0000-0000-0000E4340000}"/>
    <cellStyle name="Normal 4 4 3 2 4 2 2" xfId="13447" xr:uid="{00000000-0005-0000-0000-0000E5340000}"/>
    <cellStyle name="Normal 4 4 3 2 4 2 3" xfId="13448" xr:uid="{00000000-0005-0000-0000-0000E6340000}"/>
    <cellStyle name="Normal 4 4 3 2 4 3" xfId="13449" xr:uid="{00000000-0005-0000-0000-0000E7340000}"/>
    <cellStyle name="Normal 4 4 3 2 4 4" xfId="13450" xr:uid="{00000000-0005-0000-0000-0000E8340000}"/>
    <cellStyle name="Normal 4 4 3 2 4 5" xfId="13451" xr:uid="{00000000-0005-0000-0000-0000E9340000}"/>
    <cellStyle name="Normal 4 4 3 2 5" xfId="13452" xr:uid="{00000000-0005-0000-0000-0000EA340000}"/>
    <cellStyle name="Normal 4 4 3 2 5 2" xfId="13453" xr:uid="{00000000-0005-0000-0000-0000EB340000}"/>
    <cellStyle name="Normal 4 4 3 2 5 2 2" xfId="13454" xr:uid="{00000000-0005-0000-0000-0000EC340000}"/>
    <cellStyle name="Normal 4 4 3 2 5 2 3" xfId="13455" xr:uid="{00000000-0005-0000-0000-0000ED340000}"/>
    <cellStyle name="Normal 4 4 3 2 5 3" xfId="13456" xr:uid="{00000000-0005-0000-0000-0000EE340000}"/>
    <cellStyle name="Normal 4 4 3 2 5 4" xfId="13457" xr:uid="{00000000-0005-0000-0000-0000EF340000}"/>
    <cellStyle name="Normal 4 4 3 2 6" xfId="13458" xr:uid="{00000000-0005-0000-0000-0000F0340000}"/>
    <cellStyle name="Normal 4 4 3 2 6 2" xfId="13459" xr:uid="{00000000-0005-0000-0000-0000F1340000}"/>
    <cellStyle name="Normal 4 4 3 2 6 3" xfId="13460" xr:uid="{00000000-0005-0000-0000-0000F2340000}"/>
    <cellStyle name="Normal 4 4 3 2 7" xfId="13461" xr:uid="{00000000-0005-0000-0000-0000F3340000}"/>
    <cellStyle name="Normal 4 4 3 2 8" xfId="13462" xr:uid="{00000000-0005-0000-0000-0000F4340000}"/>
    <cellStyle name="Normal 4 4 3 2 9" xfId="13463" xr:uid="{00000000-0005-0000-0000-0000F5340000}"/>
    <cellStyle name="Normal 4 4 3 3" xfId="13464" xr:uid="{00000000-0005-0000-0000-0000F6340000}"/>
    <cellStyle name="Normal 4 4 3 3 2" xfId="13465" xr:uid="{00000000-0005-0000-0000-0000F7340000}"/>
    <cellStyle name="Normal 4 4 3 3 2 2" xfId="13466" xr:uid="{00000000-0005-0000-0000-0000F8340000}"/>
    <cellStyle name="Normal 4 4 3 3 2 2 2" xfId="13467" xr:uid="{00000000-0005-0000-0000-0000F9340000}"/>
    <cellStyle name="Normal 4 4 3 3 2 2 3" xfId="13468" xr:uid="{00000000-0005-0000-0000-0000FA340000}"/>
    <cellStyle name="Normal 4 4 3 3 2 2 4" xfId="13469" xr:uid="{00000000-0005-0000-0000-0000FB340000}"/>
    <cellStyle name="Normal 4 4 3 3 2 3" xfId="13470" xr:uid="{00000000-0005-0000-0000-0000FC340000}"/>
    <cellStyle name="Normal 4 4 3 3 2 4" xfId="13471" xr:uid="{00000000-0005-0000-0000-0000FD340000}"/>
    <cellStyle name="Normal 4 4 3 3 2 5" xfId="13472" xr:uid="{00000000-0005-0000-0000-0000FE340000}"/>
    <cellStyle name="Normal 4 4 3 3 3" xfId="13473" xr:uid="{00000000-0005-0000-0000-0000FF340000}"/>
    <cellStyle name="Normal 4 4 3 3 3 2" xfId="13474" xr:uid="{00000000-0005-0000-0000-000000350000}"/>
    <cellStyle name="Normal 4 4 3 3 3 2 2" xfId="13475" xr:uid="{00000000-0005-0000-0000-000001350000}"/>
    <cellStyle name="Normal 4 4 3 3 3 2 3" xfId="13476" xr:uid="{00000000-0005-0000-0000-000002350000}"/>
    <cellStyle name="Normal 4 4 3 3 3 3" xfId="13477" xr:uid="{00000000-0005-0000-0000-000003350000}"/>
    <cellStyle name="Normal 4 4 3 3 3 4" xfId="13478" xr:uid="{00000000-0005-0000-0000-000004350000}"/>
    <cellStyle name="Normal 4 4 3 3 3 5" xfId="13479" xr:uid="{00000000-0005-0000-0000-000005350000}"/>
    <cellStyle name="Normal 4 4 3 3 4" xfId="13480" xr:uid="{00000000-0005-0000-0000-000006350000}"/>
    <cellStyle name="Normal 4 4 3 3 4 2" xfId="13481" xr:uid="{00000000-0005-0000-0000-000007350000}"/>
    <cellStyle name="Normal 4 4 3 3 4 2 2" xfId="13482" xr:uid="{00000000-0005-0000-0000-000008350000}"/>
    <cellStyle name="Normal 4 4 3 3 4 2 3" xfId="13483" xr:uid="{00000000-0005-0000-0000-000009350000}"/>
    <cellStyle name="Normal 4 4 3 3 4 3" xfId="13484" xr:uid="{00000000-0005-0000-0000-00000A350000}"/>
    <cellStyle name="Normal 4 4 3 3 4 4" xfId="13485" xr:uid="{00000000-0005-0000-0000-00000B350000}"/>
    <cellStyle name="Normal 4 4 3 3 5" xfId="13486" xr:uid="{00000000-0005-0000-0000-00000C350000}"/>
    <cellStyle name="Normal 4 4 3 3 5 2" xfId="13487" xr:uid="{00000000-0005-0000-0000-00000D350000}"/>
    <cellStyle name="Normal 4 4 3 3 5 3" xfId="13488" xr:uid="{00000000-0005-0000-0000-00000E350000}"/>
    <cellStyle name="Normal 4 4 3 3 6" xfId="13489" xr:uid="{00000000-0005-0000-0000-00000F350000}"/>
    <cellStyle name="Normal 4 4 3 3 7" xfId="13490" xr:uid="{00000000-0005-0000-0000-000010350000}"/>
    <cellStyle name="Normal 4 4 3 3 8" xfId="13491" xr:uid="{00000000-0005-0000-0000-000011350000}"/>
    <cellStyle name="Normal 4 4 3 4" xfId="13492" xr:uid="{00000000-0005-0000-0000-000012350000}"/>
    <cellStyle name="Normal 4 4 3 4 2" xfId="13493" xr:uid="{00000000-0005-0000-0000-000013350000}"/>
    <cellStyle name="Normal 4 4 3 4 2 2" xfId="13494" xr:uid="{00000000-0005-0000-0000-000014350000}"/>
    <cellStyle name="Normal 4 4 3 4 2 3" xfId="13495" xr:uid="{00000000-0005-0000-0000-000015350000}"/>
    <cellStyle name="Normal 4 4 3 4 2 4" xfId="13496" xr:uid="{00000000-0005-0000-0000-000016350000}"/>
    <cellStyle name="Normal 4 4 3 4 3" xfId="13497" xr:uid="{00000000-0005-0000-0000-000017350000}"/>
    <cellStyle name="Normal 4 4 3 4 4" xfId="13498" xr:uid="{00000000-0005-0000-0000-000018350000}"/>
    <cellStyle name="Normal 4 4 3 4 5" xfId="13499" xr:uid="{00000000-0005-0000-0000-000019350000}"/>
    <cellStyle name="Normal 4 4 3 5" xfId="13500" xr:uid="{00000000-0005-0000-0000-00001A350000}"/>
    <cellStyle name="Normal 4 4 3 5 2" xfId="13501" xr:uid="{00000000-0005-0000-0000-00001B350000}"/>
    <cellStyle name="Normal 4 4 3 5 2 2" xfId="13502" xr:uid="{00000000-0005-0000-0000-00001C350000}"/>
    <cellStyle name="Normal 4 4 3 5 2 3" xfId="13503" xr:uid="{00000000-0005-0000-0000-00001D350000}"/>
    <cellStyle name="Normal 4 4 3 5 2 4" xfId="13504" xr:uid="{00000000-0005-0000-0000-00001E350000}"/>
    <cellStyle name="Normal 4 4 3 5 3" xfId="13505" xr:uid="{00000000-0005-0000-0000-00001F350000}"/>
    <cellStyle name="Normal 4 4 3 5 4" xfId="13506" xr:uid="{00000000-0005-0000-0000-000020350000}"/>
    <cellStyle name="Normal 4 4 3 5 5" xfId="13507" xr:uid="{00000000-0005-0000-0000-000021350000}"/>
    <cellStyle name="Normal 4 4 3 6" xfId="13508" xr:uid="{00000000-0005-0000-0000-000022350000}"/>
    <cellStyle name="Normal 4 4 3 6 2" xfId="13509" xr:uid="{00000000-0005-0000-0000-000023350000}"/>
    <cellStyle name="Normal 4 4 3 6 2 2" xfId="13510" xr:uid="{00000000-0005-0000-0000-000024350000}"/>
    <cellStyle name="Normal 4 4 3 6 2 3" xfId="13511" xr:uid="{00000000-0005-0000-0000-000025350000}"/>
    <cellStyle name="Normal 4 4 3 6 3" xfId="13512" xr:uid="{00000000-0005-0000-0000-000026350000}"/>
    <cellStyle name="Normal 4 4 3 6 4" xfId="13513" xr:uid="{00000000-0005-0000-0000-000027350000}"/>
    <cellStyle name="Normal 4 4 3 6 5" xfId="13514" xr:uid="{00000000-0005-0000-0000-000028350000}"/>
    <cellStyle name="Normal 4 4 3 7" xfId="13515" xr:uid="{00000000-0005-0000-0000-000029350000}"/>
    <cellStyle name="Normal 4 4 3 7 2" xfId="13516" xr:uid="{00000000-0005-0000-0000-00002A350000}"/>
    <cellStyle name="Normal 4 4 3 7 3" xfId="13517" xr:uid="{00000000-0005-0000-0000-00002B350000}"/>
    <cellStyle name="Normal 4 4 3 8" xfId="13518" xr:uid="{00000000-0005-0000-0000-00002C350000}"/>
    <cellStyle name="Normal 4 4 3 9" xfId="13519" xr:uid="{00000000-0005-0000-0000-00002D350000}"/>
    <cellStyle name="Normal 4 4 30" xfId="43991" xr:uid="{00000000-0005-0000-0000-00002E350000}"/>
    <cellStyle name="Normal 4 4 4" xfId="13520" xr:uid="{00000000-0005-0000-0000-00002F350000}"/>
    <cellStyle name="Normal 4 4 4 2" xfId="13521" xr:uid="{00000000-0005-0000-0000-000030350000}"/>
    <cellStyle name="Normal 4 4 4 2 2" xfId="13522" xr:uid="{00000000-0005-0000-0000-000031350000}"/>
    <cellStyle name="Normal 4 4 4 2 2 2" xfId="13523" xr:uid="{00000000-0005-0000-0000-000032350000}"/>
    <cellStyle name="Normal 4 4 4 2 2 2 2" xfId="13524" xr:uid="{00000000-0005-0000-0000-000033350000}"/>
    <cellStyle name="Normal 4 4 4 2 2 2 3" xfId="13525" xr:uid="{00000000-0005-0000-0000-000034350000}"/>
    <cellStyle name="Normal 4 4 4 2 2 2 4" xfId="13526" xr:uid="{00000000-0005-0000-0000-000035350000}"/>
    <cellStyle name="Normal 4 4 4 2 2 3" xfId="13527" xr:uid="{00000000-0005-0000-0000-000036350000}"/>
    <cellStyle name="Normal 4 4 4 2 2 4" xfId="13528" xr:uid="{00000000-0005-0000-0000-000037350000}"/>
    <cellStyle name="Normal 4 4 4 2 2 5" xfId="13529" xr:uid="{00000000-0005-0000-0000-000038350000}"/>
    <cellStyle name="Normal 4 4 4 2 3" xfId="13530" xr:uid="{00000000-0005-0000-0000-000039350000}"/>
    <cellStyle name="Normal 4 4 4 2 3 2" xfId="13531" xr:uid="{00000000-0005-0000-0000-00003A350000}"/>
    <cellStyle name="Normal 4 4 4 2 3 2 2" xfId="13532" xr:uid="{00000000-0005-0000-0000-00003B350000}"/>
    <cellStyle name="Normal 4 4 4 2 3 2 3" xfId="13533" xr:uid="{00000000-0005-0000-0000-00003C350000}"/>
    <cellStyle name="Normal 4 4 4 2 3 3" xfId="13534" xr:uid="{00000000-0005-0000-0000-00003D350000}"/>
    <cellStyle name="Normal 4 4 4 2 3 4" xfId="13535" xr:uid="{00000000-0005-0000-0000-00003E350000}"/>
    <cellStyle name="Normal 4 4 4 2 3 5" xfId="13536" xr:uid="{00000000-0005-0000-0000-00003F350000}"/>
    <cellStyle name="Normal 4 4 4 2 4" xfId="13537" xr:uid="{00000000-0005-0000-0000-000040350000}"/>
    <cellStyle name="Normal 4 4 4 2 4 2" xfId="13538" xr:uid="{00000000-0005-0000-0000-000041350000}"/>
    <cellStyle name="Normal 4 4 4 2 4 2 2" xfId="13539" xr:uid="{00000000-0005-0000-0000-000042350000}"/>
    <cellStyle name="Normal 4 4 4 2 4 2 3" xfId="13540" xr:uid="{00000000-0005-0000-0000-000043350000}"/>
    <cellStyle name="Normal 4 4 4 2 4 3" xfId="13541" xr:uid="{00000000-0005-0000-0000-000044350000}"/>
    <cellStyle name="Normal 4 4 4 2 4 4" xfId="13542" xr:uid="{00000000-0005-0000-0000-000045350000}"/>
    <cellStyle name="Normal 4 4 4 2 5" xfId="13543" xr:uid="{00000000-0005-0000-0000-000046350000}"/>
    <cellStyle name="Normal 4 4 4 2 5 2" xfId="13544" xr:uid="{00000000-0005-0000-0000-000047350000}"/>
    <cellStyle name="Normal 4 4 4 2 5 3" xfId="13545" xr:uid="{00000000-0005-0000-0000-000048350000}"/>
    <cellStyle name="Normal 4 4 4 2 6" xfId="13546" xr:uid="{00000000-0005-0000-0000-000049350000}"/>
    <cellStyle name="Normal 4 4 4 2 7" xfId="13547" xr:uid="{00000000-0005-0000-0000-00004A350000}"/>
    <cellStyle name="Normal 4 4 4 2 8" xfId="13548" xr:uid="{00000000-0005-0000-0000-00004B350000}"/>
    <cellStyle name="Normal 4 4 4 3" xfId="13549" xr:uid="{00000000-0005-0000-0000-00004C350000}"/>
    <cellStyle name="Normal 4 4 4 3 2" xfId="13550" xr:uid="{00000000-0005-0000-0000-00004D350000}"/>
    <cellStyle name="Normal 4 4 4 3 2 2" xfId="13551" xr:uid="{00000000-0005-0000-0000-00004E350000}"/>
    <cellStyle name="Normal 4 4 4 3 2 2 2" xfId="13552" xr:uid="{00000000-0005-0000-0000-00004F350000}"/>
    <cellStyle name="Normal 4 4 4 3 2 3" xfId="13553" xr:uid="{00000000-0005-0000-0000-000050350000}"/>
    <cellStyle name="Normal 4 4 4 3 2 4" xfId="13554" xr:uid="{00000000-0005-0000-0000-000051350000}"/>
    <cellStyle name="Normal 4 4 4 3 3" xfId="13555" xr:uid="{00000000-0005-0000-0000-000052350000}"/>
    <cellStyle name="Normal 4 4 4 3 3 2" xfId="13556" xr:uid="{00000000-0005-0000-0000-000053350000}"/>
    <cellStyle name="Normal 4 4 4 3 4" xfId="13557" xr:uid="{00000000-0005-0000-0000-000054350000}"/>
    <cellStyle name="Normal 4 4 4 3 5" xfId="13558" xr:uid="{00000000-0005-0000-0000-000055350000}"/>
    <cellStyle name="Normal 4 4 4 4" xfId="13559" xr:uid="{00000000-0005-0000-0000-000056350000}"/>
    <cellStyle name="Normal 4 4 4 4 2" xfId="13560" xr:uid="{00000000-0005-0000-0000-000057350000}"/>
    <cellStyle name="Normal 4 4 4 4 2 2" xfId="13561" xr:uid="{00000000-0005-0000-0000-000058350000}"/>
    <cellStyle name="Normal 4 4 4 4 2 3" xfId="13562" xr:uid="{00000000-0005-0000-0000-000059350000}"/>
    <cellStyle name="Normal 4 4 4 4 2 4" xfId="13563" xr:uid="{00000000-0005-0000-0000-00005A350000}"/>
    <cellStyle name="Normal 4 4 4 4 3" xfId="13564" xr:uid="{00000000-0005-0000-0000-00005B350000}"/>
    <cellStyle name="Normal 4 4 4 4 4" xfId="13565" xr:uid="{00000000-0005-0000-0000-00005C350000}"/>
    <cellStyle name="Normal 4 4 4 4 5" xfId="13566" xr:uid="{00000000-0005-0000-0000-00005D350000}"/>
    <cellStyle name="Normal 4 4 4 5" xfId="13567" xr:uid="{00000000-0005-0000-0000-00005E350000}"/>
    <cellStyle name="Normal 4 4 4 5 2" xfId="13568" xr:uid="{00000000-0005-0000-0000-00005F350000}"/>
    <cellStyle name="Normal 4 4 4 5 2 2" xfId="13569" xr:uid="{00000000-0005-0000-0000-000060350000}"/>
    <cellStyle name="Normal 4 4 4 5 2 3" xfId="13570" xr:uid="{00000000-0005-0000-0000-000061350000}"/>
    <cellStyle name="Normal 4 4 4 5 3" xfId="13571" xr:uid="{00000000-0005-0000-0000-000062350000}"/>
    <cellStyle name="Normal 4 4 4 5 4" xfId="13572" xr:uid="{00000000-0005-0000-0000-000063350000}"/>
    <cellStyle name="Normal 4 4 4 5 5" xfId="13573" xr:uid="{00000000-0005-0000-0000-000064350000}"/>
    <cellStyle name="Normal 4 4 4 6" xfId="13574" xr:uid="{00000000-0005-0000-0000-000065350000}"/>
    <cellStyle name="Normal 4 4 4 6 2" xfId="13575" xr:uid="{00000000-0005-0000-0000-000066350000}"/>
    <cellStyle name="Normal 4 4 4 6 3" xfId="13576" xr:uid="{00000000-0005-0000-0000-000067350000}"/>
    <cellStyle name="Normal 4 4 4 7" xfId="13577" xr:uid="{00000000-0005-0000-0000-000068350000}"/>
    <cellStyle name="Normal 4 4 4 8" xfId="13578" xr:uid="{00000000-0005-0000-0000-000069350000}"/>
    <cellStyle name="Normal 4 4 4 9" xfId="13579" xr:uid="{00000000-0005-0000-0000-00006A350000}"/>
    <cellStyle name="Normal 4 4 5" xfId="13580" xr:uid="{00000000-0005-0000-0000-00006B350000}"/>
    <cellStyle name="Normal 4 4 5 2" xfId="13581" xr:uid="{00000000-0005-0000-0000-00006C350000}"/>
    <cellStyle name="Normal 4 4 5 2 2" xfId="13582" xr:uid="{00000000-0005-0000-0000-00006D350000}"/>
    <cellStyle name="Normal 4 4 5 2 2 2" xfId="13583" xr:uid="{00000000-0005-0000-0000-00006E350000}"/>
    <cellStyle name="Normal 4 4 5 2 2 2 2" xfId="13584" xr:uid="{00000000-0005-0000-0000-00006F350000}"/>
    <cellStyle name="Normal 4 4 5 2 2 2 3" xfId="13585" xr:uid="{00000000-0005-0000-0000-000070350000}"/>
    <cellStyle name="Normal 4 4 5 2 2 2 4" xfId="13586" xr:uid="{00000000-0005-0000-0000-000071350000}"/>
    <cellStyle name="Normal 4 4 5 2 2 3" xfId="13587" xr:uid="{00000000-0005-0000-0000-000072350000}"/>
    <cellStyle name="Normal 4 4 5 2 2 4" xfId="13588" xr:uid="{00000000-0005-0000-0000-000073350000}"/>
    <cellStyle name="Normal 4 4 5 2 2 5" xfId="13589" xr:uid="{00000000-0005-0000-0000-000074350000}"/>
    <cellStyle name="Normal 4 4 5 2 3" xfId="13590" xr:uid="{00000000-0005-0000-0000-000075350000}"/>
    <cellStyle name="Normal 4 4 5 2 3 2" xfId="13591" xr:uid="{00000000-0005-0000-0000-000076350000}"/>
    <cellStyle name="Normal 4 4 5 2 3 2 2" xfId="13592" xr:uid="{00000000-0005-0000-0000-000077350000}"/>
    <cellStyle name="Normal 4 4 5 2 3 2 3" xfId="13593" xr:uid="{00000000-0005-0000-0000-000078350000}"/>
    <cellStyle name="Normal 4 4 5 2 3 3" xfId="13594" xr:uid="{00000000-0005-0000-0000-000079350000}"/>
    <cellStyle name="Normal 4 4 5 2 3 4" xfId="13595" xr:uid="{00000000-0005-0000-0000-00007A350000}"/>
    <cellStyle name="Normal 4 4 5 2 3 5" xfId="13596" xr:uid="{00000000-0005-0000-0000-00007B350000}"/>
    <cellStyle name="Normal 4 4 5 2 4" xfId="13597" xr:uid="{00000000-0005-0000-0000-00007C350000}"/>
    <cellStyle name="Normal 4 4 5 2 4 2" xfId="13598" xr:uid="{00000000-0005-0000-0000-00007D350000}"/>
    <cellStyle name="Normal 4 4 5 2 4 2 2" xfId="13599" xr:uid="{00000000-0005-0000-0000-00007E350000}"/>
    <cellStyle name="Normal 4 4 5 2 4 2 3" xfId="13600" xr:uid="{00000000-0005-0000-0000-00007F350000}"/>
    <cellStyle name="Normal 4 4 5 2 4 3" xfId="13601" xr:uid="{00000000-0005-0000-0000-000080350000}"/>
    <cellStyle name="Normal 4 4 5 2 4 4" xfId="13602" xr:uid="{00000000-0005-0000-0000-000081350000}"/>
    <cellStyle name="Normal 4 4 5 2 5" xfId="13603" xr:uid="{00000000-0005-0000-0000-000082350000}"/>
    <cellStyle name="Normal 4 4 5 2 5 2" xfId="13604" xr:uid="{00000000-0005-0000-0000-000083350000}"/>
    <cellStyle name="Normal 4 4 5 2 5 3" xfId="13605" xr:uid="{00000000-0005-0000-0000-000084350000}"/>
    <cellStyle name="Normal 4 4 5 2 6" xfId="13606" xr:uid="{00000000-0005-0000-0000-000085350000}"/>
    <cellStyle name="Normal 4 4 5 2 7" xfId="13607" xr:uid="{00000000-0005-0000-0000-000086350000}"/>
    <cellStyle name="Normal 4 4 5 2 8" xfId="13608" xr:uid="{00000000-0005-0000-0000-000087350000}"/>
    <cellStyle name="Normal 4 4 5 3" xfId="13609" xr:uid="{00000000-0005-0000-0000-000088350000}"/>
    <cellStyle name="Normal 4 4 5 3 2" xfId="13610" xr:uid="{00000000-0005-0000-0000-000089350000}"/>
    <cellStyle name="Normal 4 4 5 3 2 2" xfId="13611" xr:uid="{00000000-0005-0000-0000-00008A350000}"/>
    <cellStyle name="Normal 4 4 5 3 2 2 2" xfId="13612" xr:uid="{00000000-0005-0000-0000-00008B350000}"/>
    <cellStyle name="Normal 4 4 5 3 2 3" xfId="13613" xr:uid="{00000000-0005-0000-0000-00008C350000}"/>
    <cellStyle name="Normal 4 4 5 3 2 4" xfId="13614" xr:uid="{00000000-0005-0000-0000-00008D350000}"/>
    <cellStyle name="Normal 4 4 5 3 3" xfId="13615" xr:uid="{00000000-0005-0000-0000-00008E350000}"/>
    <cellStyle name="Normal 4 4 5 3 3 2" xfId="13616" xr:uid="{00000000-0005-0000-0000-00008F350000}"/>
    <cellStyle name="Normal 4 4 5 3 4" xfId="13617" xr:uid="{00000000-0005-0000-0000-000090350000}"/>
    <cellStyle name="Normal 4 4 5 3 5" xfId="13618" xr:uid="{00000000-0005-0000-0000-000091350000}"/>
    <cellStyle name="Normal 4 4 5 4" xfId="13619" xr:uid="{00000000-0005-0000-0000-000092350000}"/>
    <cellStyle name="Normal 4 4 5 4 2" xfId="13620" xr:uid="{00000000-0005-0000-0000-000093350000}"/>
    <cellStyle name="Normal 4 4 5 4 2 2" xfId="13621" xr:uid="{00000000-0005-0000-0000-000094350000}"/>
    <cellStyle name="Normal 4 4 5 4 2 3" xfId="13622" xr:uid="{00000000-0005-0000-0000-000095350000}"/>
    <cellStyle name="Normal 4 4 5 4 2 4" xfId="13623" xr:uid="{00000000-0005-0000-0000-000096350000}"/>
    <cellStyle name="Normal 4 4 5 4 3" xfId="13624" xr:uid="{00000000-0005-0000-0000-000097350000}"/>
    <cellStyle name="Normal 4 4 5 4 4" xfId="13625" xr:uid="{00000000-0005-0000-0000-000098350000}"/>
    <cellStyle name="Normal 4 4 5 4 5" xfId="13626" xr:uid="{00000000-0005-0000-0000-000099350000}"/>
    <cellStyle name="Normal 4 4 5 5" xfId="13627" xr:uid="{00000000-0005-0000-0000-00009A350000}"/>
    <cellStyle name="Normal 4 4 5 5 2" xfId="13628" xr:uid="{00000000-0005-0000-0000-00009B350000}"/>
    <cellStyle name="Normal 4 4 5 5 2 2" xfId="13629" xr:uid="{00000000-0005-0000-0000-00009C350000}"/>
    <cellStyle name="Normal 4 4 5 5 2 3" xfId="13630" xr:uid="{00000000-0005-0000-0000-00009D350000}"/>
    <cellStyle name="Normal 4 4 5 5 3" xfId="13631" xr:uid="{00000000-0005-0000-0000-00009E350000}"/>
    <cellStyle name="Normal 4 4 5 5 4" xfId="13632" xr:uid="{00000000-0005-0000-0000-00009F350000}"/>
    <cellStyle name="Normal 4 4 5 5 5" xfId="13633" xr:uid="{00000000-0005-0000-0000-0000A0350000}"/>
    <cellStyle name="Normal 4 4 5 6" xfId="13634" xr:uid="{00000000-0005-0000-0000-0000A1350000}"/>
    <cellStyle name="Normal 4 4 5 6 2" xfId="13635" xr:uid="{00000000-0005-0000-0000-0000A2350000}"/>
    <cellStyle name="Normal 4 4 5 6 3" xfId="13636" xr:uid="{00000000-0005-0000-0000-0000A3350000}"/>
    <cellStyle name="Normal 4 4 5 7" xfId="13637" xr:uid="{00000000-0005-0000-0000-0000A4350000}"/>
    <cellStyle name="Normal 4 4 5 8" xfId="13638" xr:uid="{00000000-0005-0000-0000-0000A5350000}"/>
    <cellStyle name="Normal 4 4 5 9" xfId="13639" xr:uid="{00000000-0005-0000-0000-0000A6350000}"/>
    <cellStyle name="Normal 4 4 6" xfId="13640" xr:uid="{00000000-0005-0000-0000-0000A7350000}"/>
    <cellStyle name="Normal 4 4 6 2" xfId="13641" xr:uid="{00000000-0005-0000-0000-0000A8350000}"/>
    <cellStyle name="Normal 4 4 6 2 2" xfId="13642" xr:uid="{00000000-0005-0000-0000-0000A9350000}"/>
    <cellStyle name="Normal 4 4 6 2 2 2" xfId="13643" xr:uid="{00000000-0005-0000-0000-0000AA350000}"/>
    <cellStyle name="Normal 4 4 6 2 2 2 2" xfId="13644" xr:uid="{00000000-0005-0000-0000-0000AB350000}"/>
    <cellStyle name="Normal 4 4 6 2 2 2 3" xfId="13645" xr:uid="{00000000-0005-0000-0000-0000AC350000}"/>
    <cellStyle name="Normal 4 4 6 2 2 2 4" xfId="13646" xr:uid="{00000000-0005-0000-0000-0000AD350000}"/>
    <cellStyle name="Normal 4 4 6 2 2 3" xfId="13647" xr:uid="{00000000-0005-0000-0000-0000AE350000}"/>
    <cellStyle name="Normal 4 4 6 2 2 4" xfId="13648" xr:uid="{00000000-0005-0000-0000-0000AF350000}"/>
    <cellStyle name="Normal 4 4 6 2 2 5" xfId="13649" xr:uid="{00000000-0005-0000-0000-0000B0350000}"/>
    <cellStyle name="Normal 4 4 6 2 3" xfId="13650" xr:uid="{00000000-0005-0000-0000-0000B1350000}"/>
    <cellStyle name="Normal 4 4 6 2 3 2" xfId="13651" xr:uid="{00000000-0005-0000-0000-0000B2350000}"/>
    <cellStyle name="Normal 4 4 6 2 3 2 2" xfId="13652" xr:uid="{00000000-0005-0000-0000-0000B3350000}"/>
    <cellStyle name="Normal 4 4 6 2 3 2 3" xfId="13653" xr:uid="{00000000-0005-0000-0000-0000B4350000}"/>
    <cellStyle name="Normal 4 4 6 2 3 3" xfId="13654" xr:uid="{00000000-0005-0000-0000-0000B5350000}"/>
    <cellStyle name="Normal 4 4 6 2 3 4" xfId="13655" xr:uid="{00000000-0005-0000-0000-0000B6350000}"/>
    <cellStyle name="Normal 4 4 6 2 3 5" xfId="13656" xr:uid="{00000000-0005-0000-0000-0000B7350000}"/>
    <cellStyle name="Normal 4 4 6 2 4" xfId="13657" xr:uid="{00000000-0005-0000-0000-0000B8350000}"/>
    <cellStyle name="Normal 4 4 6 2 4 2" xfId="13658" xr:uid="{00000000-0005-0000-0000-0000B9350000}"/>
    <cellStyle name="Normal 4 4 6 2 4 2 2" xfId="13659" xr:uid="{00000000-0005-0000-0000-0000BA350000}"/>
    <cellStyle name="Normal 4 4 6 2 4 2 3" xfId="13660" xr:uid="{00000000-0005-0000-0000-0000BB350000}"/>
    <cellStyle name="Normal 4 4 6 2 4 3" xfId="13661" xr:uid="{00000000-0005-0000-0000-0000BC350000}"/>
    <cellStyle name="Normal 4 4 6 2 4 4" xfId="13662" xr:uid="{00000000-0005-0000-0000-0000BD350000}"/>
    <cellStyle name="Normal 4 4 6 2 5" xfId="13663" xr:uid="{00000000-0005-0000-0000-0000BE350000}"/>
    <cellStyle name="Normal 4 4 6 2 5 2" xfId="13664" xr:uid="{00000000-0005-0000-0000-0000BF350000}"/>
    <cellStyle name="Normal 4 4 6 2 5 3" xfId="13665" xr:uid="{00000000-0005-0000-0000-0000C0350000}"/>
    <cellStyle name="Normal 4 4 6 2 6" xfId="13666" xr:uid="{00000000-0005-0000-0000-0000C1350000}"/>
    <cellStyle name="Normal 4 4 6 2 7" xfId="13667" xr:uid="{00000000-0005-0000-0000-0000C2350000}"/>
    <cellStyle name="Normal 4 4 6 2 8" xfId="13668" xr:uid="{00000000-0005-0000-0000-0000C3350000}"/>
    <cellStyle name="Normal 4 4 6 3" xfId="13669" xr:uid="{00000000-0005-0000-0000-0000C4350000}"/>
    <cellStyle name="Normal 4 4 6 3 2" xfId="13670" xr:uid="{00000000-0005-0000-0000-0000C5350000}"/>
    <cellStyle name="Normal 4 4 6 3 2 2" xfId="13671" xr:uid="{00000000-0005-0000-0000-0000C6350000}"/>
    <cellStyle name="Normal 4 4 6 3 2 2 2" xfId="13672" xr:uid="{00000000-0005-0000-0000-0000C7350000}"/>
    <cellStyle name="Normal 4 4 6 3 2 3" xfId="13673" xr:uid="{00000000-0005-0000-0000-0000C8350000}"/>
    <cellStyle name="Normal 4 4 6 3 2 4" xfId="13674" xr:uid="{00000000-0005-0000-0000-0000C9350000}"/>
    <cellStyle name="Normal 4 4 6 3 3" xfId="13675" xr:uid="{00000000-0005-0000-0000-0000CA350000}"/>
    <cellStyle name="Normal 4 4 6 3 3 2" xfId="13676" xr:uid="{00000000-0005-0000-0000-0000CB350000}"/>
    <cellStyle name="Normal 4 4 6 3 4" xfId="13677" xr:uid="{00000000-0005-0000-0000-0000CC350000}"/>
    <cellStyle name="Normal 4 4 6 3 5" xfId="13678" xr:uid="{00000000-0005-0000-0000-0000CD350000}"/>
    <cellStyle name="Normal 4 4 6 4" xfId="13679" xr:uid="{00000000-0005-0000-0000-0000CE350000}"/>
    <cellStyle name="Normal 4 4 6 4 2" xfId="13680" xr:uid="{00000000-0005-0000-0000-0000CF350000}"/>
    <cellStyle name="Normal 4 4 6 4 2 2" xfId="13681" xr:uid="{00000000-0005-0000-0000-0000D0350000}"/>
    <cellStyle name="Normal 4 4 6 4 2 3" xfId="13682" xr:uid="{00000000-0005-0000-0000-0000D1350000}"/>
    <cellStyle name="Normal 4 4 6 4 2 4" xfId="13683" xr:uid="{00000000-0005-0000-0000-0000D2350000}"/>
    <cellStyle name="Normal 4 4 6 4 3" xfId="13684" xr:uid="{00000000-0005-0000-0000-0000D3350000}"/>
    <cellStyle name="Normal 4 4 6 4 4" xfId="13685" xr:uid="{00000000-0005-0000-0000-0000D4350000}"/>
    <cellStyle name="Normal 4 4 6 4 5" xfId="13686" xr:uid="{00000000-0005-0000-0000-0000D5350000}"/>
    <cellStyle name="Normal 4 4 6 5" xfId="13687" xr:uid="{00000000-0005-0000-0000-0000D6350000}"/>
    <cellStyle name="Normal 4 4 6 5 2" xfId="13688" xr:uid="{00000000-0005-0000-0000-0000D7350000}"/>
    <cellStyle name="Normal 4 4 6 5 2 2" xfId="13689" xr:uid="{00000000-0005-0000-0000-0000D8350000}"/>
    <cellStyle name="Normal 4 4 6 5 2 3" xfId="13690" xr:uid="{00000000-0005-0000-0000-0000D9350000}"/>
    <cellStyle name="Normal 4 4 6 5 3" xfId="13691" xr:uid="{00000000-0005-0000-0000-0000DA350000}"/>
    <cellStyle name="Normal 4 4 6 5 4" xfId="13692" xr:uid="{00000000-0005-0000-0000-0000DB350000}"/>
    <cellStyle name="Normal 4 4 6 5 5" xfId="13693" xr:uid="{00000000-0005-0000-0000-0000DC350000}"/>
    <cellStyle name="Normal 4 4 6 6" xfId="13694" xr:uid="{00000000-0005-0000-0000-0000DD350000}"/>
    <cellStyle name="Normal 4 4 6 6 2" xfId="13695" xr:uid="{00000000-0005-0000-0000-0000DE350000}"/>
    <cellStyle name="Normal 4 4 6 6 3" xfId="13696" xr:uid="{00000000-0005-0000-0000-0000DF350000}"/>
    <cellStyle name="Normal 4 4 6 7" xfId="13697" xr:uid="{00000000-0005-0000-0000-0000E0350000}"/>
    <cellStyle name="Normal 4 4 6 8" xfId="13698" xr:uid="{00000000-0005-0000-0000-0000E1350000}"/>
    <cellStyle name="Normal 4 4 6 9" xfId="13699" xr:uid="{00000000-0005-0000-0000-0000E2350000}"/>
    <cellStyle name="Normal 4 4 7" xfId="13700" xr:uid="{00000000-0005-0000-0000-0000E3350000}"/>
    <cellStyle name="Normal 4 4 7 2" xfId="13701" xr:uid="{00000000-0005-0000-0000-0000E4350000}"/>
    <cellStyle name="Normal 4 4 7 2 2" xfId="13702" xr:uid="{00000000-0005-0000-0000-0000E5350000}"/>
    <cellStyle name="Normal 4 4 7 2 2 2" xfId="13703" xr:uid="{00000000-0005-0000-0000-0000E6350000}"/>
    <cellStyle name="Normal 4 4 7 2 2 2 2" xfId="13704" xr:uid="{00000000-0005-0000-0000-0000E7350000}"/>
    <cellStyle name="Normal 4 4 7 2 2 2 3" xfId="13705" xr:uid="{00000000-0005-0000-0000-0000E8350000}"/>
    <cellStyle name="Normal 4 4 7 2 2 2 4" xfId="13706" xr:uid="{00000000-0005-0000-0000-0000E9350000}"/>
    <cellStyle name="Normal 4 4 7 2 2 3" xfId="13707" xr:uid="{00000000-0005-0000-0000-0000EA350000}"/>
    <cellStyle name="Normal 4 4 7 2 2 4" xfId="13708" xr:uid="{00000000-0005-0000-0000-0000EB350000}"/>
    <cellStyle name="Normal 4 4 7 2 2 5" xfId="13709" xr:uid="{00000000-0005-0000-0000-0000EC350000}"/>
    <cellStyle name="Normal 4 4 7 2 3" xfId="13710" xr:uid="{00000000-0005-0000-0000-0000ED350000}"/>
    <cellStyle name="Normal 4 4 7 2 3 2" xfId="13711" xr:uid="{00000000-0005-0000-0000-0000EE350000}"/>
    <cellStyle name="Normal 4 4 7 2 3 2 2" xfId="13712" xr:uid="{00000000-0005-0000-0000-0000EF350000}"/>
    <cellStyle name="Normal 4 4 7 2 3 2 3" xfId="13713" xr:uid="{00000000-0005-0000-0000-0000F0350000}"/>
    <cellStyle name="Normal 4 4 7 2 3 3" xfId="13714" xr:uid="{00000000-0005-0000-0000-0000F1350000}"/>
    <cellStyle name="Normal 4 4 7 2 3 4" xfId="13715" xr:uid="{00000000-0005-0000-0000-0000F2350000}"/>
    <cellStyle name="Normal 4 4 7 2 3 5" xfId="13716" xr:uid="{00000000-0005-0000-0000-0000F3350000}"/>
    <cellStyle name="Normal 4 4 7 2 4" xfId="13717" xr:uid="{00000000-0005-0000-0000-0000F4350000}"/>
    <cellStyle name="Normal 4 4 7 2 4 2" xfId="13718" xr:uid="{00000000-0005-0000-0000-0000F5350000}"/>
    <cellStyle name="Normal 4 4 7 2 4 2 2" xfId="13719" xr:uid="{00000000-0005-0000-0000-0000F6350000}"/>
    <cellStyle name="Normal 4 4 7 2 4 2 3" xfId="13720" xr:uid="{00000000-0005-0000-0000-0000F7350000}"/>
    <cellStyle name="Normal 4 4 7 2 4 3" xfId="13721" xr:uid="{00000000-0005-0000-0000-0000F8350000}"/>
    <cellStyle name="Normal 4 4 7 2 4 4" xfId="13722" xr:uid="{00000000-0005-0000-0000-0000F9350000}"/>
    <cellStyle name="Normal 4 4 7 2 5" xfId="13723" xr:uid="{00000000-0005-0000-0000-0000FA350000}"/>
    <cellStyle name="Normal 4 4 7 2 5 2" xfId="13724" xr:uid="{00000000-0005-0000-0000-0000FB350000}"/>
    <cellStyle name="Normal 4 4 7 2 5 3" xfId="13725" xr:uid="{00000000-0005-0000-0000-0000FC350000}"/>
    <cellStyle name="Normal 4 4 7 2 6" xfId="13726" xr:uid="{00000000-0005-0000-0000-0000FD350000}"/>
    <cellStyle name="Normal 4 4 7 2 7" xfId="13727" xr:uid="{00000000-0005-0000-0000-0000FE350000}"/>
    <cellStyle name="Normal 4 4 7 2 8" xfId="13728" xr:uid="{00000000-0005-0000-0000-0000FF350000}"/>
    <cellStyle name="Normal 4 4 7 3" xfId="13729" xr:uid="{00000000-0005-0000-0000-000000360000}"/>
    <cellStyle name="Normal 4 4 7 3 2" xfId="13730" xr:uid="{00000000-0005-0000-0000-000001360000}"/>
    <cellStyle name="Normal 4 4 7 3 2 2" xfId="13731" xr:uid="{00000000-0005-0000-0000-000002360000}"/>
    <cellStyle name="Normal 4 4 7 3 2 2 2" xfId="13732" xr:uid="{00000000-0005-0000-0000-000003360000}"/>
    <cellStyle name="Normal 4 4 7 3 2 3" xfId="13733" xr:uid="{00000000-0005-0000-0000-000004360000}"/>
    <cellStyle name="Normal 4 4 7 3 2 4" xfId="13734" xr:uid="{00000000-0005-0000-0000-000005360000}"/>
    <cellStyle name="Normal 4 4 7 3 3" xfId="13735" xr:uid="{00000000-0005-0000-0000-000006360000}"/>
    <cellStyle name="Normal 4 4 7 3 3 2" xfId="13736" xr:uid="{00000000-0005-0000-0000-000007360000}"/>
    <cellStyle name="Normal 4 4 7 3 4" xfId="13737" xr:uid="{00000000-0005-0000-0000-000008360000}"/>
    <cellStyle name="Normal 4 4 7 3 5" xfId="13738" xr:uid="{00000000-0005-0000-0000-000009360000}"/>
    <cellStyle name="Normal 4 4 7 4" xfId="13739" xr:uid="{00000000-0005-0000-0000-00000A360000}"/>
    <cellStyle name="Normal 4 4 7 4 2" xfId="13740" xr:uid="{00000000-0005-0000-0000-00000B360000}"/>
    <cellStyle name="Normal 4 4 7 4 2 2" xfId="13741" xr:uid="{00000000-0005-0000-0000-00000C360000}"/>
    <cellStyle name="Normal 4 4 7 4 2 3" xfId="13742" xr:uid="{00000000-0005-0000-0000-00000D360000}"/>
    <cellStyle name="Normal 4 4 7 4 2 4" xfId="13743" xr:uid="{00000000-0005-0000-0000-00000E360000}"/>
    <cellStyle name="Normal 4 4 7 4 3" xfId="13744" xr:uid="{00000000-0005-0000-0000-00000F360000}"/>
    <cellStyle name="Normal 4 4 7 4 4" xfId="13745" xr:uid="{00000000-0005-0000-0000-000010360000}"/>
    <cellStyle name="Normal 4 4 7 4 5" xfId="13746" xr:uid="{00000000-0005-0000-0000-000011360000}"/>
    <cellStyle name="Normal 4 4 7 5" xfId="13747" xr:uid="{00000000-0005-0000-0000-000012360000}"/>
    <cellStyle name="Normal 4 4 7 5 2" xfId="13748" xr:uid="{00000000-0005-0000-0000-000013360000}"/>
    <cellStyle name="Normal 4 4 7 5 2 2" xfId="13749" xr:uid="{00000000-0005-0000-0000-000014360000}"/>
    <cellStyle name="Normal 4 4 7 5 2 3" xfId="13750" xr:uid="{00000000-0005-0000-0000-000015360000}"/>
    <cellStyle name="Normal 4 4 7 5 3" xfId="13751" xr:uid="{00000000-0005-0000-0000-000016360000}"/>
    <cellStyle name="Normal 4 4 7 5 4" xfId="13752" xr:uid="{00000000-0005-0000-0000-000017360000}"/>
    <cellStyle name="Normal 4 4 7 5 5" xfId="13753" xr:uid="{00000000-0005-0000-0000-000018360000}"/>
    <cellStyle name="Normal 4 4 7 6" xfId="13754" xr:uid="{00000000-0005-0000-0000-000019360000}"/>
    <cellStyle name="Normal 4 4 7 6 2" xfId="13755" xr:uid="{00000000-0005-0000-0000-00001A360000}"/>
    <cellStyle name="Normal 4 4 7 6 3" xfId="13756" xr:uid="{00000000-0005-0000-0000-00001B360000}"/>
    <cellStyle name="Normal 4 4 7 7" xfId="13757" xr:uid="{00000000-0005-0000-0000-00001C360000}"/>
    <cellStyle name="Normal 4 4 7 8" xfId="13758" xr:uid="{00000000-0005-0000-0000-00001D360000}"/>
    <cellStyle name="Normal 4 4 7 9" xfId="13759" xr:uid="{00000000-0005-0000-0000-00001E360000}"/>
    <cellStyle name="Normal 4 4 8" xfId="13760" xr:uid="{00000000-0005-0000-0000-00001F360000}"/>
    <cellStyle name="Normal 4 4 8 2" xfId="13761" xr:uid="{00000000-0005-0000-0000-000020360000}"/>
    <cellStyle name="Normal 4 4 8 2 2" xfId="13762" xr:uid="{00000000-0005-0000-0000-000021360000}"/>
    <cellStyle name="Normal 4 4 8 2 2 2" xfId="13763" xr:uid="{00000000-0005-0000-0000-000022360000}"/>
    <cellStyle name="Normal 4 4 8 2 2 2 2" xfId="13764" xr:uid="{00000000-0005-0000-0000-000023360000}"/>
    <cellStyle name="Normal 4 4 8 2 2 2 3" xfId="13765" xr:uid="{00000000-0005-0000-0000-000024360000}"/>
    <cellStyle name="Normal 4 4 8 2 2 2 4" xfId="13766" xr:uid="{00000000-0005-0000-0000-000025360000}"/>
    <cellStyle name="Normal 4 4 8 2 2 3" xfId="13767" xr:uid="{00000000-0005-0000-0000-000026360000}"/>
    <cellStyle name="Normal 4 4 8 2 2 4" xfId="13768" xr:uid="{00000000-0005-0000-0000-000027360000}"/>
    <cellStyle name="Normal 4 4 8 2 2 5" xfId="13769" xr:uid="{00000000-0005-0000-0000-000028360000}"/>
    <cellStyle name="Normal 4 4 8 2 3" xfId="13770" xr:uid="{00000000-0005-0000-0000-000029360000}"/>
    <cellStyle name="Normal 4 4 8 2 3 2" xfId="13771" xr:uid="{00000000-0005-0000-0000-00002A360000}"/>
    <cellStyle name="Normal 4 4 8 2 3 2 2" xfId="13772" xr:uid="{00000000-0005-0000-0000-00002B360000}"/>
    <cellStyle name="Normal 4 4 8 2 3 2 3" xfId="13773" xr:uid="{00000000-0005-0000-0000-00002C360000}"/>
    <cellStyle name="Normal 4 4 8 2 3 3" xfId="13774" xr:uid="{00000000-0005-0000-0000-00002D360000}"/>
    <cellStyle name="Normal 4 4 8 2 3 4" xfId="13775" xr:uid="{00000000-0005-0000-0000-00002E360000}"/>
    <cellStyle name="Normal 4 4 8 2 3 5" xfId="13776" xr:uid="{00000000-0005-0000-0000-00002F360000}"/>
    <cellStyle name="Normal 4 4 8 2 4" xfId="13777" xr:uid="{00000000-0005-0000-0000-000030360000}"/>
    <cellStyle name="Normal 4 4 8 2 4 2" xfId="13778" xr:uid="{00000000-0005-0000-0000-000031360000}"/>
    <cellStyle name="Normal 4 4 8 2 4 2 2" xfId="13779" xr:uid="{00000000-0005-0000-0000-000032360000}"/>
    <cellStyle name="Normal 4 4 8 2 4 2 3" xfId="13780" xr:uid="{00000000-0005-0000-0000-000033360000}"/>
    <cellStyle name="Normal 4 4 8 2 4 3" xfId="13781" xr:uid="{00000000-0005-0000-0000-000034360000}"/>
    <cellStyle name="Normal 4 4 8 2 4 4" xfId="13782" xr:uid="{00000000-0005-0000-0000-000035360000}"/>
    <cellStyle name="Normal 4 4 8 2 5" xfId="13783" xr:uid="{00000000-0005-0000-0000-000036360000}"/>
    <cellStyle name="Normal 4 4 8 2 5 2" xfId="13784" xr:uid="{00000000-0005-0000-0000-000037360000}"/>
    <cellStyle name="Normal 4 4 8 2 5 3" xfId="13785" xr:uid="{00000000-0005-0000-0000-000038360000}"/>
    <cellStyle name="Normal 4 4 8 2 6" xfId="13786" xr:uid="{00000000-0005-0000-0000-000039360000}"/>
    <cellStyle name="Normal 4 4 8 2 7" xfId="13787" xr:uid="{00000000-0005-0000-0000-00003A360000}"/>
    <cellStyle name="Normal 4 4 8 2 8" xfId="13788" xr:uid="{00000000-0005-0000-0000-00003B360000}"/>
    <cellStyle name="Normal 4 4 8 3" xfId="13789" xr:uid="{00000000-0005-0000-0000-00003C360000}"/>
    <cellStyle name="Normal 4 4 8 3 2" xfId="13790" xr:uid="{00000000-0005-0000-0000-00003D360000}"/>
    <cellStyle name="Normal 4 4 8 3 2 2" xfId="13791" xr:uid="{00000000-0005-0000-0000-00003E360000}"/>
    <cellStyle name="Normal 4 4 8 3 2 2 2" xfId="13792" xr:uid="{00000000-0005-0000-0000-00003F360000}"/>
    <cellStyle name="Normal 4 4 8 3 2 3" xfId="13793" xr:uid="{00000000-0005-0000-0000-000040360000}"/>
    <cellStyle name="Normal 4 4 8 3 2 4" xfId="13794" xr:uid="{00000000-0005-0000-0000-000041360000}"/>
    <cellStyle name="Normal 4 4 8 3 3" xfId="13795" xr:uid="{00000000-0005-0000-0000-000042360000}"/>
    <cellStyle name="Normal 4 4 8 3 3 2" xfId="13796" xr:uid="{00000000-0005-0000-0000-000043360000}"/>
    <cellStyle name="Normal 4 4 8 3 4" xfId="13797" xr:uid="{00000000-0005-0000-0000-000044360000}"/>
    <cellStyle name="Normal 4 4 8 3 5" xfId="13798" xr:uid="{00000000-0005-0000-0000-000045360000}"/>
    <cellStyle name="Normal 4 4 8 4" xfId="13799" xr:uid="{00000000-0005-0000-0000-000046360000}"/>
    <cellStyle name="Normal 4 4 8 4 2" xfId="13800" xr:uid="{00000000-0005-0000-0000-000047360000}"/>
    <cellStyle name="Normal 4 4 8 4 2 2" xfId="13801" xr:uid="{00000000-0005-0000-0000-000048360000}"/>
    <cellStyle name="Normal 4 4 8 4 2 3" xfId="13802" xr:uid="{00000000-0005-0000-0000-000049360000}"/>
    <cellStyle name="Normal 4 4 8 4 2 4" xfId="13803" xr:uid="{00000000-0005-0000-0000-00004A360000}"/>
    <cellStyle name="Normal 4 4 8 4 3" xfId="13804" xr:uid="{00000000-0005-0000-0000-00004B360000}"/>
    <cellStyle name="Normal 4 4 8 4 4" xfId="13805" xr:uid="{00000000-0005-0000-0000-00004C360000}"/>
    <cellStyle name="Normal 4 4 8 4 5" xfId="13806" xr:uid="{00000000-0005-0000-0000-00004D360000}"/>
    <cellStyle name="Normal 4 4 8 5" xfId="13807" xr:uid="{00000000-0005-0000-0000-00004E360000}"/>
    <cellStyle name="Normal 4 4 8 5 2" xfId="13808" xr:uid="{00000000-0005-0000-0000-00004F360000}"/>
    <cellStyle name="Normal 4 4 8 5 2 2" xfId="13809" xr:uid="{00000000-0005-0000-0000-000050360000}"/>
    <cellStyle name="Normal 4 4 8 5 2 3" xfId="13810" xr:uid="{00000000-0005-0000-0000-000051360000}"/>
    <cellStyle name="Normal 4 4 8 5 3" xfId="13811" xr:uid="{00000000-0005-0000-0000-000052360000}"/>
    <cellStyle name="Normal 4 4 8 5 4" xfId="13812" xr:uid="{00000000-0005-0000-0000-000053360000}"/>
    <cellStyle name="Normal 4 4 8 5 5" xfId="13813" xr:uid="{00000000-0005-0000-0000-000054360000}"/>
    <cellStyle name="Normal 4 4 8 6" xfId="13814" xr:uid="{00000000-0005-0000-0000-000055360000}"/>
    <cellStyle name="Normal 4 4 8 6 2" xfId="13815" xr:uid="{00000000-0005-0000-0000-000056360000}"/>
    <cellStyle name="Normal 4 4 8 6 3" xfId="13816" xr:uid="{00000000-0005-0000-0000-000057360000}"/>
    <cellStyle name="Normal 4 4 8 7" xfId="13817" xr:uid="{00000000-0005-0000-0000-000058360000}"/>
    <cellStyle name="Normal 4 4 8 8" xfId="13818" xr:uid="{00000000-0005-0000-0000-000059360000}"/>
    <cellStyle name="Normal 4 4 8 9" xfId="13819" xr:uid="{00000000-0005-0000-0000-00005A360000}"/>
    <cellStyle name="Normal 4 4 9" xfId="13820" xr:uid="{00000000-0005-0000-0000-00005B360000}"/>
    <cellStyle name="Normal 4 4 9 2" xfId="13821" xr:uid="{00000000-0005-0000-0000-00005C360000}"/>
    <cellStyle name="Normal 4 4 9 2 2" xfId="13822" xr:uid="{00000000-0005-0000-0000-00005D360000}"/>
    <cellStyle name="Normal 4 4 9 2 2 2" xfId="13823" xr:uid="{00000000-0005-0000-0000-00005E360000}"/>
    <cellStyle name="Normal 4 4 9 2 2 2 2" xfId="13824" xr:uid="{00000000-0005-0000-0000-00005F360000}"/>
    <cellStyle name="Normal 4 4 9 2 2 2 3" xfId="13825" xr:uid="{00000000-0005-0000-0000-000060360000}"/>
    <cellStyle name="Normal 4 4 9 2 2 2 4" xfId="13826" xr:uid="{00000000-0005-0000-0000-000061360000}"/>
    <cellStyle name="Normal 4 4 9 2 2 3" xfId="13827" xr:uid="{00000000-0005-0000-0000-000062360000}"/>
    <cellStyle name="Normal 4 4 9 2 2 4" xfId="13828" xr:uid="{00000000-0005-0000-0000-000063360000}"/>
    <cellStyle name="Normal 4 4 9 2 2 5" xfId="13829" xr:uid="{00000000-0005-0000-0000-000064360000}"/>
    <cellStyle name="Normal 4 4 9 2 3" xfId="13830" xr:uid="{00000000-0005-0000-0000-000065360000}"/>
    <cellStyle name="Normal 4 4 9 2 3 2" xfId="13831" xr:uid="{00000000-0005-0000-0000-000066360000}"/>
    <cellStyle name="Normal 4 4 9 2 3 2 2" xfId="13832" xr:uid="{00000000-0005-0000-0000-000067360000}"/>
    <cellStyle name="Normal 4 4 9 2 3 2 3" xfId="13833" xr:uid="{00000000-0005-0000-0000-000068360000}"/>
    <cellStyle name="Normal 4 4 9 2 3 3" xfId="13834" xr:uid="{00000000-0005-0000-0000-000069360000}"/>
    <cellStyle name="Normal 4 4 9 2 3 4" xfId="13835" xr:uid="{00000000-0005-0000-0000-00006A360000}"/>
    <cellStyle name="Normal 4 4 9 2 3 5" xfId="13836" xr:uid="{00000000-0005-0000-0000-00006B360000}"/>
    <cellStyle name="Normal 4 4 9 2 4" xfId="13837" xr:uid="{00000000-0005-0000-0000-00006C360000}"/>
    <cellStyle name="Normal 4 4 9 2 4 2" xfId="13838" xr:uid="{00000000-0005-0000-0000-00006D360000}"/>
    <cellStyle name="Normal 4 4 9 2 4 2 2" xfId="13839" xr:uid="{00000000-0005-0000-0000-00006E360000}"/>
    <cellStyle name="Normal 4 4 9 2 4 2 3" xfId="13840" xr:uid="{00000000-0005-0000-0000-00006F360000}"/>
    <cellStyle name="Normal 4 4 9 2 4 3" xfId="13841" xr:uid="{00000000-0005-0000-0000-000070360000}"/>
    <cellStyle name="Normal 4 4 9 2 4 4" xfId="13842" xr:uid="{00000000-0005-0000-0000-000071360000}"/>
    <cellStyle name="Normal 4 4 9 2 5" xfId="13843" xr:uid="{00000000-0005-0000-0000-000072360000}"/>
    <cellStyle name="Normal 4 4 9 2 5 2" xfId="13844" xr:uid="{00000000-0005-0000-0000-000073360000}"/>
    <cellStyle name="Normal 4 4 9 2 5 3" xfId="13845" xr:uid="{00000000-0005-0000-0000-000074360000}"/>
    <cellStyle name="Normal 4 4 9 2 6" xfId="13846" xr:uid="{00000000-0005-0000-0000-000075360000}"/>
    <cellStyle name="Normal 4 4 9 2 7" xfId="13847" xr:uid="{00000000-0005-0000-0000-000076360000}"/>
    <cellStyle name="Normal 4 4 9 2 8" xfId="13848" xr:uid="{00000000-0005-0000-0000-000077360000}"/>
    <cellStyle name="Normal 4 4 9 3" xfId="13849" xr:uid="{00000000-0005-0000-0000-000078360000}"/>
    <cellStyle name="Normal 4 4 9 3 2" xfId="13850" xr:uid="{00000000-0005-0000-0000-000079360000}"/>
    <cellStyle name="Normal 4 4 9 3 2 2" xfId="13851" xr:uid="{00000000-0005-0000-0000-00007A360000}"/>
    <cellStyle name="Normal 4 4 9 3 2 2 2" xfId="13852" xr:uid="{00000000-0005-0000-0000-00007B360000}"/>
    <cellStyle name="Normal 4 4 9 3 2 3" xfId="13853" xr:uid="{00000000-0005-0000-0000-00007C360000}"/>
    <cellStyle name="Normal 4 4 9 3 2 4" xfId="13854" xr:uid="{00000000-0005-0000-0000-00007D360000}"/>
    <cellStyle name="Normal 4 4 9 3 3" xfId="13855" xr:uid="{00000000-0005-0000-0000-00007E360000}"/>
    <cellStyle name="Normal 4 4 9 3 3 2" xfId="13856" xr:uid="{00000000-0005-0000-0000-00007F360000}"/>
    <cellStyle name="Normal 4 4 9 3 4" xfId="13857" xr:uid="{00000000-0005-0000-0000-000080360000}"/>
    <cellStyle name="Normal 4 4 9 3 5" xfId="13858" xr:uid="{00000000-0005-0000-0000-000081360000}"/>
    <cellStyle name="Normal 4 4 9 4" xfId="13859" xr:uid="{00000000-0005-0000-0000-000082360000}"/>
    <cellStyle name="Normal 4 4 9 4 2" xfId="13860" xr:uid="{00000000-0005-0000-0000-000083360000}"/>
    <cellStyle name="Normal 4 4 9 4 2 2" xfId="13861" xr:uid="{00000000-0005-0000-0000-000084360000}"/>
    <cellStyle name="Normal 4 4 9 4 2 3" xfId="13862" xr:uid="{00000000-0005-0000-0000-000085360000}"/>
    <cellStyle name="Normal 4 4 9 4 2 4" xfId="13863" xr:uid="{00000000-0005-0000-0000-000086360000}"/>
    <cellStyle name="Normal 4 4 9 4 3" xfId="13864" xr:uid="{00000000-0005-0000-0000-000087360000}"/>
    <cellStyle name="Normal 4 4 9 4 4" xfId="13865" xr:uid="{00000000-0005-0000-0000-000088360000}"/>
    <cellStyle name="Normal 4 4 9 4 5" xfId="13866" xr:uid="{00000000-0005-0000-0000-000089360000}"/>
    <cellStyle name="Normal 4 4 9 5" xfId="13867" xr:uid="{00000000-0005-0000-0000-00008A360000}"/>
    <cellStyle name="Normal 4 4 9 5 2" xfId="13868" xr:uid="{00000000-0005-0000-0000-00008B360000}"/>
    <cellStyle name="Normal 4 4 9 5 2 2" xfId="13869" xr:uid="{00000000-0005-0000-0000-00008C360000}"/>
    <cellStyle name="Normal 4 4 9 5 2 3" xfId="13870" xr:uid="{00000000-0005-0000-0000-00008D360000}"/>
    <cellStyle name="Normal 4 4 9 5 3" xfId="13871" xr:uid="{00000000-0005-0000-0000-00008E360000}"/>
    <cellStyle name="Normal 4 4 9 5 4" xfId="13872" xr:uid="{00000000-0005-0000-0000-00008F360000}"/>
    <cellStyle name="Normal 4 4 9 5 5" xfId="13873" xr:uid="{00000000-0005-0000-0000-000090360000}"/>
    <cellStyle name="Normal 4 4 9 6" xfId="13874" xr:uid="{00000000-0005-0000-0000-000091360000}"/>
    <cellStyle name="Normal 4 4 9 6 2" xfId="13875" xr:uid="{00000000-0005-0000-0000-000092360000}"/>
    <cellStyle name="Normal 4 4 9 6 3" xfId="13876" xr:uid="{00000000-0005-0000-0000-000093360000}"/>
    <cellStyle name="Normal 4 4 9 7" xfId="13877" xr:uid="{00000000-0005-0000-0000-000094360000}"/>
    <cellStyle name="Normal 4 4 9 8" xfId="13878" xr:uid="{00000000-0005-0000-0000-000095360000}"/>
    <cellStyle name="Normal 4 4 9 9" xfId="13879" xr:uid="{00000000-0005-0000-0000-000096360000}"/>
    <cellStyle name="Normal 4 5" xfId="13880" xr:uid="{00000000-0005-0000-0000-000097360000}"/>
    <cellStyle name="Normal 4 5 10" xfId="13881" xr:uid="{00000000-0005-0000-0000-000098360000}"/>
    <cellStyle name="Normal 4 5 10 2" xfId="13882" xr:uid="{00000000-0005-0000-0000-000099360000}"/>
    <cellStyle name="Normal 4 5 10 2 2" xfId="13883" xr:uid="{00000000-0005-0000-0000-00009A360000}"/>
    <cellStyle name="Normal 4 5 10 2 2 2" xfId="13884" xr:uid="{00000000-0005-0000-0000-00009B360000}"/>
    <cellStyle name="Normal 4 5 10 2 2 3" xfId="13885" xr:uid="{00000000-0005-0000-0000-00009C360000}"/>
    <cellStyle name="Normal 4 5 10 2 3" xfId="13886" xr:uid="{00000000-0005-0000-0000-00009D360000}"/>
    <cellStyle name="Normal 4 5 10 2 3 2" xfId="13887" xr:uid="{00000000-0005-0000-0000-00009E360000}"/>
    <cellStyle name="Normal 4 5 10 2 4" xfId="13888" xr:uid="{00000000-0005-0000-0000-00009F360000}"/>
    <cellStyle name="Normal 4 5 10 3" xfId="13889" xr:uid="{00000000-0005-0000-0000-0000A0360000}"/>
    <cellStyle name="Normal 4 5 10 3 2" xfId="13890" xr:uid="{00000000-0005-0000-0000-0000A1360000}"/>
    <cellStyle name="Normal 4 5 10 3 2 2" xfId="13891" xr:uid="{00000000-0005-0000-0000-0000A2360000}"/>
    <cellStyle name="Normal 4 5 10 3 3" xfId="13892" xr:uid="{00000000-0005-0000-0000-0000A3360000}"/>
    <cellStyle name="Normal 4 5 10 3 4" xfId="13893" xr:uid="{00000000-0005-0000-0000-0000A4360000}"/>
    <cellStyle name="Normal 4 5 10 4" xfId="13894" xr:uid="{00000000-0005-0000-0000-0000A5360000}"/>
    <cellStyle name="Normal 4 5 10 4 2" xfId="13895" xr:uid="{00000000-0005-0000-0000-0000A6360000}"/>
    <cellStyle name="Normal 4 5 10 4 3" xfId="13896" xr:uid="{00000000-0005-0000-0000-0000A7360000}"/>
    <cellStyle name="Normal 4 5 10 5" xfId="13897" xr:uid="{00000000-0005-0000-0000-0000A8360000}"/>
    <cellStyle name="Normal 4 5 10 6" xfId="13898" xr:uid="{00000000-0005-0000-0000-0000A9360000}"/>
    <cellStyle name="Normal 4 5 11" xfId="13899" xr:uid="{00000000-0005-0000-0000-0000AA360000}"/>
    <cellStyle name="Normal 4 5 11 2" xfId="13900" xr:uid="{00000000-0005-0000-0000-0000AB360000}"/>
    <cellStyle name="Normal 4 5 11 2 2" xfId="13901" xr:uid="{00000000-0005-0000-0000-0000AC360000}"/>
    <cellStyle name="Normal 4 5 11 2 2 2" xfId="13902" xr:uid="{00000000-0005-0000-0000-0000AD360000}"/>
    <cellStyle name="Normal 4 5 11 2 2 3" xfId="13903" xr:uid="{00000000-0005-0000-0000-0000AE360000}"/>
    <cellStyle name="Normal 4 5 11 2 3" xfId="13904" xr:uid="{00000000-0005-0000-0000-0000AF360000}"/>
    <cellStyle name="Normal 4 5 11 2 3 2" xfId="13905" xr:uid="{00000000-0005-0000-0000-0000B0360000}"/>
    <cellStyle name="Normal 4 5 11 2 4" xfId="13906" xr:uid="{00000000-0005-0000-0000-0000B1360000}"/>
    <cellStyle name="Normal 4 5 11 3" xfId="13907" xr:uid="{00000000-0005-0000-0000-0000B2360000}"/>
    <cellStyle name="Normal 4 5 11 3 2" xfId="13908" xr:uid="{00000000-0005-0000-0000-0000B3360000}"/>
    <cellStyle name="Normal 4 5 11 3 2 2" xfId="13909" xr:uid="{00000000-0005-0000-0000-0000B4360000}"/>
    <cellStyle name="Normal 4 5 11 3 3" xfId="13910" xr:uid="{00000000-0005-0000-0000-0000B5360000}"/>
    <cellStyle name="Normal 4 5 11 3 4" xfId="13911" xr:uid="{00000000-0005-0000-0000-0000B6360000}"/>
    <cellStyle name="Normal 4 5 11 4" xfId="13912" xr:uid="{00000000-0005-0000-0000-0000B7360000}"/>
    <cellStyle name="Normal 4 5 11 4 2" xfId="13913" xr:uid="{00000000-0005-0000-0000-0000B8360000}"/>
    <cellStyle name="Normal 4 5 11 4 3" xfId="13914" xr:uid="{00000000-0005-0000-0000-0000B9360000}"/>
    <cellStyle name="Normal 4 5 11 5" xfId="13915" xr:uid="{00000000-0005-0000-0000-0000BA360000}"/>
    <cellStyle name="Normal 4 5 11 6" xfId="13916" xr:uid="{00000000-0005-0000-0000-0000BB360000}"/>
    <cellStyle name="Normal 4 5 12" xfId="13917" xr:uid="{00000000-0005-0000-0000-0000BC360000}"/>
    <cellStyle name="Normal 4 5 12 2" xfId="13918" xr:uid="{00000000-0005-0000-0000-0000BD360000}"/>
    <cellStyle name="Normal 4 5 12 2 2" xfId="13919" xr:uid="{00000000-0005-0000-0000-0000BE360000}"/>
    <cellStyle name="Normal 4 5 12 2 2 2" xfId="13920" xr:uid="{00000000-0005-0000-0000-0000BF360000}"/>
    <cellStyle name="Normal 4 5 12 2 3" xfId="13921" xr:uid="{00000000-0005-0000-0000-0000C0360000}"/>
    <cellStyle name="Normal 4 5 12 2 4" xfId="13922" xr:uid="{00000000-0005-0000-0000-0000C1360000}"/>
    <cellStyle name="Normal 4 5 12 3" xfId="13923" xr:uid="{00000000-0005-0000-0000-0000C2360000}"/>
    <cellStyle name="Normal 4 5 12 3 2" xfId="13924" xr:uid="{00000000-0005-0000-0000-0000C3360000}"/>
    <cellStyle name="Normal 4 5 12 3 2 2" xfId="13925" xr:uid="{00000000-0005-0000-0000-0000C4360000}"/>
    <cellStyle name="Normal 4 5 12 3 3" xfId="13926" xr:uid="{00000000-0005-0000-0000-0000C5360000}"/>
    <cellStyle name="Normal 4 5 12 3 4" xfId="13927" xr:uid="{00000000-0005-0000-0000-0000C6360000}"/>
    <cellStyle name="Normal 4 5 12 4" xfId="13928" xr:uid="{00000000-0005-0000-0000-0000C7360000}"/>
    <cellStyle name="Normal 4 5 12 4 2" xfId="13929" xr:uid="{00000000-0005-0000-0000-0000C8360000}"/>
    <cellStyle name="Normal 4 5 12 5" xfId="13930" xr:uid="{00000000-0005-0000-0000-0000C9360000}"/>
    <cellStyle name="Normal 4 5 12 6" xfId="13931" xr:uid="{00000000-0005-0000-0000-0000CA360000}"/>
    <cellStyle name="Normal 4 5 13" xfId="13932" xr:uid="{00000000-0005-0000-0000-0000CB360000}"/>
    <cellStyle name="Normal 4 5 13 2" xfId="13933" xr:uid="{00000000-0005-0000-0000-0000CC360000}"/>
    <cellStyle name="Normal 4 5 13 2 2" xfId="13934" xr:uid="{00000000-0005-0000-0000-0000CD360000}"/>
    <cellStyle name="Normal 4 5 13 2 2 2" xfId="13935" xr:uid="{00000000-0005-0000-0000-0000CE360000}"/>
    <cellStyle name="Normal 4 5 13 2 3" xfId="13936" xr:uid="{00000000-0005-0000-0000-0000CF360000}"/>
    <cellStyle name="Normal 4 5 13 3" xfId="13937" xr:uid="{00000000-0005-0000-0000-0000D0360000}"/>
    <cellStyle name="Normal 4 5 13 3 2" xfId="13938" xr:uid="{00000000-0005-0000-0000-0000D1360000}"/>
    <cellStyle name="Normal 4 5 13 3 2 2" xfId="13939" xr:uid="{00000000-0005-0000-0000-0000D2360000}"/>
    <cellStyle name="Normal 4 5 13 3 3" xfId="13940" xr:uid="{00000000-0005-0000-0000-0000D3360000}"/>
    <cellStyle name="Normal 4 5 13 4" xfId="13941" xr:uid="{00000000-0005-0000-0000-0000D4360000}"/>
    <cellStyle name="Normal 4 5 13 4 2" xfId="13942" xr:uid="{00000000-0005-0000-0000-0000D5360000}"/>
    <cellStyle name="Normal 4 5 13 5" xfId="13943" xr:uid="{00000000-0005-0000-0000-0000D6360000}"/>
    <cellStyle name="Normal 4 5 13 6" xfId="13944" xr:uid="{00000000-0005-0000-0000-0000D7360000}"/>
    <cellStyle name="Normal 4 5 14" xfId="13945" xr:uid="{00000000-0005-0000-0000-0000D8360000}"/>
    <cellStyle name="Normal 4 5 14 2" xfId="13946" xr:uid="{00000000-0005-0000-0000-0000D9360000}"/>
    <cellStyle name="Normal 4 5 14 2 2" xfId="13947" xr:uid="{00000000-0005-0000-0000-0000DA360000}"/>
    <cellStyle name="Normal 4 5 14 2 2 2" xfId="13948" xr:uid="{00000000-0005-0000-0000-0000DB360000}"/>
    <cellStyle name="Normal 4 5 14 2 3" xfId="13949" xr:uid="{00000000-0005-0000-0000-0000DC360000}"/>
    <cellStyle name="Normal 4 5 14 3" xfId="13950" xr:uid="{00000000-0005-0000-0000-0000DD360000}"/>
    <cellStyle name="Normal 4 5 14 3 2" xfId="13951" xr:uid="{00000000-0005-0000-0000-0000DE360000}"/>
    <cellStyle name="Normal 4 5 14 3 2 2" xfId="13952" xr:uid="{00000000-0005-0000-0000-0000DF360000}"/>
    <cellStyle name="Normal 4 5 14 3 3" xfId="13953" xr:uid="{00000000-0005-0000-0000-0000E0360000}"/>
    <cellStyle name="Normal 4 5 14 4" xfId="13954" xr:uid="{00000000-0005-0000-0000-0000E1360000}"/>
    <cellStyle name="Normal 4 5 14 4 2" xfId="13955" xr:uid="{00000000-0005-0000-0000-0000E2360000}"/>
    <cellStyle name="Normal 4 5 14 5" xfId="13956" xr:uid="{00000000-0005-0000-0000-0000E3360000}"/>
    <cellStyle name="Normal 4 5 14 6" xfId="13957" xr:uid="{00000000-0005-0000-0000-0000E4360000}"/>
    <cellStyle name="Normal 4 5 15" xfId="13958" xr:uid="{00000000-0005-0000-0000-0000E5360000}"/>
    <cellStyle name="Normal 4 5 15 2" xfId="13959" xr:uid="{00000000-0005-0000-0000-0000E6360000}"/>
    <cellStyle name="Normal 4 5 15 2 2" xfId="13960" xr:uid="{00000000-0005-0000-0000-0000E7360000}"/>
    <cellStyle name="Normal 4 5 15 2 2 2" xfId="13961" xr:uid="{00000000-0005-0000-0000-0000E8360000}"/>
    <cellStyle name="Normal 4 5 15 2 3" xfId="13962" xr:uid="{00000000-0005-0000-0000-0000E9360000}"/>
    <cellStyle name="Normal 4 5 15 3" xfId="13963" xr:uid="{00000000-0005-0000-0000-0000EA360000}"/>
    <cellStyle name="Normal 4 5 15 3 2" xfId="13964" xr:uid="{00000000-0005-0000-0000-0000EB360000}"/>
    <cellStyle name="Normal 4 5 15 3 2 2" xfId="13965" xr:uid="{00000000-0005-0000-0000-0000EC360000}"/>
    <cellStyle name="Normal 4 5 15 3 3" xfId="13966" xr:uid="{00000000-0005-0000-0000-0000ED360000}"/>
    <cellStyle name="Normal 4 5 15 4" xfId="13967" xr:uid="{00000000-0005-0000-0000-0000EE360000}"/>
    <cellStyle name="Normal 4 5 15 4 2" xfId="13968" xr:uid="{00000000-0005-0000-0000-0000EF360000}"/>
    <cellStyle name="Normal 4 5 15 5" xfId="13969" xr:uid="{00000000-0005-0000-0000-0000F0360000}"/>
    <cellStyle name="Normal 4 5 15 6" xfId="13970" xr:uid="{00000000-0005-0000-0000-0000F1360000}"/>
    <cellStyle name="Normal 4 5 16" xfId="13971" xr:uid="{00000000-0005-0000-0000-0000F2360000}"/>
    <cellStyle name="Normal 4 5 16 2" xfId="13972" xr:uid="{00000000-0005-0000-0000-0000F3360000}"/>
    <cellStyle name="Normal 4 5 16 2 2" xfId="13973" xr:uid="{00000000-0005-0000-0000-0000F4360000}"/>
    <cellStyle name="Normal 4 5 16 3" xfId="13974" xr:uid="{00000000-0005-0000-0000-0000F5360000}"/>
    <cellStyle name="Normal 4 5 17" xfId="13975" xr:uid="{00000000-0005-0000-0000-0000F6360000}"/>
    <cellStyle name="Normal 4 5 17 2" xfId="13976" xr:uid="{00000000-0005-0000-0000-0000F7360000}"/>
    <cellStyle name="Normal 4 5 17 2 2" xfId="13977" xr:uid="{00000000-0005-0000-0000-0000F8360000}"/>
    <cellStyle name="Normal 4 5 17 3" xfId="13978" xr:uid="{00000000-0005-0000-0000-0000F9360000}"/>
    <cellStyle name="Normal 4 5 18" xfId="13979" xr:uid="{00000000-0005-0000-0000-0000FA360000}"/>
    <cellStyle name="Normal 4 5 18 2" xfId="13980" xr:uid="{00000000-0005-0000-0000-0000FB360000}"/>
    <cellStyle name="Normal 4 5 19" xfId="13981" xr:uid="{00000000-0005-0000-0000-0000FC360000}"/>
    <cellStyle name="Normal 4 5 2" xfId="13982" xr:uid="{00000000-0005-0000-0000-0000FD360000}"/>
    <cellStyle name="Normal 4 5 2 10" xfId="13983" xr:uid="{00000000-0005-0000-0000-0000FE360000}"/>
    <cellStyle name="Normal 4 5 2 2" xfId="13984" xr:uid="{00000000-0005-0000-0000-0000FF360000}"/>
    <cellStyle name="Normal 4 5 2 2 2" xfId="13985" xr:uid="{00000000-0005-0000-0000-000000370000}"/>
    <cellStyle name="Normal 4 5 2 2 2 2" xfId="13986" xr:uid="{00000000-0005-0000-0000-000001370000}"/>
    <cellStyle name="Normal 4 5 2 2 2 2 2" xfId="13987" xr:uid="{00000000-0005-0000-0000-000002370000}"/>
    <cellStyle name="Normal 4 5 2 2 2 2 2 2" xfId="13988" xr:uid="{00000000-0005-0000-0000-000003370000}"/>
    <cellStyle name="Normal 4 5 2 2 2 2 2 3" xfId="13989" xr:uid="{00000000-0005-0000-0000-000004370000}"/>
    <cellStyle name="Normal 4 5 2 2 2 2 3" xfId="13990" xr:uid="{00000000-0005-0000-0000-000005370000}"/>
    <cellStyle name="Normal 4 5 2 2 2 2 4" xfId="13991" xr:uid="{00000000-0005-0000-0000-000006370000}"/>
    <cellStyle name="Normal 4 5 2 2 2 2 5" xfId="13992" xr:uid="{00000000-0005-0000-0000-000007370000}"/>
    <cellStyle name="Normal 4 5 2 2 2 3" xfId="13993" xr:uid="{00000000-0005-0000-0000-000008370000}"/>
    <cellStyle name="Normal 4 5 2 2 2 3 2" xfId="13994" xr:uid="{00000000-0005-0000-0000-000009370000}"/>
    <cellStyle name="Normal 4 5 2 2 2 3 2 2" xfId="13995" xr:uid="{00000000-0005-0000-0000-00000A370000}"/>
    <cellStyle name="Normal 4 5 2 2 2 3 2 3" xfId="13996" xr:uid="{00000000-0005-0000-0000-00000B370000}"/>
    <cellStyle name="Normal 4 5 2 2 2 3 3" xfId="13997" xr:uid="{00000000-0005-0000-0000-00000C370000}"/>
    <cellStyle name="Normal 4 5 2 2 2 3 4" xfId="13998" xr:uid="{00000000-0005-0000-0000-00000D370000}"/>
    <cellStyle name="Normal 4 5 2 2 2 4" xfId="13999" xr:uid="{00000000-0005-0000-0000-00000E370000}"/>
    <cellStyle name="Normal 4 5 2 2 2 4 2" xfId="14000" xr:uid="{00000000-0005-0000-0000-00000F370000}"/>
    <cellStyle name="Normal 4 5 2 2 2 4 2 2" xfId="14001" xr:uid="{00000000-0005-0000-0000-000010370000}"/>
    <cellStyle name="Normal 4 5 2 2 2 4 2 3" xfId="14002" xr:uid="{00000000-0005-0000-0000-000011370000}"/>
    <cellStyle name="Normal 4 5 2 2 2 4 3" xfId="14003" xr:uid="{00000000-0005-0000-0000-000012370000}"/>
    <cellStyle name="Normal 4 5 2 2 2 4 4" xfId="14004" xr:uid="{00000000-0005-0000-0000-000013370000}"/>
    <cellStyle name="Normal 4 5 2 2 2 5" xfId="14005" xr:uid="{00000000-0005-0000-0000-000014370000}"/>
    <cellStyle name="Normal 4 5 2 2 2 5 2" xfId="14006" xr:uid="{00000000-0005-0000-0000-000015370000}"/>
    <cellStyle name="Normal 4 5 2 2 2 5 3" xfId="14007" xr:uid="{00000000-0005-0000-0000-000016370000}"/>
    <cellStyle name="Normal 4 5 2 2 2 6" xfId="14008" xr:uid="{00000000-0005-0000-0000-000017370000}"/>
    <cellStyle name="Normal 4 5 2 2 2 7" xfId="14009" xr:uid="{00000000-0005-0000-0000-000018370000}"/>
    <cellStyle name="Normal 4 5 2 2 2 8" xfId="14010" xr:uid="{00000000-0005-0000-0000-000019370000}"/>
    <cellStyle name="Normal 4 5 2 2 3" xfId="14011" xr:uid="{00000000-0005-0000-0000-00001A370000}"/>
    <cellStyle name="Normal 4 5 2 2 3 2" xfId="14012" xr:uid="{00000000-0005-0000-0000-00001B370000}"/>
    <cellStyle name="Normal 4 5 2 2 3 2 2" xfId="14013" xr:uid="{00000000-0005-0000-0000-00001C370000}"/>
    <cellStyle name="Normal 4 5 2 2 3 2 3" xfId="14014" xr:uid="{00000000-0005-0000-0000-00001D370000}"/>
    <cellStyle name="Normal 4 5 2 2 3 3" xfId="14015" xr:uid="{00000000-0005-0000-0000-00001E370000}"/>
    <cellStyle name="Normal 4 5 2 2 3 4" xfId="14016" xr:uid="{00000000-0005-0000-0000-00001F370000}"/>
    <cellStyle name="Normal 4 5 2 2 3 5" xfId="14017" xr:uid="{00000000-0005-0000-0000-000020370000}"/>
    <cellStyle name="Normal 4 5 2 2 4" xfId="14018" xr:uid="{00000000-0005-0000-0000-000021370000}"/>
    <cellStyle name="Normal 4 5 2 2 4 2" xfId="14019" xr:uid="{00000000-0005-0000-0000-000022370000}"/>
    <cellStyle name="Normal 4 5 2 2 4 2 2" xfId="14020" xr:uid="{00000000-0005-0000-0000-000023370000}"/>
    <cellStyle name="Normal 4 5 2 2 4 2 3" xfId="14021" xr:uid="{00000000-0005-0000-0000-000024370000}"/>
    <cellStyle name="Normal 4 5 2 2 4 3" xfId="14022" xr:uid="{00000000-0005-0000-0000-000025370000}"/>
    <cellStyle name="Normal 4 5 2 2 4 4" xfId="14023" xr:uid="{00000000-0005-0000-0000-000026370000}"/>
    <cellStyle name="Normal 4 5 2 2 5" xfId="14024" xr:uid="{00000000-0005-0000-0000-000027370000}"/>
    <cellStyle name="Normal 4 5 2 2 5 2" xfId="14025" xr:uid="{00000000-0005-0000-0000-000028370000}"/>
    <cellStyle name="Normal 4 5 2 2 5 2 2" xfId="14026" xr:uid="{00000000-0005-0000-0000-000029370000}"/>
    <cellStyle name="Normal 4 5 2 2 5 2 3" xfId="14027" xr:uid="{00000000-0005-0000-0000-00002A370000}"/>
    <cellStyle name="Normal 4 5 2 2 5 3" xfId="14028" xr:uid="{00000000-0005-0000-0000-00002B370000}"/>
    <cellStyle name="Normal 4 5 2 2 5 4" xfId="14029" xr:uid="{00000000-0005-0000-0000-00002C370000}"/>
    <cellStyle name="Normal 4 5 2 2 6" xfId="14030" xr:uid="{00000000-0005-0000-0000-00002D370000}"/>
    <cellStyle name="Normal 4 5 2 2 6 2" xfId="14031" xr:uid="{00000000-0005-0000-0000-00002E370000}"/>
    <cellStyle name="Normal 4 5 2 2 6 3" xfId="14032" xr:uid="{00000000-0005-0000-0000-00002F370000}"/>
    <cellStyle name="Normal 4 5 2 2 7" xfId="14033" xr:uid="{00000000-0005-0000-0000-000030370000}"/>
    <cellStyle name="Normal 4 5 2 2 8" xfId="14034" xr:uid="{00000000-0005-0000-0000-000031370000}"/>
    <cellStyle name="Normal 4 5 2 2 9" xfId="14035" xr:uid="{00000000-0005-0000-0000-000032370000}"/>
    <cellStyle name="Normal 4 5 2 3" xfId="14036" xr:uid="{00000000-0005-0000-0000-000033370000}"/>
    <cellStyle name="Normal 4 5 2 3 2" xfId="14037" xr:uid="{00000000-0005-0000-0000-000034370000}"/>
    <cellStyle name="Normal 4 5 2 3 2 2" xfId="14038" xr:uid="{00000000-0005-0000-0000-000035370000}"/>
    <cellStyle name="Normal 4 5 2 3 2 2 2" xfId="14039" xr:uid="{00000000-0005-0000-0000-000036370000}"/>
    <cellStyle name="Normal 4 5 2 3 2 2 3" xfId="14040" xr:uid="{00000000-0005-0000-0000-000037370000}"/>
    <cellStyle name="Normal 4 5 2 3 2 2 4" xfId="14041" xr:uid="{00000000-0005-0000-0000-000038370000}"/>
    <cellStyle name="Normal 4 5 2 3 2 3" xfId="14042" xr:uid="{00000000-0005-0000-0000-000039370000}"/>
    <cellStyle name="Normal 4 5 2 3 2 4" xfId="14043" xr:uid="{00000000-0005-0000-0000-00003A370000}"/>
    <cellStyle name="Normal 4 5 2 3 2 5" xfId="14044" xr:uid="{00000000-0005-0000-0000-00003B370000}"/>
    <cellStyle name="Normal 4 5 2 3 3" xfId="14045" xr:uid="{00000000-0005-0000-0000-00003C370000}"/>
    <cellStyle name="Normal 4 5 2 3 3 2" xfId="14046" xr:uid="{00000000-0005-0000-0000-00003D370000}"/>
    <cellStyle name="Normal 4 5 2 3 3 2 2" xfId="14047" xr:uid="{00000000-0005-0000-0000-00003E370000}"/>
    <cellStyle name="Normal 4 5 2 3 3 2 3" xfId="14048" xr:uid="{00000000-0005-0000-0000-00003F370000}"/>
    <cellStyle name="Normal 4 5 2 3 3 3" xfId="14049" xr:uid="{00000000-0005-0000-0000-000040370000}"/>
    <cellStyle name="Normal 4 5 2 3 3 4" xfId="14050" xr:uid="{00000000-0005-0000-0000-000041370000}"/>
    <cellStyle name="Normal 4 5 2 3 3 5" xfId="14051" xr:uid="{00000000-0005-0000-0000-000042370000}"/>
    <cellStyle name="Normal 4 5 2 3 4" xfId="14052" xr:uid="{00000000-0005-0000-0000-000043370000}"/>
    <cellStyle name="Normal 4 5 2 3 4 2" xfId="14053" xr:uid="{00000000-0005-0000-0000-000044370000}"/>
    <cellStyle name="Normal 4 5 2 3 4 2 2" xfId="14054" xr:uid="{00000000-0005-0000-0000-000045370000}"/>
    <cellStyle name="Normal 4 5 2 3 4 2 3" xfId="14055" xr:uid="{00000000-0005-0000-0000-000046370000}"/>
    <cellStyle name="Normal 4 5 2 3 4 3" xfId="14056" xr:uid="{00000000-0005-0000-0000-000047370000}"/>
    <cellStyle name="Normal 4 5 2 3 4 4" xfId="14057" xr:uid="{00000000-0005-0000-0000-000048370000}"/>
    <cellStyle name="Normal 4 5 2 3 5" xfId="14058" xr:uid="{00000000-0005-0000-0000-000049370000}"/>
    <cellStyle name="Normal 4 5 2 3 5 2" xfId="14059" xr:uid="{00000000-0005-0000-0000-00004A370000}"/>
    <cellStyle name="Normal 4 5 2 3 5 3" xfId="14060" xr:uid="{00000000-0005-0000-0000-00004B370000}"/>
    <cellStyle name="Normal 4 5 2 3 6" xfId="14061" xr:uid="{00000000-0005-0000-0000-00004C370000}"/>
    <cellStyle name="Normal 4 5 2 3 7" xfId="14062" xr:uid="{00000000-0005-0000-0000-00004D370000}"/>
    <cellStyle name="Normal 4 5 2 3 8" xfId="14063" xr:uid="{00000000-0005-0000-0000-00004E370000}"/>
    <cellStyle name="Normal 4 5 2 4" xfId="14064" xr:uid="{00000000-0005-0000-0000-00004F370000}"/>
    <cellStyle name="Normal 4 5 2 4 2" xfId="14065" xr:uid="{00000000-0005-0000-0000-000050370000}"/>
    <cellStyle name="Normal 4 5 2 4 2 2" xfId="14066" xr:uid="{00000000-0005-0000-0000-000051370000}"/>
    <cellStyle name="Normal 4 5 2 4 2 3" xfId="14067" xr:uid="{00000000-0005-0000-0000-000052370000}"/>
    <cellStyle name="Normal 4 5 2 4 2 4" xfId="14068" xr:uid="{00000000-0005-0000-0000-000053370000}"/>
    <cellStyle name="Normal 4 5 2 4 3" xfId="14069" xr:uid="{00000000-0005-0000-0000-000054370000}"/>
    <cellStyle name="Normal 4 5 2 4 4" xfId="14070" xr:uid="{00000000-0005-0000-0000-000055370000}"/>
    <cellStyle name="Normal 4 5 2 4 5" xfId="14071" xr:uid="{00000000-0005-0000-0000-000056370000}"/>
    <cellStyle name="Normal 4 5 2 5" xfId="14072" xr:uid="{00000000-0005-0000-0000-000057370000}"/>
    <cellStyle name="Normal 4 5 2 5 2" xfId="14073" xr:uid="{00000000-0005-0000-0000-000058370000}"/>
    <cellStyle name="Normal 4 5 2 5 2 2" xfId="14074" xr:uid="{00000000-0005-0000-0000-000059370000}"/>
    <cellStyle name="Normal 4 5 2 5 2 3" xfId="14075" xr:uid="{00000000-0005-0000-0000-00005A370000}"/>
    <cellStyle name="Normal 4 5 2 5 3" xfId="14076" xr:uid="{00000000-0005-0000-0000-00005B370000}"/>
    <cellStyle name="Normal 4 5 2 5 4" xfId="14077" xr:uid="{00000000-0005-0000-0000-00005C370000}"/>
    <cellStyle name="Normal 4 5 2 5 5" xfId="14078" xr:uid="{00000000-0005-0000-0000-00005D370000}"/>
    <cellStyle name="Normal 4 5 2 6" xfId="14079" xr:uid="{00000000-0005-0000-0000-00005E370000}"/>
    <cellStyle name="Normal 4 5 2 6 2" xfId="14080" xr:uid="{00000000-0005-0000-0000-00005F370000}"/>
    <cellStyle name="Normal 4 5 2 6 2 2" xfId="14081" xr:uid="{00000000-0005-0000-0000-000060370000}"/>
    <cellStyle name="Normal 4 5 2 6 2 3" xfId="14082" xr:uid="{00000000-0005-0000-0000-000061370000}"/>
    <cellStyle name="Normal 4 5 2 6 3" xfId="14083" xr:uid="{00000000-0005-0000-0000-000062370000}"/>
    <cellStyle name="Normal 4 5 2 6 4" xfId="14084" xr:uid="{00000000-0005-0000-0000-000063370000}"/>
    <cellStyle name="Normal 4 5 2 7" xfId="14085" xr:uid="{00000000-0005-0000-0000-000064370000}"/>
    <cellStyle name="Normal 4 5 2 7 2" xfId="14086" xr:uid="{00000000-0005-0000-0000-000065370000}"/>
    <cellStyle name="Normal 4 5 2 7 3" xfId="14087" xr:uid="{00000000-0005-0000-0000-000066370000}"/>
    <cellStyle name="Normal 4 5 2 8" xfId="14088" xr:uid="{00000000-0005-0000-0000-000067370000}"/>
    <cellStyle name="Normal 4 5 2 9" xfId="14089" xr:uid="{00000000-0005-0000-0000-000068370000}"/>
    <cellStyle name="Normal 4 5 20" xfId="14090" xr:uid="{00000000-0005-0000-0000-000069370000}"/>
    <cellStyle name="Normal 4 5 21" xfId="14091" xr:uid="{00000000-0005-0000-0000-00006A370000}"/>
    <cellStyle name="Normal 4 5 22" xfId="43992" xr:uid="{00000000-0005-0000-0000-00006B370000}"/>
    <cellStyle name="Normal 4 5 3" xfId="14092" xr:uid="{00000000-0005-0000-0000-00006C370000}"/>
    <cellStyle name="Normal 4 5 3 10" xfId="14093" xr:uid="{00000000-0005-0000-0000-00006D370000}"/>
    <cellStyle name="Normal 4 5 3 2" xfId="14094" xr:uid="{00000000-0005-0000-0000-00006E370000}"/>
    <cellStyle name="Normal 4 5 3 2 2" xfId="14095" xr:uid="{00000000-0005-0000-0000-00006F370000}"/>
    <cellStyle name="Normal 4 5 3 2 2 2" xfId="14096" xr:uid="{00000000-0005-0000-0000-000070370000}"/>
    <cellStyle name="Normal 4 5 3 2 2 2 2" xfId="14097" xr:uid="{00000000-0005-0000-0000-000071370000}"/>
    <cellStyle name="Normal 4 5 3 2 2 2 2 2" xfId="14098" xr:uid="{00000000-0005-0000-0000-000072370000}"/>
    <cellStyle name="Normal 4 5 3 2 2 2 2 3" xfId="14099" xr:uid="{00000000-0005-0000-0000-000073370000}"/>
    <cellStyle name="Normal 4 5 3 2 2 2 3" xfId="14100" xr:uid="{00000000-0005-0000-0000-000074370000}"/>
    <cellStyle name="Normal 4 5 3 2 2 2 4" xfId="14101" xr:uid="{00000000-0005-0000-0000-000075370000}"/>
    <cellStyle name="Normal 4 5 3 2 2 2 5" xfId="14102" xr:uid="{00000000-0005-0000-0000-000076370000}"/>
    <cellStyle name="Normal 4 5 3 2 2 3" xfId="14103" xr:uid="{00000000-0005-0000-0000-000077370000}"/>
    <cellStyle name="Normal 4 5 3 2 2 3 2" xfId="14104" xr:uid="{00000000-0005-0000-0000-000078370000}"/>
    <cellStyle name="Normal 4 5 3 2 2 3 2 2" xfId="14105" xr:uid="{00000000-0005-0000-0000-000079370000}"/>
    <cellStyle name="Normal 4 5 3 2 2 3 2 3" xfId="14106" xr:uid="{00000000-0005-0000-0000-00007A370000}"/>
    <cellStyle name="Normal 4 5 3 2 2 3 3" xfId="14107" xr:uid="{00000000-0005-0000-0000-00007B370000}"/>
    <cellStyle name="Normal 4 5 3 2 2 3 4" xfId="14108" xr:uid="{00000000-0005-0000-0000-00007C370000}"/>
    <cellStyle name="Normal 4 5 3 2 2 4" xfId="14109" xr:uid="{00000000-0005-0000-0000-00007D370000}"/>
    <cellStyle name="Normal 4 5 3 2 2 4 2" xfId="14110" xr:uid="{00000000-0005-0000-0000-00007E370000}"/>
    <cellStyle name="Normal 4 5 3 2 2 4 2 2" xfId="14111" xr:uid="{00000000-0005-0000-0000-00007F370000}"/>
    <cellStyle name="Normal 4 5 3 2 2 4 2 3" xfId="14112" xr:uid="{00000000-0005-0000-0000-000080370000}"/>
    <cellStyle name="Normal 4 5 3 2 2 4 3" xfId="14113" xr:uid="{00000000-0005-0000-0000-000081370000}"/>
    <cellStyle name="Normal 4 5 3 2 2 4 4" xfId="14114" xr:uid="{00000000-0005-0000-0000-000082370000}"/>
    <cellStyle name="Normal 4 5 3 2 2 5" xfId="14115" xr:uid="{00000000-0005-0000-0000-000083370000}"/>
    <cellStyle name="Normal 4 5 3 2 2 5 2" xfId="14116" xr:uid="{00000000-0005-0000-0000-000084370000}"/>
    <cellStyle name="Normal 4 5 3 2 2 5 3" xfId="14117" xr:uid="{00000000-0005-0000-0000-000085370000}"/>
    <cellStyle name="Normal 4 5 3 2 2 6" xfId="14118" xr:uid="{00000000-0005-0000-0000-000086370000}"/>
    <cellStyle name="Normal 4 5 3 2 2 7" xfId="14119" xr:uid="{00000000-0005-0000-0000-000087370000}"/>
    <cellStyle name="Normal 4 5 3 2 2 8" xfId="14120" xr:uid="{00000000-0005-0000-0000-000088370000}"/>
    <cellStyle name="Normal 4 5 3 2 3" xfId="14121" xr:uid="{00000000-0005-0000-0000-000089370000}"/>
    <cellStyle name="Normal 4 5 3 2 3 2" xfId="14122" xr:uid="{00000000-0005-0000-0000-00008A370000}"/>
    <cellStyle name="Normal 4 5 3 2 3 2 2" xfId="14123" xr:uid="{00000000-0005-0000-0000-00008B370000}"/>
    <cellStyle name="Normal 4 5 3 2 3 2 3" xfId="14124" xr:uid="{00000000-0005-0000-0000-00008C370000}"/>
    <cellStyle name="Normal 4 5 3 2 3 3" xfId="14125" xr:uid="{00000000-0005-0000-0000-00008D370000}"/>
    <cellStyle name="Normal 4 5 3 2 3 4" xfId="14126" xr:uid="{00000000-0005-0000-0000-00008E370000}"/>
    <cellStyle name="Normal 4 5 3 2 3 5" xfId="14127" xr:uid="{00000000-0005-0000-0000-00008F370000}"/>
    <cellStyle name="Normal 4 5 3 2 4" xfId="14128" xr:uid="{00000000-0005-0000-0000-000090370000}"/>
    <cellStyle name="Normal 4 5 3 2 4 2" xfId="14129" xr:uid="{00000000-0005-0000-0000-000091370000}"/>
    <cellStyle name="Normal 4 5 3 2 4 2 2" xfId="14130" xr:uid="{00000000-0005-0000-0000-000092370000}"/>
    <cellStyle name="Normal 4 5 3 2 4 2 3" xfId="14131" xr:uid="{00000000-0005-0000-0000-000093370000}"/>
    <cellStyle name="Normal 4 5 3 2 4 3" xfId="14132" xr:uid="{00000000-0005-0000-0000-000094370000}"/>
    <cellStyle name="Normal 4 5 3 2 4 4" xfId="14133" xr:uid="{00000000-0005-0000-0000-000095370000}"/>
    <cellStyle name="Normal 4 5 3 2 5" xfId="14134" xr:uid="{00000000-0005-0000-0000-000096370000}"/>
    <cellStyle name="Normal 4 5 3 2 5 2" xfId="14135" xr:uid="{00000000-0005-0000-0000-000097370000}"/>
    <cellStyle name="Normal 4 5 3 2 5 2 2" xfId="14136" xr:uid="{00000000-0005-0000-0000-000098370000}"/>
    <cellStyle name="Normal 4 5 3 2 5 2 3" xfId="14137" xr:uid="{00000000-0005-0000-0000-000099370000}"/>
    <cellStyle name="Normal 4 5 3 2 5 3" xfId="14138" xr:uid="{00000000-0005-0000-0000-00009A370000}"/>
    <cellStyle name="Normal 4 5 3 2 5 4" xfId="14139" xr:uid="{00000000-0005-0000-0000-00009B370000}"/>
    <cellStyle name="Normal 4 5 3 2 6" xfId="14140" xr:uid="{00000000-0005-0000-0000-00009C370000}"/>
    <cellStyle name="Normal 4 5 3 2 6 2" xfId="14141" xr:uid="{00000000-0005-0000-0000-00009D370000}"/>
    <cellStyle name="Normal 4 5 3 2 6 3" xfId="14142" xr:uid="{00000000-0005-0000-0000-00009E370000}"/>
    <cellStyle name="Normal 4 5 3 2 7" xfId="14143" xr:uid="{00000000-0005-0000-0000-00009F370000}"/>
    <cellStyle name="Normal 4 5 3 2 8" xfId="14144" xr:uid="{00000000-0005-0000-0000-0000A0370000}"/>
    <cellStyle name="Normal 4 5 3 2 9" xfId="14145" xr:uid="{00000000-0005-0000-0000-0000A1370000}"/>
    <cellStyle name="Normal 4 5 3 3" xfId="14146" xr:uid="{00000000-0005-0000-0000-0000A2370000}"/>
    <cellStyle name="Normal 4 5 3 3 2" xfId="14147" xr:uid="{00000000-0005-0000-0000-0000A3370000}"/>
    <cellStyle name="Normal 4 5 3 3 2 2" xfId="14148" xr:uid="{00000000-0005-0000-0000-0000A4370000}"/>
    <cellStyle name="Normal 4 5 3 3 2 2 2" xfId="14149" xr:uid="{00000000-0005-0000-0000-0000A5370000}"/>
    <cellStyle name="Normal 4 5 3 3 2 2 3" xfId="14150" xr:uid="{00000000-0005-0000-0000-0000A6370000}"/>
    <cellStyle name="Normal 4 5 3 3 2 2 4" xfId="14151" xr:uid="{00000000-0005-0000-0000-0000A7370000}"/>
    <cellStyle name="Normal 4 5 3 3 2 3" xfId="14152" xr:uid="{00000000-0005-0000-0000-0000A8370000}"/>
    <cellStyle name="Normal 4 5 3 3 2 4" xfId="14153" xr:uid="{00000000-0005-0000-0000-0000A9370000}"/>
    <cellStyle name="Normal 4 5 3 3 2 5" xfId="14154" xr:uid="{00000000-0005-0000-0000-0000AA370000}"/>
    <cellStyle name="Normal 4 5 3 3 3" xfId="14155" xr:uid="{00000000-0005-0000-0000-0000AB370000}"/>
    <cellStyle name="Normal 4 5 3 3 3 2" xfId="14156" xr:uid="{00000000-0005-0000-0000-0000AC370000}"/>
    <cellStyle name="Normal 4 5 3 3 3 2 2" xfId="14157" xr:uid="{00000000-0005-0000-0000-0000AD370000}"/>
    <cellStyle name="Normal 4 5 3 3 3 2 3" xfId="14158" xr:uid="{00000000-0005-0000-0000-0000AE370000}"/>
    <cellStyle name="Normal 4 5 3 3 3 3" xfId="14159" xr:uid="{00000000-0005-0000-0000-0000AF370000}"/>
    <cellStyle name="Normal 4 5 3 3 3 4" xfId="14160" xr:uid="{00000000-0005-0000-0000-0000B0370000}"/>
    <cellStyle name="Normal 4 5 3 3 3 5" xfId="14161" xr:uid="{00000000-0005-0000-0000-0000B1370000}"/>
    <cellStyle name="Normal 4 5 3 3 4" xfId="14162" xr:uid="{00000000-0005-0000-0000-0000B2370000}"/>
    <cellStyle name="Normal 4 5 3 3 4 2" xfId="14163" xr:uid="{00000000-0005-0000-0000-0000B3370000}"/>
    <cellStyle name="Normal 4 5 3 3 4 2 2" xfId="14164" xr:uid="{00000000-0005-0000-0000-0000B4370000}"/>
    <cellStyle name="Normal 4 5 3 3 4 2 3" xfId="14165" xr:uid="{00000000-0005-0000-0000-0000B5370000}"/>
    <cellStyle name="Normal 4 5 3 3 4 3" xfId="14166" xr:uid="{00000000-0005-0000-0000-0000B6370000}"/>
    <cellStyle name="Normal 4 5 3 3 4 4" xfId="14167" xr:uid="{00000000-0005-0000-0000-0000B7370000}"/>
    <cellStyle name="Normal 4 5 3 3 5" xfId="14168" xr:uid="{00000000-0005-0000-0000-0000B8370000}"/>
    <cellStyle name="Normal 4 5 3 3 5 2" xfId="14169" xr:uid="{00000000-0005-0000-0000-0000B9370000}"/>
    <cellStyle name="Normal 4 5 3 3 5 3" xfId="14170" xr:uid="{00000000-0005-0000-0000-0000BA370000}"/>
    <cellStyle name="Normal 4 5 3 3 6" xfId="14171" xr:uid="{00000000-0005-0000-0000-0000BB370000}"/>
    <cellStyle name="Normal 4 5 3 3 7" xfId="14172" xr:uid="{00000000-0005-0000-0000-0000BC370000}"/>
    <cellStyle name="Normal 4 5 3 3 8" xfId="14173" xr:uid="{00000000-0005-0000-0000-0000BD370000}"/>
    <cellStyle name="Normal 4 5 3 4" xfId="14174" xr:uid="{00000000-0005-0000-0000-0000BE370000}"/>
    <cellStyle name="Normal 4 5 3 4 2" xfId="14175" xr:uid="{00000000-0005-0000-0000-0000BF370000}"/>
    <cellStyle name="Normal 4 5 3 4 2 2" xfId="14176" xr:uid="{00000000-0005-0000-0000-0000C0370000}"/>
    <cellStyle name="Normal 4 5 3 4 2 3" xfId="14177" xr:uid="{00000000-0005-0000-0000-0000C1370000}"/>
    <cellStyle name="Normal 4 5 3 4 2 4" xfId="14178" xr:uid="{00000000-0005-0000-0000-0000C2370000}"/>
    <cellStyle name="Normal 4 5 3 4 3" xfId="14179" xr:uid="{00000000-0005-0000-0000-0000C3370000}"/>
    <cellStyle name="Normal 4 5 3 4 4" xfId="14180" xr:uid="{00000000-0005-0000-0000-0000C4370000}"/>
    <cellStyle name="Normal 4 5 3 4 5" xfId="14181" xr:uid="{00000000-0005-0000-0000-0000C5370000}"/>
    <cellStyle name="Normal 4 5 3 5" xfId="14182" xr:uid="{00000000-0005-0000-0000-0000C6370000}"/>
    <cellStyle name="Normal 4 5 3 5 2" xfId="14183" xr:uid="{00000000-0005-0000-0000-0000C7370000}"/>
    <cellStyle name="Normal 4 5 3 5 2 2" xfId="14184" xr:uid="{00000000-0005-0000-0000-0000C8370000}"/>
    <cellStyle name="Normal 4 5 3 5 2 3" xfId="14185" xr:uid="{00000000-0005-0000-0000-0000C9370000}"/>
    <cellStyle name="Normal 4 5 3 5 3" xfId="14186" xr:uid="{00000000-0005-0000-0000-0000CA370000}"/>
    <cellStyle name="Normal 4 5 3 5 4" xfId="14187" xr:uid="{00000000-0005-0000-0000-0000CB370000}"/>
    <cellStyle name="Normal 4 5 3 5 5" xfId="14188" xr:uid="{00000000-0005-0000-0000-0000CC370000}"/>
    <cellStyle name="Normal 4 5 3 6" xfId="14189" xr:uid="{00000000-0005-0000-0000-0000CD370000}"/>
    <cellStyle name="Normal 4 5 3 6 2" xfId="14190" xr:uid="{00000000-0005-0000-0000-0000CE370000}"/>
    <cellStyle name="Normal 4 5 3 6 2 2" xfId="14191" xr:uid="{00000000-0005-0000-0000-0000CF370000}"/>
    <cellStyle name="Normal 4 5 3 6 2 3" xfId="14192" xr:uid="{00000000-0005-0000-0000-0000D0370000}"/>
    <cellStyle name="Normal 4 5 3 6 3" xfId="14193" xr:uid="{00000000-0005-0000-0000-0000D1370000}"/>
    <cellStyle name="Normal 4 5 3 6 4" xfId="14194" xr:uid="{00000000-0005-0000-0000-0000D2370000}"/>
    <cellStyle name="Normal 4 5 3 7" xfId="14195" xr:uid="{00000000-0005-0000-0000-0000D3370000}"/>
    <cellStyle name="Normal 4 5 3 7 2" xfId="14196" xr:uid="{00000000-0005-0000-0000-0000D4370000}"/>
    <cellStyle name="Normal 4 5 3 7 3" xfId="14197" xr:uid="{00000000-0005-0000-0000-0000D5370000}"/>
    <cellStyle name="Normal 4 5 3 8" xfId="14198" xr:uid="{00000000-0005-0000-0000-0000D6370000}"/>
    <cellStyle name="Normal 4 5 3 9" xfId="14199" xr:uid="{00000000-0005-0000-0000-0000D7370000}"/>
    <cellStyle name="Normal 4 5 4" xfId="14200" xr:uid="{00000000-0005-0000-0000-0000D8370000}"/>
    <cellStyle name="Normal 4 5 4 2" xfId="14201" xr:uid="{00000000-0005-0000-0000-0000D9370000}"/>
    <cellStyle name="Normal 4 5 4 2 2" xfId="14202" xr:uid="{00000000-0005-0000-0000-0000DA370000}"/>
    <cellStyle name="Normal 4 5 4 2 2 2" xfId="14203" xr:uid="{00000000-0005-0000-0000-0000DB370000}"/>
    <cellStyle name="Normal 4 5 4 2 2 2 2" xfId="14204" xr:uid="{00000000-0005-0000-0000-0000DC370000}"/>
    <cellStyle name="Normal 4 5 4 2 2 2 3" xfId="14205" xr:uid="{00000000-0005-0000-0000-0000DD370000}"/>
    <cellStyle name="Normal 4 5 4 2 2 2 4" xfId="14206" xr:uid="{00000000-0005-0000-0000-0000DE370000}"/>
    <cellStyle name="Normal 4 5 4 2 2 3" xfId="14207" xr:uid="{00000000-0005-0000-0000-0000DF370000}"/>
    <cellStyle name="Normal 4 5 4 2 2 4" xfId="14208" xr:uid="{00000000-0005-0000-0000-0000E0370000}"/>
    <cellStyle name="Normal 4 5 4 2 2 5" xfId="14209" xr:uid="{00000000-0005-0000-0000-0000E1370000}"/>
    <cellStyle name="Normal 4 5 4 2 3" xfId="14210" xr:uid="{00000000-0005-0000-0000-0000E2370000}"/>
    <cellStyle name="Normal 4 5 4 2 3 2" xfId="14211" xr:uid="{00000000-0005-0000-0000-0000E3370000}"/>
    <cellStyle name="Normal 4 5 4 2 3 2 2" xfId="14212" xr:uid="{00000000-0005-0000-0000-0000E4370000}"/>
    <cellStyle name="Normal 4 5 4 2 3 2 3" xfId="14213" xr:uid="{00000000-0005-0000-0000-0000E5370000}"/>
    <cellStyle name="Normal 4 5 4 2 3 3" xfId="14214" xr:uid="{00000000-0005-0000-0000-0000E6370000}"/>
    <cellStyle name="Normal 4 5 4 2 3 4" xfId="14215" xr:uid="{00000000-0005-0000-0000-0000E7370000}"/>
    <cellStyle name="Normal 4 5 4 2 3 5" xfId="14216" xr:uid="{00000000-0005-0000-0000-0000E8370000}"/>
    <cellStyle name="Normal 4 5 4 2 4" xfId="14217" xr:uid="{00000000-0005-0000-0000-0000E9370000}"/>
    <cellStyle name="Normal 4 5 4 2 4 2" xfId="14218" xr:uid="{00000000-0005-0000-0000-0000EA370000}"/>
    <cellStyle name="Normal 4 5 4 2 4 2 2" xfId="14219" xr:uid="{00000000-0005-0000-0000-0000EB370000}"/>
    <cellStyle name="Normal 4 5 4 2 4 2 3" xfId="14220" xr:uid="{00000000-0005-0000-0000-0000EC370000}"/>
    <cellStyle name="Normal 4 5 4 2 4 3" xfId="14221" xr:uid="{00000000-0005-0000-0000-0000ED370000}"/>
    <cellStyle name="Normal 4 5 4 2 4 4" xfId="14222" xr:uid="{00000000-0005-0000-0000-0000EE370000}"/>
    <cellStyle name="Normal 4 5 4 2 5" xfId="14223" xr:uid="{00000000-0005-0000-0000-0000EF370000}"/>
    <cellStyle name="Normal 4 5 4 2 5 2" xfId="14224" xr:uid="{00000000-0005-0000-0000-0000F0370000}"/>
    <cellStyle name="Normal 4 5 4 2 5 3" xfId="14225" xr:uid="{00000000-0005-0000-0000-0000F1370000}"/>
    <cellStyle name="Normal 4 5 4 2 6" xfId="14226" xr:uid="{00000000-0005-0000-0000-0000F2370000}"/>
    <cellStyle name="Normal 4 5 4 2 7" xfId="14227" xr:uid="{00000000-0005-0000-0000-0000F3370000}"/>
    <cellStyle name="Normal 4 5 4 2 8" xfId="14228" xr:uid="{00000000-0005-0000-0000-0000F4370000}"/>
    <cellStyle name="Normal 4 5 4 3" xfId="14229" xr:uid="{00000000-0005-0000-0000-0000F5370000}"/>
    <cellStyle name="Normal 4 5 4 3 2" xfId="14230" xr:uid="{00000000-0005-0000-0000-0000F6370000}"/>
    <cellStyle name="Normal 4 5 4 3 2 2" xfId="14231" xr:uid="{00000000-0005-0000-0000-0000F7370000}"/>
    <cellStyle name="Normal 4 5 4 3 2 2 2" xfId="14232" xr:uid="{00000000-0005-0000-0000-0000F8370000}"/>
    <cellStyle name="Normal 4 5 4 3 2 3" xfId="14233" xr:uid="{00000000-0005-0000-0000-0000F9370000}"/>
    <cellStyle name="Normal 4 5 4 3 2 4" xfId="14234" xr:uid="{00000000-0005-0000-0000-0000FA370000}"/>
    <cellStyle name="Normal 4 5 4 3 3" xfId="14235" xr:uid="{00000000-0005-0000-0000-0000FB370000}"/>
    <cellStyle name="Normal 4 5 4 3 3 2" xfId="14236" xr:uid="{00000000-0005-0000-0000-0000FC370000}"/>
    <cellStyle name="Normal 4 5 4 3 4" xfId="14237" xr:uid="{00000000-0005-0000-0000-0000FD370000}"/>
    <cellStyle name="Normal 4 5 4 3 5" xfId="14238" xr:uid="{00000000-0005-0000-0000-0000FE370000}"/>
    <cellStyle name="Normal 4 5 4 4" xfId="14239" xr:uid="{00000000-0005-0000-0000-0000FF370000}"/>
    <cellStyle name="Normal 4 5 4 4 2" xfId="14240" xr:uid="{00000000-0005-0000-0000-000000380000}"/>
    <cellStyle name="Normal 4 5 4 4 2 2" xfId="14241" xr:uid="{00000000-0005-0000-0000-000001380000}"/>
    <cellStyle name="Normal 4 5 4 4 2 3" xfId="14242" xr:uid="{00000000-0005-0000-0000-000002380000}"/>
    <cellStyle name="Normal 4 5 4 4 2 4" xfId="14243" xr:uid="{00000000-0005-0000-0000-000003380000}"/>
    <cellStyle name="Normal 4 5 4 4 3" xfId="14244" xr:uid="{00000000-0005-0000-0000-000004380000}"/>
    <cellStyle name="Normal 4 5 4 4 4" xfId="14245" xr:uid="{00000000-0005-0000-0000-000005380000}"/>
    <cellStyle name="Normal 4 5 4 4 5" xfId="14246" xr:uid="{00000000-0005-0000-0000-000006380000}"/>
    <cellStyle name="Normal 4 5 4 5" xfId="14247" xr:uid="{00000000-0005-0000-0000-000007380000}"/>
    <cellStyle name="Normal 4 5 4 5 2" xfId="14248" xr:uid="{00000000-0005-0000-0000-000008380000}"/>
    <cellStyle name="Normal 4 5 4 5 2 2" xfId="14249" xr:uid="{00000000-0005-0000-0000-000009380000}"/>
    <cellStyle name="Normal 4 5 4 5 2 3" xfId="14250" xr:uid="{00000000-0005-0000-0000-00000A380000}"/>
    <cellStyle name="Normal 4 5 4 5 3" xfId="14251" xr:uid="{00000000-0005-0000-0000-00000B380000}"/>
    <cellStyle name="Normal 4 5 4 5 4" xfId="14252" xr:uid="{00000000-0005-0000-0000-00000C380000}"/>
    <cellStyle name="Normal 4 5 4 5 5" xfId="14253" xr:uid="{00000000-0005-0000-0000-00000D380000}"/>
    <cellStyle name="Normal 4 5 4 6" xfId="14254" xr:uid="{00000000-0005-0000-0000-00000E380000}"/>
    <cellStyle name="Normal 4 5 4 6 2" xfId="14255" xr:uid="{00000000-0005-0000-0000-00000F380000}"/>
    <cellStyle name="Normal 4 5 4 6 3" xfId="14256" xr:uid="{00000000-0005-0000-0000-000010380000}"/>
    <cellStyle name="Normal 4 5 4 7" xfId="14257" xr:uid="{00000000-0005-0000-0000-000011380000}"/>
    <cellStyle name="Normal 4 5 4 8" xfId="14258" xr:uid="{00000000-0005-0000-0000-000012380000}"/>
    <cellStyle name="Normal 4 5 4 9" xfId="14259" xr:uid="{00000000-0005-0000-0000-000013380000}"/>
    <cellStyle name="Normal 4 5 5" xfId="14260" xr:uid="{00000000-0005-0000-0000-000014380000}"/>
    <cellStyle name="Normal 4 5 5 2" xfId="14261" xr:uid="{00000000-0005-0000-0000-000015380000}"/>
    <cellStyle name="Normal 4 5 5 2 2" xfId="14262" xr:uid="{00000000-0005-0000-0000-000016380000}"/>
    <cellStyle name="Normal 4 5 5 2 2 2" xfId="14263" xr:uid="{00000000-0005-0000-0000-000017380000}"/>
    <cellStyle name="Normal 4 5 5 2 2 2 2" xfId="14264" xr:uid="{00000000-0005-0000-0000-000018380000}"/>
    <cellStyle name="Normal 4 5 5 2 2 2 3" xfId="14265" xr:uid="{00000000-0005-0000-0000-000019380000}"/>
    <cellStyle name="Normal 4 5 5 2 2 2 4" xfId="14266" xr:uid="{00000000-0005-0000-0000-00001A380000}"/>
    <cellStyle name="Normal 4 5 5 2 2 3" xfId="14267" xr:uid="{00000000-0005-0000-0000-00001B380000}"/>
    <cellStyle name="Normal 4 5 5 2 2 4" xfId="14268" xr:uid="{00000000-0005-0000-0000-00001C380000}"/>
    <cellStyle name="Normal 4 5 5 2 2 5" xfId="14269" xr:uid="{00000000-0005-0000-0000-00001D380000}"/>
    <cellStyle name="Normal 4 5 5 2 3" xfId="14270" xr:uid="{00000000-0005-0000-0000-00001E380000}"/>
    <cellStyle name="Normal 4 5 5 2 3 2" xfId="14271" xr:uid="{00000000-0005-0000-0000-00001F380000}"/>
    <cellStyle name="Normal 4 5 5 2 3 2 2" xfId="14272" xr:uid="{00000000-0005-0000-0000-000020380000}"/>
    <cellStyle name="Normal 4 5 5 2 3 2 3" xfId="14273" xr:uid="{00000000-0005-0000-0000-000021380000}"/>
    <cellStyle name="Normal 4 5 5 2 3 3" xfId="14274" xr:uid="{00000000-0005-0000-0000-000022380000}"/>
    <cellStyle name="Normal 4 5 5 2 3 4" xfId="14275" xr:uid="{00000000-0005-0000-0000-000023380000}"/>
    <cellStyle name="Normal 4 5 5 2 3 5" xfId="14276" xr:uid="{00000000-0005-0000-0000-000024380000}"/>
    <cellStyle name="Normal 4 5 5 2 4" xfId="14277" xr:uid="{00000000-0005-0000-0000-000025380000}"/>
    <cellStyle name="Normal 4 5 5 2 4 2" xfId="14278" xr:uid="{00000000-0005-0000-0000-000026380000}"/>
    <cellStyle name="Normal 4 5 5 2 4 2 2" xfId="14279" xr:uid="{00000000-0005-0000-0000-000027380000}"/>
    <cellStyle name="Normal 4 5 5 2 4 2 3" xfId="14280" xr:uid="{00000000-0005-0000-0000-000028380000}"/>
    <cellStyle name="Normal 4 5 5 2 4 3" xfId="14281" xr:uid="{00000000-0005-0000-0000-000029380000}"/>
    <cellStyle name="Normal 4 5 5 2 4 4" xfId="14282" xr:uid="{00000000-0005-0000-0000-00002A380000}"/>
    <cellStyle name="Normal 4 5 5 2 5" xfId="14283" xr:uid="{00000000-0005-0000-0000-00002B380000}"/>
    <cellStyle name="Normal 4 5 5 2 5 2" xfId="14284" xr:uid="{00000000-0005-0000-0000-00002C380000}"/>
    <cellStyle name="Normal 4 5 5 2 5 3" xfId="14285" xr:uid="{00000000-0005-0000-0000-00002D380000}"/>
    <cellStyle name="Normal 4 5 5 2 6" xfId="14286" xr:uid="{00000000-0005-0000-0000-00002E380000}"/>
    <cellStyle name="Normal 4 5 5 2 7" xfId="14287" xr:uid="{00000000-0005-0000-0000-00002F380000}"/>
    <cellStyle name="Normal 4 5 5 2 8" xfId="14288" xr:uid="{00000000-0005-0000-0000-000030380000}"/>
    <cellStyle name="Normal 4 5 5 3" xfId="14289" xr:uid="{00000000-0005-0000-0000-000031380000}"/>
    <cellStyle name="Normal 4 5 5 3 2" xfId="14290" xr:uid="{00000000-0005-0000-0000-000032380000}"/>
    <cellStyle name="Normal 4 5 5 3 2 2" xfId="14291" xr:uid="{00000000-0005-0000-0000-000033380000}"/>
    <cellStyle name="Normal 4 5 5 3 2 2 2" xfId="14292" xr:uid="{00000000-0005-0000-0000-000034380000}"/>
    <cellStyle name="Normal 4 5 5 3 2 3" xfId="14293" xr:uid="{00000000-0005-0000-0000-000035380000}"/>
    <cellStyle name="Normal 4 5 5 3 2 4" xfId="14294" xr:uid="{00000000-0005-0000-0000-000036380000}"/>
    <cellStyle name="Normal 4 5 5 3 3" xfId="14295" xr:uid="{00000000-0005-0000-0000-000037380000}"/>
    <cellStyle name="Normal 4 5 5 3 3 2" xfId="14296" xr:uid="{00000000-0005-0000-0000-000038380000}"/>
    <cellStyle name="Normal 4 5 5 3 4" xfId="14297" xr:uid="{00000000-0005-0000-0000-000039380000}"/>
    <cellStyle name="Normal 4 5 5 3 5" xfId="14298" xr:uid="{00000000-0005-0000-0000-00003A380000}"/>
    <cellStyle name="Normal 4 5 5 4" xfId="14299" xr:uid="{00000000-0005-0000-0000-00003B380000}"/>
    <cellStyle name="Normal 4 5 5 4 2" xfId="14300" xr:uid="{00000000-0005-0000-0000-00003C380000}"/>
    <cellStyle name="Normal 4 5 5 4 2 2" xfId="14301" xr:uid="{00000000-0005-0000-0000-00003D380000}"/>
    <cellStyle name="Normal 4 5 5 4 2 3" xfId="14302" xr:uid="{00000000-0005-0000-0000-00003E380000}"/>
    <cellStyle name="Normal 4 5 5 4 2 4" xfId="14303" xr:uid="{00000000-0005-0000-0000-00003F380000}"/>
    <cellStyle name="Normal 4 5 5 4 3" xfId="14304" xr:uid="{00000000-0005-0000-0000-000040380000}"/>
    <cellStyle name="Normal 4 5 5 4 4" xfId="14305" xr:uid="{00000000-0005-0000-0000-000041380000}"/>
    <cellStyle name="Normal 4 5 5 4 5" xfId="14306" xr:uid="{00000000-0005-0000-0000-000042380000}"/>
    <cellStyle name="Normal 4 5 5 5" xfId="14307" xr:uid="{00000000-0005-0000-0000-000043380000}"/>
    <cellStyle name="Normal 4 5 5 5 2" xfId="14308" xr:uid="{00000000-0005-0000-0000-000044380000}"/>
    <cellStyle name="Normal 4 5 5 5 2 2" xfId="14309" xr:uid="{00000000-0005-0000-0000-000045380000}"/>
    <cellStyle name="Normal 4 5 5 5 2 3" xfId="14310" xr:uid="{00000000-0005-0000-0000-000046380000}"/>
    <cellStyle name="Normal 4 5 5 5 3" xfId="14311" xr:uid="{00000000-0005-0000-0000-000047380000}"/>
    <cellStyle name="Normal 4 5 5 5 4" xfId="14312" xr:uid="{00000000-0005-0000-0000-000048380000}"/>
    <cellStyle name="Normal 4 5 5 5 5" xfId="14313" xr:uid="{00000000-0005-0000-0000-000049380000}"/>
    <cellStyle name="Normal 4 5 5 6" xfId="14314" xr:uid="{00000000-0005-0000-0000-00004A380000}"/>
    <cellStyle name="Normal 4 5 5 6 2" xfId="14315" xr:uid="{00000000-0005-0000-0000-00004B380000}"/>
    <cellStyle name="Normal 4 5 5 6 3" xfId="14316" xr:uid="{00000000-0005-0000-0000-00004C380000}"/>
    <cellStyle name="Normal 4 5 5 7" xfId="14317" xr:uid="{00000000-0005-0000-0000-00004D380000}"/>
    <cellStyle name="Normal 4 5 5 8" xfId="14318" xr:uid="{00000000-0005-0000-0000-00004E380000}"/>
    <cellStyle name="Normal 4 5 5 9" xfId="14319" xr:uid="{00000000-0005-0000-0000-00004F380000}"/>
    <cellStyle name="Normal 4 5 6" xfId="14320" xr:uid="{00000000-0005-0000-0000-000050380000}"/>
    <cellStyle name="Normal 4 5 6 2" xfId="14321" xr:uid="{00000000-0005-0000-0000-000051380000}"/>
    <cellStyle name="Normal 4 5 6 2 2" xfId="14322" xr:uid="{00000000-0005-0000-0000-000052380000}"/>
    <cellStyle name="Normal 4 5 6 2 2 2" xfId="14323" xr:uid="{00000000-0005-0000-0000-000053380000}"/>
    <cellStyle name="Normal 4 5 6 2 2 2 2" xfId="14324" xr:uid="{00000000-0005-0000-0000-000054380000}"/>
    <cellStyle name="Normal 4 5 6 2 2 2 3" xfId="14325" xr:uid="{00000000-0005-0000-0000-000055380000}"/>
    <cellStyle name="Normal 4 5 6 2 2 2 4" xfId="14326" xr:uid="{00000000-0005-0000-0000-000056380000}"/>
    <cellStyle name="Normal 4 5 6 2 2 3" xfId="14327" xr:uid="{00000000-0005-0000-0000-000057380000}"/>
    <cellStyle name="Normal 4 5 6 2 2 4" xfId="14328" xr:uid="{00000000-0005-0000-0000-000058380000}"/>
    <cellStyle name="Normal 4 5 6 2 2 5" xfId="14329" xr:uid="{00000000-0005-0000-0000-000059380000}"/>
    <cellStyle name="Normal 4 5 6 2 3" xfId="14330" xr:uid="{00000000-0005-0000-0000-00005A380000}"/>
    <cellStyle name="Normal 4 5 6 2 3 2" xfId="14331" xr:uid="{00000000-0005-0000-0000-00005B380000}"/>
    <cellStyle name="Normal 4 5 6 2 3 2 2" xfId="14332" xr:uid="{00000000-0005-0000-0000-00005C380000}"/>
    <cellStyle name="Normal 4 5 6 2 3 2 3" xfId="14333" xr:uid="{00000000-0005-0000-0000-00005D380000}"/>
    <cellStyle name="Normal 4 5 6 2 3 3" xfId="14334" xr:uid="{00000000-0005-0000-0000-00005E380000}"/>
    <cellStyle name="Normal 4 5 6 2 3 4" xfId="14335" xr:uid="{00000000-0005-0000-0000-00005F380000}"/>
    <cellStyle name="Normal 4 5 6 2 3 5" xfId="14336" xr:uid="{00000000-0005-0000-0000-000060380000}"/>
    <cellStyle name="Normal 4 5 6 2 4" xfId="14337" xr:uid="{00000000-0005-0000-0000-000061380000}"/>
    <cellStyle name="Normal 4 5 6 2 4 2" xfId="14338" xr:uid="{00000000-0005-0000-0000-000062380000}"/>
    <cellStyle name="Normal 4 5 6 2 4 2 2" xfId="14339" xr:uid="{00000000-0005-0000-0000-000063380000}"/>
    <cellStyle name="Normal 4 5 6 2 4 2 3" xfId="14340" xr:uid="{00000000-0005-0000-0000-000064380000}"/>
    <cellStyle name="Normal 4 5 6 2 4 3" xfId="14341" xr:uid="{00000000-0005-0000-0000-000065380000}"/>
    <cellStyle name="Normal 4 5 6 2 4 4" xfId="14342" xr:uid="{00000000-0005-0000-0000-000066380000}"/>
    <cellStyle name="Normal 4 5 6 2 5" xfId="14343" xr:uid="{00000000-0005-0000-0000-000067380000}"/>
    <cellStyle name="Normal 4 5 6 2 5 2" xfId="14344" xr:uid="{00000000-0005-0000-0000-000068380000}"/>
    <cellStyle name="Normal 4 5 6 2 5 3" xfId="14345" xr:uid="{00000000-0005-0000-0000-000069380000}"/>
    <cellStyle name="Normal 4 5 6 2 6" xfId="14346" xr:uid="{00000000-0005-0000-0000-00006A380000}"/>
    <cellStyle name="Normal 4 5 6 2 7" xfId="14347" xr:uid="{00000000-0005-0000-0000-00006B380000}"/>
    <cellStyle name="Normal 4 5 6 2 8" xfId="14348" xr:uid="{00000000-0005-0000-0000-00006C380000}"/>
    <cellStyle name="Normal 4 5 6 3" xfId="14349" xr:uid="{00000000-0005-0000-0000-00006D380000}"/>
    <cellStyle name="Normal 4 5 6 3 2" xfId="14350" xr:uid="{00000000-0005-0000-0000-00006E380000}"/>
    <cellStyle name="Normal 4 5 6 3 2 2" xfId="14351" xr:uid="{00000000-0005-0000-0000-00006F380000}"/>
    <cellStyle name="Normal 4 5 6 3 2 2 2" xfId="14352" xr:uid="{00000000-0005-0000-0000-000070380000}"/>
    <cellStyle name="Normal 4 5 6 3 2 3" xfId="14353" xr:uid="{00000000-0005-0000-0000-000071380000}"/>
    <cellStyle name="Normal 4 5 6 3 2 4" xfId="14354" xr:uid="{00000000-0005-0000-0000-000072380000}"/>
    <cellStyle name="Normal 4 5 6 3 3" xfId="14355" xr:uid="{00000000-0005-0000-0000-000073380000}"/>
    <cellStyle name="Normal 4 5 6 3 3 2" xfId="14356" xr:uid="{00000000-0005-0000-0000-000074380000}"/>
    <cellStyle name="Normal 4 5 6 3 4" xfId="14357" xr:uid="{00000000-0005-0000-0000-000075380000}"/>
    <cellStyle name="Normal 4 5 6 3 5" xfId="14358" xr:uid="{00000000-0005-0000-0000-000076380000}"/>
    <cellStyle name="Normal 4 5 6 4" xfId="14359" xr:uid="{00000000-0005-0000-0000-000077380000}"/>
    <cellStyle name="Normal 4 5 6 4 2" xfId="14360" xr:uid="{00000000-0005-0000-0000-000078380000}"/>
    <cellStyle name="Normal 4 5 6 4 2 2" xfId="14361" xr:uid="{00000000-0005-0000-0000-000079380000}"/>
    <cellStyle name="Normal 4 5 6 4 2 3" xfId="14362" xr:uid="{00000000-0005-0000-0000-00007A380000}"/>
    <cellStyle name="Normal 4 5 6 4 2 4" xfId="14363" xr:uid="{00000000-0005-0000-0000-00007B380000}"/>
    <cellStyle name="Normal 4 5 6 4 3" xfId="14364" xr:uid="{00000000-0005-0000-0000-00007C380000}"/>
    <cellStyle name="Normal 4 5 6 4 4" xfId="14365" xr:uid="{00000000-0005-0000-0000-00007D380000}"/>
    <cellStyle name="Normal 4 5 6 4 5" xfId="14366" xr:uid="{00000000-0005-0000-0000-00007E380000}"/>
    <cellStyle name="Normal 4 5 6 5" xfId="14367" xr:uid="{00000000-0005-0000-0000-00007F380000}"/>
    <cellStyle name="Normal 4 5 6 5 2" xfId="14368" xr:uid="{00000000-0005-0000-0000-000080380000}"/>
    <cellStyle name="Normal 4 5 6 5 2 2" xfId="14369" xr:uid="{00000000-0005-0000-0000-000081380000}"/>
    <cellStyle name="Normal 4 5 6 5 2 3" xfId="14370" xr:uid="{00000000-0005-0000-0000-000082380000}"/>
    <cellStyle name="Normal 4 5 6 5 3" xfId="14371" xr:uid="{00000000-0005-0000-0000-000083380000}"/>
    <cellStyle name="Normal 4 5 6 5 4" xfId="14372" xr:uid="{00000000-0005-0000-0000-000084380000}"/>
    <cellStyle name="Normal 4 5 6 5 5" xfId="14373" xr:uid="{00000000-0005-0000-0000-000085380000}"/>
    <cellStyle name="Normal 4 5 6 6" xfId="14374" xr:uid="{00000000-0005-0000-0000-000086380000}"/>
    <cellStyle name="Normal 4 5 6 6 2" xfId="14375" xr:uid="{00000000-0005-0000-0000-000087380000}"/>
    <cellStyle name="Normal 4 5 6 6 3" xfId="14376" xr:uid="{00000000-0005-0000-0000-000088380000}"/>
    <cellStyle name="Normal 4 5 6 7" xfId="14377" xr:uid="{00000000-0005-0000-0000-000089380000}"/>
    <cellStyle name="Normal 4 5 6 8" xfId="14378" xr:uid="{00000000-0005-0000-0000-00008A380000}"/>
    <cellStyle name="Normal 4 5 6 9" xfId="14379" xr:uid="{00000000-0005-0000-0000-00008B380000}"/>
    <cellStyle name="Normal 4 5 7" xfId="14380" xr:uid="{00000000-0005-0000-0000-00008C380000}"/>
    <cellStyle name="Normal 4 5 7 2" xfId="14381" xr:uid="{00000000-0005-0000-0000-00008D380000}"/>
    <cellStyle name="Normal 4 5 7 2 2" xfId="14382" xr:uid="{00000000-0005-0000-0000-00008E380000}"/>
    <cellStyle name="Normal 4 5 7 2 2 2" xfId="14383" xr:uid="{00000000-0005-0000-0000-00008F380000}"/>
    <cellStyle name="Normal 4 5 7 2 2 2 2" xfId="14384" xr:uid="{00000000-0005-0000-0000-000090380000}"/>
    <cellStyle name="Normal 4 5 7 2 2 2 3" xfId="14385" xr:uid="{00000000-0005-0000-0000-000091380000}"/>
    <cellStyle name="Normal 4 5 7 2 2 2 4" xfId="14386" xr:uid="{00000000-0005-0000-0000-000092380000}"/>
    <cellStyle name="Normal 4 5 7 2 2 3" xfId="14387" xr:uid="{00000000-0005-0000-0000-000093380000}"/>
    <cellStyle name="Normal 4 5 7 2 2 4" xfId="14388" xr:uid="{00000000-0005-0000-0000-000094380000}"/>
    <cellStyle name="Normal 4 5 7 2 2 5" xfId="14389" xr:uid="{00000000-0005-0000-0000-000095380000}"/>
    <cellStyle name="Normal 4 5 7 2 3" xfId="14390" xr:uid="{00000000-0005-0000-0000-000096380000}"/>
    <cellStyle name="Normal 4 5 7 2 3 2" xfId="14391" xr:uid="{00000000-0005-0000-0000-000097380000}"/>
    <cellStyle name="Normal 4 5 7 2 3 2 2" xfId="14392" xr:uid="{00000000-0005-0000-0000-000098380000}"/>
    <cellStyle name="Normal 4 5 7 2 3 2 3" xfId="14393" xr:uid="{00000000-0005-0000-0000-000099380000}"/>
    <cellStyle name="Normal 4 5 7 2 3 3" xfId="14394" xr:uid="{00000000-0005-0000-0000-00009A380000}"/>
    <cellStyle name="Normal 4 5 7 2 3 4" xfId="14395" xr:uid="{00000000-0005-0000-0000-00009B380000}"/>
    <cellStyle name="Normal 4 5 7 2 3 5" xfId="14396" xr:uid="{00000000-0005-0000-0000-00009C380000}"/>
    <cellStyle name="Normal 4 5 7 2 4" xfId="14397" xr:uid="{00000000-0005-0000-0000-00009D380000}"/>
    <cellStyle name="Normal 4 5 7 2 4 2" xfId="14398" xr:uid="{00000000-0005-0000-0000-00009E380000}"/>
    <cellStyle name="Normal 4 5 7 2 4 2 2" xfId="14399" xr:uid="{00000000-0005-0000-0000-00009F380000}"/>
    <cellStyle name="Normal 4 5 7 2 4 2 3" xfId="14400" xr:uid="{00000000-0005-0000-0000-0000A0380000}"/>
    <cellStyle name="Normal 4 5 7 2 4 3" xfId="14401" xr:uid="{00000000-0005-0000-0000-0000A1380000}"/>
    <cellStyle name="Normal 4 5 7 2 4 4" xfId="14402" xr:uid="{00000000-0005-0000-0000-0000A2380000}"/>
    <cellStyle name="Normal 4 5 7 2 5" xfId="14403" xr:uid="{00000000-0005-0000-0000-0000A3380000}"/>
    <cellStyle name="Normal 4 5 7 2 5 2" xfId="14404" xr:uid="{00000000-0005-0000-0000-0000A4380000}"/>
    <cellStyle name="Normal 4 5 7 2 5 3" xfId="14405" xr:uid="{00000000-0005-0000-0000-0000A5380000}"/>
    <cellStyle name="Normal 4 5 7 2 6" xfId="14406" xr:uid="{00000000-0005-0000-0000-0000A6380000}"/>
    <cellStyle name="Normal 4 5 7 2 7" xfId="14407" xr:uid="{00000000-0005-0000-0000-0000A7380000}"/>
    <cellStyle name="Normal 4 5 7 2 8" xfId="14408" xr:uid="{00000000-0005-0000-0000-0000A8380000}"/>
    <cellStyle name="Normal 4 5 7 3" xfId="14409" xr:uid="{00000000-0005-0000-0000-0000A9380000}"/>
    <cellStyle name="Normal 4 5 7 3 2" xfId="14410" xr:uid="{00000000-0005-0000-0000-0000AA380000}"/>
    <cellStyle name="Normal 4 5 7 3 2 2" xfId="14411" xr:uid="{00000000-0005-0000-0000-0000AB380000}"/>
    <cellStyle name="Normal 4 5 7 3 2 2 2" xfId="14412" xr:uid="{00000000-0005-0000-0000-0000AC380000}"/>
    <cellStyle name="Normal 4 5 7 3 2 3" xfId="14413" xr:uid="{00000000-0005-0000-0000-0000AD380000}"/>
    <cellStyle name="Normal 4 5 7 3 2 4" xfId="14414" xr:uid="{00000000-0005-0000-0000-0000AE380000}"/>
    <cellStyle name="Normal 4 5 7 3 3" xfId="14415" xr:uid="{00000000-0005-0000-0000-0000AF380000}"/>
    <cellStyle name="Normal 4 5 7 3 3 2" xfId="14416" xr:uid="{00000000-0005-0000-0000-0000B0380000}"/>
    <cellStyle name="Normal 4 5 7 3 4" xfId="14417" xr:uid="{00000000-0005-0000-0000-0000B1380000}"/>
    <cellStyle name="Normal 4 5 7 3 5" xfId="14418" xr:uid="{00000000-0005-0000-0000-0000B2380000}"/>
    <cellStyle name="Normal 4 5 7 4" xfId="14419" xr:uid="{00000000-0005-0000-0000-0000B3380000}"/>
    <cellStyle name="Normal 4 5 7 4 2" xfId="14420" xr:uid="{00000000-0005-0000-0000-0000B4380000}"/>
    <cellStyle name="Normal 4 5 7 4 2 2" xfId="14421" xr:uid="{00000000-0005-0000-0000-0000B5380000}"/>
    <cellStyle name="Normal 4 5 7 4 2 3" xfId="14422" xr:uid="{00000000-0005-0000-0000-0000B6380000}"/>
    <cellStyle name="Normal 4 5 7 4 2 4" xfId="14423" xr:uid="{00000000-0005-0000-0000-0000B7380000}"/>
    <cellStyle name="Normal 4 5 7 4 3" xfId="14424" xr:uid="{00000000-0005-0000-0000-0000B8380000}"/>
    <cellStyle name="Normal 4 5 7 4 4" xfId="14425" xr:uid="{00000000-0005-0000-0000-0000B9380000}"/>
    <cellStyle name="Normal 4 5 7 4 5" xfId="14426" xr:uid="{00000000-0005-0000-0000-0000BA380000}"/>
    <cellStyle name="Normal 4 5 7 5" xfId="14427" xr:uid="{00000000-0005-0000-0000-0000BB380000}"/>
    <cellStyle name="Normal 4 5 7 5 2" xfId="14428" xr:uid="{00000000-0005-0000-0000-0000BC380000}"/>
    <cellStyle name="Normal 4 5 7 5 2 2" xfId="14429" xr:uid="{00000000-0005-0000-0000-0000BD380000}"/>
    <cellStyle name="Normal 4 5 7 5 2 3" xfId="14430" xr:uid="{00000000-0005-0000-0000-0000BE380000}"/>
    <cellStyle name="Normal 4 5 7 5 3" xfId="14431" xr:uid="{00000000-0005-0000-0000-0000BF380000}"/>
    <cellStyle name="Normal 4 5 7 5 4" xfId="14432" xr:uid="{00000000-0005-0000-0000-0000C0380000}"/>
    <cellStyle name="Normal 4 5 7 5 5" xfId="14433" xr:uid="{00000000-0005-0000-0000-0000C1380000}"/>
    <cellStyle name="Normal 4 5 7 6" xfId="14434" xr:uid="{00000000-0005-0000-0000-0000C2380000}"/>
    <cellStyle name="Normal 4 5 7 6 2" xfId="14435" xr:uid="{00000000-0005-0000-0000-0000C3380000}"/>
    <cellStyle name="Normal 4 5 7 6 3" xfId="14436" xr:uid="{00000000-0005-0000-0000-0000C4380000}"/>
    <cellStyle name="Normal 4 5 7 7" xfId="14437" xr:uid="{00000000-0005-0000-0000-0000C5380000}"/>
    <cellStyle name="Normal 4 5 7 8" xfId="14438" xr:uid="{00000000-0005-0000-0000-0000C6380000}"/>
    <cellStyle name="Normal 4 5 7 9" xfId="14439" xr:uid="{00000000-0005-0000-0000-0000C7380000}"/>
    <cellStyle name="Normal 4 5 8" xfId="14440" xr:uid="{00000000-0005-0000-0000-0000C8380000}"/>
    <cellStyle name="Normal 4 5 8 2" xfId="14441" xr:uid="{00000000-0005-0000-0000-0000C9380000}"/>
    <cellStyle name="Normal 4 5 8 2 2" xfId="14442" xr:uid="{00000000-0005-0000-0000-0000CA380000}"/>
    <cellStyle name="Normal 4 5 8 2 2 2" xfId="14443" xr:uid="{00000000-0005-0000-0000-0000CB380000}"/>
    <cellStyle name="Normal 4 5 8 2 2 2 2" xfId="14444" xr:uid="{00000000-0005-0000-0000-0000CC380000}"/>
    <cellStyle name="Normal 4 5 8 2 2 3" xfId="14445" xr:uid="{00000000-0005-0000-0000-0000CD380000}"/>
    <cellStyle name="Normal 4 5 8 2 2 4" xfId="14446" xr:uid="{00000000-0005-0000-0000-0000CE380000}"/>
    <cellStyle name="Normal 4 5 8 2 3" xfId="14447" xr:uid="{00000000-0005-0000-0000-0000CF380000}"/>
    <cellStyle name="Normal 4 5 8 2 3 2" xfId="14448" xr:uid="{00000000-0005-0000-0000-0000D0380000}"/>
    <cellStyle name="Normal 4 5 8 2 4" xfId="14449" xr:uid="{00000000-0005-0000-0000-0000D1380000}"/>
    <cellStyle name="Normal 4 5 8 2 5" xfId="14450" xr:uid="{00000000-0005-0000-0000-0000D2380000}"/>
    <cellStyle name="Normal 4 5 8 3" xfId="14451" xr:uid="{00000000-0005-0000-0000-0000D3380000}"/>
    <cellStyle name="Normal 4 5 8 3 2" xfId="14452" xr:uid="{00000000-0005-0000-0000-0000D4380000}"/>
    <cellStyle name="Normal 4 5 8 3 2 2" xfId="14453" xr:uid="{00000000-0005-0000-0000-0000D5380000}"/>
    <cellStyle name="Normal 4 5 8 3 2 2 2" xfId="14454" xr:uid="{00000000-0005-0000-0000-0000D6380000}"/>
    <cellStyle name="Normal 4 5 8 3 2 3" xfId="14455" xr:uid="{00000000-0005-0000-0000-0000D7380000}"/>
    <cellStyle name="Normal 4 5 8 3 2 4" xfId="14456" xr:uid="{00000000-0005-0000-0000-0000D8380000}"/>
    <cellStyle name="Normal 4 5 8 3 3" xfId="14457" xr:uid="{00000000-0005-0000-0000-0000D9380000}"/>
    <cellStyle name="Normal 4 5 8 3 3 2" xfId="14458" xr:uid="{00000000-0005-0000-0000-0000DA380000}"/>
    <cellStyle name="Normal 4 5 8 3 4" xfId="14459" xr:uid="{00000000-0005-0000-0000-0000DB380000}"/>
    <cellStyle name="Normal 4 5 8 3 5" xfId="14460" xr:uid="{00000000-0005-0000-0000-0000DC380000}"/>
    <cellStyle name="Normal 4 5 8 4" xfId="14461" xr:uid="{00000000-0005-0000-0000-0000DD380000}"/>
    <cellStyle name="Normal 4 5 8 4 2" xfId="14462" xr:uid="{00000000-0005-0000-0000-0000DE380000}"/>
    <cellStyle name="Normal 4 5 8 4 2 2" xfId="14463" xr:uid="{00000000-0005-0000-0000-0000DF380000}"/>
    <cellStyle name="Normal 4 5 8 4 2 3" xfId="14464" xr:uid="{00000000-0005-0000-0000-0000E0380000}"/>
    <cellStyle name="Normal 4 5 8 4 2 4" xfId="14465" xr:uid="{00000000-0005-0000-0000-0000E1380000}"/>
    <cellStyle name="Normal 4 5 8 4 3" xfId="14466" xr:uid="{00000000-0005-0000-0000-0000E2380000}"/>
    <cellStyle name="Normal 4 5 8 4 4" xfId="14467" xr:uid="{00000000-0005-0000-0000-0000E3380000}"/>
    <cellStyle name="Normal 4 5 8 4 5" xfId="14468" xr:uid="{00000000-0005-0000-0000-0000E4380000}"/>
    <cellStyle name="Normal 4 5 8 5" xfId="14469" xr:uid="{00000000-0005-0000-0000-0000E5380000}"/>
    <cellStyle name="Normal 4 5 8 5 2" xfId="14470" xr:uid="{00000000-0005-0000-0000-0000E6380000}"/>
    <cellStyle name="Normal 4 5 8 5 3" xfId="14471" xr:uid="{00000000-0005-0000-0000-0000E7380000}"/>
    <cellStyle name="Normal 4 5 8 5 4" xfId="14472" xr:uid="{00000000-0005-0000-0000-0000E8380000}"/>
    <cellStyle name="Normal 4 5 8 6" xfId="14473" xr:uid="{00000000-0005-0000-0000-0000E9380000}"/>
    <cellStyle name="Normal 4 5 8 7" xfId="14474" xr:uid="{00000000-0005-0000-0000-0000EA380000}"/>
    <cellStyle name="Normal 4 5 8 8" xfId="14475" xr:uid="{00000000-0005-0000-0000-0000EB380000}"/>
    <cellStyle name="Normal 4 5 9" xfId="14476" xr:uid="{00000000-0005-0000-0000-0000EC380000}"/>
    <cellStyle name="Normal 4 5 9 2" xfId="14477" xr:uid="{00000000-0005-0000-0000-0000ED380000}"/>
    <cellStyle name="Normal 4 5 9 2 2" xfId="14478" xr:uid="{00000000-0005-0000-0000-0000EE380000}"/>
    <cellStyle name="Normal 4 5 9 2 2 2" xfId="14479" xr:uid="{00000000-0005-0000-0000-0000EF380000}"/>
    <cellStyle name="Normal 4 5 9 2 2 3" xfId="14480" xr:uid="{00000000-0005-0000-0000-0000F0380000}"/>
    <cellStyle name="Normal 4 5 9 2 3" xfId="14481" xr:uid="{00000000-0005-0000-0000-0000F1380000}"/>
    <cellStyle name="Normal 4 5 9 2 3 2" xfId="14482" xr:uid="{00000000-0005-0000-0000-0000F2380000}"/>
    <cellStyle name="Normal 4 5 9 2 4" xfId="14483" xr:uid="{00000000-0005-0000-0000-0000F3380000}"/>
    <cellStyle name="Normal 4 5 9 3" xfId="14484" xr:uid="{00000000-0005-0000-0000-0000F4380000}"/>
    <cellStyle name="Normal 4 5 9 3 2" xfId="14485" xr:uid="{00000000-0005-0000-0000-0000F5380000}"/>
    <cellStyle name="Normal 4 5 9 3 2 2" xfId="14486" xr:uid="{00000000-0005-0000-0000-0000F6380000}"/>
    <cellStyle name="Normal 4 5 9 3 3" xfId="14487" xr:uid="{00000000-0005-0000-0000-0000F7380000}"/>
    <cellStyle name="Normal 4 5 9 3 4" xfId="14488" xr:uid="{00000000-0005-0000-0000-0000F8380000}"/>
    <cellStyle name="Normal 4 5 9 4" xfId="14489" xr:uid="{00000000-0005-0000-0000-0000F9380000}"/>
    <cellStyle name="Normal 4 5 9 4 2" xfId="14490" xr:uid="{00000000-0005-0000-0000-0000FA380000}"/>
    <cellStyle name="Normal 4 5 9 4 3" xfId="14491" xr:uid="{00000000-0005-0000-0000-0000FB380000}"/>
    <cellStyle name="Normal 4 5 9 5" xfId="14492" xr:uid="{00000000-0005-0000-0000-0000FC380000}"/>
    <cellStyle name="Normal 4 5 9 6" xfId="14493" xr:uid="{00000000-0005-0000-0000-0000FD380000}"/>
    <cellStyle name="Normal 4 6" xfId="14494" xr:uid="{00000000-0005-0000-0000-0000FE380000}"/>
    <cellStyle name="Normal 4 6 10" xfId="14495" xr:uid="{00000000-0005-0000-0000-0000FF380000}"/>
    <cellStyle name="Normal 4 6 11" xfId="14496" xr:uid="{00000000-0005-0000-0000-000000390000}"/>
    <cellStyle name="Normal 4 6 12" xfId="43993" xr:uid="{00000000-0005-0000-0000-000001390000}"/>
    <cellStyle name="Normal 4 6 2" xfId="14497" xr:uid="{00000000-0005-0000-0000-000002390000}"/>
    <cellStyle name="Normal 4 6 2 2" xfId="14498" xr:uid="{00000000-0005-0000-0000-000003390000}"/>
    <cellStyle name="Normal 4 6 2 2 2" xfId="14499" xr:uid="{00000000-0005-0000-0000-000004390000}"/>
    <cellStyle name="Normal 4 6 2 2 2 2" xfId="14500" xr:uid="{00000000-0005-0000-0000-000005390000}"/>
    <cellStyle name="Normal 4 6 2 2 2 2 2" xfId="14501" xr:uid="{00000000-0005-0000-0000-000006390000}"/>
    <cellStyle name="Normal 4 6 2 2 2 2 2 2" xfId="14502" xr:uid="{00000000-0005-0000-0000-000007390000}"/>
    <cellStyle name="Normal 4 6 2 2 2 2 3" xfId="14503" xr:uid="{00000000-0005-0000-0000-000008390000}"/>
    <cellStyle name="Normal 4 6 2 2 2 2 4" xfId="14504" xr:uid="{00000000-0005-0000-0000-000009390000}"/>
    <cellStyle name="Normal 4 6 2 2 2 3" xfId="14505" xr:uid="{00000000-0005-0000-0000-00000A390000}"/>
    <cellStyle name="Normal 4 6 2 2 2 3 2" xfId="14506" xr:uid="{00000000-0005-0000-0000-00000B390000}"/>
    <cellStyle name="Normal 4 6 2 2 2 3 3" xfId="14507" xr:uid="{00000000-0005-0000-0000-00000C390000}"/>
    <cellStyle name="Normal 4 6 2 2 2 4" xfId="14508" xr:uid="{00000000-0005-0000-0000-00000D390000}"/>
    <cellStyle name="Normal 4 6 2 2 2 4 2" xfId="14509" xr:uid="{00000000-0005-0000-0000-00000E390000}"/>
    <cellStyle name="Normal 4 6 2 2 2 5" xfId="14510" xr:uid="{00000000-0005-0000-0000-00000F390000}"/>
    <cellStyle name="Normal 4 6 2 2 3" xfId="14511" xr:uid="{00000000-0005-0000-0000-000010390000}"/>
    <cellStyle name="Normal 4 6 2 2 3 2" xfId="14512" xr:uid="{00000000-0005-0000-0000-000011390000}"/>
    <cellStyle name="Normal 4 6 2 2 3 2 2" xfId="14513" xr:uid="{00000000-0005-0000-0000-000012390000}"/>
    <cellStyle name="Normal 4 6 2 2 3 2 3" xfId="14514" xr:uid="{00000000-0005-0000-0000-000013390000}"/>
    <cellStyle name="Normal 4 6 2 2 3 3" xfId="14515" xr:uid="{00000000-0005-0000-0000-000014390000}"/>
    <cellStyle name="Normal 4 6 2 2 3 4" xfId="14516" xr:uid="{00000000-0005-0000-0000-000015390000}"/>
    <cellStyle name="Normal 4 6 2 2 3 5" xfId="14517" xr:uid="{00000000-0005-0000-0000-000016390000}"/>
    <cellStyle name="Normal 4 6 2 2 4" xfId="14518" xr:uid="{00000000-0005-0000-0000-000017390000}"/>
    <cellStyle name="Normal 4 6 2 2 4 2" xfId="14519" xr:uid="{00000000-0005-0000-0000-000018390000}"/>
    <cellStyle name="Normal 4 6 2 2 4 2 2" xfId="14520" xr:uid="{00000000-0005-0000-0000-000019390000}"/>
    <cellStyle name="Normal 4 6 2 2 4 2 3" xfId="14521" xr:uid="{00000000-0005-0000-0000-00001A390000}"/>
    <cellStyle name="Normal 4 6 2 2 4 3" xfId="14522" xr:uid="{00000000-0005-0000-0000-00001B390000}"/>
    <cellStyle name="Normal 4 6 2 2 4 4" xfId="14523" xr:uid="{00000000-0005-0000-0000-00001C390000}"/>
    <cellStyle name="Normal 4 6 2 2 5" xfId="14524" xr:uid="{00000000-0005-0000-0000-00001D390000}"/>
    <cellStyle name="Normal 4 6 2 2 5 2" xfId="14525" xr:uid="{00000000-0005-0000-0000-00001E390000}"/>
    <cellStyle name="Normal 4 6 2 2 5 3" xfId="14526" xr:uid="{00000000-0005-0000-0000-00001F390000}"/>
    <cellStyle name="Normal 4 6 2 2 6" xfId="14527" xr:uid="{00000000-0005-0000-0000-000020390000}"/>
    <cellStyle name="Normal 4 6 2 2 7" xfId="14528" xr:uid="{00000000-0005-0000-0000-000021390000}"/>
    <cellStyle name="Normal 4 6 2 2 8" xfId="14529" xr:uid="{00000000-0005-0000-0000-000022390000}"/>
    <cellStyle name="Normal 4 6 2 3" xfId="14530" xr:uid="{00000000-0005-0000-0000-000023390000}"/>
    <cellStyle name="Normal 4 6 2 3 2" xfId="14531" xr:uid="{00000000-0005-0000-0000-000024390000}"/>
    <cellStyle name="Normal 4 6 2 3 2 2" xfId="14532" xr:uid="{00000000-0005-0000-0000-000025390000}"/>
    <cellStyle name="Normal 4 6 2 3 2 2 2" xfId="14533" xr:uid="{00000000-0005-0000-0000-000026390000}"/>
    <cellStyle name="Normal 4 6 2 3 2 3" xfId="14534" xr:uid="{00000000-0005-0000-0000-000027390000}"/>
    <cellStyle name="Normal 4 6 2 3 2 4" xfId="14535" xr:uid="{00000000-0005-0000-0000-000028390000}"/>
    <cellStyle name="Normal 4 6 2 3 3" xfId="14536" xr:uid="{00000000-0005-0000-0000-000029390000}"/>
    <cellStyle name="Normal 4 6 2 3 3 2" xfId="14537" xr:uid="{00000000-0005-0000-0000-00002A390000}"/>
    <cellStyle name="Normal 4 6 2 3 4" xfId="14538" xr:uid="{00000000-0005-0000-0000-00002B390000}"/>
    <cellStyle name="Normal 4 6 2 3 5" xfId="14539" xr:uid="{00000000-0005-0000-0000-00002C390000}"/>
    <cellStyle name="Normal 4 6 2 4" xfId="14540" xr:uid="{00000000-0005-0000-0000-00002D390000}"/>
    <cellStyle name="Normal 4 6 2 4 2" xfId="14541" xr:uid="{00000000-0005-0000-0000-00002E390000}"/>
    <cellStyle name="Normal 4 6 2 4 2 2" xfId="14542" xr:uid="{00000000-0005-0000-0000-00002F390000}"/>
    <cellStyle name="Normal 4 6 2 4 2 3" xfId="14543" xr:uid="{00000000-0005-0000-0000-000030390000}"/>
    <cellStyle name="Normal 4 6 2 4 2 4" xfId="14544" xr:uid="{00000000-0005-0000-0000-000031390000}"/>
    <cellStyle name="Normal 4 6 2 4 3" xfId="14545" xr:uid="{00000000-0005-0000-0000-000032390000}"/>
    <cellStyle name="Normal 4 6 2 4 4" xfId="14546" xr:uid="{00000000-0005-0000-0000-000033390000}"/>
    <cellStyle name="Normal 4 6 2 4 5" xfId="14547" xr:uid="{00000000-0005-0000-0000-000034390000}"/>
    <cellStyle name="Normal 4 6 2 5" xfId="14548" xr:uid="{00000000-0005-0000-0000-000035390000}"/>
    <cellStyle name="Normal 4 6 2 5 2" xfId="14549" xr:uid="{00000000-0005-0000-0000-000036390000}"/>
    <cellStyle name="Normal 4 6 2 5 2 2" xfId="14550" xr:uid="{00000000-0005-0000-0000-000037390000}"/>
    <cellStyle name="Normal 4 6 2 5 2 3" xfId="14551" xr:uid="{00000000-0005-0000-0000-000038390000}"/>
    <cellStyle name="Normal 4 6 2 5 3" xfId="14552" xr:uid="{00000000-0005-0000-0000-000039390000}"/>
    <cellStyle name="Normal 4 6 2 5 4" xfId="14553" xr:uid="{00000000-0005-0000-0000-00003A390000}"/>
    <cellStyle name="Normal 4 6 2 5 5" xfId="14554" xr:uid="{00000000-0005-0000-0000-00003B390000}"/>
    <cellStyle name="Normal 4 6 2 6" xfId="14555" xr:uid="{00000000-0005-0000-0000-00003C390000}"/>
    <cellStyle name="Normal 4 6 2 6 2" xfId="14556" xr:uid="{00000000-0005-0000-0000-00003D390000}"/>
    <cellStyle name="Normal 4 6 2 6 3" xfId="14557" xr:uid="{00000000-0005-0000-0000-00003E390000}"/>
    <cellStyle name="Normal 4 6 2 7" xfId="14558" xr:uid="{00000000-0005-0000-0000-00003F390000}"/>
    <cellStyle name="Normal 4 6 2 8" xfId="14559" xr:uid="{00000000-0005-0000-0000-000040390000}"/>
    <cellStyle name="Normal 4 6 2 9" xfId="14560" xr:uid="{00000000-0005-0000-0000-000041390000}"/>
    <cellStyle name="Normal 4 6 3" xfId="14561" xr:uid="{00000000-0005-0000-0000-000042390000}"/>
    <cellStyle name="Normal 4 6 3 2" xfId="14562" xr:uid="{00000000-0005-0000-0000-000043390000}"/>
    <cellStyle name="Normal 4 6 3 2 2" xfId="14563" xr:uid="{00000000-0005-0000-0000-000044390000}"/>
    <cellStyle name="Normal 4 6 3 2 2 2" xfId="14564" xr:uid="{00000000-0005-0000-0000-000045390000}"/>
    <cellStyle name="Normal 4 6 3 2 2 2 2" xfId="14565" xr:uid="{00000000-0005-0000-0000-000046390000}"/>
    <cellStyle name="Normal 4 6 3 2 2 3" xfId="14566" xr:uid="{00000000-0005-0000-0000-000047390000}"/>
    <cellStyle name="Normal 4 6 3 2 2 4" xfId="14567" xr:uid="{00000000-0005-0000-0000-000048390000}"/>
    <cellStyle name="Normal 4 6 3 2 3" xfId="14568" xr:uid="{00000000-0005-0000-0000-000049390000}"/>
    <cellStyle name="Normal 4 6 3 2 3 2" xfId="14569" xr:uid="{00000000-0005-0000-0000-00004A390000}"/>
    <cellStyle name="Normal 4 6 3 2 4" xfId="14570" xr:uid="{00000000-0005-0000-0000-00004B390000}"/>
    <cellStyle name="Normal 4 6 3 2 5" xfId="14571" xr:uid="{00000000-0005-0000-0000-00004C390000}"/>
    <cellStyle name="Normal 4 6 3 3" xfId="14572" xr:uid="{00000000-0005-0000-0000-00004D390000}"/>
    <cellStyle name="Normal 4 6 3 3 2" xfId="14573" xr:uid="{00000000-0005-0000-0000-00004E390000}"/>
    <cellStyle name="Normal 4 6 3 3 2 2" xfId="14574" xr:uid="{00000000-0005-0000-0000-00004F390000}"/>
    <cellStyle name="Normal 4 6 3 3 2 2 2" xfId="14575" xr:uid="{00000000-0005-0000-0000-000050390000}"/>
    <cellStyle name="Normal 4 6 3 3 2 2 3" xfId="14576" xr:uid="{00000000-0005-0000-0000-000051390000}"/>
    <cellStyle name="Normal 4 6 3 3 2 3" xfId="14577" xr:uid="{00000000-0005-0000-0000-000052390000}"/>
    <cellStyle name="Normal 4 6 3 3 2 3 2" xfId="14578" xr:uid="{00000000-0005-0000-0000-000053390000}"/>
    <cellStyle name="Normal 4 6 3 3 2 4" xfId="14579" xr:uid="{00000000-0005-0000-0000-000054390000}"/>
    <cellStyle name="Normal 4 6 3 3 3" xfId="14580" xr:uid="{00000000-0005-0000-0000-000055390000}"/>
    <cellStyle name="Normal 4 6 3 3 3 2" xfId="14581" xr:uid="{00000000-0005-0000-0000-000056390000}"/>
    <cellStyle name="Normal 4 6 3 3 4" xfId="14582" xr:uid="{00000000-0005-0000-0000-000057390000}"/>
    <cellStyle name="Normal 4 6 3 3 5" xfId="14583" xr:uid="{00000000-0005-0000-0000-000058390000}"/>
    <cellStyle name="Normal 4 6 3 4" xfId="14584" xr:uid="{00000000-0005-0000-0000-000059390000}"/>
    <cellStyle name="Normal 4 6 3 4 2" xfId="14585" xr:uid="{00000000-0005-0000-0000-00005A390000}"/>
    <cellStyle name="Normal 4 6 3 4 2 2" xfId="14586" xr:uid="{00000000-0005-0000-0000-00005B390000}"/>
    <cellStyle name="Normal 4 6 3 4 2 3" xfId="14587" xr:uid="{00000000-0005-0000-0000-00005C390000}"/>
    <cellStyle name="Normal 4 6 3 4 2 4" xfId="14588" xr:uid="{00000000-0005-0000-0000-00005D390000}"/>
    <cellStyle name="Normal 4 6 3 4 3" xfId="14589" xr:uid="{00000000-0005-0000-0000-00005E390000}"/>
    <cellStyle name="Normal 4 6 3 4 4" xfId="14590" xr:uid="{00000000-0005-0000-0000-00005F390000}"/>
    <cellStyle name="Normal 4 6 3 4 5" xfId="14591" xr:uid="{00000000-0005-0000-0000-000060390000}"/>
    <cellStyle name="Normal 4 6 3 5" xfId="14592" xr:uid="{00000000-0005-0000-0000-000061390000}"/>
    <cellStyle name="Normal 4 6 3 5 2" xfId="14593" xr:uid="{00000000-0005-0000-0000-000062390000}"/>
    <cellStyle name="Normal 4 6 3 5 3" xfId="14594" xr:uid="{00000000-0005-0000-0000-000063390000}"/>
    <cellStyle name="Normal 4 6 3 5 4" xfId="14595" xr:uid="{00000000-0005-0000-0000-000064390000}"/>
    <cellStyle name="Normal 4 6 3 6" xfId="14596" xr:uid="{00000000-0005-0000-0000-000065390000}"/>
    <cellStyle name="Normal 4 6 3 7" xfId="14597" xr:uid="{00000000-0005-0000-0000-000066390000}"/>
    <cellStyle name="Normal 4 6 3 8" xfId="14598" xr:uid="{00000000-0005-0000-0000-000067390000}"/>
    <cellStyle name="Normal 4 6 4" xfId="14599" xr:uid="{00000000-0005-0000-0000-000068390000}"/>
    <cellStyle name="Normal 4 6 4 2" xfId="14600" xr:uid="{00000000-0005-0000-0000-000069390000}"/>
    <cellStyle name="Normal 4 6 4 2 2" xfId="14601" xr:uid="{00000000-0005-0000-0000-00006A390000}"/>
    <cellStyle name="Normal 4 6 4 2 2 2" xfId="14602" xr:uid="{00000000-0005-0000-0000-00006B390000}"/>
    <cellStyle name="Normal 4 6 4 2 3" xfId="14603" xr:uid="{00000000-0005-0000-0000-00006C390000}"/>
    <cellStyle name="Normal 4 6 4 2 4" xfId="14604" xr:uid="{00000000-0005-0000-0000-00006D390000}"/>
    <cellStyle name="Normal 4 6 4 3" xfId="14605" xr:uid="{00000000-0005-0000-0000-00006E390000}"/>
    <cellStyle name="Normal 4 6 4 3 2" xfId="14606" xr:uid="{00000000-0005-0000-0000-00006F390000}"/>
    <cellStyle name="Normal 4 6 4 4" xfId="14607" xr:uid="{00000000-0005-0000-0000-000070390000}"/>
    <cellStyle name="Normal 4 6 4 5" xfId="14608" xr:uid="{00000000-0005-0000-0000-000071390000}"/>
    <cellStyle name="Normal 4 6 5" xfId="14609" xr:uid="{00000000-0005-0000-0000-000072390000}"/>
    <cellStyle name="Normal 4 6 5 2" xfId="14610" xr:uid="{00000000-0005-0000-0000-000073390000}"/>
    <cellStyle name="Normal 4 6 5 2 2" xfId="14611" xr:uid="{00000000-0005-0000-0000-000074390000}"/>
    <cellStyle name="Normal 4 6 5 2 2 2" xfId="14612" xr:uid="{00000000-0005-0000-0000-000075390000}"/>
    <cellStyle name="Normal 4 6 5 2 3" xfId="14613" xr:uid="{00000000-0005-0000-0000-000076390000}"/>
    <cellStyle name="Normal 4 6 5 2 4" xfId="14614" xr:uid="{00000000-0005-0000-0000-000077390000}"/>
    <cellStyle name="Normal 4 6 5 3" xfId="14615" xr:uid="{00000000-0005-0000-0000-000078390000}"/>
    <cellStyle name="Normal 4 6 5 3 2" xfId="14616" xr:uid="{00000000-0005-0000-0000-000079390000}"/>
    <cellStyle name="Normal 4 6 5 4" xfId="14617" xr:uid="{00000000-0005-0000-0000-00007A390000}"/>
    <cellStyle name="Normal 4 6 5 5" xfId="14618" xr:uid="{00000000-0005-0000-0000-00007B390000}"/>
    <cellStyle name="Normal 4 6 6" xfId="14619" xr:uid="{00000000-0005-0000-0000-00007C390000}"/>
    <cellStyle name="Normal 4 6 6 2" xfId="14620" xr:uid="{00000000-0005-0000-0000-00007D390000}"/>
    <cellStyle name="Normal 4 6 6 2 2" xfId="14621" xr:uid="{00000000-0005-0000-0000-00007E390000}"/>
    <cellStyle name="Normal 4 6 6 2 3" xfId="14622" xr:uid="{00000000-0005-0000-0000-00007F390000}"/>
    <cellStyle name="Normal 4 6 6 2 4" xfId="14623" xr:uid="{00000000-0005-0000-0000-000080390000}"/>
    <cellStyle name="Normal 4 6 6 3" xfId="14624" xr:uid="{00000000-0005-0000-0000-000081390000}"/>
    <cellStyle name="Normal 4 6 6 4" xfId="14625" xr:uid="{00000000-0005-0000-0000-000082390000}"/>
    <cellStyle name="Normal 4 6 6 5" xfId="14626" xr:uid="{00000000-0005-0000-0000-000083390000}"/>
    <cellStyle name="Normal 4 6 7" xfId="14627" xr:uid="{00000000-0005-0000-0000-000084390000}"/>
    <cellStyle name="Normal 4 6 7 2" xfId="14628" xr:uid="{00000000-0005-0000-0000-000085390000}"/>
    <cellStyle name="Normal 4 6 7 3" xfId="14629" xr:uid="{00000000-0005-0000-0000-000086390000}"/>
    <cellStyle name="Normal 4 6 7 4" xfId="14630" xr:uid="{00000000-0005-0000-0000-000087390000}"/>
    <cellStyle name="Normal 4 6 8" xfId="14631" xr:uid="{00000000-0005-0000-0000-000088390000}"/>
    <cellStyle name="Normal 4 6 9" xfId="14632" xr:uid="{00000000-0005-0000-0000-000089390000}"/>
    <cellStyle name="Normal 4 7" xfId="14633" xr:uid="{00000000-0005-0000-0000-00008A390000}"/>
    <cellStyle name="Normal 4 7 10" xfId="14634" xr:uid="{00000000-0005-0000-0000-00008B390000}"/>
    <cellStyle name="Normal 4 7 11" xfId="43994" xr:uid="{00000000-0005-0000-0000-00008C390000}"/>
    <cellStyle name="Normal 4 7 2" xfId="14635" xr:uid="{00000000-0005-0000-0000-00008D390000}"/>
    <cellStyle name="Normal 4 7 2 2" xfId="14636" xr:uid="{00000000-0005-0000-0000-00008E390000}"/>
    <cellStyle name="Normal 4 7 2 2 2" xfId="14637" xr:uid="{00000000-0005-0000-0000-00008F390000}"/>
    <cellStyle name="Normal 4 7 2 2 2 2" xfId="14638" xr:uid="{00000000-0005-0000-0000-000090390000}"/>
    <cellStyle name="Normal 4 7 2 2 2 2 2" xfId="14639" xr:uid="{00000000-0005-0000-0000-000091390000}"/>
    <cellStyle name="Normal 4 7 2 2 2 2 3" xfId="14640" xr:uid="{00000000-0005-0000-0000-000092390000}"/>
    <cellStyle name="Normal 4 7 2 2 2 3" xfId="14641" xr:uid="{00000000-0005-0000-0000-000093390000}"/>
    <cellStyle name="Normal 4 7 2 2 2 4" xfId="14642" xr:uid="{00000000-0005-0000-0000-000094390000}"/>
    <cellStyle name="Normal 4 7 2 2 2 5" xfId="14643" xr:uid="{00000000-0005-0000-0000-000095390000}"/>
    <cellStyle name="Normal 4 7 2 2 3" xfId="14644" xr:uid="{00000000-0005-0000-0000-000096390000}"/>
    <cellStyle name="Normal 4 7 2 2 3 2" xfId="14645" xr:uid="{00000000-0005-0000-0000-000097390000}"/>
    <cellStyle name="Normal 4 7 2 2 3 2 2" xfId="14646" xr:uid="{00000000-0005-0000-0000-000098390000}"/>
    <cellStyle name="Normal 4 7 2 2 3 2 3" xfId="14647" xr:uid="{00000000-0005-0000-0000-000099390000}"/>
    <cellStyle name="Normal 4 7 2 2 3 3" xfId="14648" xr:uid="{00000000-0005-0000-0000-00009A390000}"/>
    <cellStyle name="Normal 4 7 2 2 3 4" xfId="14649" xr:uid="{00000000-0005-0000-0000-00009B390000}"/>
    <cellStyle name="Normal 4 7 2 2 4" xfId="14650" xr:uid="{00000000-0005-0000-0000-00009C390000}"/>
    <cellStyle name="Normal 4 7 2 2 4 2" xfId="14651" xr:uid="{00000000-0005-0000-0000-00009D390000}"/>
    <cellStyle name="Normal 4 7 2 2 4 2 2" xfId="14652" xr:uid="{00000000-0005-0000-0000-00009E390000}"/>
    <cellStyle name="Normal 4 7 2 2 4 2 3" xfId="14653" xr:uid="{00000000-0005-0000-0000-00009F390000}"/>
    <cellStyle name="Normal 4 7 2 2 4 3" xfId="14654" xr:uid="{00000000-0005-0000-0000-0000A0390000}"/>
    <cellStyle name="Normal 4 7 2 2 4 4" xfId="14655" xr:uid="{00000000-0005-0000-0000-0000A1390000}"/>
    <cellStyle name="Normal 4 7 2 2 5" xfId="14656" xr:uid="{00000000-0005-0000-0000-0000A2390000}"/>
    <cellStyle name="Normal 4 7 2 2 5 2" xfId="14657" xr:uid="{00000000-0005-0000-0000-0000A3390000}"/>
    <cellStyle name="Normal 4 7 2 2 5 3" xfId="14658" xr:uid="{00000000-0005-0000-0000-0000A4390000}"/>
    <cellStyle name="Normal 4 7 2 2 6" xfId="14659" xr:uid="{00000000-0005-0000-0000-0000A5390000}"/>
    <cellStyle name="Normal 4 7 2 2 7" xfId="14660" xr:uid="{00000000-0005-0000-0000-0000A6390000}"/>
    <cellStyle name="Normal 4 7 2 2 8" xfId="14661" xr:uid="{00000000-0005-0000-0000-0000A7390000}"/>
    <cellStyle name="Normal 4 7 2 3" xfId="14662" xr:uid="{00000000-0005-0000-0000-0000A8390000}"/>
    <cellStyle name="Normal 4 7 2 3 2" xfId="14663" xr:uid="{00000000-0005-0000-0000-0000A9390000}"/>
    <cellStyle name="Normal 4 7 2 3 2 2" xfId="14664" xr:uid="{00000000-0005-0000-0000-0000AA390000}"/>
    <cellStyle name="Normal 4 7 2 3 2 3" xfId="14665" xr:uid="{00000000-0005-0000-0000-0000AB390000}"/>
    <cellStyle name="Normal 4 7 2 3 2 4" xfId="14666" xr:uid="{00000000-0005-0000-0000-0000AC390000}"/>
    <cellStyle name="Normal 4 7 2 3 3" xfId="14667" xr:uid="{00000000-0005-0000-0000-0000AD390000}"/>
    <cellStyle name="Normal 4 7 2 3 4" xfId="14668" xr:uid="{00000000-0005-0000-0000-0000AE390000}"/>
    <cellStyle name="Normal 4 7 2 3 5" xfId="14669" xr:uid="{00000000-0005-0000-0000-0000AF390000}"/>
    <cellStyle name="Normal 4 7 2 4" xfId="14670" xr:uid="{00000000-0005-0000-0000-0000B0390000}"/>
    <cellStyle name="Normal 4 7 2 4 2" xfId="14671" xr:uid="{00000000-0005-0000-0000-0000B1390000}"/>
    <cellStyle name="Normal 4 7 2 4 2 2" xfId="14672" xr:uid="{00000000-0005-0000-0000-0000B2390000}"/>
    <cellStyle name="Normal 4 7 2 4 2 3" xfId="14673" xr:uid="{00000000-0005-0000-0000-0000B3390000}"/>
    <cellStyle name="Normal 4 7 2 4 3" xfId="14674" xr:uid="{00000000-0005-0000-0000-0000B4390000}"/>
    <cellStyle name="Normal 4 7 2 4 4" xfId="14675" xr:uid="{00000000-0005-0000-0000-0000B5390000}"/>
    <cellStyle name="Normal 4 7 2 4 5" xfId="14676" xr:uid="{00000000-0005-0000-0000-0000B6390000}"/>
    <cellStyle name="Normal 4 7 2 5" xfId="14677" xr:uid="{00000000-0005-0000-0000-0000B7390000}"/>
    <cellStyle name="Normal 4 7 2 5 2" xfId="14678" xr:uid="{00000000-0005-0000-0000-0000B8390000}"/>
    <cellStyle name="Normal 4 7 2 5 2 2" xfId="14679" xr:uid="{00000000-0005-0000-0000-0000B9390000}"/>
    <cellStyle name="Normal 4 7 2 5 2 3" xfId="14680" xr:uid="{00000000-0005-0000-0000-0000BA390000}"/>
    <cellStyle name="Normal 4 7 2 5 3" xfId="14681" xr:uid="{00000000-0005-0000-0000-0000BB390000}"/>
    <cellStyle name="Normal 4 7 2 5 4" xfId="14682" xr:uid="{00000000-0005-0000-0000-0000BC390000}"/>
    <cellStyle name="Normal 4 7 2 6" xfId="14683" xr:uid="{00000000-0005-0000-0000-0000BD390000}"/>
    <cellStyle name="Normal 4 7 2 6 2" xfId="14684" xr:uid="{00000000-0005-0000-0000-0000BE390000}"/>
    <cellStyle name="Normal 4 7 2 6 3" xfId="14685" xr:uid="{00000000-0005-0000-0000-0000BF390000}"/>
    <cellStyle name="Normal 4 7 2 7" xfId="14686" xr:uid="{00000000-0005-0000-0000-0000C0390000}"/>
    <cellStyle name="Normal 4 7 2 8" xfId="14687" xr:uid="{00000000-0005-0000-0000-0000C1390000}"/>
    <cellStyle name="Normal 4 7 2 9" xfId="14688" xr:uid="{00000000-0005-0000-0000-0000C2390000}"/>
    <cellStyle name="Normal 4 7 3" xfId="14689" xr:uid="{00000000-0005-0000-0000-0000C3390000}"/>
    <cellStyle name="Normal 4 7 3 2" xfId="14690" xr:uid="{00000000-0005-0000-0000-0000C4390000}"/>
    <cellStyle name="Normal 4 7 3 2 2" xfId="14691" xr:uid="{00000000-0005-0000-0000-0000C5390000}"/>
    <cellStyle name="Normal 4 7 3 2 2 2" xfId="14692" xr:uid="{00000000-0005-0000-0000-0000C6390000}"/>
    <cellStyle name="Normal 4 7 3 2 2 3" xfId="14693" xr:uid="{00000000-0005-0000-0000-0000C7390000}"/>
    <cellStyle name="Normal 4 7 3 2 2 4" xfId="14694" xr:uid="{00000000-0005-0000-0000-0000C8390000}"/>
    <cellStyle name="Normal 4 7 3 2 3" xfId="14695" xr:uid="{00000000-0005-0000-0000-0000C9390000}"/>
    <cellStyle name="Normal 4 7 3 2 4" xfId="14696" xr:uid="{00000000-0005-0000-0000-0000CA390000}"/>
    <cellStyle name="Normal 4 7 3 2 5" xfId="14697" xr:uid="{00000000-0005-0000-0000-0000CB390000}"/>
    <cellStyle name="Normal 4 7 3 3" xfId="14698" xr:uid="{00000000-0005-0000-0000-0000CC390000}"/>
    <cellStyle name="Normal 4 7 3 3 2" xfId="14699" xr:uid="{00000000-0005-0000-0000-0000CD390000}"/>
    <cellStyle name="Normal 4 7 3 3 2 2" xfId="14700" xr:uid="{00000000-0005-0000-0000-0000CE390000}"/>
    <cellStyle name="Normal 4 7 3 3 2 3" xfId="14701" xr:uid="{00000000-0005-0000-0000-0000CF390000}"/>
    <cellStyle name="Normal 4 7 3 3 3" xfId="14702" xr:uid="{00000000-0005-0000-0000-0000D0390000}"/>
    <cellStyle name="Normal 4 7 3 3 4" xfId="14703" xr:uid="{00000000-0005-0000-0000-0000D1390000}"/>
    <cellStyle name="Normal 4 7 3 3 5" xfId="14704" xr:uid="{00000000-0005-0000-0000-0000D2390000}"/>
    <cellStyle name="Normal 4 7 3 4" xfId="14705" xr:uid="{00000000-0005-0000-0000-0000D3390000}"/>
    <cellStyle name="Normal 4 7 3 4 2" xfId="14706" xr:uid="{00000000-0005-0000-0000-0000D4390000}"/>
    <cellStyle name="Normal 4 7 3 4 2 2" xfId="14707" xr:uid="{00000000-0005-0000-0000-0000D5390000}"/>
    <cellStyle name="Normal 4 7 3 4 2 3" xfId="14708" xr:uid="{00000000-0005-0000-0000-0000D6390000}"/>
    <cellStyle name="Normal 4 7 3 4 3" xfId="14709" xr:uid="{00000000-0005-0000-0000-0000D7390000}"/>
    <cellStyle name="Normal 4 7 3 4 4" xfId="14710" xr:uid="{00000000-0005-0000-0000-0000D8390000}"/>
    <cellStyle name="Normal 4 7 3 5" xfId="14711" xr:uid="{00000000-0005-0000-0000-0000D9390000}"/>
    <cellStyle name="Normal 4 7 3 5 2" xfId="14712" xr:uid="{00000000-0005-0000-0000-0000DA390000}"/>
    <cellStyle name="Normal 4 7 3 5 3" xfId="14713" xr:uid="{00000000-0005-0000-0000-0000DB390000}"/>
    <cellStyle name="Normal 4 7 3 6" xfId="14714" xr:uid="{00000000-0005-0000-0000-0000DC390000}"/>
    <cellStyle name="Normal 4 7 3 7" xfId="14715" xr:uid="{00000000-0005-0000-0000-0000DD390000}"/>
    <cellStyle name="Normal 4 7 3 8" xfId="14716" xr:uid="{00000000-0005-0000-0000-0000DE390000}"/>
    <cellStyle name="Normal 4 7 4" xfId="14717" xr:uid="{00000000-0005-0000-0000-0000DF390000}"/>
    <cellStyle name="Normal 4 7 4 2" xfId="14718" xr:uid="{00000000-0005-0000-0000-0000E0390000}"/>
    <cellStyle name="Normal 4 7 4 2 2" xfId="14719" xr:uid="{00000000-0005-0000-0000-0000E1390000}"/>
    <cellStyle name="Normal 4 7 4 2 3" xfId="14720" xr:uid="{00000000-0005-0000-0000-0000E2390000}"/>
    <cellStyle name="Normal 4 7 4 2 4" xfId="14721" xr:uid="{00000000-0005-0000-0000-0000E3390000}"/>
    <cellStyle name="Normal 4 7 4 3" xfId="14722" xr:uid="{00000000-0005-0000-0000-0000E4390000}"/>
    <cellStyle name="Normal 4 7 4 4" xfId="14723" xr:uid="{00000000-0005-0000-0000-0000E5390000}"/>
    <cellStyle name="Normal 4 7 4 5" xfId="14724" xr:uid="{00000000-0005-0000-0000-0000E6390000}"/>
    <cellStyle name="Normal 4 7 5" xfId="14725" xr:uid="{00000000-0005-0000-0000-0000E7390000}"/>
    <cellStyle name="Normal 4 7 5 2" xfId="14726" xr:uid="{00000000-0005-0000-0000-0000E8390000}"/>
    <cellStyle name="Normal 4 7 5 2 2" xfId="14727" xr:uid="{00000000-0005-0000-0000-0000E9390000}"/>
    <cellStyle name="Normal 4 7 5 2 3" xfId="14728" xr:uid="{00000000-0005-0000-0000-0000EA390000}"/>
    <cellStyle name="Normal 4 7 5 3" xfId="14729" xr:uid="{00000000-0005-0000-0000-0000EB390000}"/>
    <cellStyle name="Normal 4 7 5 4" xfId="14730" xr:uid="{00000000-0005-0000-0000-0000EC390000}"/>
    <cellStyle name="Normal 4 7 5 5" xfId="14731" xr:uid="{00000000-0005-0000-0000-0000ED390000}"/>
    <cellStyle name="Normal 4 7 6" xfId="14732" xr:uid="{00000000-0005-0000-0000-0000EE390000}"/>
    <cellStyle name="Normal 4 7 6 2" xfId="14733" xr:uid="{00000000-0005-0000-0000-0000EF390000}"/>
    <cellStyle name="Normal 4 7 6 2 2" xfId="14734" xr:uid="{00000000-0005-0000-0000-0000F0390000}"/>
    <cellStyle name="Normal 4 7 6 2 3" xfId="14735" xr:uid="{00000000-0005-0000-0000-0000F1390000}"/>
    <cellStyle name="Normal 4 7 6 3" xfId="14736" xr:uid="{00000000-0005-0000-0000-0000F2390000}"/>
    <cellStyle name="Normal 4 7 6 4" xfId="14737" xr:uid="{00000000-0005-0000-0000-0000F3390000}"/>
    <cellStyle name="Normal 4 7 7" xfId="14738" xr:uid="{00000000-0005-0000-0000-0000F4390000}"/>
    <cellStyle name="Normal 4 7 7 2" xfId="14739" xr:uid="{00000000-0005-0000-0000-0000F5390000}"/>
    <cellStyle name="Normal 4 7 7 3" xfId="14740" xr:uid="{00000000-0005-0000-0000-0000F6390000}"/>
    <cellStyle name="Normal 4 7 8" xfId="14741" xr:uid="{00000000-0005-0000-0000-0000F7390000}"/>
    <cellStyle name="Normal 4 7 9" xfId="14742" xr:uid="{00000000-0005-0000-0000-0000F8390000}"/>
    <cellStyle name="Normal 4 8" xfId="14743" xr:uid="{00000000-0005-0000-0000-0000F9390000}"/>
    <cellStyle name="Normal 4 8 10" xfId="14744" xr:uid="{00000000-0005-0000-0000-0000FA390000}"/>
    <cellStyle name="Normal 4 8 11" xfId="43995" xr:uid="{00000000-0005-0000-0000-0000FB390000}"/>
    <cellStyle name="Normal 4 8 2" xfId="14745" xr:uid="{00000000-0005-0000-0000-0000FC390000}"/>
    <cellStyle name="Normal 4 8 2 2" xfId="14746" xr:uid="{00000000-0005-0000-0000-0000FD390000}"/>
    <cellStyle name="Normal 4 8 2 2 2" xfId="14747" xr:uid="{00000000-0005-0000-0000-0000FE390000}"/>
    <cellStyle name="Normal 4 8 2 2 2 2" xfId="14748" xr:uid="{00000000-0005-0000-0000-0000FF390000}"/>
    <cellStyle name="Normal 4 8 2 2 2 2 2" xfId="14749" xr:uid="{00000000-0005-0000-0000-0000003A0000}"/>
    <cellStyle name="Normal 4 8 2 2 2 2 3" xfId="14750" xr:uid="{00000000-0005-0000-0000-0000013A0000}"/>
    <cellStyle name="Normal 4 8 2 2 2 3" xfId="14751" xr:uid="{00000000-0005-0000-0000-0000023A0000}"/>
    <cellStyle name="Normal 4 8 2 2 2 4" xfId="14752" xr:uid="{00000000-0005-0000-0000-0000033A0000}"/>
    <cellStyle name="Normal 4 8 2 2 2 5" xfId="14753" xr:uid="{00000000-0005-0000-0000-0000043A0000}"/>
    <cellStyle name="Normal 4 8 2 2 3" xfId="14754" xr:uid="{00000000-0005-0000-0000-0000053A0000}"/>
    <cellStyle name="Normal 4 8 2 2 3 2" xfId="14755" xr:uid="{00000000-0005-0000-0000-0000063A0000}"/>
    <cellStyle name="Normal 4 8 2 2 3 2 2" xfId="14756" xr:uid="{00000000-0005-0000-0000-0000073A0000}"/>
    <cellStyle name="Normal 4 8 2 2 3 2 3" xfId="14757" xr:uid="{00000000-0005-0000-0000-0000083A0000}"/>
    <cellStyle name="Normal 4 8 2 2 3 3" xfId="14758" xr:uid="{00000000-0005-0000-0000-0000093A0000}"/>
    <cellStyle name="Normal 4 8 2 2 3 4" xfId="14759" xr:uid="{00000000-0005-0000-0000-00000A3A0000}"/>
    <cellStyle name="Normal 4 8 2 2 4" xfId="14760" xr:uid="{00000000-0005-0000-0000-00000B3A0000}"/>
    <cellStyle name="Normal 4 8 2 2 4 2" xfId="14761" xr:uid="{00000000-0005-0000-0000-00000C3A0000}"/>
    <cellStyle name="Normal 4 8 2 2 4 2 2" xfId="14762" xr:uid="{00000000-0005-0000-0000-00000D3A0000}"/>
    <cellStyle name="Normal 4 8 2 2 4 2 3" xfId="14763" xr:uid="{00000000-0005-0000-0000-00000E3A0000}"/>
    <cellStyle name="Normal 4 8 2 2 4 3" xfId="14764" xr:uid="{00000000-0005-0000-0000-00000F3A0000}"/>
    <cellStyle name="Normal 4 8 2 2 4 4" xfId="14765" xr:uid="{00000000-0005-0000-0000-0000103A0000}"/>
    <cellStyle name="Normal 4 8 2 2 5" xfId="14766" xr:uid="{00000000-0005-0000-0000-0000113A0000}"/>
    <cellStyle name="Normal 4 8 2 2 5 2" xfId="14767" xr:uid="{00000000-0005-0000-0000-0000123A0000}"/>
    <cellStyle name="Normal 4 8 2 2 5 3" xfId="14768" xr:uid="{00000000-0005-0000-0000-0000133A0000}"/>
    <cellStyle name="Normal 4 8 2 2 6" xfId="14769" xr:uid="{00000000-0005-0000-0000-0000143A0000}"/>
    <cellStyle name="Normal 4 8 2 2 7" xfId="14770" xr:uid="{00000000-0005-0000-0000-0000153A0000}"/>
    <cellStyle name="Normal 4 8 2 2 8" xfId="14771" xr:uid="{00000000-0005-0000-0000-0000163A0000}"/>
    <cellStyle name="Normal 4 8 2 3" xfId="14772" xr:uid="{00000000-0005-0000-0000-0000173A0000}"/>
    <cellStyle name="Normal 4 8 2 3 2" xfId="14773" xr:uid="{00000000-0005-0000-0000-0000183A0000}"/>
    <cellStyle name="Normal 4 8 2 3 2 2" xfId="14774" xr:uid="{00000000-0005-0000-0000-0000193A0000}"/>
    <cellStyle name="Normal 4 8 2 3 2 3" xfId="14775" xr:uid="{00000000-0005-0000-0000-00001A3A0000}"/>
    <cellStyle name="Normal 4 8 2 3 3" xfId="14776" xr:uid="{00000000-0005-0000-0000-00001B3A0000}"/>
    <cellStyle name="Normal 4 8 2 3 4" xfId="14777" xr:uid="{00000000-0005-0000-0000-00001C3A0000}"/>
    <cellStyle name="Normal 4 8 2 3 5" xfId="14778" xr:uid="{00000000-0005-0000-0000-00001D3A0000}"/>
    <cellStyle name="Normal 4 8 2 4" xfId="14779" xr:uid="{00000000-0005-0000-0000-00001E3A0000}"/>
    <cellStyle name="Normal 4 8 2 4 2" xfId="14780" xr:uid="{00000000-0005-0000-0000-00001F3A0000}"/>
    <cellStyle name="Normal 4 8 2 4 2 2" xfId="14781" xr:uid="{00000000-0005-0000-0000-0000203A0000}"/>
    <cellStyle name="Normal 4 8 2 4 2 3" xfId="14782" xr:uid="{00000000-0005-0000-0000-0000213A0000}"/>
    <cellStyle name="Normal 4 8 2 4 3" xfId="14783" xr:uid="{00000000-0005-0000-0000-0000223A0000}"/>
    <cellStyle name="Normal 4 8 2 4 4" xfId="14784" xr:uid="{00000000-0005-0000-0000-0000233A0000}"/>
    <cellStyle name="Normal 4 8 2 5" xfId="14785" xr:uid="{00000000-0005-0000-0000-0000243A0000}"/>
    <cellStyle name="Normal 4 8 2 5 2" xfId="14786" xr:uid="{00000000-0005-0000-0000-0000253A0000}"/>
    <cellStyle name="Normal 4 8 2 5 2 2" xfId="14787" xr:uid="{00000000-0005-0000-0000-0000263A0000}"/>
    <cellStyle name="Normal 4 8 2 5 2 3" xfId="14788" xr:uid="{00000000-0005-0000-0000-0000273A0000}"/>
    <cellStyle name="Normal 4 8 2 5 3" xfId="14789" xr:uid="{00000000-0005-0000-0000-0000283A0000}"/>
    <cellStyle name="Normal 4 8 2 5 4" xfId="14790" xr:uid="{00000000-0005-0000-0000-0000293A0000}"/>
    <cellStyle name="Normal 4 8 2 6" xfId="14791" xr:uid="{00000000-0005-0000-0000-00002A3A0000}"/>
    <cellStyle name="Normal 4 8 2 6 2" xfId="14792" xr:uid="{00000000-0005-0000-0000-00002B3A0000}"/>
    <cellStyle name="Normal 4 8 2 6 3" xfId="14793" xr:uid="{00000000-0005-0000-0000-00002C3A0000}"/>
    <cellStyle name="Normal 4 8 2 7" xfId="14794" xr:uid="{00000000-0005-0000-0000-00002D3A0000}"/>
    <cellStyle name="Normal 4 8 2 8" xfId="14795" xr:uid="{00000000-0005-0000-0000-00002E3A0000}"/>
    <cellStyle name="Normal 4 8 2 9" xfId="14796" xr:uid="{00000000-0005-0000-0000-00002F3A0000}"/>
    <cellStyle name="Normal 4 8 3" xfId="14797" xr:uid="{00000000-0005-0000-0000-0000303A0000}"/>
    <cellStyle name="Normal 4 8 3 2" xfId="14798" xr:uid="{00000000-0005-0000-0000-0000313A0000}"/>
    <cellStyle name="Normal 4 8 3 2 2" xfId="14799" xr:uid="{00000000-0005-0000-0000-0000323A0000}"/>
    <cellStyle name="Normal 4 8 3 2 2 2" xfId="14800" xr:uid="{00000000-0005-0000-0000-0000333A0000}"/>
    <cellStyle name="Normal 4 8 3 2 2 3" xfId="14801" xr:uid="{00000000-0005-0000-0000-0000343A0000}"/>
    <cellStyle name="Normal 4 8 3 2 2 4" xfId="14802" xr:uid="{00000000-0005-0000-0000-0000353A0000}"/>
    <cellStyle name="Normal 4 8 3 2 3" xfId="14803" xr:uid="{00000000-0005-0000-0000-0000363A0000}"/>
    <cellStyle name="Normal 4 8 3 2 4" xfId="14804" xr:uid="{00000000-0005-0000-0000-0000373A0000}"/>
    <cellStyle name="Normal 4 8 3 2 5" xfId="14805" xr:uid="{00000000-0005-0000-0000-0000383A0000}"/>
    <cellStyle name="Normal 4 8 3 3" xfId="14806" xr:uid="{00000000-0005-0000-0000-0000393A0000}"/>
    <cellStyle name="Normal 4 8 3 3 2" xfId="14807" xr:uid="{00000000-0005-0000-0000-00003A3A0000}"/>
    <cellStyle name="Normal 4 8 3 3 2 2" xfId="14808" xr:uid="{00000000-0005-0000-0000-00003B3A0000}"/>
    <cellStyle name="Normal 4 8 3 3 2 3" xfId="14809" xr:uid="{00000000-0005-0000-0000-00003C3A0000}"/>
    <cellStyle name="Normal 4 8 3 3 3" xfId="14810" xr:uid="{00000000-0005-0000-0000-00003D3A0000}"/>
    <cellStyle name="Normal 4 8 3 3 4" xfId="14811" xr:uid="{00000000-0005-0000-0000-00003E3A0000}"/>
    <cellStyle name="Normal 4 8 3 3 5" xfId="14812" xr:uid="{00000000-0005-0000-0000-00003F3A0000}"/>
    <cellStyle name="Normal 4 8 3 4" xfId="14813" xr:uid="{00000000-0005-0000-0000-0000403A0000}"/>
    <cellStyle name="Normal 4 8 3 4 2" xfId="14814" xr:uid="{00000000-0005-0000-0000-0000413A0000}"/>
    <cellStyle name="Normal 4 8 3 4 2 2" xfId="14815" xr:uid="{00000000-0005-0000-0000-0000423A0000}"/>
    <cellStyle name="Normal 4 8 3 4 2 3" xfId="14816" xr:uid="{00000000-0005-0000-0000-0000433A0000}"/>
    <cellStyle name="Normal 4 8 3 4 3" xfId="14817" xr:uid="{00000000-0005-0000-0000-0000443A0000}"/>
    <cellStyle name="Normal 4 8 3 4 4" xfId="14818" xr:uid="{00000000-0005-0000-0000-0000453A0000}"/>
    <cellStyle name="Normal 4 8 3 5" xfId="14819" xr:uid="{00000000-0005-0000-0000-0000463A0000}"/>
    <cellStyle name="Normal 4 8 3 5 2" xfId="14820" xr:uid="{00000000-0005-0000-0000-0000473A0000}"/>
    <cellStyle name="Normal 4 8 3 5 3" xfId="14821" xr:uid="{00000000-0005-0000-0000-0000483A0000}"/>
    <cellStyle name="Normal 4 8 3 6" xfId="14822" xr:uid="{00000000-0005-0000-0000-0000493A0000}"/>
    <cellStyle name="Normal 4 8 3 7" xfId="14823" xr:uid="{00000000-0005-0000-0000-00004A3A0000}"/>
    <cellStyle name="Normal 4 8 3 8" xfId="14824" xr:uid="{00000000-0005-0000-0000-00004B3A0000}"/>
    <cellStyle name="Normal 4 8 4" xfId="14825" xr:uid="{00000000-0005-0000-0000-00004C3A0000}"/>
    <cellStyle name="Normal 4 8 4 2" xfId="14826" xr:uid="{00000000-0005-0000-0000-00004D3A0000}"/>
    <cellStyle name="Normal 4 8 4 2 2" xfId="14827" xr:uid="{00000000-0005-0000-0000-00004E3A0000}"/>
    <cellStyle name="Normal 4 8 4 2 3" xfId="14828" xr:uid="{00000000-0005-0000-0000-00004F3A0000}"/>
    <cellStyle name="Normal 4 8 4 2 4" xfId="14829" xr:uid="{00000000-0005-0000-0000-0000503A0000}"/>
    <cellStyle name="Normal 4 8 4 3" xfId="14830" xr:uid="{00000000-0005-0000-0000-0000513A0000}"/>
    <cellStyle name="Normal 4 8 4 4" xfId="14831" xr:uid="{00000000-0005-0000-0000-0000523A0000}"/>
    <cellStyle name="Normal 4 8 4 5" xfId="14832" xr:uid="{00000000-0005-0000-0000-0000533A0000}"/>
    <cellStyle name="Normal 4 8 5" xfId="14833" xr:uid="{00000000-0005-0000-0000-0000543A0000}"/>
    <cellStyle name="Normal 4 8 5 2" xfId="14834" xr:uid="{00000000-0005-0000-0000-0000553A0000}"/>
    <cellStyle name="Normal 4 8 5 2 2" xfId="14835" xr:uid="{00000000-0005-0000-0000-0000563A0000}"/>
    <cellStyle name="Normal 4 8 5 2 3" xfId="14836" xr:uid="{00000000-0005-0000-0000-0000573A0000}"/>
    <cellStyle name="Normal 4 8 5 3" xfId="14837" xr:uid="{00000000-0005-0000-0000-0000583A0000}"/>
    <cellStyle name="Normal 4 8 5 4" xfId="14838" xr:uid="{00000000-0005-0000-0000-0000593A0000}"/>
    <cellStyle name="Normal 4 8 5 5" xfId="14839" xr:uid="{00000000-0005-0000-0000-00005A3A0000}"/>
    <cellStyle name="Normal 4 8 6" xfId="14840" xr:uid="{00000000-0005-0000-0000-00005B3A0000}"/>
    <cellStyle name="Normal 4 8 6 2" xfId="14841" xr:uid="{00000000-0005-0000-0000-00005C3A0000}"/>
    <cellStyle name="Normal 4 8 6 2 2" xfId="14842" xr:uid="{00000000-0005-0000-0000-00005D3A0000}"/>
    <cellStyle name="Normal 4 8 6 2 3" xfId="14843" xr:uid="{00000000-0005-0000-0000-00005E3A0000}"/>
    <cellStyle name="Normal 4 8 6 3" xfId="14844" xr:uid="{00000000-0005-0000-0000-00005F3A0000}"/>
    <cellStyle name="Normal 4 8 6 4" xfId="14845" xr:uid="{00000000-0005-0000-0000-0000603A0000}"/>
    <cellStyle name="Normal 4 8 7" xfId="14846" xr:uid="{00000000-0005-0000-0000-0000613A0000}"/>
    <cellStyle name="Normal 4 8 7 2" xfId="14847" xr:uid="{00000000-0005-0000-0000-0000623A0000}"/>
    <cellStyle name="Normal 4 8 7 3" xfId="14848" xr:uid="{00000000-0005-0000-0000-0000633A0000}"/>
    <cellStyle name="Normal 4 8 8" xfId="14849" xr:uid="{00000000-0005-0000-0000-0000643A0000}"/>
    <cellStyle name="Normal 4 8 9" xfId="14850" xr:uid="{00000000-0005-0000-0000-0000653A0000}"/>
    <cellStyle name="Normal 4 9" xfId="14851" xr:uid="{00000000-0005-0000-0000-0000663A0000}"/>
    <cellStyle name="Normal 4 9 10" xfId="43996" xr:uid="{00000000-0005-0000-0000-0000673A0000}"/>
    <cellStyle name="Normal 4 9 2" xfId="14852" xr:uid="{00000000-0005-0000-0000-0000683A0000}"/>
    <cellStyle name="Normal 4 9 2 2" xfId="14853" xr:uid="{00000000-0005-0000-0000-0000693A0000}"/>
    <cellStyle name="Normal 4 9 2 2 2" xfId="14854" xr:uid="{00000000-0005-0000-0000-00006A3A0000}"/>
    <cellStyle name="Normal 4 9 2 2 2 2" xfId="14855" xr:uid="{00000000-0005-0000-0000-00006B3A0000}"/>
    <cellStyle name="Normal 4 9 2 2 2 3" xfId="14856" xr:uid="{00000000-0005-0000-0000-00006C3A0000}"/>
    <cellStyle name="Normal 4 9 2 2 2 4" xfId="14857" xr:uid="{00000000-0005-0000-0000-00006D3A0000}"/>
    <cellStyle name="Normal 4 9 2 2 3" xfId="14858" xr:uid="{00000000-0005-0000-0000-00006E3A0000}"/>
    <cellStyle name="Normal 4 9 2 2 4" xfId="14859" xr:uid="{00000000-0005-0000-0000-00006F3A0000}"/>
    <cellStyle name="Normal 4 9 2 2 5" xfId="14860" xr:uid="{00000000-0005-0000-0000-0000703A0000}"/>
    <cellStyle name="Normal 4 9 2 3" xfId="14861" xr:uid="{00000000-0005-0000-0000-0000713A0000}"/>
    <cellStyle name="Normal 4 9 2 3 2" xfId="14862" xr:uid="{00000000-0005-0000-0000-0000723A0000}"/>
    <cellStyle name="Normal 4 9 2 3 2 2" xfId="14863" xr:uid="{00000000-0005-0000-0000-0000733A0000}"/>
    <cellStyle name="Normal 4 9 2 3 2 3" xfId="14864" xr:uid="{00000000-0005-0000-0000-0000743A0000}"/>
    <cellStyle name="Normal 4 9 2 3 3" xfId="14865" xr:uid="{00000000-0005-0000-0000-0000753A0000}"/>
    <cellStyle name="Normal 4 9 2 3 4" xfId="14866" xr:uid="{00000000-0005-0000-0000-0000763A0000}"/>
    <cellStyle name="Normal 4 9 2 3 5" xfId="14867" xr:uid="{00000000-0005-0000-0000-0000773A0000}"/>
    <cellStyle name="Normal 4 9 2 4" xfId="14868" xr:uid="{00000000-0005-0000-0000-0000783A0000}"/>
    <cellStyle name="Normal 4 9 2 4 2" xfId="14869" xr:uid="{00000000-0005-0000-0000-0000793A0000}"/>
    <cellStyle name="Normal 4 9 2 4 2 2" xfId="14870" xr:uid="{00000000-0005-0000-0000-00007A3A0000}"/>
    <cellStyle name="Normal 4 9 2 4 2 3" xfId="14871" xr:uid="{00000000-0005-0000-0000-00007B3A0000}"/>
    <cellStyle name="Normal 4 9 2 4 3" xfId="14872" xr:uid="{00000000-0005-0000-0000-00007C3A0000}"/>
    <cellStyle name="Normal 4 9 2 4 4" xfId="14873" xr:uid="{00000000-0005-0000-0000-00007D3A0000}"/>
    <cellStyle name="Normal 4 9 2 5" xfId="14874" xr:uid="{00000000-0005-0000-0000-00007E3A0000}"/>
    <cellStyle name="Normal 4 9 2 5 2" xfId="14875" xr:uid="{00000000-0005-0000-0000-00007F3A0000}"/>
    <cellStyle name="Normal 4 9 2 5 3" xfId="14876" xr:uid="{00000000-0005-0000-0000-0000803A0000}"/>
    <cellStyle name="Normal 4 9 2 6" xfId="14877" xr:uid="{00000000-0005-0000-0000-0000813A0000}"/>
    <cellStyle name="Normal 4 9 2 7" xfId="14878" xr:uid="{00000000-0005-0000-0000-0000823A0000}"/>
    <cellStyle name="Normal 4 9 2 8" xfId="14879" xr:uid="{00000000-0005-0000-0000-0000833A0000}"/>
    <cellStyle name="Normal 4 9 3" xfId="14880" xr:uid="{00000000-0005-0000-0000-0000843A0000}"/>
    <cellStyle name="Normal 4 9 3 2" xfId="14881" xr:uid="{00000000-0005-0000-0000-0000853A0000}"/>
    <cellStyle name="Normal 4 9 3 2 2" xfId="14882" xr:uid="{00000000-0005-0000-0000-0000863A0000}"/>
    <cellStyle name="Normal 4 9 3 2 2 2" xfId="14883" xr:uid="{00000000-0005-0000-0000-0000873A0000}"/>
    <cellStyle name="Normal 4 9 3 2 3" xfId="14884" xr:uid="{00000000-0005-0000-0000-0000883A0000}"/>
    <cellStyle name="Normal 4 9 3 2 4" xfId="14885" xr:uid="{00000000-0005-0000-0000-0000893A0000}"/>
    <cellStyle name="Normal 4 9 3 3" xfId="14886" xr:uid="{00000000-0005-0000-0000-00008A3A0000}"/>
    <cellStyle name="Normal 4 9 3 3 2" xfId="14887" xr:uid="{00000000-0005-0000-0000-00008B3A0000}"/>
    <cellStyle name="Normal 4 9 3 4" xfId="14888" xr:uid="{00000000-0005-0000-0000-00008C3A0000}"/>
    <cellStyle name="Normal 4 9 3 5" xfId="14889" xr:uid="{00000000-0005-0000-0000-00008D3A0000}"/>
    <cellStyle name="Normal 4 9 4" xfId="14890" xr:uid="{00000000-0005-0000-0000-00008E3A0000}"/>
    <cellStyle name="Normal 4 9 4 2" xfId="14891" xr:uid="{00000000-0005-0000-0000-00008F3A0000}"/>
    <cellStyle name="Normal 4 9 4 2 2" xfId="14892" xr:uid="{00000000-0005-0000-0000-0000903A0000}"/>
    <cellStyle name="Normal 4 9 4 2 3" xfId="14893" xr:uid="{00000000-0005-0000-0000-0000913A0000}"/>
    <cellStyle name="Normal 4 9 4 2 4" xfId="14894" xr:uid="{00000000-0005-0000-0000-0000923A0000}"/>
    <cellStyle name="Normal 4 9 4 3" xfId="14895" xr:uid="{00000000-0005-0000-0000-0000933A0000}"/>
    <cellStyle name="Normal 4 9 4 4" xfId="14896" xr:uid="{00000000-0005-0000-0000-0000943A0000}"/>
    <cellStyle name="Normal 4 9 4 5" xfId="14897" xr:uid="{00000000-0005-0000-0000-0000953A0000}"/>
    <cellStyle name="Normal 4 9 5" xfId="14898" xr:uid="{00000000-0005-0000-0000-0000963A0000}"/>
    <cellStyle name="Normal 4 9 5 2" xfId="14899" xr:uid="{00000000-0005-0000-0000-0000973A0000}"/>
    <cellStyle name="Normal 4 9 5 2 2" xfId="14900" xr:uid="{00000000-0005-0000-0000-0000983A0000}"/>
    <cellStyle name="Normal 4 9 5 2 3" xfId="14901" xr:uid="{00000000-0005-0000-0000-0000993A0000}"/>
    <cellStyle name="Normal 4 9 5 3" xfId="14902" xr:uid="{00000000-0005-0000-0000-00009A3A0000}"/>
    <cellStyle name="Normal 4 9 5 4" xfId="14903" xr:uid="{00000000-0005-0000-0000-00009B3A0000}"/>
    <cellStyle name="Normal 4 9 5 5" xfId="14904" xr:uid="{00000000-0005-0000-0000-00009C3A0000}"/>
    <cellStyle name="Normal 4 9 6" xfId="14905" xr:uid="{00000000-0005-0000-0000-00009D3A0000}"/>
    <cellStyle name="Normal 4 9 6 2" xfId="14906" xr:uid="{00000000-0005-0000-0000-00009E3A0000}"/>
    <cellStyle name="Normal 4 9 6 3" xfId="14907" xr:uid="{00000000-0005-0000-0000-00009F3A0000}"/>
    <cellStyle name="Normal 4 9 7" xfId="14908" xr:uid="{00000000-0005-0000-0000-0000A03A0000}"/>
    <cellStyle name="Normal 4 9 8" xfId="14909" xr:uid="{00000000-0005-0000-0000-0000A13A0000}"/>
    <cellStyle name="Normal 4 9 9" xfId="14910" xr:uid="{00000000-0005-0000-0000-0000A23A0000}"/>
    <cellStyle name="Normal 40" xfId="14911" xr:uid="{00000000-0005-0000-0000-0000A33A0000}"/>
    <cellStyle name="Normal 40 10" xfId="14912" xr:uid="{00000000-0005-0000-0000-0000A43A0000}"/>
    <cellStyle name="Normal 40 11" xfId="14913" xr:uid="{00000000-0005-0000-0000-0000A53A0000}"/>
    <cellStyle name="Normal 40 2" xfId="14914" xr:uid="{00000000-0005-0000-0000-0000A63A0000}"/>
    <cellStyle name="Normal 40 2 10" xfId="14915" xr:uid="{00000000-0005-0000-0000-0000A73A0000}"/>
    <cellStyle name="Normal 40 2 11" xfId="14916" xr:uid="{00000000-0005-0000-0000-0000A83A0000}"/>
    <cellStyle name="Normal 40 2 2" xfId="14917" xr:uid="{00000000-0005-0000-0000-0000A93A0000}"/>
    <cellStyle name="Normal 40 2 2 2" xfId="14918" xr:uid="{00000000-0005-0000-0000-0000AA3A0000}"/>
    <cellStyle name="Normal 40 2 2 3" xfId="14919" xr:uid="{00000000-0005-0000-0000-0000AB3A0000}"/>
    <cellStyle name="Normal 40 2 2 3 2" xfId="14920" xr:uid="{00000000-0005-0000-0000-0000AC3A0000}"/>
    <cellStyle name="Normal 40 2 2 3 2 2" xfId="14921" xr:uid="{00000000-0005-0000-0000-0000AD3A0000}"/>
    <cellStyle name="Normal 40 2 2 3 2 3" xfId="14922" xr:uid="{00000000-0005-0000-0000-0000AE3A0000}"/>
    <cellStyle name="Normal 40 2 2 3 3" xfId="14923" xr:uid="{00000000-0005-0000-0000-0000AF3A0000}"/>
    <cellStyle name="Normal 40 2 2 3 4" xfId="14924" xr:uid="{00000000-0005-0000-0000-0000B03A0000}"/>
    <cellStyle name="Normal 40 2 2 4" xfId="14925" xr:uid="{00000000-0005-0000-0000-0000B13A0000}"/>
    <cellStyle name="Normal 40 2 2 4 2" xfId="14926" xr:uid="{00000000-0005-0000-0000-0000B23A0000}"/>
    <cellStyle name="Normal 40 2 2 4 2 2" xfId="14927" xr:uid="{00000000-0005-0000-0000-0000B33A0000}"/>
    <cellStyle name="Normal 40 2 2 4 2 3" xfId="14928" xr:uid="{00000000-0005-0000-0000-0000B43A0000}"/>
    <cellStyle name="Normal 40 2 2 4 3" xfId="14929" xr:uid="{00000000-0005-0000-0000-0000B53A0000}"/>
    <cellStyle name="Normal 40 2 2 4 4" xfId="14930" xr:uid="{00000000-0005-0000-0000-0000B63A0000}"/>
    <cellStyle name="Normal 40 2 2 5" xfId="14931" xr:uid="{00000000-0005-0000-0000-0000B73A0000}"/>
    <cellStyle name="Normal 40 2 2 5 2" xfId="14932" xr:uid="{00000000-0005-0000-0000-0000B83A0000}"/>
    <cellStyle name="Normal 40 2 2 5 2 2" xfId="14933" xr:uid="{00000000-0005-0000-0000-0000B93A0000}"/>
    <cellStyle name="Normal 40 2 2 5 2 3" xfId="14934" xr:uid="{00000000-0005-0000-0000-0000BA3A0000}"/>
    <cellStyle name="Normal 40 2 2 5 3" xfId="14935" xr:uid="{00000000-0005-0000-0000-0000BB3A0000}"/>
    <cellStyle name="Normal 40 2 2 5 4" xfId="14936" xr:uid="{00000000-0005-0000-0000-0000BC3A0000}"/>
    <cellStyle name="Normal 40 2 2 6" xfId="14937" xr:uid="{00000000-0005-0000-0000-0000BD3A0000}"/>
    <cellStyle name="Normal 40 2 2 6 2" xfId="14938" xr:uid="{00000000-0005-0000-0000-0000BE3A0000}"/>
    <cellStyle name="Normal 40 2 2 6 3" xfId="14939" xr:uid="{00000000-0005-0000-0000-0000BF3A0000}"/>
    <cellStyle name="Normal 40 2 2 7" xfId="14940" xr:uid="{00000000-0005-0000-0000-0000C03A0000}"/>
    <cellStyle name="Normal 40 2 2 8" xfId="14941" xr:uid="{00000000-0005-0000-0000-0000C13A0000}"/>
    <cellStyle name="Normal 40 2 3" xfId="14942" xr:uid="{00000000-0005-0000-0000-0000C23A0000}"/>
    <cellStyle name="Normal 40 2 3 2" xfId="14943" xr:uid="{00000000-0005-0000-0000-0000C33A0000}"/>
    <cellStyle name="Normal 40 2 3 2 2" xfId="14944" xr:uid="{00000000-0005-0000-0000-0000C43A0000}"/>
    <cellStyle name="Normal 40 2 3 2 2 2" xfId="14945" xr:uid="{00000000-0005-0000-0000-0000C53A0000}"/>
    <cellStyle name="Normal 40 2 3 2 2 3" xfId="14946" xr:uid="{00000000-0005-0000-0000-0000C63A0000}"/>
    <cellStyle name="Normal 40 2 3 2 3" xfId="14947" xr:uid="{00000000-0005-0000-0000-0000C73A0000}"/>
    <cellStyle name="Normal 40 2 3 2 4" xfId="14948" xr:uid="{00000000-0005-0000-0000-0000C83A0000}"/>
    <cellStyle name="Normal 40 2 3 3" xfId="14949" xr:uid="{00000000-0005-0000-0000-0000C93A0000}"/>
    <cellStyle name="Normal 40 2 3 3 2" xfId="14950" xr:uid="{00000000-0005-0000-0000-0000CA3A0000}"/>
    <cellStyle name="Normal 40 2 3 3 2 2" xfId="14951" xr:uid="{00000000-0005-0000-0000-0000CB3A0000}"/>
    <cellStyle name="Normal 40 2 3 3 2 3" xfId="14952" xr:uid="{00000000-0005-0000-0000-0000CC3A0000}"/>
    <cellStyle name="Normal 40 2 3 3 3" xfId="14953" xr:uid="{00000000-0005-0000-0000-0000CD3A0000}"/>
    <cellStyle name="Normal 40 2 3 3 4" xfId="14954" xr:uid="{00000000-0005-0000-0000-0000CE3A0000}"/>
    <cellStyle name="Normal 40 2 3 4" xfId="14955" xr:uid="{00000000-0005-0000-0000-0000CF3A0000}"/>
    <cellStyle name="Normal 40 2 3 4 2" xfId="14956" xr:uid="{00000000-0005-0000-0000-0000D03A0000}"/>
    <cellStyle name="Normal 40 2 3 4 2 2" xfId="14957" xr:uid="{00000000-0005-0000-0000-0000D13A0000}"/>
    <cellStyle name="Normal 40 2 3 4 2 3" xfId="14958" xr:uid="{00000000-0005-0000-0000-0000D23A0000}"/>
    <cellStyle name="Normal 40 2 3 4 3" xfId="14959" xr:uid="{00000000-0005-0000-0000-0000D33A0000}"/>
    <cellStyle name="Normal 40 2 3 4 4" xfId="14960" xr:uid="{00000000-0005-0000-0000-0000D43A0000}"/>
    <cellStyle name="Normal 40 2 3 5" xfId="14961" xr:uid="{00000000-0005-0000-0000-0000D53A0000}"/>
    <cellStyle name="Normal 40 2 3 5 2" xfId="14962" xr:uid="{00000000-0005-0000-0000-0000D63A0000}"/>
    <cellStyle name="Normal 40 2 3 5 3" xfId="14963" xr:uid="{00000000-0005-0000-0000-0000D73A0000}"/>
    <cellStyle name="Normal 40 2 3 6" xfId="14964" xr:uid="{00000000-0005-0000-0000-0000D83A0000}"/>
    <cellStyle name="Normal 40 2 3 7" xfId="14965" xr:uid="{00000000-0005-0000-0000-0000D93A0000}"/>
    <cellStyle name="Normal 40 2 4" xfId="14966" xr:uid="{00000000-0005-0000-0000-0000DA3A0000}"/>
    <cellStyle name="Normal 40 2 5" xfId="14967" xr:uid="{00000000-0005-0000-0000-0000DB3A0000}"/>
    <cellStyle name="Normal 40 2 5 2" xfId="14968" xr:uid="{00000000-0005-0000-0000-0000DC3A0000}"/>
    <cellStyle name="Normal 40 2 5 2 2" xfId="14969" xr:uid="{00000000-0005-0000-0000-0000DD3A0000}"/>
    <cellStyle name="Normal 40 2 5 2 3" xfId="14970" xr:uid="{00000000-0005-0000-0000-0000DE3A0000}"/>
    <cellStyle name="Normal 40 2 5 3" xfId="14971" xr:uid="{00000000-0005-0000-0000-0000DF3A0000}"/>
    <cellStyle name="Normal 40 2 5 4" xfId="14972" xr:uid="{00000000-0005-0000-0000-0000E03A0000}"/>
    <cellStyle name="Normal 40 2 6" xfId="14973" xr:uid="{00000000-0005-0000-0000-0000E13A0000}"/>
    <cellStyle name="Normal 40 2 6 2" xfId="14974" xr:uid="{00000000-0005-0000-0000-0000E23A0000}"/>
    <cellStyle name="Normal 40 2 6 2 2" xfId="14975" xr:uid="{00000000-0005-0000-0000-0000E33A0000}"/>
    <cellStyle name="Normal 40 2 6 2 3" xfId="14976" xr:uid="{00000000-0005-0000-0000-0000E43A0000}"/>
    <cellStyle name="Normal 40 2 6 3" xfId="14977" xr:uid="{00000000-0005-0000-0000-0000E53A0000}"/>
    <cellStyle name="Normal 40 2 6 4" xfId="14978" xr:uid="{00000000-0005-0000-0000-0000E63A0000}"/>
    <cellStyle name="Normal 40 2 7" xfId="14979" xr:uid="{00000000-0005-0000-0000-0000E73A0000}"/>
    <cellStyle name="Normal 40 2 7 2" xfId="14980" xr:uid="{00000000-0005-0000-0000-0000E83A0000}"/>
    <cellStyle name="Normal 40 2 7 2 2" xfId="14981" xr:uid="{00000000-0005-0000-0000-0000E93A0000}"/>
    <cellStyle name="Normal 40 2 7 2 3" xfId="14982" xr:uid="{00000000-0005-0000-0000-0000EA3A0000}"/>
    <cellStyle name="Normal 40 2 7 3" xfId="14983" xr:uid="{00000000-0005-0000-0000-0000EB3A0000}"/>
    <cellStyle name="Normal 40 2 7 4" xfId="14984" xr:uid="{00000000-0005-0000-0000-0000EC3A0000}"/>
    <cellStyle name="Normal 40 2 8" xfId="14985" xr:uid="{00000000-0005-0000-0000-0000ED3A0000}"/>
    <cellStyle name="Normal 40 2 8 2" xfId="14986" xr:uid="{00000000-0005-0000-0000-0000EE3A0000}"/>
    <cellStyle name="Normal 40 2 8 3" xfId="14987" xr:uid="{00000000-0005-0000-0000-0000EF3A0000}"/>
    <cellStyle name="Normal 40 2 9" xfId="14988" xr:uid="{00000000-0005-0000-0000-0000F03A0000}"/>
    <cellStyle name="Normal 40 3" xfId="14989" xr:uid="{00000000-0005-0000-0000-0000F13A0000}"/>
    <cellStyle name="Normal 40 3 2" xfId="14990" xr:uid="{00000000-0005-0000-0000-0000F23A0000}"/>
    <cellStyle name="Normal 40 3 2 2" xfId="14991" xr:uid="{00000000-0005-0000-0000-0000F33A0000}"/>
    <cellStyle name="Normal 40 3 2 2 2" xfId="14992" xr:uid="{00000000-0005-0000-0000-0000F43A0000}"/>
    <cellStyle name="Normal 40 3 2 2 3" xfId="14993" xr:uid="{00000000-0005-0000-0000-0000F53A0000}"/>
    <cellStyle name="Normal 40 3 2 3" xfId="14994" xr:uid="{00000000-0005-0000-0000-0000F63A0000}"/>
    <cellStyle name="Normal 40 3 2 4" xfId="14995" xr:uid="{00000000-0005-0000-0000-0000F73A0000}"/>
    <cellStyle name="Normal 40 3 2 5" xfId="14996" xr:uid="{00000000-0005-0000-0000-0000F83A0000}"/>
    <cellStyle name="Normal 40 3 3" xfId="14997" xr:uid="{00000000-0005-0000-0000-0000F93A0000}"/>
    <cellStyle name="Normal 40 3 3 2" xfId="14998" xr:uid="{00000000-0005-0000-0000-0000FA3A0000}"/>
    <cellStyle name="Normal 40 3 3 2 2" xfId="14999" xr:uid="{00000000-0005-0000-0000-0000FB3A0000}"/>
    <cellStyle name="Normal 40 3 3 2 3" xfId="15000" xr:uid="{00000000-0005-0000-0000-0000FC3A0000}"/>
    <cellStyle name="Normal 40 3 3 3" xfId="15001" xr:uid="{00000000-0005-0000-0000-0000FD3A0000}"/>
    <cellStyle name="Normal 40 3 3 4" xfId="15002" xr:uid="{00000000-0005-0000-0000-0000FE3A0000}"/>
    <cellStyle name="Normal 40 3 4" xfId="15003" xr:uid="{00000000-0005-0000-0000-0000FF3A0000}"/>
    <cellStyle name="Normal 40 3 4 2" xfId="15004" xr:uid="{00000000-0005-0000-0000-0000003B0000}"/>
    <cellStyle name="Normal 40 3 4 2 2" xfId="15005" xr:uid="{00000000-0005-0000-0000-0000013B0000}"/>
    <cellStyle name="Normal 40 3 4 2 3" xfId="15006" xr:uid="{00000000-0005-0000-0000-0000023B0000}"/>
    <cellStyle name="Normal 40 3 4 3" xfId="15007" xr:uid="{00000000-0005-0000-0000-0000033B0000}"/>
    <cellStyle name="Normal 40 3 4 4" xfId="15008" xr:uid="{00000000-0005-0000-0000-0000043B0000}"/>
    <cellStyle name="Normal 40 3 5" xfId="15009" xr:uid="{00000000-0005-0000-0000-0000053B0000}"/>
    <cellStyle name="Normal 40 3 5 2" xfId="15010" xr:uid="{00000000-0005-0000-0000-0000063B0000}"/>
    <cellStyle name="Normal 40 3 5 3" xfId="15011" xr:uid="{00000000-0005-0000-0000-0000073B0000}"/>
    <cellStyle name="Normal 40 3 6" xfId="15012" xr:uid="{00000000-0005-0000-0000-0000083B0000}"/>
    <cellStyle name="Normal 40 3 7" xfId="15013" xr:uid="{00000000-0005-0000-0000-0000093B0000}"/>
    <cellStyle name="Normal 40 4" xfId="15014" xr:uid="{00000000-0005-0000-0000-00000A3B0000}"/>
    <cellStyle name="Normal 40 5" xfId="15015" xr:uid="{00000000-0005-0000-0000-00000B3B0000}"/>
    <cellStyle name="Normal 40 5 2" xfId="15016" xr:uid="{00000000-0005-0000-0000-00000C3B0000}"/>
    <cellStyle name="Normal 40 5 2 2" xfId="15017" xr:uid="{00000000-0005-0000-0000-00000D3B0000}"/>
    <cellStyle name="Normal 40 5 2 3" xfId="15018" xr:uid="{00000000-0005-0000-0000-00000E3B0000}"/>
    <cellStyle name="Normal 40 5 3" xfId="15019" xr:uid="{00000000-0005-0000-0000-00000F3B0000}"/>
    <cellStyle name="Normal 40 5 4" xfId="15020" xr:uid="{00000000-0005-0000-0000-0000103B0000}"/>
    <cellStyle name="Normal 40 6" xfId="15021" xr:uid="{00000000-0005-0000-0000-0000113B0000}"/>
    <cellStyle name="Normal 40 6 2" xfId="15022" xr:uid="{00000000-0005-0000-0000-0000123B0000}"/>
    <cellStyle name="Normal 40 6 2 2" xfId="15023" xr:uid="{00000000-0005-0000-0000-0000133B0000}"/>
    <cellStyle name="Normal 40 6 2 3" xfId="15024" xr:uid="{00000000-0005-0000-0000-0000143B0000}"/>
    <cellStyle name="Normal 40 6 3" xfId="15025" xr:uid="{00000000-0005-0000-0000-0000153B0000}"/>
    <cellStyle name="Normal 40 6 4" xfId="15026" xr:uid="{00000000-0005-0000-0000-0000163B0000}"/>
    <cellStyle name="Normal 40 7" xfId="15027" xr:uid="{00000000-0005-0000-0000-0000173B0000}"/>
    <cellStyle name="Normal 40 7 2" xfId="15028" xr:uid="{00000000-0005-0000-0000-0000183B0000}"/>
    <cellStyle name="Normal 40 7 2 2" xfId="15029" xr:uid="{00000000-0005-0000-0000-0000193B0000}"/>
    <cellStyle name="Normal 40 7 2 3" xfId="15030" xr:uid="{00000000-0005-0000-0000-00001A3B0000}"/>
    <cellStyle name="Normal 40 7 3" xfId="15031" xr:uid="{00000000-0005-0000-0000-00001B3B0000}"/>
    <cellStyle name="Normal 40 7 4" xfId="15032" xr:uid="{00000000-0005-0000-0000-00001C3B0000}"/>
    <cellStyle name="Normal 40 8" xfId="15033" xr:uid="{00000000-0005-0000-0000-00001D3B0000}"/>
    <cellStyle name="Normal 40 8 2" xfId="15034" xr:uid="{00000000-0005-0000-0000-00001E3B0000}"/>
    <cellStyle name="Normal 40 8 3" xfId="15035" xr:uid="{00000000-0005-0000-0000-00001F3B0000}"/>
    <cellStyle name="Normal 40 9" xfId="15036" xr:uid="{00000000-0005-0000-0000-0000203B0000}"/>
    <cellStyle name="Normal 41" xfId="15037" xr:uid="{00000000-0005-0000-0000-0000213B0000}"/>
    <cellStyle name="Normal 41 10" xfId="15038" xr:uid="{00000000-0005-0000-0000-0000223B0000}"/>
    <cellStyle name="Normal 41 11" xfId="15039" xr:uid="{00000000-0005-0000-0000-0000233B0000}"/>
    <cellStyle name="Normal 41 2" xfId="15040" xr:uid="{00000000-0005-0000-0000-0000243B0000}"/>
    <cellStyle name="Normal 41 2 10" xfId="15041" xr:uid="{00000000-0005-0000-0000-0000253B0000}"/>
    <cellStyle name="Normal 41 2 2" xfId="15042" xr:uid="{00000000-0005-0000-0000-0000263B0000}"/>
    <cellStyle name="Normal 41 2 2 2" xfId="15043" xr:uid="{00000000-0005-0000-0000-0000273B0000}"/>
    <cellStyle name="Normal 41 2 2 2 2" xfId="15044" xr:uid="{00000000-0005-0000-0000-0000283B0000}"/>
    <cellStyle name="Normal 41 2 2 2 2 2" xfId="15045" xr:uid="{00000000-0005-0000-0000-0000293B0000}"/>
    <cellStyle name="Normal 41 2 2 2 2 3" xfId="15046" xr:uid="{00000000-0005-0000-0000-00002A3B0000}"/>
    <cellStyle name="Normal 41 2 2 2 3" xfId="15047" xr:uid="{00000000-0005-0000-0000-00002B3B0000}"/>
    <cellStyle name="Normal 41 2 2 2 4" xfId="15048" xr:uid="{00000000-0005-0000-0000-00002C3B0000}"/>
    <cellStyle name="Normal 41 2 2 3" xfId="15049" xr:uid="{00000000-0005-0000-0000-00002D3B0000}"/>
    <cellStyle name="Normal 41 2 2 3 2" xfId="15050" xr:uid="{00000000-0005-0000-0000-00002E3B0000}"/>
    <cellStyle name="Normal 41 2 2 3 2 2" xfId="15051" xr:uid="{00000000-0005-0000-0000-00002F3B0000}"/>
    <cellStyle name="Normal 41 2 2 3 2 3" xfId="15052" xr:uid="{00000000-0005-0000-0000-0000303B0000}"/>
    <cellStyle name="Normal 41 2 2 3 3" xfId="15053" xr:uid="{00000000-0005-0000-0000-0000313B0000}"/>
    <cellStyle name="Normal 41 2 2 3 4" xfId="15054" xr:uid="{00000000-0005-0000-0000-0000323B0000}"/>
    <cellStyle name="Normal 41 2 2 4" xfId="15055" xr:uid="{00000000-0005-0000-0000-0000333B0000}"/>
    <cellStyle name="Normal 41 2 2 4 2" xfId="15056" xr:uid="{00000000-0005-0000-0000-0000343B0000}"/>
    <cellStyle name="Normal 41 2 2 4 2 2" xfId="15057" xr:uid="{00000000-0005-0000-0000-0000353B0000}"/>
    <cellStyle name="Normal 41 2 2 4 2 3" xfId="15058" xr:uid="{00000000-0005-0000-0000-0000363B0000}"/>
    <cellStyle name="Normal 41 2 2 4 3" xfId="15059" xr:uid="{00000000-0005-0000-0000-0000373B0000}"/>
    <cellStyle name="Normal 41 2 2 4 4" xfId="15060" xr:uid="{00000000-0005-0000-0000-0000383B0000}"/>
    <cellStyle name="Normal 41 2 2 5" xfId="15061" xr:uid="{00000000-0005-0000-0000-0000393B0000}"/>
    <cellStyle name="Normal 41 2 2 5 2" xfId="15062" xr:uid="{00000000-0005-0000-0000-00003A3B0000}"/>
    <cellStyle name="Normal 41 2 2 5 3" xfId="15063" xr:uid="{00000000-0005-0000-0000-00003B3B0000}"/>
    <cellStyle name="Normal 41 2 2 6" xfId="15064" xr:uid="{00000000-0005-0000-0000-00003C3B0000}"/>
    <cellStyle name="Normal 41 2 2 7" xfId="15065" xr:uid="{00000000-0005-0000-0000-00003D3B0000}"/>
    <cellStyle name="Normal 41 2 3" xfId="15066" xr:uid="{00000000-0005-0000-0000-00003E3B0000}"/>
    <cellStyle name="Normal 41 2 4" xfId="15067" xr:uid="{00000000-0005-0000-0000-00003F3B0000}"/>
    <cellStyle name="Normal 41 2 4 2" xfId="15068" xr:uid="{00000000-0005-0000-0000-0000403B0000}"/>
    <cellStyle name="Normal 41 2 4 2 2" xfId="15069" xr:uid="{00000000-0005-0000-0000-0000413B0000}"/>
    <cellStyle name="Normal 41 2 4 2 3" xfId="15070" xr:uid="{00000000-0005-0000-0000-0000423B0000}"/>
    <cellStyle name="Normal 41 2 4 3" xfId="15071" xr:uid="{00000000-0005-0000-0000-0000433B0000}"/>
    <cellStyle name="Normal 41 2 4 4" xfId="15072" xr:uid="{00000000-0005-0000-0000-0000443B0000}"/>
    <cellStyle name="Normal 41 2 5" xfId="15073" xr:uid="{00000000-0005-0000-0000-0000453B0000}"/>
    <cellStyle name="Normal 41 2 5 2" xfId="15074" xr:uid="{00000000-0005-0000-0000-0000463B0000}"/>
    <cellStyle name="Normal 41 2 5 2 2" xfId="15075" xr:uid="{00000000-0005-0000-0000-0000473B0000}"/>
    <cellStyle name="Normal 41 2 5 2 3" xfId="15076" xr:uid="{00000000-0005-0000-0000-0000483B0000}"/>
    <cellStyle name="Normal 41 2 5 3" xfId="15077" xr:uid="{00000000-0005-0000-0000-0000493B0000}"/>
    <cellStyle name="Normal 41 2 5 4" xfId="15078" xr:uid="{00000000-0005-0000-0000-00004A3B0000}"/>
    <cellStyle name="Normal 41 2 6" xfId="15079" xr:uid="{00000000-0005-0000-0000-00004B3B0000}"/>
    <cellStyle name="Normal 41 2 6 2" xfId="15080" xr:uid="{00000000-0005-0000-0000-00004C3B0000}"/>
    <cellStyle name="Normal 41 2 6 2 2" xfId="15081" xr:uid="{00000000-0005-0000-0000-00004D3B0000}"/>
    <cellStyle name="Normal 41 2 6 2 3" xfId="15082" xr:uid="{00000000-0005-0000-0000-00004E3B0000}"/>
    <cellStyle name="Normal 41 2 6 3" xfId="15083" xr:uid="{00000000-0005-0000-0000-00004F3B0000}"/>
    <cellStyle name="Normal 41 2 6 4" xfId="15084" xr:uid="{00000000-0005-0000-0000-0000503B0000}"/>
    <cellStyle name="Normal 41 2 7" xfId="15085" xr:uid="{00000000-0005-0000-0000-0000513B0000}"/>
    <cellStyle name="Normal 41 2 7 2" xfId="15086" xr:uid="{00000000-0005-0000-0000-0000523B0000}"/>
    <cellStyle name="Normal 41 2 7 3" xfId="15087" xr:uid="{00000000-0005-0000-0000-0000533B0000}"/>
    <cellStyle name="Normal 41 2 8" xfId="15088" xr:uid="{00000000-0005-0000-0000-0000543B0000}"/>
    <cellStyle name="Normal 41 2 9" xfId="15089" xr:uid="{00000000-0005-0000-0000-0000553B0000}"/>
    <cellStyle name="Normal 41 3" xfId="15090" xr:uid="{00000000-0005-0000-0000-0000563B0000}"/>
    <cellStyle name="Normal 41 3 2" xfId="15091" xr:uid="{00000000-0005-0000-0000-0000573B0000}"/>
    <cellStyle name="Normal 41 3 2 2" xfId="15092" xr:uid="{00000000-0005-0000-0000-0000583B0000}"/>
    <cellStyle name="Normal 41 3 2 2 2" xfId="15093" xr:uid="{00000000-0005-0000-0000-0000593B0000}"/>
    <cellStyle name="Normal 41 3 2 2 3" xfId="15094" xr:uid="{00000000-0005-0000-0000-00005A3B0000}"/>
    <cellStyle name="Normal 41 3 2 3" xfId="15095" xr:uid="{00000000-0005-0000-0000-00005B3B0000}"/>
    <cellStyle name="Normal 41 3 2 4" xfId="15096" xr:uid="{00000000-0005-0000-0000-00005C3B0000}"/>
    <cellStyle name="Normal 41 3 2 5" xfId="15097" xr:uid="{00000000-0005-0000-0000-00005D3B0000}"/>
    <cellStyle name="Normal 41 3 3" xfId="15098" xr:uid="{00000000-0005-0000-0000-00005E3B0000}"/>
    <cellStyle name="Normal 41 3 3 2" xfId="15099" xr:uid="{00000000-0005-0000-0000-00005F3B0000}"/>
    <cellStyle name="Normal 41 3 3 2 2" xfId="15100" xr:uid="{00000000-0005-0000-0000-0000603B0000}"/>
    <cellStyle name="Normal 41 3 3 2 3" xfId="15101" xr:uid="{00000000-0005-0000-0000-0000613B0000}"/>
    <cellStyle name="Normal 41 3 3 3" xfId="15102" xr:uid="{00000000-0005-0000-0000-0000623B0000}"/>
    <cellStyle name="Normal 41 3 3 4" xfId="15103" xr:uid="{00000000-0005-0000-0000-0000633B0000}"/>
    <cellStyle name="Normal 41 3 4" xfId="15104" xr:uid="{00000000-0005-0000-0000-0000643B0000}"/>
    <cellStyle name="Normal 41 3 4 2" xfId="15105" xr:uid="{00000000-0005-0000-0000-0000653B0000}"/>
    <cellStyle name="Normal 41 3 4 2 2" xfId="15106" xr:uid="{00000000-0005-0000-0000-0000663B0000}"/>
    <cellStyle name="Normal 41 3 4 2 3" xfId="15107" xr:uid="{00000000-0005-0000-0000-0000673B0000}"/>
    <cellStyle name="Normal 41 3 4 3" xfId="15108" xr:uid="{00000000-0005-0000-0000-0000683B0000}"/>
    <cellStyle name="Normal 41 3 4 4" xfId="15109" xr:uid="{00000000-0005-0000-0000-0000693B0000}"/>
    <cellStyle name="Normal 41 3 5" xfId="15110" xr:uid="{00000000-0005-0000-0000-00006A3B0000}"/>
    <cellStyle name="Normal 41 3 5 2" xfId="15111" xr:uid="{00000000-0005-0000-0000-00006B3B0000}"/>
    <cellStyle name="Normal 41 3 5 3" xfId="15112" xr:uid="{00000000-0005-0000-0000-00006C3B0000}"/>
    <cellStyle name="Normal 41 3 6" xfId="15113" xr:uid="{00000000-0005-0000-0000-00006D3B0000}"/>
    <cellStyle name="Normal 41 3 7" xfId="15114" xr:uid="{00000000-0005-0000-0000-00006E3B0000}"/>
    <cellStyle name="Normal 41 4" xfId="15115" xr:uid="{00000000-0005-0000-0000-00006F3B0000}"/>
    <cellStyle name="Normal 41 5" xfId="15116" xr:uid="{00000000-0005-0000-0000-0000703B0000}"/>
    <cellStyle name="Normal 41 5 2" xfId="15117" xr:uid="{00000000-0005-0000-0000-0000713B0000}"/>
    <cellStyle name="Normal 41 5 2 2" xfId="15118" xr:uid="{00000000-0005-0000-0000-0000723B0000}"/>
    <cellStyle name="Normal 41 5 2 3" xfId="15119" xr:uid="{00000000-0005-0000-0000-0000733B0000}"/>
    <cellStyle name="Normal 41 5 3" xfId="15120" xr:uid="{00000000-0005-0000-0000-0000743B0000}"/>
    <cellStyle name="Normal 41 5 4" xfId="15121" xr:uid="{00000000-0005-0000-0000-0000753B0000}"/>
    <cellStyle name="Normal 41 6" xfId="15122" xr:uid="{00000000-0005-0000-0000-0000763B0000}"/>
    <cellStyle name="Normal 41 6 2" xfId="15123" xr:uid="{00000000-0005-0000-0000-0000773B0000}"/>
    <cellStyle name="Normal 41 6 2 2" xfId="15124" xr:uid="{00000000-0005-0000-0000-0000783B0000}"/>
    <cellStyle name="Normal 41 6 2 3" xfId="15125" xr:uid="{00000000-0005-0000-0000-0000793B0000}"/>
    <cellStyle name="Normal 41 6 3" xfId="15126" xr:uid="{00000000-0005-0000-0000-00007A3B0000}"/>
    <cellStyle name="Normal 41 6 4" xfId="15127" xr:uid="{00000000-0005-0000-0000-00007B3B0000}"/>
    <cellStyle name="Normal 41 7" xfId="15128" xr:uid="{00000000-0005-0000-0000-00007C3B0000}"/>
    <cellStyle name="Normal 41 7 2" xfId="15129" xr:uid="{00000000-0005-0000-0000-00007D3B0000}"/>
    <cellStyle name="Normal 41 7 2 2" xfId="15130" xr:uid="{00000000-0005-0000-0000-00007E3B0000}"/>
    <cellStyle name="Normal 41 7 2 3" xfId="15131" xr:uid="{00000000-0005-0000-0000-00007F3B0000}"/>
    <cellStyle name="Normal 41 7 3" xfId="15132" xr:uid="{00000000-0005-0000-0000-0000803B0000}"/>
    <cellStyle name="Normal 41 7 4" xfId="15133" xr:uid="{00000000-0005-0000-0000-0000813B0000}"/>
    <cellStyle name="Normal 41 8" xfId="15134" xr:uid="{00000000-0005-0000-0000-0000823B0000}"/>
    <cellStyle name="Normal 41 8 2" xfId="15135" xr:uid="{00000000-0005-0000-0000-0000833B0000}"/>
    <cellStyle name="Normal 41 8 3" xfId="15136" xr:uid="{00000000-0005-0000-0000-0000843B0000}"/>
    <cellStyle name="Normal 41 9" xfId="15137" xr:uid="{00000000-0005-0000-0000-0000853B0000}"/>
    <cellStyle name="Normal 42" xfId="15138" xr:uid="{00000000-0005-0000-0000-0000863B0000}"/>
    <cellStyle name="Normal 42 10" xfId="15139" xr:uid="{00000000-0005-0000-0000-0000873B0000}"/>
    <cellStyle name="Normal 42 11" xfId="15140" xr:uid="{00000000-0005-0000-0000-0000883B0000}"/>
    <cellStyle name="Normal 42 2" xfId="15141" xr:uid="{00000000-0005-0000-0000-0000893B0000}"/>
    <cellStyle name="Normal 42 2 10" xfId="15142" xr:uid="{00000000-0005-0000-0000-00008A3B0000}"/>
    <cellStyle name="Normal 42 2 2" xfId="15143" xr:uid="{00000000-0005-0000-0000-00008B3B0000}"/>
    <cellStyle name="Normal 42 2 2 2" xfId="15144" xr:uid="{00000000-0005-0000-0000-00008C3B0000}"/>
    <cellStyle name="Normal 42 2 2 2 2" xfId="15145" xr:uid="{00000000-0005-0000-0000-00008D3B0000}"/>
    <cellStyle name="Normal 42 2 2 2 2 2" xfId="15146" xr:uid="{00000000-0005-0000-0000-00008E3B0000}"/>
    <cellStyle name="Normal 42 2 2 2 2 3" xfId="15147" xr:uid="{00000000-0005-0000-0000-00008F3B0000}"/>
    <cellStyle name="Normal 42 2 2 2 3" xfId="15148" xr:uid="{00000000-0005-0000-0000-0000903B0000}"/>
    <cellStyle name="Normal 42 2 2 2 4" xfId="15149" xr:uid="{00000000-0005-0000-0000-0000913B0000}"/>
    <cellStyle name="Normal 42 2 2 3" xfId="15150" xr:uid="{00000000-0005-0000-0000-0000923B0000}"/>
    <cellStyle name="Normal 42 2 2 3 2" xfId="15151" xr:uid="{00000000-0005-0000-0000-0000933B0000}"/>
    <cellStyle name="Normal 42 2 2 3 2 2" xfId="15152" xr:uid="{00000000-0005-0000-0000-0000943B0000}"/>
    <cellStyle name="Normal 42 2 2 3 2 3" xfId="15153" xr:uid="{00000000-0005-0000-0000-0000953B0000}"/>
    <cellStyle name="Normal 42 2 2 3 3" xfId="15154" xr:uid="{00000000-0005-0000-0000-0000963B0000}"/>
    <cellStyle name="Normal 42 2 2 3 4" xfId="15155" xr:uid="{00000000-0005-0000-0000-0000973B0000}"/>
    <cellStyle name="Normal 42 2 2 4" xfId="15156" xr:uid="{00000000-0005-0000-0000-0000983B0000}"/>
    <cellStyle name="Normal 42 2 2 4 2" xfId="15157" xr:uid="{00000000-0005-0000-0000-0000993B0000}"/>
    <cellStyle name="Normal 42 2 2 4 2 2" xfId="15158" xr:uid="{00000000-0005-0000-0000-00009A3B0000}"/>
    <cellStyle name="Normal 42 2 2 4 2 3" xfId="15159" xr:uid="{00000000-0005-0000-0000-00009B3B0000}"/>
    <cellStyle name="Normal 42 2 2 4 3" xfId="15160" xr:uid="{00000000-0005-0000-0000-00009C3B0000}"/>
    <cellStyle name="Normal 42 2 2 4 4" xfId="15161" xr:uid="{00000000-0005-0000-0000-00009D3B0000}"/>
    <cellStyle name="Normal 42 2 2 5" xfId="15162" xr:uid="{00000000-0005-0000-0000-00009E3B0000}"/>
    <cellStyle name="Normal 42 2 2 5 2" xfId="15163" xr:uid="{00000000-0005-0000-0000-00009F3B0000}"/>
    <cellStyle name="Normal 42 2 2 5 3" xfId="15164" xr:uid="{00000000-0005-0000-0000-0000A03B0000}"/>
    <cellStyle name="Normal 42 2 2 6" xfId="15165" xr:uid="{00000000-0005-0000-0000-0000A13B0000}"/>
    <cellStyle name="Normal 42 2 2 7" xfId="15166" xr:uid="{00000000-0005-0000-0000-0000A23B0000}"/>
    <cellStyle name="Normal 42 2 3" xfId="15167" xr:uid="{00000000-0005-0000-0000-0000A33B0000}"/>
    <cellStyle name="Normal 42 2 4" xfId="15168" xr:uid="{00000000-0005-0000-0000-0000A43B0000}"/>
    <cellStyle name="Normal 42 2 4 2" xfId="15169" xr:uid="{00000000-0005-0000-0000-0000A53B0000}"/>
    <cellStyle name="Normal 42 2 4 2 2" xfId="15170" xr:uid="{00000000-0005-0000-0000-0000A63B0000}"/>
    <cellStyle name="Normal 42 2 4 2 3" xfId="15171" xr:uid="{00000000-0005-0000-0000-0000A73B0000}"/>
    <cellStyle name="Normal 42 2 4 3" xfId="15172" xr:uid="{00000000-0005-0000-0000-0000A83B0000}"/>
    <cellStyle name="Normal 42 2 4 4" xfId="15173" xr:uid="{00000000-0005-0000-0000-0000A93B0000}"/>
    <cellStyle name="Normal 42 2 5" xfId="15174" xr:uid="{00000000-0005-0000-0000-0000AA3B0000}"/>
    <cellStyle name="Normal 42 2 5 2" xfId="15175" xr:uid="{00000000-0005-0000-0000-0000AB3B0000}"/>
    <cellStyle name="Normal 42 2 5 2 2" xfId="15176" xr:uid="{00000000-0005-0000-0000-0000AC3B0000}"/>
    <cellStyle name="Normal 42 2 5 2 3" xfId="15177" xr:uid="{00000000-0005-0000-0000-0000AD3B0000}"/>
    <cellStyle name="Normal 42 2 5 3" xfId="15178" xr:uid="{00000000-0005-0000-0000-0000AE3B0000}"/>
    <cellStyle name="Normal 42 2 5 4" xfId="15179" xr:uid="{00000000-0005-0000-0000-0000AF3B0000}"/>
    <cellStyle name="Normal 42 2 6" xfId="15180" xr:uid="{00000000-0005-0000-0000-0000B03B0000}"/>
    <cellStyle name="Normal 42 2 6 2" xfId="15181" xr:uid="{00000000-0005-0000-0000-0000B13B0000}"/>
    <cellStyle name="Normal 42 2 6 2 2" xfId="15182" xr:uid="{00000000-0005-0000-0000-0000B23B0000}"/>
    <cellStyle name="Normal 42 2 6 2 3" xfId="15183" xr:uid="{00000000-0005-0000-0000-0000B33B0000}"/>
    <cellStyle name="Normal 42 2 6 3" xfId="15184" xr:uid="{00000000-0005-0000-0000-0000B43B0000}"/>
    <cellStyle name="Normal 42 2 6 4" xfId="15185" xr:uid="{00000000-0005-0000-0000-0000B53B0000}"/>
    <cellStyle name="Normal 42 2 7" xfId="15186" xr:uid="{00000000-0005-0000-0000-0000B63B0000}"/>
    <cellStyle name="Normal 42 2 7 2" xfId="15187" xr:uid="{00000000-0005-0000-0000-0000B73B0000}"/>
    <cellStyle name="Normal 42 2 7 3" xfId="15188" xr:uid="{00000000-0005-0000-0000-0000B83B0000}"/>
    <cellStyle name="Normal 42 2 8" xfId="15189" xr:uid="{00000000-0005-0000-0000-0000B93B0000}"/>
    <cellStyle name="Normal 42 2 9" xfId="15190" xr:uid="{00000000-0005-0000-0000-0000BA3B0000}"/>
    <cellStyle name="Normal 42 3" xfId="15191" xr:uid="{00000000-0005-0000-0000-0000BB3B0000}"/>
    <cellStyle name="Normal 42 3 2" xfId="15192" xr:uid="{00000000-0005-0000-0000-0000BC3B0000}"/>
    <cellStyle name="Normal 42 3 2 2" xfId="15193" xr:uid="{00000000-0005-0000-0000-0000BD3B0000}"/>
    <cellStyle name="Normal 42 3 2 2 2" xfId="15194" xr:uid="{00000000-0005-0000-0000-0000BE3B0000}"/>
    <cellStyle name="Normal 42 3 2 2 3" xfId="15195" xr:uid="{00000000-0005-0000-0000-0000BF3B0000}"/>
    <cellStyle name="Normal 42 3 2 3" xfId="15196" xr:uid="{00000000-0005-0000-0000-0000C03B0000}"/>
    <cellStyle name="Normal 42 3 2 4" xfId="15197" xr:uid="{00000000-0005-0000-0000-0000C13B0000}"/>
    <cellStyle name="Normal 42 3 2 5" xfId="15198" xr:uid="{00000000-0005-0000-0000-0000C23B0000}"/>
    <cellStyle name="Normal 42 3 3" xfId="15199" xr:uid="{00000000-0005-0000-0000-0000C33B0000}"/>
    <cellStyle name="Normal 42 3 3 2" xfId="15200" xr:uid="{00000000-0005-0000-0000-0000C43B0000}"/>
    <cellStyle name="Normal 42 3 3 2 2" xfId="15201" xr:uid="{00000000-0005-0000-0000-0000C53B0000}"/>
    <cellStyle name="Normal 42 3 3 2 3" xfId="15202" xr:uid="{00000000-0005-0000-0000-0000C63B0000}"/>
    <cellStyle name="Normal 42 3 3 3" xfId="15203" xr:uid="{00000000-0005-0000-0000-0000C73B0000}"/>
    <cellStyle name="Normal 42 3 3 4" xfId="15204" xr:uid="{00000000-0005-0000-0000-0000C83B0000}"/>
    <cellStyle name="Normal 42 3 4" xfId="15205" xr:uid="{00000000-0005-0000-0000-0000C93B0000}"/>
    <cellStyle name="Normal 42 3 4 2" xfId="15206" xr:uid="{00000000-0005-0000-0000-0000CA3B0000}"/>
    <cellStyle name="Normal 42 3 4 2 2" xfId="15207" xr:uid="{00000000-0005-0000-0000-0000CB3B0000}"/>
    <cellStyle name="Normal 42 3 4 2 3" xfId="15208" xr:uid="{00000000-0005-0000-0000-0000CC3B0000}"/>
    <cellStyle name="Normal 42 3 4 3" xfId="15209" xr:uid="{00000000-0005-0000-0000-0000CD3B0000}"/>
    <cellStyle name="Normal 42 3 4 4" xfId="15210" xr:uid="{00000000-0005-0000-0000-0000CE3B0000}"/>
    <cellStyle name="Normal 42 3 5" xfId="15211" xr:uid="{00000000-0005-0000-0000-0000CF3B0000}"/>
    <cellStyle name="Normal 42 3 5 2" xfId="15212" xr:uid="{00000000-0005-0000-0000-0000D03B0000}"/>
    <cellStyle name="Normal 42 3 5 3" xfId="15213" xr:uid="{00000000-0005-0000-0000-0000D13B0000}"/>
    <cellStyle name="Normal 42 3 6" xfId="15214" xr:uid="{00000000-0005-0000-0000-0000D23B0000}"/>
    <cellStyle name="Normal 42 3 7" xfId="15215" xr:uid="{00000000-0005-0000-0000-0000D33B0000}"/>
    <cellStyle name="Normal 42 4" xfId="15216" xr:uid="{00000000-0005-0000-0000-0000D43B0000}"/>
    <cellStyle name="Normal 42 5" xfId="15217" xr:uid="{00000000-0005-0000-0000-0000D53B0000}"/>
    <cellStyle name="Normal 42 5 2" xfId="15218" xr:uid="{00000000-0005-0000-0000-0000D63B0000}"/>
    <cellStyle name="Normal 42 5 2 2" xfId="15219" xr:uid="{00000000-0005-0000-0000-0000D73B0000}"/>
    <cellStyle name="Normal 42 5 2 3" xfId="15220" xr:uid="{00000000-0005-0000-0000-0000D83B0000}"/>
    <cellStyle name="Normal 42 5 3" xfId="15221" xr:uid="{00000000-0005-0000-0000-0000D93B0000}"/>
    <cellStyle name="Normal 42 5 4" xfId="15222" xr:uid="{00000000-0005-0000-0000-0000DA3B0000}"/>
    <cellStyle name="Normal 42 6" xfId="15223" xr:uid="{00000000-0005-0000-0000-0000DB3B0000}"/>
    <cellStyle name="Normal 42 6 2" xfId="15224" xr:uid="{00000000-0005-0000-0000-0000DC3B0000}"/>
    <cellStyle name="Normal 42 6 2 2" xfId="15225" xr:uid="{00000000-0005-0000-0000-0000DD3B0000}"/>
    <cellStyle name="Normal 42 6 2 3" xfId="15226" xr:uid="{00000000-0005-0000-0000-0000DE3B0000}"/>
    <cellStyle name="Normal 42 6 3" xfId="15227" xr:uid="{00000000-0005-0000-0000-0000DF3B0000}"/>
    <cellStyle name="Normal 42 6 4" xfId="15228" xr:uid="{00000000-0005-0000-0000-0000E03B0000}"/>
    <cellStyle name="Normal 42 7" xfId="15229" xr:uid="{00000000-0005-0000-0000-0000E13B0000}"/>
    <cellStyle name="Normal 42 7 2" xfId="15230" xr:uid="{00000000-0005-0000-0000-0000E23B0000}"/>
    <cellStyle name="Normal 42 7 2 2" xfId="15231" xr:uid="{00000000-0005-0000-0000-0000E33B0000}"/>
    <cellStyle name="Normal 42 7 2 3" xfId="15232" xr:uid="{00000000-0005-0000-0000-0000E43B0000}"/>
    <cellStyle name="Normal 42 7 3" xfId="15233" xr:uid="{00000000-0005-0000-0000-0000E53B0000}"/>
    <cellStyle name="Normal 42 7 4" xfId="15234" xr:uid="{00000000-0005-0000-0000-0000E63B0000}"/>
    <cellStyle name="Normal 42 8" xfId="15235" xr:uid="{00000000-0005-0000-0000-0000E73B0000}"/>
    <cellStyle name="Normal 42 8 2" xfId="15236" xr:uid="{00000000-0005-0000-0000-0000E83B0000}"/>
    <cellStyle name="Normal 42 8 3" xfId="15237" xr:uid="{00000000-0005-0000-0000-0000E93B0000}"/>
    <cellStyle name="Normal 42 9" xfId="15238" xr:uid="{00000000-0005-0000-0000-0000EA3B0000}"/>
    <cellStyle name="Normal 43" xfId="15239" xr:uid="{00000000-0005-0000-0000-0000EB3B0000}"/>
    <cellStyle name="Normal 43 10" xfId="15240" xr:uid="{00000000-0005-0000-0000-0000EC3B0000}"/>
    <cellStyle name="Normal 43 11" xfId="15241" xr:uid="{00000000-0005-0000-0000-0000ED3B0000}"/>
    <cellStyle name="Normal 43 2" xfId="15242" xr:uid="{00000000-0005-0000-0000-0000EE3B0000}"/>
    <cellStyle name="Normal 43 2 10" xfId="15243" xr:uid="{00000000-0005-0000-0000-0000EF3B0000}"/>
    <cellStyle name="Normal 43 2 2" xfId="15244" xr:uid="{00000000-0005-0000-0000-0000F03B0000}"/>
    <cellStyle name="Normal 43 2 2 2" xfId="15245" xr:uid="{00000000-0005-0000-0000-0000F13B0000}"/>
    <cellStyle name="Normal 43 2 2 2 2" xfId="15246" xr:uid="{00000000-0005-0000-0000-0000F23B0000}"/>
    <cellStyle name="Normal 43 2 2 2 2 2" xfId="15247" xr:uid="{00000000-0005-0000-0000-0000F33B0000}"/>
    <cellStyle name="Normal 43 2 2 2 2 3" xfId="15248" xr:uid="{00000000-0005-0000-0000-0000F43B0000}"/>
    <cellStyle name="Normal 43 2 2 2 3" xfId="15249" xr:uid="{00000000-0005-0000-0000-0000F53B0000}"/>
    <cellStyle name="Normal 43 2 2 2 4" xfId="15250" xr:uid="{00000000-0005-0000-0000-0000F63B0000}"/>
    <cellStyle name="Normal 43 2 2 3" xfId="15251" xr:uid="{00000000-0005-0000-0000-0000F73B0000}"/>
    <cellStyle name="Normal 43 2 2 3 2" xfId="15252" xr:uid="{00000000-0005-0000-0000-0000F83B0000}"/>
    <cellStyle name="Normal 43 2 2 3 2 2" xfId="15253" xr:uid="{00000000-0005-0000-0000-0000F93B0000}"/>
    <cellStyle name="Normal 43 2 2 3 2 3" xfId="15254" xr:uid="{00000000-0005-0000-0000-0000FA3B0000}"/>
    <cellStyle name="Normal 43 2 2 3 3" xfId="15255" xr:uid="{00000000-0005-0000-0000-0000FB3B0000}"/>
    <cellStyle name="Normal 43 2 2 3 4" xfId="15256" xr:uid="{00000000-0005-0000-0000-0000FC3B0000}"/>
    <cellStyle name="Normal 43 2 2 4" xfId="15257" xr:uid="{00000000-0005-0000-0000-0000FD3B0000}"/>
    <cellStyle name="Normal 43 2 2 4 2" xfId="15258" xr:uid="{00000000-0005-0000-0000-0000FE3B0000}"/>
    <cellStyle name="Normal 43 2 2 4 2 2" xfId="15259" xr:uid="{00000000-0005-0000-0000-0000FF3B0000}"/>
    <cellStyle name="Normal 43 2 2 4 2 3" xfId="15260" xr:uid="{00000000-0005-0000-0000-0000003C0000}"/>
    <cellStyle name="Normal 43 2 2 4 3" xfId="15261" xr:uid="{00000000-0005-0000-0000-0000013C0000}"/>
    <cellStyle name="Normal 43 2 2 4 4" xfId="15262" xr:uid="{00000000-0005-0000-0000-0000023C0000}"/>
    <cellStyle name="Normal 43 2 2 5" xfId="15263" xr:uid="{00000000-0005-0000-0000-0000033C0000}"/>
    <cellStyle name="Normal 43 2 2 5 2" xfId="15264" xr:uid="{00000000-0005-0000-0000-0000043C0000}"/>
    <cellStyle name="Normal 43 2 2 5 3" xfId="15265" xr:uid="{00000000-0005-0000-0000-0000053C0000}"/>
    <cellStyle name="Normal 43 2 2 6" xfId="15266" xr:uid="{00000000-0005-0000-0000-0000063C0000}"/>
    <cellStyle name="Normal 43 2 2 7" xfId="15267" xr:uid="{00000000-0005-0000-0000-0000073C0000}"/>
    <cellStyle name="Normal 43 2 3" xfId="15268" xr:uid="{00000000-0005-0000-0000-0000083C0000}"/>
    <cellStyle name="Normal 43 2 4" xfId="15269" xr:uid="{00000000-0005-0000-0000-0000093C0000}"/>
    <cellStyle name="Normal 43 2 4 2" xfId="15270" xr:uid="{00000000-0005-0000-0000-00000A3C0000}"/>
    <cellStyle name="Normal 43 2 4 2 2" xfId="15271" xr:uid="{00000000-0005-0000-0000-00000B3C0000}"/>
    <cellStyle name="Normal 43 2 4 2 3" xfId="15272" xr:uid="{00000000-0005-0000-0000-00000C3C0000}"/>
    <cellStyle name="Normal 43 2 4 3" xfId="15273" xr:uid="{00000000-0005-0000-0000-00000D3C0000}"/>
    <cellStyle name="Normal 43 2 4 4" xfId="15274" xr:uid="{00000000-0005-0000-0000-00000E3C0000}"/>
    <cellStyle name="Normal 43 2 5" xfId="15275" xr:uid="{00000000-0005-0000-0000-00000F3C0000}"/>
    <cellStyle name="Normal 43 2 5 2" xfId="15276" xr:uid="{00000000-0005-0000-0000-0000103C0000}"/>
    <cellStyle name="Normal 43 2 5 2 2" xfId="15277" xr:uid="{00000000-0005-0000-0000-0000113C0000}"/>
    <cellStyle name="Normal 43 2 5 2 3" xfId="15278" xr:uid="{00000000-0005-0000-0000-0000123C0000}"/>
    <cellStyle name="Normal 43 2 5 3" xfId="15279" xr:uid="{00000000-0005-0000-0000-0000133C0000}"/>
    <cellStyle name="Normal 43 2 5 4" xfId="15280" xr:uid="{00000000-0005-0000-0000-0000143C0000}"/>
    <cellStyle name="Normal 43 2 6" xfId="15281" xr:uid="{00000000-0005-0000-0000-0000153C0000}"/>
    <cellStyle name="Normal 43 2 6 2" xfId="15282" xr:uid="{00000000-0005-0000-0000-0000163C0000}"/>
    <cellStyle name="Normal 43 2 6 2 2" xfId="15283" xr:uid="{00000000-0005-0000-0000-0000173C0000}"/>
    <cellStyle name="Normal 43 2 6 2 3" xfId="15284" xr:uid="{00000000-0005-0000-0000-0000183C0000}"/>
    <cellStyle name="Normal 43 2 6 3" xfId="15285" xr:uid="{00000000-0005-0000-0000-0000193C0000}"/>
    <cellStyle name="Normal 43 2 6 4" xfId="15286" xr:uid="{00000000-0005-0000-0000-00001A3C0000}"/>
    <cellStyle name="Normal 43 2 7" xfId="15287" xr:uid="{00000000-0005-0000-0000-00001B3C0000}"/>
    <cellStyle name="Normal 43 2 7 2" xfId="15288" xr:uid="{00000000-0005-0000-0000-00001C3C0000}"/>
    <cellStyle name="Normal 43 2 7 3" xfId="15289" xr:uid="{00000000-0005-0000-0000-00001D3C0000}"/>
    <cellStyle name="Normal 43 2 8" xfId="15290" xr:uid="{00000000-0005-0000-0000-00001E3C0000}"/>
    <cellStyle name="Normal 43 2 9" xfId="15291" xr:uid="{00000000-0005-0000-0000-00001F3C0000}"/>
    <cellStyle name="Normal 43 3" xfId="15292" xr:uid="{00000000-0005-0000-0000-0000203C0000}"/>
    <cellStyle name="Normal 43 3 2" xfId="15293" xr:uid="{00000000-0005-0000-0000-0000213C0000}"/>
    <cellStyle name="Normal 43 3 2 2" xfId="15294" xr:uid="{00000000-0005-0000-0000-0000223C0000}"/>
    <cellStyle name="Normal 43 3 2 2 2" xfId="15295" xr:uid="{00000000-0005-0000-0000-0000233C0000}"/>
    <cellStyle name="Normal 43 3 2 2 3" xfId="15296" xr:uid="{00000000-0005-0000-0000-0000243C0000}"/>
    <cellStyle name="Normal 43 3 2 3" xfId="15297" xr:uid="{00000000-0005-0000-0000-0000253C0000}"/>
    <cellStyle name="Normal 43 3 2 4" xfId="15298" xr:uid="{00000000-0005-0000-0000-0000263C0000}"/>
    <cellStyle name="Normal 43 3 2 5" xfId="15299" xr:uid="{00000000-0005-0000-0000-0000273C0000}"/>
    <cellStyle name="Normal 43 3 3" xfId="15300" xr:uid="{00000000-0005-0000-0000-0000283C0000}"/>
    <cellStyle name="Normal 43 3 3 2" xfId="15301" xr:uid="{00000000-0005-0000-0000-0000293C0000}"/>
    <cellStyle name="Normal 43 3 3 2 2" xfId="15302" xr:uid="{00000000-0005-0000-0000-00002A3C0000}"/>
    <cellStyle name="Normal 43 3 3 2 3" xfId="15303" xr:uid="{00000000-0005-0000-0000-00002B3C0000}"/>
    <cellStyle name="Normal 43 3 3 3" xfId="15304" xr:uid="{00000000-0005-0000-0000-00002C3C0000}"/>
    <cellStyle name="Normal 43 3 3 4" xfId="15305" xr:uid="{00000000-0005-0000-0000-00002D3C0000}"/>
    <cellStyle name="Normal 43 3 4" xfId="15306" xr:uid="{00000000-0005-0000-0000-00002E3C0000}"/>
    <cellStyle name="Normal 43 3 4 2" xfId="15307" xr:uid="{00000000-0005-0000-0000-00002F3C0000}"/>
    <cellStyle name="Normal 43 3 4 2 2" xfId="15308" xr:uid="{00000000-0005-0000-0000-0000303C0000}"/>
    <cellStyle name="Normal 43 3 4 2 3" xfId="15309" xr:uid="{00000000-0005-0000-0000-0000313C0000}"/>
    <cellStyle name="Normal 43 3 4 3" xfId="15310" xr:uid="{00000000-0005-0000-0000-0000323C0000}"/>
    <cellStyle name="Normal 43 3 4 4" xfId="15311" xr:uid="{00000000-0005-0000-0000-0000333C0000}"/>
    <cellStyle name="Normal 43 3 5" xfId="15312" xr:uid="{00000000-0005-0000-0000-0000343C0000}"/>
    <cellStyle name="Normal 43 3 5 2" xfId="15313" xr:uid="{00000000-0005-0000-0000-0000353C0000}"/>
    <cellStyle name="Normal 43 3 5 3" xfId="15314" xr:uid="{00000000-0005-0000-0000-0000363C0000}"/>
    <cellStyle name="Normal 43 3 6" xfId="15315" xr:uid="{00000000-0005-0000-0000-0000373C0000}"/>
    <cellStyle name="Normal 43 3 7" xfId="15316" xr:uid="{00000000-0005-0000-0000-0000383C0000}"/>
    <cellStyle name="Normal 43 4" xfId="15317" xr:uid="{00000000-0005-0000-0000-0000393C0000}"/>
    <cellStyle name="Normal 43 5" xfId="15318" xr:uid="{00000000-0005-0000-0000-00003A3C0000}"/>
    <cellStyle name="Normal 43 5 2" xfId="15319" xr:uid="{00000000-0005-0000-0000-00003B3C0000}"/>
    <cellStyle name="Normal 43 5 2 2" xfId="15320" xr:uid="{00000000-0005-0000-0000-00003C3C0000}"/>
    <cellStyle name="Normal 43 5 2 3" xfId="15321" xr:uid="{00000000-0005-0000-0000-00003D3C0000}"/>
    <cellStyle name="Normal 43 5 3" xfId="15322" xr:uid="{00000000-0005-0000-0000-00003E3C0000}"/>
    <cellStyle name="Normal 43 5 4" xfId="15323" xr:uid="{00000000-0005-0000-0000-00003F3C0000}"/>
    <cellStyle name="Normal 43 6" xfId="15324" xr:uid="{00000000-0005-0000-0000-0000403C0000}"/>
    <cellStyle name="Normal 43 6 2" xfId="15325" xr:uid="{00000000-0005-0000-0000-0000413C0000}"/>
    <cellStyle name="Normal 43 6 2 2" xfId="15326" xr:uid="{00000000-0005-0000-0000-0000423C0000}"/>
    <cellStyle name="Normal 43 6 2 3" xfId="15327" xr:uid="{00000000-0005-0000-0000-0000433C0000}"/>
    <cellStyle name="Normal 43 6 3" xfId="15328" xr:uid="{00000000-0005-0000-0000-0000443C0000}"/>
    <cellStyle name="Normal 43 6 4" xfId="15329" xr:uid="{00000000-0005-0000-0000-0000453C0000}"/>
    <cellStyle name="Normal 43 7" xfId="15330" xr:uid="{00000000-0005-0000-0000-0000463C0000}"/>
    <cellStyle name="Normal 43 7 2" xfId="15331" xr:uid="{00000000-0005-0000-0000-0000473C0000}"/>
    <cellStyle name="Normal 43 7 2 2" xfId="15332" xr:uid="{00000000-0005-0000-0000-0000483C0000}"/>
    <cellStyle name="Normal 43 7 2 3" xfId="15333" xr:uid="{00000000-0005-0000-0000-0000493C0000}"/>
    <cellStyle name="Normal 43 7 3" xfId="15334" xr:uid="{00000000-0005-0000-0000-00004A3C0000}"/>
    <cellStyle name="Normal 43 7 4" xfId="15335" xr:uid="{00000000-0005-0000-0000-00004B3C0000}"/>
    <cellStyle name="Normal 43 8" xfId="15336" xr:uid="{00000000-0005-0000-0000-00004C3C0000}"/>
    <cellStyle name="Normal 43 8 2" xfId="15337" xr:uid="{00000000-0005-0000-0000-00004D3C0000}"/>
    <cellStyle name="Normal 43 8 3" xfId="15338" xr:uid="{00000000-0005-0000-0000-00004E3C0000}"/>
    <cellStyle name="Normal 43 9" xfId="15339" xr:uid="{00000000-0005-0000-0000-00004F3C0000}"/>
    <cellStyle name="Normal 44" xfId="15340" xr:uid="{00000000-0005-0000-0000-0000503C0000}"/>
    <cellStyle name="Normal 44 10" xfId="15341" xr:uid="{00000000-0005-0000-0000-0000513C0000}"/>
    <cellStyle name="Normal 44 11" xfId="15342" xr:uid="{00000000-0005-0000-0000-0000523C0000}"/>
    <cellStyle name="Normal 44 2" xfId="15343" xr:uid="{00000000-0005-0000-0000-0000533C0000}"/>
    <cellStyle name="Normal 44 2 10" xfId="15344" xr:uid="{00000000-0005-0000-0000-0000543C0000}"/>
    <cellStyle name="Normal 44 2 2" xfId="15345" xr:uid="{00000000-0005-0000-0000-0000553C0000}"/>
    <cellStyle name="Normal 44 2 2 2" xfId="15346" xr:uid="{00000000-0005-0000-0000-0000563C0000}"/>
    <cellStyle name="Normal 44 2 2 2 2" xfId="15347" xr:uid="{00000000-0005-0000-0000-0000573C0000}"/>
    <cellStyle name="Normal 44 2 2 2 2 2" xfId="15348" xr:uid="{00000000-0005-0000-0000-0000583C0000}"/>
    <cellStyle name="Normal 44 2 2 2 2 3" xfId="15349" xr:uid="{00000000-0005-0000-0000-0000593C0000}"/>
    <cellStyle name="Normal 44 2 2 2 3" xfId="15350" xr:uid="{00000000-0005-0000-0000-00005A3C0000}"/>
    <cellStyle name="Normal 44 2 2 2 4" xfId="15351" xr:uid="{00000000-0005-0000-0000-00005B3C0000}"/>
    <cellStyle name="Normal 44 2 2 3" xfId="15352" xr:uid="{00000000-0005-0000-0000-00005C3C0000}"/>
    <cellStyle name="Normal 44 2 2 3 2" xfId="15353" xr:uid="{00000000-0005-0000-0000-00005D3C0000}"/>
    <cellStyle name="Normal 44 2 2 3 2 2" xfId="15354" xr:uid="{00000000-0005-0000-0000-00005E3C0000}"/>
    <cellStyle name="Normal 44 2 2 3 2 3" xfId="15355" xr:uid="{00000000-0005-0000-0000-00005F3C0000}"/>
    <cellStyle name="Normal 44 2 2 3 3" xfId="15356" xr:uid="{00000000-0005-0000-0000-0000603C0000}"/>
    <cellStyle name="Normal 44 2 2 3 4" xfId="15357" xr:uid="{00000000-0005-0000-0000-0000613C0000}"/>
    <cellStyle name="Normal 44 2 2 4" xfId="15358" xr:uid="{00000000-0005-0000-0000-0000623C0000}"/>
    <cellStyle name="Normal 44 2 2 4 2" xfId="15359" xr:uid="{00000000-0005-0000-0000-0000633C0000}"/>
    <cellStyle name="Normal 44 2 2 4 2 2" xfId="15360" xr:uid="{00000000-0005-0000-0000-0000643C0000}"/>
    <cellStyle name="Normal 44 2 2 4 2 3" xfId="15361" xr:uid="{00000000-0005-0000-0000-0000653C0000}"/>
    <cellStyle name="Normal 44 2 2 4 3" xfId="15362" xr:uid="{00000000-0005-0000-0000-0000663C0000}"/>
    <cellStyle name="Normal 44 2 2 4 4" xfId="15363" xr:uid="{00000000-0005-0000-0000-0000673C0000}"/>
    <cellStyle name="Normal 44 2 2 5" xfId="15364" xr:uid="{00000000-0005-0000-0000-0000683C0000}"/>
    <cellStyle name="Normal 44 2 2 5 2" xfId="15365" xr:uid="{00000000-0005-0000-0000-0000693C0000}"/>
    <cellStyle name="Normal 44 2 2 5 3" xfId="15366" xr:uid="{00000000-0005-0000-0000-00006A3C0000}"/>
    <cellStyle name="Normal 44 2 2 6" xfId="15367" xr:uid="{00000000-0005-0000-0000-00006B3C0000}"/>
    <cellStyle name="Normal 44 2 2 7" xfId="15368" xr:uid="{00000000-0005-0000-0000-00006C3C0000}"/>
    <cellStyle name="Normal 44 2 3" xfId="15369" xr:uid="{00000000-0005-0000-0000-00006D3C0000}"/>
    <cellStyle name="Normal 44 2 4" xfId="15370" xr:uid="{00000000-0005-0000-0000-00006E3C0000}"/>
    <cellStyle name="Normal 44 2 4 2" xfId="15371" xr:uid="{00000000-0005-0000-0000-00006F3C0000}"/>
    <cellStyle name="Normal 44 2 4 2 2" xfId="15372" xr:uid="{00000000-0005-0000-0000-0000703C0000}"/>
    <cellStyle name="Normal 44 2 4 2 3" xfId="15373" xr:uid="{00000000-0005-0000-0000-0000713C0000}"/>
    <cellStyle name="Normal 44 2 4 3" xfId="15374" xr:uid="{00000000-0005-0000-0000-0000723C0000}"/>
    <cellStyle name="Normal 44 2 4 4" xfId="15375" xr:uid="{00000000-0005-0000-0000-0000733C0000}"/>
    <cellStyle name="Normal 44 2 5" xfId="15376" xr:uid="{00000000-0005-0000-0000-0000743C0000}"/>
    <cellStyle name="Normal 44 2 5 2" xfId="15377" xr:uid="{00000000-0005-0000-0000-0000753C0000}"/>
    <cellStyle name="Normal 44 2 5 2 2" xfId="15378" xr:uid="{00000000-0005-0000-0000-0000763C0000}"/>
    <cellStyle name="Normal 44 2 5 2 3" xfId="15379" xr:uid="{00000000-0005-0000-0000-0000773C0000}"/>
    <cellStyle name="Normal 44 2 5 3" xfId="15380" xr:uid="{00000000-0005-0000-0000-0000783C0000}"/>
    <cellStyle name="Normal 44 2 5 4" xfId="15381" xr:uid="{00000000-0005-0000-0000-0000793C0000}"/>
    <cellStyle name="Normal 44 2 6" xfId="15382" xr:uid="{00000000-0005-0000-0000-00007A3C0000}"/>
    <cellStyle name="Normal 44 2 6 2" xfId="15383" xr:uid="{00000000-0005-0000-0000-00007B3C0000}"/>
    <cellStyle name="Normal 44 2 6 2 2" xfId="15384" xr:uid="{00000000-0005-0000-0000-00007C3C0000}"/>
    <cellStyle name="Normal 44 2 6 2 3" xfId="15385" xr:uid="{00000000-0005-0000-0000-00007D3C0000}"/>
    <cellStyle name="Normal 44 2 6 3" xfId="15386" xr:uid="{00000000-0005-0000-0000-00007E3C0000}"/>
    <cellStyle name="Normal 44 2 6 4" xfId="15387" xr:uid="{00000000-0005-0000-0000-00007F3C0000}"/>
    <cellStyle name="Normal 44 2 7" xfId="15388" xr:uid="{00000000-0005-0000-0000-0000803C0000}"/>
    <cellStyle name="Normal 44 2 7 2" xfId="15389" xr:uid="{00000000-0005-0000-0000-0000813C0000}"/>
    <cellStyle name="Normal 44 2 7 3" xfId="15390" xr:uid="{00000000-0005-0000-0000-0000823C0000}"/>
    <cellStyle name="Normal 44 2 8" xfId="15391" xr:uid="{00000000-0005-0000-0000-0000833C0000}"/>
    <cellStyle name="Normal 44 2 9" xfId="15392" xr:uid="{00000000-0005-0000-0000-0000843C0000}"/>
    <cellStyle name="Normal 44 3" xfId="15393" xr:uid="{00000000-0005-0000-0000-0000853C0000}"/>
    <cellStyle name="Normal 44 3 2" xfId="15394" xr:uid="{00000000-0005-0000-0000-0000863C0000}"/>
    <cellStyle name="Normal 44 3 2 2" xfId="15395" xr:uid="{00000000-0005-0000-0000-0000873C0000}"/>
    <cellStyle name="Normal 44 3 2 2 2" xfId="15396" xr:uid="{00000000-0005-0000-0000-0000883C0000}"/>
    <cellStyle name="Normal 44 3 2 2 3" xfId="15397" xr:uid="{00000000-0005-0000-0000-0000893C0000}"/>
    <cellStyle name="Normal 44 3 2 3" xfId="15398" xr:uid="{00000000-0005-0000-0000-00008A3C0000}"/>
    <cellStyle name="Normal 44 3 2 4" xfId="15399" xr:uid="{00000000-0005-0000-0000-00008B3C0000}"/>
    <cellStyle name="Normal 44 3 2 5" xfId="15400" xr:uid="{00000000-0005-0000-0000-00008C3C0000}"/>
    <cellStyle name="Normal 44 3 3" xfId="15401" xr:uid="{00000000-0005-0000-0000-00008D3C0000}"/>
    <cellStyle name="Normal 44 3 3 2" xfId="15402" xr:uid="{00000000-0005-0000-0000-00008E3C0000}"/>
    <cellStyle name="Normal 44 3 3 2 2" xfId="15403" xr:uid="{00000000-0005-0000-0000-00008F3C0000}"/>
    <cellStyle name="Normal 44 3 3 2 3" xfId="15404" xr:uid="{00000000-0005-0000-0000-0000903C0000}"/>
    <cellStyle name="Normal 44 3 3 3" xfId="15405" xr:uid="{00000000-0005-0000-0000-0000913C0000}"/>
    <cellStyle name="Normal 44 3 3 4" xfId="15406" xr:uid="{00000000-0005-0000-0000-0000923C0000}"/>
    <cellStyle name="Normal 44 3 4" xfId="15407" xr:uid="{00000000-0005-0000-0000-0000933C0000}"/>
    <cellStyle name="Normal 44 3 4 2" xfId="15408" xr:uid="{00000000-0005-0000-0000-0000943C0000}"/>
    <cellStyle name="Normal 44 3 4 2 2" xfId="15409" xr:uid="{00000000-0005-0000-0000-0000953C0000}"/>
    <cellStyle name="Normal 44 3 4 2 3" xfId="15410" xr:uid="{00000000-0005-0000-0000-0000963C0000}"/>
    <cellStyle name="Normal 44 3 4 3" xfId="15411" xr:uid="{00000000-0005-0000-0000-0000973C0000}"/>
    <cellStyle name="Normal 44 3 4 4" xfId="15412" xr:uid="{00000000-0005-0000-0000-0000983C0000}"/>
    <cellStyle name="Normal 44 3 5" xfId="15413" xr:uid="{00000000-0005-0000-0000-0000993C0000}"/>
    <cellStyle name="Normal 44 3 5 2" xfId="15414" xr:uid="{00000000-0005-0000-0000-00009A3C0000}"/>
    <cellStyle name="Normal 44 3 5 3" xfId="15415" xr:uid="{00000000-0005-0000-0000-00009B3C0000}"/>
    <cellStyle name="Normal 44 3 6" xfId="15416" xr:uid="{00000000-0005-0000-0000-00009C3C0000}"/>
    <cellStyle name="Normal 44 3 7" xfId="15417" xr:uid="{00000000-0005-0000-0000-00009D3C0000}"/>
    <cellStyle name="Normal 44 4" xfId="15418" xr:uid="{00000000-0005-0000-0000-00009E3C0000}"/>
    <cellStyle name="Normal 44 5" xfId="15419" xr:uid="{00000000-0005-0000-0000-00009F3C0000}"/>
    <cellStyle name="Normal 44 5 2" xfId="15420" xr:uid="{00000000-0005-0000-0000-0000A03C0000}"/>
    <cellStyle name="Normal 44 5 2 2" xfId="15421" xr:uid="{00000000-0005-0000-0000-0000A13C0000}"/>
    <cellStyle name="Normal 44 5 2 3" xfId="15422" xr:uid="{00000000-0005-0000-0000-0000A23C0000}"/>
    <cellStyle name="Normal 44 5 3" xfId="15423" xr:uid="{00000000-0005-0000-0000-0000A33C0000}"/>
    <cellStyle name="Normal 44 5 4" xfId="15424" xr:uid="{00000000-0005-0000-0000-0000A43C0000}"/>
    <cellStyle name="Normal 44 6" xfId="15425" xr:uid="{00000000-0005-0000-0000-0000A53C0000}"/>
    <cellStyle name="Normal 44 6 2" xfId="15426" xr:uid="{00000000-0005-0000-0000-0000A63C0000}"/>
    <cellStyle name="Normal 44 6 2 2" xfId="15427" xr:uid="{00000000-0005-0000-0000-0000A73C0000}"/>
    <cellStyle name="Normal 44 6 2 3" xfId="15428" xr:uid="{00000000-0005-0000-0000-0000A83C0000}"/>
    <cellStyle name="Normal 44 6 3" xfId="15429" xr:uid="{00000000-0005-0000-0000-0000A93C0000}"/>
    <cellStyle name="Normal 44 6 4" xfId="15430" xr:uid="{00000000-0005-0000-0000-0000AA3C0000}"/>
    <cellStyle name="Normal 44 7" xfId="15431" xr:uid="{00000000-0005-0000-0000-0000AB3C0000}"/>
    <cellStyle name="Normal 44 7 2" xfId="15432" xr:uid="{00000000-0005-0000-0000-0000AC3C0000}"/>
    <cellStyle name="Normal 44 7 2 2" xfId="15433" xr:uid="{00000000-0005-0000-0000-0000AD3C0000}"/>
    <cellStyle name="Normal 44 7 2 3" xfId="15434" xr:uid="{00000000-0005-0000-0000-0000AE3C0000}"/>
    <cellStyle name="Normal 44 7 3" xfId="15435" xr:uid="{00000000-0005-0000-0000-0000AF3C0000}"/>
    <cellStyle name="Normal 44 7 4" xfId="15436" xr:uid="{00000000-0005-0000-0000-0000B03C0000}"/>
    <cellStyle name="Normal 44 8" xfId="15437" xr:uid="{00000000-0005-0000-0000-0000B13C0000}"/>
    <cellStyle name="Normal 44 8 2" xfId="15438" xr:uid="{00000000-0005-0000-0000-0000B23C0000}"/>
    <cellStyle name="Normal 44 8 3" xfId="15439" xr:uid="{00000000-0005-0000-0000-0000B33C0000}"/>
    <cellStyle name="Normal 44 9" xfId="15440" xr:uid="{00000000-0005-0000-0000-0000B43C0000}"/>
    <cellStyle name="Normal 45" xfId="15441" xr:uid="{00000000-0005-0000-0000-0000B53C0000}"/>
    <cellStyle name="Normal 45 10" xfId="15442" xr:uid="{00000000-0005-0000-0000-0000B63C0000}"/>
    <cellStyle name="Normal 45 11" xfId="15443" xr:uid="{00000000-0005-0000-0000-0000B73C0000}"/>
    <cellStyle name="Normal 45 2" xfId="15444" xr:uid="{00000000-0005-0000-0000-0000B83C0000}"/>
    <cellStyle name="Normal 45 2 10" xfId="15445" xr:uid="{00000000-0005-0000-0000-0000B93C0000}"/>
    <cellStyle name="Normal 45 2 2" xfId="15446" xr:uid="{00000000-0005-0000-0000-0000BA3C0000}"/>
    <cellStyle name="Normal 45 2 2 2" xfId="15447" xr:uid="{00000000-0005-0000-0000-0000BB3C0000}"/>
    <cellStyle name="Normal 45 2 2 2 2" xfId="15448" xr:uid="{00000000-0005-0000-0000-0000BC3C0000}"/>
    <cellStyle name="Normal 45 2 2 2 2 2" xfId="15449" xr:uid="{00000000-0005-0000-0000-0000BD3C0000}"/>
    <cellStyle name="Normal 45 2 2 2 2 3" xfId="15450" xr:uid="{00000000-0005-0000-0000-0000BE3C0000}"/>
    <cellStyle name="Normal 45 2 2 2 3" xfId="15451" xr:uid="{00000000-0005-0000-0000-0000BF3C0000}"/>
    <cellStyle name="Normal 45 2 2 2 4" xfId="15452" xr:uid="{00000000-0005-0000-0000-0000C03C0000}"/>
    <cellStyle name="Normal 45 2 2 3" xfId="15453" xr:uid="{00000000-0005-0000-0000-0000C13C0000}"/>
    <cellStyle name="Normal 45 2 2 3 2" xfId="15454" xr:uid="{00000000-0005-0000-0000-0000C23C0000}"/>
    <cellStyle name="Normal 45 2 2 3 2 2" xfId="15455" xr:uid="{00000000-0005-0000-0000-0000C33C0000}"/>
    <cellStyle name="Normal 45 2 2 3 2 3" xfId="15456" xr:uid="{00000000-0005-0000-0000-0000C43C0000}"/>
    <cellStyle name="Normal 45 2 2 3 3" xfId="15457" xr:uid="{00000000-0005-0000-0000-0000C53C0000}"/>
    <cellStyle name="Normal 45 2 2 3 4" xfId="15458" xr:uid="{00000000-0005-0000-0000-0000C63C0000}"/>
    <cellStyle name="Normal 45 2 2 4" xfId="15459" xr:uid="{00000000-0005-0000-0000-0000C73C0000}"/>
    <cellStyle name="Normal 45 2 2 4 2" xfId="15460" xr:uid="{00000000-0005-0000-0000-0000C83C0000}"/>
    <cellStyle name="Normal 45 2 2 4 2 2" xfId="15461" xr:uid="{00000000-0005-0000-0000-0000C93C0000}"/>
    <cellStyle name="Normal 45 2 2 4 2 3" xfId="15462" xr:uid="{00000000-0005-0000-0000-0000CA3C0000}"/>
    <cellStyle name="Normal 45 2 2 4 3" xfId="15463" xr:uid="{00000000-0005-0000-0000-0000CB3C0000}"/>
    <cellStyle name="Normal 45 2 2 4 4" xfId="15464" xr:uid="{00000000-0005-0000-0000-0000CC3C0000}"/>
    <cellStyle name="Normal 45 2 2 5" xfId="15465" xr:uid="{00000000-0005-0000-0000-0000CD3C0000}"/>
    <cellStyle name="Normal 45 2 2 5 2" xfId="15466" xr:uid="{00000000-0005-0000-0000-0000CE3C0000}"/>
    <cellStyle name="Normal 45 2 2 5 3" xfId="15467" xr:uid="{00000000-0005-0000-0000-0000CF3C0000}"/>
    <cellStyle name="Normal 45 2 2 6" xfId="15468" xr:uid="{00000000-0005-0000-0000-0000D03C0000}"/>
    <cellStyle name="Normal 45 2 2 7" xfId="15469" xr:uid="{00000000-0005-0000-0000-0000D13C0000}"/>
    <cellStyle name="Normal 45 2 3" xfId="15470" xr:uid="{00000000-0005-0000-0000-0000D23C0000}"/>
    <cellStyle name="Normal 45 2 4" xfId="15471" xr:uid="{00000000-0005-0000-0000-0000D33C0000}"/>
    <cellStyle name="Normal 45 2 4 2" xfId="15472" xr:uid="{00000000-0005-0000-0000-0000D43C0000}"/>
    <cellStyle name="Normal 45 2 4 2 2" xfId="15473" xr:uid="{00000000-0005-0000-0000-0000D53C0000}"/>
    <cellStyle name="Normal 45 2 4 2 3" xfId="15474" xr:uid="{00000000-0005-0000-0000-0000D63C0000}"/>
    <cellStyle name="Normal 45 2 4 3" xfId="15475" xr:uid="{00000000-0005-0000-0000-0000D73C0000}"/>
    <cellStyle name="Normal 45 2 4 4" xfId="15476" xr:uid="{00000000-0005-0000-0000-0000D83C0000}"/>
    <cellStyle name="Normal 45 2 5" xfId="15477" xr:uid="{00000000-0005-0000-0000-0000D93C0000}"/>
    <cellStyle name="Normal 45 2 5 2" xfId="15478" xr:uid="{00000000-0005-0000-0000-0000DA3C0000}"/>
    <cellStyle name="Normal 45 2 5 2 2" xfId="15479" xr:uid="{00000000-0005-0000-0000-0000DB3C0000}"/>
    <cellStyle name="Normal 45 2 5 2 3" xfId="15480" xr:uid="{00000000-0005-0000-0000-0000DC3C0000}"/>
    <cellStyle name="Normal 45 2 5 3" xfId="15481" xr:uid="{00000000-0005-0000-0000-0000DD3C0000}"/>
    <cellStyle name="Normal 45 2 5 4" xfId="15482" xr:uid="{00000000-0005-0000-0000-0000DE3C0000}"/>
    <cellStyle name="Normal 45 2 6" xfId="15483" xr:uid="{00000000-0005-0000-0000-0000DF3C0000}"/>
    <cellStyle name="Normal 45 2 6 2" xfId="15484" xr:uid="{00000000-0005-0000-0000-0000E03C0000}"/>
    <cellStyle name="Normal 45 2 6 2 2" xfId="15485" xr:uid="{00000000-0005-0000-0000-0000E13C0000}"/>
    <cellStyle name="Normal 45 2 6 2 3" xfId="15486" xr:uid="{00000000-0005-0000-0000-0000E23C0000}"/>
    <cellStyle name="Normal 45 2 6 3" xfId="15487" xr:uid="{00000000-0005-0000-0000-0000E33C0000}"/>
    <cellStyle name="Normal 45 2 6 4" xfId="15488" xr:uid="{00000000-0005-0000-0000-0000E43C0000}"/>
    <cellStyle name="Normal 45 2 7" xfId="15489" xr:uid="{00000000-0005-0000-0000-0000E53C0000}"/>
    <cellStyle name="Normal 45 2 7 2" xfId="15490" xr:uid="{00000000-0005-0000-0000-0000E63C0000}"/>
    <cellStyle name="Normal 45 2 7 3" xfId="15491" xr:uid="{00000000-0005-0000-0000-0000E73C0000}"/>
    <cellStyle name="Normal 45 2 8" xfId="15492" xr:uid="{00000000-0005-0000-0000-0000E83C0000}"/>
    <cellStyle name="Normal 45 2 9" xfId="15493" xr:uid="{00000000-0005-0000-0000-0000E93C0000}"/>
    <cellStyle name="Normal 45 3" xfId="15494" xr:uid="{00000000-0005-0000-0000-0000EA3C0000}"/>
    <cellStyle name="Normal 45 3 2" xfId="15495" xr:uid="{00000000-0005-0000-0000-0000EB3C0000}"/>
    <cellStyle name="Normal 45 3 2 2" xfId="15496" xr:uid="{00000000-0005-0000-0000-0000EC3C0000}"/>
    <cellStyle name="Normal 45 3 2 2 2" xfId="15497" xr:uid="{00000000-0005-0000-0000-0000ED3C0000}"/>
    <cellStyle name="Normal 45 3 2 2 3" xfId="15498" xr:uid="{00000000-0005-0000-0000-0000EE3C0000}"/>
    <cellStyle name="Normal 45 3 2 3" xfId="15499" xr:uid="{00000000-0005-0000-0000-0000EF3C0000}"/>
    <cellStyle name="Normal 45 3 2 4" xfId="15500" xr:uid="{00000000-0005-0000-0000-0000F03C0000}"/>
    <cellStyle name="Normal 45 3 2 5" xfId="15501" xr:uid="{00000000-0005-0000-0000-0000F13C0000}"/>
    <cellStyle name="Normal 45 3 3" xfId="15502" xr:uid="{00000000-0005-0000-0000-0000F23C0000}"/>
    <cellStyle name="Normal 45 3 3 2" xfId="15503" xr:uid="{00000000-0005-0000-0000-0000F33C0000}"/>
    <cellStyle name="Normal 45 3 3 2 2" xfId="15504" xr:uid="{00000000-0005-0000-0000-0000F43C0000}"/>
    <cellStyle name="Normal 45 3 3 2 3" xfId="15505" xr:uid="{00000000-0005-0000-0000-0000F53C0000}"/>
    <cellStyle name="Normal 45 3 3 3" xfId="15506" xr:uid="{00000000-0005-0000-0000-0000F63C0000}"/>
    <cellStyle name="Normal 45 3 3 4" xfId="15507" xr:uid="{00000000-0005-0000-0000-0000F73C0000}"/>
    <cellStyle name="Normal 45 3 4" xfId="15508" xr:uid="{00000000-0005-0000-0000-0000F83C0000}"/>
    <cellStyle name="Normal 45 3 4 2" xfId="15509" xr:uid="{00000000-0005-0000-0000-0000F93C0000}"/>
    <cellStyle name="Normal 45 3 4 2 2" xfId="15510" xr:uid="{00000000-0005-0000-0000-0000FA3C0000}"/>
    <cellStyle name="Normal 45 3 4 2 3" xfId="15511" xr:uid="{00000000-0005-0000-0000-0000FB3C0000}"/>
    <cellStyle name="Normal 45 3 4 3" xfId="15512" xr:uid="{00000000-0005-0000-0000-0000FC3C0000}"/>
    <cellStyle name="Normal 45 3 4 4" xfId="15513" xr:uid="{00000000-0005-0000-0000-0000FD3C0000}"/>
    <cellStyle name="Normal 45 3 5" xfId="15514" xr:uid="{00000000-0005-0000-0000-0000FE3C0000}"/>
    <cellStyle name="Normal 45 3 5 2" xfId="15515" xr:uid="{00000000-0005-0000-0000-0000FF3C0000}"/>
    <cellStyle name="Normal 45 3 5 3" xfId="15516" xr:uid="{00000000-0005-0000-0000-0000003D0000}"/>
    <cellStyle name="Normal 45 3 6" xfId="15517" xr:uid="{00000000-0005-0000-0000-0000013D0000}"/>
    <cellStyle name="Normal 45 3 7" xfId="15518" xr:uid="{00000000-0005-0000-0000-0000023D0000}"/>
    <cellStyle name="Normal 45 4" xfId="15519" xr:uid="{00000000-0005-0000-0000-0000033D0000}"/>
    <cellStyle name="Normal 45 5" xfId="15520" xr:uid="{00000000-0005-0000-0000-0000043D0000}"/>
    <cellStyle name="Normal 45 5 2" xfId="15521" xr:uid="{00000000-0005-0000-0000-0000053D0000}"/>
    <cellStyle name="Normal 45 5 2 2" xfId="15522" xr:uid="{00000000-0005-0000-0000-0000063D0000}"/>
    <cellStyle name="Normal 45 5 2 3" xfId="15523" xr:uid="{00000000-0005-0000-0000-0000073D0000}"/>
    <cellStyle name="Normal 45 5 3" xfId="15524" xr:uid="{00000000-0005-0000-0000-0000083D0000}"/>
    <cellStyle name="Normal 45 5 4" xfId="15525" xr:uid="{00000000-0005-0000-0000-0000093D0000}"/>
    <cellStyle name="Normal 45 6" xfId="15526" xr:uid="{00000000-0005-0000-0000-00000A3D0000}"/>
    <cellStyle name="Normal 45 6 2" xfId="15527" xr:uid="{00000000-0005-0000-0000-00000B3D0000}"/>
    <cellStyle name="Normal 45 6 2 2" xfId="15528" xr:uid="{00000000-0005-0000-0000-00000C3D0000}"/>
    <cellStyle name="Normal 45 6 2 3" xfId="15529" xr:uid="{00000000-0005-0000-0000-00000D3D0000}"/>
    <cellStyle name="Normal 45 6 3" xfId="15530" xr:uid="{00000000-0005-0000-0000-00000E3D0000}"/>
    <cellStyle name="Normal 45 6 4" xfId="15531" xr:uid="{00000000-0005-0000-0000-00000F3D0000}"/>
    <cellStyle name="Normal 45 7" xfId="15532" xr:uid="{00000000-0005-0000-0000-0000103D0000}"/>
    <cellStyle name="Normal 45 7 2" xfId="15533" xr:uid="{00000000-0005-0000-0000-0000113D0000}"/>
    <cellStyle name="Normal 45 7 2 2" xfId="15534" xr:uid="{00000000-0005-0000-0000-0000123D0000}"/>
    <cellStyle name="Normal 45 7 2 3" xfId="15535" xr:uid="{00000000-0005-0000-0000-0000133D0000}"/>
    <cellStyle name="Normal 45 7 3" xfId="15536" xr:uid="{00000000-0005-0000-0000-0000143D0000}"/>
    <cellStyle name="Normal 45 7 4" xfId="15537" xr:uid="{00000000-0005-0000-0000-0000153D0000}"/>
    <cellStyle name="Normal 45 8" xfId="15538" xr:uid="{00000000-0005-0000-0000-0000163D0000}"/>
    <cellStyle name="Normal 45 8 2" xfId="15539" xr:uid="{00000000-0005-0000-0000-0000173D0000}"/>
    <cellStyle name="Normal 45 8 3" xfId="15540" xr:uid="{00000000-0005-0000-0000-0000183D0000}"/>
    <cellStyle name="Normal 45 9" xfId="15541" xr:uid="{00000000-0005-0000-0000-0000193D0000}"/>
    <cellStyle name="Normal 46" xfId="15542" xr:uid="{00000000-0005-0000-0000-00001A3D0000}"/>
    <cellStyle name="Normal 46 10" xfId="15543" xr:uid="{00000000-0005-0000-0000-00001B3D0000}"/>
    <cellStyle name="Normal 46 11" xfId="15544" xr:uid="{00000000-0005-0000-0000-00001C3D0000}"/>
    <cellStyle name="Normal 46 2" xfId="15545" xr:uid="{00000000-0005-0000-0000-00001D3D0000}"/>
    <cellStyle name="Normal 46 2 10" xfId="15546" xr:uid="{00000000-0005-0000-0000-00001E3D0000}"/>
    <cellStyle name="Normal 46 2 2" xfId="15547" xr:uid="{00000000-0005-0000-0000-00001F3D0000}"/>
    <cellStyle name="Normal 46 2 2 2" xfId="15548" xr:uid="{00000000-0005-0000-0000-0000203D0000}"/>
    <cellStyle name="Normal 46 2 2 2 2" xfId="15549" xr:uid="{00000000-0005-0000-0000-0000213D0000}"/>
    <cellStyle name="Normal 46 2 2 2 2 2" xfId="15550" xr:uid="{00000000-0005-0000-0000-0000223D0000}"/>
    <cellStyle name="Normal 46 2 2 2 2 3" xfId="15551" xr:uid="{00000000-0005-0000-0000-0000233D0000}"/>
    <cellStyle name="Normal 46 2 2 2 3" xfId="15552" xr:uid="{00000000-0005-0000-0000-0000243D0000}"/>
    <cellStyle name="Normal 46 2 2 2 4" xfId="15553" xr:uid="{00000000-0005-0000-0000-0000253D0000}"/>
    <cellStyle name="Normal 46 2 2 3" xfId="15554" xr:uid="{00000000-0005-0000-0000-0000263D0000}"/>
    <cellStyle name="Normal 46 2 2 3 2" xfId="15555" xr:uid="{00000000-0005-0000-0000-0000273D0000}"/>
    <cellStyle name="Normal 46 2 2 3 2 2" xfId="15556" xr:uid="{00000000-0005-0000-0000-0000283D0000}"/>
    <cellStyle name="Normal 46 2 2 3 2 3" xfId="15557" xr:uid="{00000000-0005-0000-0000-0000293D0000}"/>
    <cellStyle name="Normal 46 2 2 3 3" xfId="15558" xr:uid="{00000000-0005-0000-0000-00002A3D0000}"/>
    <cellStyle name="Normal 46 2 2 3 4" xfId="15559" xr:uid="{00000000-0005-0000-0000-00002B3D0000}"/>
    <cellStyle name="Normal 46 2 2 4" xfId="15560" xr:uid="{00000000-0005-0000-0000-00002C3D0000}"/>
    <cellStyle name="Normal 46 2 2 4 2" xfId="15561" xr:uid="{00000000-0005-0000-0000-00002D3D0000}"/>
    <cellStyle name="Normal 46 2 2 4 2 2" xfId="15562" xr:uid="{00000000-0005-0000-0000-00002E3D0000}"/>
    <cellStyle name="Normal 46 2 2 4 2 3" xfId="15563" xr:uid="{00000000-0005-0000-0000-00002F3D0000}"/>
    <cellStyle name="Normal 46 2 2 4 3" xfId="15564" xr:uid="{00000000-0005-0000-0000-0000303D0000}"/>
    <cellStyle name="Normal 46 2 2 4 4" xfId="15565" xr:uid="{00000000-0005-0000-0000-0000313D0000}"/>
    <cellStyle name="Normal 46 2 2 5" xfId="15566" xr:uid="{00000000-0005-0000-0000-0000323D0000}"/>
    <cellStyle name="Normal 46 2 2 5 2" xfId="15567" xr:uid="{00000000-0005-0000-0000-0000333D0000}"/>
    <cellStyle name="Normal 46 2 2 5 3" xfId="15568" xr:uid="{00000000-0005-0000-0000-0000343D0000}"/>
    <cellStyle name="Normal 46 2 2 6" xfId="15569" xr:uid="{00000000-0005-0000-0000-0000353D0000}"/>
    <cellStyle name="Normal 46 2 2 7" xfId="15570" xr:uid="{00000000-0005-0000-0000-0000363D0000}"/>
    <cellStyle name="Normal 46 2 3" xfId="15571" xr:uid="{00000000-0005-0000-0000-0000373D0000}"/>
    <cellStyle name="Normal 46 2 4" xfId="15572" xr:uid="{00000000-0005-0000-0000-0000383D0000}"/>
    <cellStyle name="Normal 46 2 4 2" xfId="15573" xr:uid="{00000000-0005-0000-0000-0000393D0000}"/>
    <cellStyle name="Normal 46 2 4 2 2" xfId="15574" xr:uid="{00000000-0005-0000-0000-00003A3D0000}"/>
    <cellStyle name="Normal 46 2 4 2 3" xfId="15575" xr:uid="{00000000-0005-0000-0000-00003B3D0000}"/>
    <cellStyle name="Normal 46 2 4 3" xfId="15576" xr:uid="{00000000-0005-0000-0000-00003C3D0000}"/>
    <cellStyle name="Normal 46 2 4 4" xfId="15577" xr:uid="{00000000-0005-0000-0000-00003D3D0000}"/>
    <cellStyle name="Normal 46 2 5" xfId="15578" xr:uid="{00000000-0005-0000-0000-00003E3D0000}"/>
    <cellStyle name="Normal 46 2 5 2" xfId="15579" xr:uid="{00000000-0005-0000-0000-00003F3D0000}"/>
    <cellStyle name="Normal 46 2 5 2 2" xfId="15580" xr:uid="{00000000-0005-0000-0000-0000403D0000}"/>
    <cellStyle name="Normal 46 2 5 2 3" xfId="15581" xr:uid="{00000000-0005-0000-0000-0000413D0000}"/>
    <cellStyle name="Normal 46 2 5 3" xfId="15582" xr:uid="{00000000-0005-0000-0000-0000423D0000}"/>
    <cellStyle name="Normal 46 2 5 4" xfId="15583" xr:uid="{00000000-0005-0000-0000-0000433D0000}"/>
    <cellStyle name="Normal 46 2 6" xfId="15584" xr:uid="{00000000-0005-0000-0000-0000443D0000}"/>
    <cellStyle name="Normal 46 2 6 2" xfId="15585" xr:uid="{00000000-0005-0000-0000-0000453D0000}"/>
    <cellStyle name="Normal 46 2 6 2 2" xfId="15586" xr:uid="{00000000-0005-0000-0000-0000463D0000}"/>
    <cellStyle name="Normal 46 2 6 2 3" xfId="15587" xr:uid="{00000000-0005-0000-0000-0000473D0000}"/>
    <cellStyle name="Normal 46 2 6 3" xfId="15588" xr:uid="{00000000-0005-0000-0000-0000483D0000}"/>
    <cellStyle name="Normal 46 2 6 4" xfId="15589" xr:uid="{00000000-0005-0000-0000-0000493D0000}"/>
    <cellStyle name="Normal 46 2 7" xfId="15590" xr:uid="{00000000-0005-0000-0000-00004A3D0000}"/>
    <cellStyle name="Normal 46 2 7 2" xfId="15591" xr:uid="{00000000-0005-0000-0000-00004B3D0000}"/>
    <cellStyle name="Normal 46 2 7 3" xfId="15592" xr:uid="{00000000-0005-0000-0000-00004C3D0000}"/>
    <cellStyle name="Normal 46 2 8" xfId="15593" xr:uid="{00000000-0005-0000-0000-00004D3D0000}"/>
    <cellStyle name="Normal 46 2 9" xfId="15594" xr:uid="{00000000-0005-0000-0000-00004E3D0000}"/>
    <cellStyle name="Normal 46 3" xfId="15595" xr:uid="{00000000-0005-0000-0000-00004F3D0000}"/>
    <cellStyle name="Normal 46 3 2" xfId="15596" xr:uid="{00000000-0005-0000-0000-0000503D0000}"/>
    <cellStyle name="Normal 46 3 2 2" xfId="15597" xr:uid="{00000000-0005-0000-0000-0000513D0000}"/>
    <cellStyle name="Normal 46 3 2 2 2" xfId="15598" xr:uid="{00000000-0005-0000-0000-0000523D0000}"/>
    <cellStyle name="Normal 46 3 2 2 3" xfId="15599" xr:uid="{00000000-0005-0000-0000-0000533D0000}"/>
    <cellStyle name="Normal 46 3 2 3" xfId="15600" xr:uid="{00000000-0005-0000-0000-0000543D0000}"/>
    <cellStyle name="Normal 46 3 2 4" xfId="15601" xr:uid="{00000000-0005-0000-0000-0000553D0000}"/>
    <cellStyle name="Normal 46 3 2 5" xfId="15602" xr:uid="{00000000-0005-0000-0000-0000563D0000}"/>
    <cellStyle name="Normal 46 3 3" xfId="15603" xr:uid="{00000000-0005-0000-0000-0000573D0000}"/>
    <cellStyle name="Normal 46 3 3 2" xfId="15604" xr:uid="{00000000-0005-0000-0000-0000583D0000}"/>
    <cellStyle name="Normal 46 3 3 2 2" xfId="15605" xr:uid="{00000000-0005-0000-0000-0000593D0000}"/>
    <cellStyle name="Normal 46 3 3 2 3" xfId="15606" xr:uid="{00000000-0005-0000-0000-00005A3D0000}"/>
    <cellStyle name="Normal 46 3 3 3" xfId="15607" xr:uid="{00000000-0005-0000-0000-00005B3D0000}"/>
    <cellStyle name="Normal 46 3 3 4" xfId="15608" xr:uid="{00000000-0005-0000-0000-00005C3D0000}"/>
    <cellStyle name="Normal 46 3 4" xfId="15609" xr:uid="{00000000-0005-0000-0000-00005D3D0000}"/>
    <cellStyle name="Normal 46 3 4 2" xfId="15610" xr:uid="{00000000-0005-0000-0000-00005E3D0000}"/>
    <cellStyle name="Normal 46 3 4 2 2" xfId="15611" xr:uid="{00000000-0005-0000-0000-00005F3D0000}"/>
    <cellStyle name="Normal 46 3 4 2 3" xfId="15612" xr:uid="{00000000-0005-0000-0000-0000603D0000}"/>
    <cellStyle name="Normal 46 3 4 3" xfId="15613" xr:uid="{00000000-0005-0000-0000-0000613D0000}"/>
    <cellStyle name="Normal 46 3 4 4" xfId="15614" xr:uid="{00000000-0005-0000-0000-0000623D0000}"/>
    <cellStyle name="Normal 46 3 5" xfId="15615" xr:uid="{00000000-0005-0000-0000-0000633D0000}"/>
    <cellStyle name="Normal 46 3 5 2" xfId="15616" xr:uid="{00000000-0005-0000-0000-0000643D0000}"/>
    <cellStyle name="Normal 46 3 5 3" xfId="15617" xr:uid="{00000000-0005-0000-0000-0000653D0000}"/>
    <cellStyle name="Normal 46 3 6" xfId="15618" xr:uid="{00000000-0005-0000-0000-0000663D0000}"/>
    <cellStyle name="Normal 46 3 7" xfId="15619" xr:uid="{00000000-0005-0000-0000-0000673D0000}"/>
    <cellStyle name="Normal 46 4" xfId="15620" xr:uid="{00000000-0005-0000-0000-0000683D0000}"/>
    <cellStyle name="Normal 46 5" xfId="15621" xr:uid="{00000000-0005-0000-0000-0000693D0000}"/>
    <cellStyle name="Normal 46 5 2" xfId="15622" xr:uid="{00000000-0005-0000-0000-00006A3D0000}"/>
    <cellStyle name="Normal 46 5 2 2" xfId="15623" xr:uid="{00000000-0005-0000-0000-00006B3D0000}"/>
    <cellStyle name="Normal 46 5 2 3" xfId="15624" xr:uid="{00000000-0005-0000-0000-00006C3D0000}"/>
    <cellStyle name="Normal 46 5 3" xfId="15625" xr:uid="{00000000-0005-0000-0000-00006D3D0000}"/>
    <cellStyle name="Normal 46 5 4" xfId="15626" xr:uid="{00000000-0005-0000-0000-00006E3D0000}"/>
    <cellStyle name="Normal 46 6" xfId="15627" xr:uid="{00000000-0005-0000-0000-00006F3D0000}"/>
    <cellStyle name="Normal 46 6 2" xfId="15628" xr:uid="{00000000-0005-0000-0000-0000703D0000}"/>
    <cellStyle name="Normal 46 6 2 2" xfId="15629" xr:uid="{00000000-0005-0000-0000-0000713D0000}"/>
    <cellStyle name="Normal 46 6 2 3" xfId="15630" xr:uid="{00000000-0005-0000-0000-0000723D0000}"/>
    <cellStyle name="Normal 46 6 3" xfId="15631" xr:uid="{00000000-0005-0000-0000-0000733D0000}"/>
    <cellStyle name="Normal 46 6 4" xfId="15632" xr:uid="{00000000-0005-0000-0000-0000743D0000}"/>
    <cellStyle name="Normal 46 7" xfId="15633" xr:uid="{00000000-0005-0000-0000-0000753D0000}"/>
    <cellStyle name="Normal 46 7 2" xfId="15634" xr:uid="{00000000-0005-0000-0000-0000763D0000}"/>
    <cellStyle name="Normal 46 7 2 2" xfId="15635" xr:uid="{00000000-0005-0000-0000-0000773D0000}"/>
    <cellStyle name="Normal 46 7 2 3" xfId="15636" xr:uid="{00000000-0005-0000-0000-0000783D0000}"/>
    <cellStyle name="Normal 46 7 3" xfId="15637" xr:uid="{00000000-0005-0000-0000-0000793D0000}"/>
    <cellStyle name="Normal 46 7 4" xfId="15638" xr:uid="{00000000-0005-0000-0000-00007A3D0000}"/>
    <cellStyle name="Normal 46 8" xfId="15639" xr:uid="{00000000-0005-0000-0000-00007B3D0000}"/>
    <cellStyle name="Normal 46 8 2" xfId="15640" xr:uid="{00000000-0005-0000-0000-00007C3D0000}"/>
    <cellStyle name="Normal 46 8 3" xfId="15641" xr:uid="{00000000-0005-0000-0000-00007D3D0000}"/>
    <cellStyle name="Normal 46 9" xfId="15642" xr:uid="{00000000-0005-0000-0000-00007E3D0000}"/>
    <cellStyle name="Normal 47" xfId="15643" xr:uid="{00000000-0005-0000-0000-00007F3D0000}"/>
    <cellStyle name="Normal 47 10" xfId="15644" xr:uid="{00000000-0005-0000-0000-0000803D0000}"/>
    <cellStyle name="Normal 47 11" xfId="15645" xr:uid="{00000000-0005-0000-0000-0000813D0000}"/>
    <cellStyle name="Normal 47 2" xfId="15646" xr:uid="{00000000-0005-0000-0000-0000823D0000}"/>
    <cellStyle name="Normal 47 2 10" xfId="15647" xr:uid="{00000000-0005-0000-0000-0000833D0000}"/>
    <cellStyle name="Normal 47 2 2" xfId="15648" xr:uid="{00000000-0005-0000-0000-0000843D0000}"/>
    <cellStyle name="Normal 47 2 2 2" xfId="15649" xr:uid="{00000000-0005-0000-0000-0000853D0000}"/>
    <cellStyle name="Normal 47 2 2 2 2" xfId="15650" xr:uid="{00000000-0005-0000-0000-0000863D0000}"/>
    <cellStyle name="Normal 47 2 2 2 2 2" xfId="15651" xr:uid="{00000000-0005-0000-0000-0000873D0000}"/>
    <cellStyle name="Normal 47 2 2 2 2 3" xfId="15652" xr:uid="{00000000-0005-0000-0000-0000883D0000}"/>
    <cellStyle name="Normal 47 2 2 2 3" xfId="15653" xr:uid="{00000000-0005-0000-0000-0000893D0000}"/>
    <cellStyle name="Normal 47 2 2 2 4" xfId="15654" xr:uid="{00000000-0005-0000-0000-00008A3D0000}"/>
    <cellStyle name="Normal 47 2 2 3" xfId="15655" xr:uid="{00000000-0005-0000-0000-00008B3D0000}"/>
    <cellStyle name="Normal 47 2 2 3 2" xfId="15656" xr:uid="{00000000-0005-0000-0000-00008C3D0000}"/>
    <cellStyle name="Normal 47 2 2 3 2 2" xfId="15657" xr:uid="{00000000-0005-0000-0000-00008D3D0000}"/>
    <cellStyle name="Normal 47 2 2 3 2 3" xfId="15658" xr:uid="{00000000-0005-0000-0000-00008E3D0000}"/>
    <cellStyle name="Normal 47 2 2 3 3" xfId="15659" xr:uid="{00000000-0005-0000-0000-00008F3D0000}"/>
    <cellStyle name="Normal 47 2 2 3 4" xfId="15660" xr:uid="{00000000-0005-0000-0000-0000903D0000}"/>
    <cellStyle name="Normal 47 2 2 4" xfId="15661" xr:uid="{00000000-0005-0000-0000-0000913D0000}"/>
    <cellStyle name="Normal 47 2 2 4 2" xfId="15662" xr:uid="{00000000-0005-0000-0000-0000923D0000}"/>
    <cellStyle name="Normal 47 2 2 4 2 2" xfId="15663" xr:uid="{00000000-0005-0000-0000-0000933D0000}"/>
    <cellStyle name="Normal 47 2 2 4 2 3" xfId="15664" xr:uid="{00000000-0005-0000-0000-0000943D0000}"/>
    <cellStyle name="Normal 47 2 2 4 3" xfId="15665" xr:uid="{00000000-0005-0000-0000-0000953D0000}"/>
    <cellStyle name="Normal 47 2 2 4 4" xfId="15666" xr:uid="{00000000-0005-0000-0000-0000963D0000}"/>
    <cellStyle name="Normal 47 2 2 5" xfId="15667" xr:uid="{00000000-0005-0000-0000-0000973D0000}"/>
    <cellStyle name="Normal 47 2 2 5 2" xfId="15668" xr:uid="{00000000-0005-0000-0000-0000983D0000}"/>
    <cellStyle name="Normal 47 2 2 5 3" xfId="15669" xr:uid="{00000000-0005-0000-0000-0000993D0000}"/>
    <cellStyle name="Normal 47 2 2 6" xfId="15670" xr:uid="{00000000-0005-0000-0000-00009A3D0000}"/>
    <cellStyle name="Normal 47 2 2 7" xfId="15671" xr:uid="{00000000-0005-0000-0000-00009B3D0000}"/>
    <cellStyle name="Normal 47 2 3" xfId="15672" xr:uid="{00000000-0005-0000-0000-00009C3D0000}"/>
    <cellStyle name="Normal 47 2 4" xfId="15673" xr:uid="{00000000-0005-0000-0000-00009D3D0000}"/>
    <cellStyle name="Normal 47 2 4 2" xfId="15674" xr:uid="{00000000-0005-0000-0000-00009E3D0000}"/>
    <cellStyle name="Normal 47 2 4 2 2" xfId="15675" xr:uid="{00000000-0005-0000-0000-00009F3D0000}"/>
    <cellStyle name="Normal 47 2 4 2 3" xfId="15676" xr:uid="{00000000-0005-0000-0000-0000A03D0000}"/>
    <cellStyle name="Normal 47 2 4 3" xfId="15677" xr:uid="{00000000-0005-0000-0000-0000A13D0000}"/>
    <cellStyle name="Normal 47 2 4 4" xfId="15678" xr:uid="{00000000-0005-0000-0000-0000A23D0000}"/>
    <cellStyle name="Normal 47 2 5" xfId="15679" xr:uid="{00000000-0005-0000-0000-0000A33D0000}"/>
    <cellStyle name="Normal 47 2 5 2" xfId="15680" xr:uid="{00000000-0005-0000-0000-0000A43D0000}"/>
    <cellStyle name="Normal 47 2 5 2 2" xfId="15681" xr:uid="{00000000-0005-0000-0000-0000A53D0000}"/>
    <cellStyle name="Normal 47 2 5 2 3" xfId="15682" xr:uid="{00000000-0005-0000-0000-0000A63D0000}"/>
    <cellStyle name="Normal 47 2 5 3" xfId="15683" xr:uid="{00000000-0005-0000-0000-0000A73D0000}"/>
    <cellStyle name="Normal 47 2 5 4" xfId="15684" xr:uid="{00000000-0005-0000-0000-0000A83D0000}"/>
    <cellStyle name="Normal 47 2 6" xfId="15685" xr:uid="{00000000-0005-0000-0000-0000A93D0000}"/>
    <cellStyle name="Normal 47 2 6 2" xfId="15686" xr:uid="{00000000-0005-0000-0000-0000AA3D0000}"/>
    <cellStyle name="Normal 47 2 6 2 2" xfId="15687" xr:uid="{00000000-0005-0000-0000-0000AB3D0000}"/>
    <cellStyle name="Normal 47 2 6 2 3" xfId="15688" xr:uid="{00000000-0005-0000-0000-0000AC3D0000}"/>
    <cellStyle name="Normal 47 2 6 3" xfId="15689" xr:uid="{00000000-0005-0000-0000-0000AD3D0000}"/>
    <cellStyle name="Normal 47 2 6 4" xfId="15690" xr:uid="{00000000-0005-0000-0000-0000AE3D0000}"/>
    <cellStyle name="Normal 47 2 7" xfId="15691" xr:uid="{00000000-0005-0000-0000-0000AF3D0000}"/>
    <cellStyle name="Normal 47 2 7 2" xfId="15692" xr:uid="{00000000-0005-0000-0000-0000B03D0000}"/>
    <cellStyle name="Normal 47 2 7 3" xfId="15693" xr:uid="{00000000-0005-0000-0000-0000B13D0000}"/>
    <cellStyle name="Normal 47 2 8" xfId="15694" xr:uid="{00000000-0005-0000-0000-0000B23D0000}"/>
    <cellStyle name="Normal 47 2 9" xfId="15695" xr:uid="{00000000-0005-0000-0000-0000B33D0000}"/>
    <cellStyle name="Normal 47 3" xfId="15696" xr:uid="{00000000-0005-0000-0000-0000B43D0000}"/>
    <cellStyle name="Normal 47 3 2" xfId="15697" xr:uid="{00000000-0005-0000-0000-0000B53D0000}"/>
    <cellStyle name="Normal 47 3 2 2" xfId="15698" xr:uid="{00000000-0005-0000-0000-0000B63D0000}"/>
    <cellStyle name="Normal 47 3 2 2 2" xfId="15699" xr:uid="{00000000-0005-0000-0000-0000B73D0000}"/>
    <cellStyle name="Normal 47 3 2 2 3" xfId="15700" xr:uid="{00000000-0005-0000-0000-0000B83D0000}"/>
    <cellStyle name="Normal 47 3 2 3" xfId="15701" xr:uid="{00000000-0005-0000-0000-0000B93D0000}"/>
    <cellStyle name="Normal 47 3 2 4" xfId="15702" xr:uid="{00000000-0005-0000-0000-0000BA3D0000}"/>
    <cellStyle name="Normal 47 3 2 5" xfId="15703" xr:uid="{00000000-0005-0000-0000-0000BB3D0000}"/>
    <cellStyle name="Normal 47 3 3" xfId="15704" xr:uid="{00000000-0005-0000-0000-0000BC3D0000}"/>
    <cellStyle name="Normal 47 3 3 2" xfId="15705" xr:uid="{00000000-0005-0000-0000-0000BD3D0000}"/>
    <cellStyle name="Normal 47 3 3 2 2" xfId="15706" xr:uid="{00000000-0005-0000-0000-0000BE3D0000}"/>
    <cellStyle name="Normal 47 3 3 2 3" xfId="15707" xr:uid="{00000000-0005-0000-0000-0000BF3D0000}"/>
    <cellStyle name="Normal 47 3 3 3" xfId="15708" xr:uid="{00000000-0005-0000-0000-0000C03D0000}"/>
    <cellStyle name="Normal 47 3 3 4" xfId="15709" xr:uid="{00000000-0005-0000-0000-0000C13D0000}"/>
    <cellStyle name="Normal 47 3 4" xfId="15710" xr:uid="{00000000-0005-0000-0000-0000C23D0000}"/>
    <cellStyle name="Normal 47 3 4 2" xfId="15711" xr:uid="{00000000-0005-0000-0000-0000C33D0000}"/>
    <cellStyle name="Normal 47 3 4 2 2" xfId="15712" xr:uid="{00000000-0005-0000-0000-0000C43D0000}"/>
    <cellStyle name="Normal 47 3 4 2 3" xfId="15713" xr:uid="{00000000-0005-0000-0000-0000C53D0000}"/>
    <cellStyle name="Normal 47 3 4 3" xfId="15714" xr:uid="{00000000-0005-0000-0000-0000C63D0000}"/>
    <cellStyle name="Normal 47 3 4 4" xfId="15715" xr:uid="{00000000-0005-0000-0000-0000C73D0000}"/>
    <cellStyle name="Normal 47 3 5" xfId="15716" xr:uid="{00000000-0005-0000-0000-0000C83D0000}"/>
    <cellStyle name="Normal 47 3 5 2" xfId="15717" xr:uid="{00000000-0005-0000-0000-0000C93D0000}"/>
    <cellStyle name="Normal 47 3 5 3" xfId="15718" xr:uid="{00000000-0005-0000-0000-0000CA3D0000}"/>
    <cellStyle name="Normal 47 3 6" xfId="15719" xr:uid="{00000000-0005-0000-0000-0000CB3D0000}"/>
    <cellStyle name="Normal 47 3 7" xfId="15720" xr:uid="{00000000-0005-0000-0000-0000CC3D0000}"/>
    <cellStyle name="Normal 47 4" xfId="15721" xr:uid="{00000000-0005-0000-0000-0000CD3D0000}"/>
    <cellStyle name="Normal 47 5" xfId="15722" xr:uid="{00000000-0005-0000-0000-0000CE3D0000}"/>
    <cellStyle name="Normal 47 5 2" xfId="15723" xr:uid="{00000000-0005-0000-0000-0000CF3D0000}"/>
    <cellStyle name="Normal 47 5 2 2" xfId="15724" xr:uid="{00000000-0005-0000-0000-0000D03D0000}"/>
    <cellStyle name="Normal 47 5 2 3" xfId="15725" xr:uid="{00000000-0005-0000-0000-0000D13D0000}"/>
    <cellStyle name="Normal 47 5 3" xfId="15726" xr:uid="{00000000-0005-0000-0000-0000D23D0000}"/>
    <cellStyle name="Normal 47 5 4" xfId="15727" xr:uid="{00000000-0005-0000-0000-0000D33D0000}"/>
    <cellStyle name="Normal 47 6" xfId="15728" xr:uid="{00000000-0005-0000-0000-0000D43D0000}"/>
    <cellStyle name="Normal 47 6 2" xfId="15729" xr:uid="{00000000-0005-0000-0000-0000D53D0000}"/>
    <cellStyle name="Normal 47 6 2 2" xfId="15730" xr:uid="{00000000-0005-0000-0000-0000D63D0000}"/>
    <cellStyle name="Normal 47 6 2 3" xfId="15731" xr:uid="{00000000-0005-0000-0000-0000D73D0000}"/>
    <cellStyle name="Normal 47 6 3" xfId="15732" xr:uid="{00000000-0005-0000-0000-0000D83D0000}"/>
    <cellStyle name="Normal 47 6 4" xfId="15733" xr:uid="{00000000-0005-0000-0000-0000D93D0000}"/>
    <cellStyle name="Normal 47 7" xfId="15734" xr:uid="{00000000-0005-0000-0000-0000DA3D0000}"/>
    <cellStyle name="Normal 47 7 2" xfId="15735" xr:uid="{00000000-0005-0000-0000-0000DB3D0000}"/>
    <cellStyle name="Normal 47 7 2 2" xfId="15736" xr:uid="{00000000-0005-0000-0000-0000DC3D0000}"/>
    <cellStyle name="Normal 47 7 2 3" xfId="15737" xr:uid="{00000000-0005-0000-0000-0000DD3D0000}"/>
    <cellStyle name="Normal 47 7 3" xfId="15738" xr:uid="{00000000-0005-0000-0000-0000DE3D0000}"/>
    <cellStyle name="Normal 47 7 4" xfId="15739" xr:uid="{00000000-0005-0000-0000-0000DF3D0000}"/>
    <cellStyle name="Normal 47 8" xfId="15740" xr:uid="{00000000-0005-0000-0000-0000E03D0000}"/>
    <cellStyle name="Normal 47 8 2" xfId="15741" xr:uid="{00000000-0005-0000-0000-0000E13D0000}"/>
    <cellStyle name="Normal 47 8 3" xfId="15742" xr:uid="{00000000-0005-0000-0000-0000E23D0000}"/>
    <cellStyle name="Normal 47 9" xfId="15743" xr:uid="{00000000-0005-0000-0000-0000E33D0000}"/>
    <cellStyle name="Normal 48" xfId="15744" xr:uid="{00000000-0005-0000-0000-0000E43D0000}"/>
    <cellStyle name="Normal 48 10" xfId="15745" xr:uid="{00000000-0005-0000-0000-0000E53D0000}"/>
    <cellStyle name="Normal 48 11" xfId="15746" xr:uid="{00000000-0005-0000-0000-0000E63D0000}"/>
    <cellStyle name="Normal 48 2" xfId="15747" xr:uid="{00000000-0005-0000-0000-0000E73D0000}"/>
    <cellStyle name="Normal 48 2 10" xfId="15748" xr:uid="{00000000-0005-0000-0000-0000E83D0000}"/>
    <cellStyle name="Normal 48 2 2" xfId="15749" xr:uid="{00000000-0005-0000-0000-0000E93D0000}"/>
    <cellStyle name="Normal 48 2 2 2" xfId="15750" xr:uid="{00000000-0005-0000-0000-0000EA3D0000}"/>
    <cellStyle name="Normal 48 2 2 2 2" xfId="15751" xr:uid="{00000000-0005-0000-0000-0000EB3D0000}"/>
    <cellStyle name="Normal 48 2 2 2 2 2" xfId="15752" xr:uid="{00000000-0005-0000-0000-0000EC3D0000}"/>
    <cellStyle name="Normal 48 2 2 2 2 3" xfId="15753" xr:uid="{00000000-0005-0000-0000-0000ED3D0000}"/>
    <cellStyle name="Normal 48 2 2 2 3" xfId="15754" xr:uid="{00000000-0005-0000-0000-0000EE3D0000}"/>
    <cellStyle name="Normal 48 2 2 2 4" xfId="15755" xr:uid="{00000000-0005-0000-0000-0000EF3D0000}"/>
    <cellStyle name="Normal 48 2 2 3" xfId="15756" xr:uid="{00000000-0005-0000-0000-0000F03D0000}"/>
    <cellStyle name="Normal 48 2 2 3 2" xfId="15757" xr:uid="{00000000-0005-0000-0000-0000F13D0000}"/>
    <cellStyle name="Normal 48 2 2 3 2 2" xfId="15758" xr:uid="{00000000-0005-0000-0000-0000F23D0000}"/>
    <cellStyle name="Normal 48 2 2 3 2 3" xfId="15759" xr:uid="{00000000-0005-0000-0000-0000F33D0000}"/>
    <cellStyle name="Normal 48 2 2 3 3" xfId="15760" xr:uid="{00000000-0005-0000-0000-0000F43D0000}"/>
    <cellStyle name="Normal 48 2 2 3 4" xfId="15761" xr:uid="{00000000-0005-0000-0000-0000F53D0000}"/>
    <cellStyle name="Normal 48 2 2 4" xfId="15762" xr:uid="{00000000-0005-0000-0000-0000F63D0000}"/>
    <cellStyle name="Normal 48 2 2 4 2" xfId="15763" xr:uid="{00000000-0005-0000-0000-0000F73D0000}"/>
    <cellStyle name="Normal 48 2 2 4 2 2" xfId="15764" xr:uid="{00000000-0005-0000-0000-0000F83D0000}"/>
    <cellStyle name="Normal 48 2 2 4 2 3" xfId="15765" xr:uid="{00000000-0005-0000-0000-0000F93D0000}"/>
    <cellStyle name="Normal 48 2 2 4 3" xfId="15766" xr:uid="{00000000-0005-0000-0000-0000FA3D0000}"/>
    <cellStyle name="Normal 48 2 2 4 4" xfId="15767" xr:uid="{00000000-0005-0000-0000-0000FB3D0000}"/>
    <cellStyle name="Normal 48 2 2 5" xfId="15768" xr:uid="{00000000-0005-0000-0000-0000FC3D0000}"/>
    <cellStyle name="Normal 48 2 2 5 2" xfId="15769" xr:uid="{00000000-0005-0000-0000-0000FD3D0000}"/>
    <cellStyle name="Normal 48 2 2 5 3" xfId="15770" xr:uid="{00000000-0005-0000-0000-0000FE3D0000}"/>
    <cellStyle name="Normal 48 2 2 6" xfId="15771" xr:uid="{00000000-0005-0000-0000-0000FF3D0000}"/>
    <cellStyle name="Normal 48 2 2 7" xfId="15772" xr:uid="{00000000-0005-0000-0000-0000003E0000}"/>
    <cellStyle name="Normal 48 2 3" xfId="15773" xr:uid="{00000000-0005-0000-0000-0000013E0000}"/>
    <cellStyle name="Normal 48 2 4" xfId="15774" xr:uid="{00000000-0005-0000-0000-0000023E0000}"/>
    <cellStyle name="Normal 48 2 4 2" xfId="15775" xr:uid="{00000000-0005-0000-0000-0000033E0000}"/>
    <cellStyle name="Normal 48 2 4 2 2" xfId="15776" xr:uid="{00000000-0005-0000-0000-0000043E0000}"/>
    <cellStyle name="Normal 48 2 4 2 3" xfId="15777" xr:uid="{00000000-0005-0000-0000-0000053E0000}"/>
    <cellStyle name="Normal 48 2 4 3" xfId="15778" xr:uid="{00000000-0005-0000-0000-0000063E0000}"/>
    <cellStyle name="Normal 48 2 4 4" xfId="15779" xr:uid="{00000000-0005-0000-0000-0000073E0000}"/>
    <cellStyle name="Normal 48 2 5" xfId="15780" xr:uid="{00000000-0005-0000-0000-0000083E0000}"/>
    <cellStyle name="Normal 48 2 5 2" xfId="15781" xr:uid="{00000000-0005-0000-0000-0000093E0000}"/>
    <cellStyle name="Normal 48 2 5 2 2" xfId="15782" xr:uid="{00000000-0005-0000-0000-00000A3E0000}"/>
    <cellStyle name="Normal 48 2 5 2 3" xfId="15783" xr:uid="{00000000-0005-0000-0000-00000B3E0000}"/>
    <cellStyle name="Normal 48 2 5 3" xfId="15784" xr:uid="{00000000-0005-0000-0000-00000C3E0000}"/>
    <cellStyle name="Normal 48 2 5 4" xfId="15785" xr:uid="{00000000-0005-0000-0000-00000D3E0000}"/>
    <cellStyle name="Normal 48 2 6" xfId="15786" xr:uid="{00000000-0005-0000-0000-00000E3E0000}"/>
    <cellStyle name="Normal 48 2 6 2" xfId="15787" xr:uid="{00000000-0005-0000-0000-00000F3E0000}"/>
    <cellStyle name="Normal 48 2 6 2 2" xfId="15788" xr:uid="{00000000-0005-0000-0000-0000103E0000}"/>
    <cellStyle name="Normal 48 2 6 2 3" xfId="15789" xr:uid="{00000000-0005-0000-0000-0000113E0000}"/>
    <cellStyle name="Normal 48 2 6 3" xfId="15790" xr:uid="{00000000-0005-0000-0000-0000123E0000}"/>
    <cellStyle name="Normal 48 2 6 4" xfId="15791" xr:uid="{00000000-0005-0000-0000-0000133E0000}"/>
    <cellStyle name="Normal 48 2 7" xfId="15792" xr:uid="{00000000-0005-0000-0000-0000143E0000}"/>
    <cellStyle name="Normal 48 2 7 2" xfId="15793" xr:uid="{00000000-0005-0000-0000-0000153E0000}"/>
    <cellStyle name="Normal 48 2 7 3" xfId="15794" xr:uid="{00000000-0005-0000-0000-0000163E0000}"/>
    <cellStyle name="Normal 48 2 8" xfId="15795" xr:uid="{00000000-0005-0000-0000-0000173E0000}"/>
    <cellStyle name="Normal 48 2 9" xfId="15796" xr:uid="{00000000-0005-0000-0000-0000183E0000}"/>
    <cellStyle name="Normal 48 3" xfId="15797" xr:uid="{00000000-0005-0000-0000-0000193E0000}"/>
    <cellStyle name="Normal 48 3 2" xfId="15798" xr:uid="{00000000-0005-0000-0000-00001A3E0000}"/>
    <cellStyle name="Normal 48 3 2 2" xfId="15799" xr:uid="{00000000-0005-0000-0000-00001B3E0000}"/>
    <cellStyle name="Normal 48 3 2 2 2" xfId="15800" xr:uid="{00000000-0005-0000-0000-00001C3E0000}"/>
    <cellStyle name="Normal 48 3 2 2 3" xfId="15801" xr:uid="{00000000-0005-0000-0000-00001D3E0000}"/>
    <cellStyle name="Normal 48 3 2 3" xfId="15802" xr:uid="{00000000-0005-0000-0000-00001E3E0000}"/>
    <cellStyle name="Normal 48 3 2 4" xfId="15803" xr:uid="{00000000-0005-0000-0000-00001F3E0000}"/>
    <cellStyle name="Normal 48 3 2 5" xfId="15804" xr:uid="{00000000-0005-0000-0000-0000203E0000}"/>
    <cellStyle name="Normal 48 3 3" xfId="15805" xr:uid="{00000000-0005-0000-0000-0000213E0000}"/>
    <cellStyle name="Normal 48 3 3 2" xfId="15806" xr:uid="{00000000-0005-0000-0000-0000223E0000}"/>
    <cellStyle name="Normal 48 3 3 2 2" xfId="15807" xr:uid="{00000000-0005-0000-0000-0000233E0000}"/>
    <cellStyle name="Normal 48 3 3 2 3" xfId="15808" xr:uid="{00000000-0005-0000-0000-0000243E0000}"/>
    <cellStyle name="Normal 48 3 3 3" xfId="15809" xr:uid="{00000000-0005-0000-0000-0000253E0000}"/>
    <cellStyle name="Normal 48 3 3 4" xfId="15810" xr:uid="{00000000-0005-0000-0000-0000263E0000}"/>
    <cellStyle name="Normal 48 3 4" xfId="15811" xr:uid="{00000000-0005-0000-0000-0000273E0000}"/>
    <cellStyle name="Normal 48 3 4 2" xfId="15812" xr:uid="{00000000-0005-0000-0000-0000283E0000}"/>
    <cellStyle name="Normal 48 3 4 2 2" xfId="15813" xr:uid="{00000000-0005-0000-0000-0000293E0000}"/>
    <cellStyle name="Normal 48 3 4 2 3" xfId="15814" xr:uid="{00000000-0005-0000-0000-00002A3E0000}"/>
    <cellStyle name="Normal 48 3 4 3" xfId="15815" xr:uid="{00000000-0005-0000-0000-00002B3E0000}"/>
    <cellStyle name="Normal 48 3 4 4" xfId="15816" xr:uid="{00000000-0005-0000-0000-00002C3E0000}"/>
    <cellStyle name="Normal 48 3 5" xfId="15817" xr:uid="{00000000-0005-0000-0000-00002D3E0000}"/>
    <cellStyle name="Normal 48 3 5 2" xfId="15818" xr:uid="{00000000-0005-0000-0000-00002E3E0000}"/>
    <cellStyle name="Normal 48 3 5 3" xfId="15819" xr:uid="{00000000-0005-0000-0000-00002F3E0000}"/>
    <cellStyle name="Normal 48 3 6" xfId="15820" xr:uid="{00000000-0005-0000-0000-0000303E0000}"/>
    <cellStyle name="Normal 48 3 7" xfId="15821" xr:uid="{00000000-0005-0000-0000-0000313E0000}"/>
    <cellStyle name="Normal 48 4" xfId="15822" xr:uid="{00000000-0005-0000-0000-0000323E0000}"/>
    <cellStyle name="Normal 48 5" xfId="15823" xr:uid="{00000000-0005-0000-0000-0000333E0000}"/>
    <cellStyle name="Normal 48 5 2" xfId="15824" xr:uid="{00000000-0005-0000-0000-0000343E0000}"/>
    <cellStyle name="Normal 48 5 2 2" xfId="15825" xr:uid="{00000000-0005-0000-0000-0000353E0000}"/>
    <cellStyle name="Normal 48 5 2 3" xfId="15826" xr:uid="{00000000-0005-0000-0000-0000363E0000}"/>
    <cellStyle name="Normal 48 5 3" xfId="15827" xr:uid="{00000000-0005-0000-0000-0000373E0000}"/>
    <cellStyle name="Normal 48 5 4" xfId="15828" xr:uid="{00000000-0005-0000-0000-0000383E0000}"/>
    <cellStyle name="Normal 48 6" xfId="15829" xr:uid="{00000000-0005-0000-0000-0000393E0000}"/>
    <cellStyle name="Normal 48 6 2" xfId="15830" xr:uid="{00000000-0005-0000-0000-00003A3E0000}"/>
    <cellStyle name="Normal 48 6 2 2" xfId="15831" xr:uid="{00000000-0005-0000-0000-00003B3E0000}"/>
    <cellStyle name="Normal 48 6 2 3" xfId="15832" xr:uid="{00000000-0005-0000-0000-00003C3E0000}"/>
    <cellStyle name="Normal 48 6 3" xfId="15833" xr:uid="{00000000-0005-0000-0000-00003D3E0000}"/>
    <cellStyle name="Normal 48 6 4" xfId="15834" xr:uid="{00000000-0005-0000-0000-00003E3E0000}"/>
    <cellStyle name="Normal 48 7" xfId="15835" xr:uid="{00000000-0005-0000-0000-00003F3E0000}"/>
    <cellStyle name="Normal 48 7 2" xfId="15836" xr:uid="{00000000-0005-0000-0000-0000403E0000}"/>
    <cellStyle name="Normal 48 7 2 2" xfId="15837" xr:uid="{00000000-0005-0000-0000-0000413E0000}"/>
    <cellStyle name="Normal 48 7 2 3" xfId="15838" xr:uid="{00000000-0005-0000-0000-0000423E0000}"/>
    <cellStyle name="Normal 48 7 3" xfId="15839" xr:uid="{00000000-0005-0000-0000-0000433E0000}"/>
    <cellStyle name="Normal 48 7 4" xfId="15840" xr:uid="{00000000-0005-0000-0000-0000443E0000}"/>
    <cellStyle name="Normal 48 8" xfId="15841" xr:uid="{00000000-0005-0000-0000-0000453E0000}"/>
    <cellStyle name="Normal 48 8 2" xfId="15842" xr:uid="{00000000-0005-0000-0000-0000463E0000}"/>
    <cellStyle name="Normal 48 8 3" xfId="15843" xr:uid="{00000000-0005-0000-0000-0000473E0000}"/>
    <cellStyle name="Normal 48 9" xfId="15844" xr:uid="{00000000-0005-0000-0000-0000483E0000}"/>
    <cellStyle name="Normal 49" xfId="15845" xr:uid="{00000000-0005-0000-0000-0000493E0000}"/>
    <cellStyle name="Normal 49 10" xfId="15846" xr:uid="{00000000-0005-0000-0000-00004A3E0000}"/>
    <cellStyle name="Normal 49 11" xfId="15847" xr:uid="{00000000-0005-0000-0000-00004B3E0000}"/>
    <cellStyle name="Normal 49 2" xfId="15848" xr:uid="{00000000-0005-0000-0000-00004C3E0000}"/>
    <cellStyle name="Normal 49 2 10" xfId="15849" xr:uid="{00000000-0005-0000-0000-00004D3E0000}"/>
    <cellStyle name="Normal 49 2 2" xfId="15850" xr:uid="{00000000-0005-0000-0000-00004E3E0000}"/>
    <cellStyle name="Normal 49 2 2 2" xfId="15851" xr:uid="{00000000-0005-0000-0000-00004F3E0000}"/>
    <cellStyle name="Normal 49 2 2 2 2" xfId="15852" xr:uid="{00000000-0005-0000-0000-0000503E0000}"/>
    <cellStyle name="Normal 49 2 2 2 2 2" xfId="15853" xr:uid="{00000000-0005-0000-0000-0000513E0000}"/>
    <cellStyle name="Normal 49 2 2 2 2 3" xfId="15854" xr:uid="{00000000-0005-0000-0000-0000523E0000}"/>
    <cellStyle name="Normal 49 2 2 2 3" xfId="15855" xr:uid="{00000000-0005-0000-0000-0000533E0000}"/>
    <cellStyle name="Normal 49 2 2 2 4" xfId="15856" xr:uid="{00000000-0005-0000-0000-0000543E0000}"/>
    <cellStyle name="Normal 49 2 2 3" xfId="15857" xr:uid="{00000000-0005-0000-0000-0000553E0000}"/>
    <cellStyle name="Normal 49 2 2 3 2" xfId="15858" xr:uid="{00000000-0005-0000-0000-0000563E0000}"/>
    <cellStyle name="Normal 49 2 2 3 2 2" xfId="15859" xr:uid="{00000000-0005-0000-0000-0000573E0000}"/>
    <cellStyle name="Normal 49 2 2 3 2 3" xfId="15860" xr:uid="{00000000-0005-0000-0000-0000583E0000}"/>
    <cellStyle name="Normal 49 2 2 3 3" xfId="15861" xr:uid="{00000000-0005-0000-0000-0000593E0000}"/>
    <cellStyle name="Normal 49 2 2 3 4" xfId="15862" xr:uid="{00000000-0005-0000-0000-00005A3E0000}"/>
    <cellStyle name="Normal 49 2 2 4" xfId="15863" xr:uid="{00000000-0005-0000-0000-00005B3E0000}"/>
    <cellStyle name="Normal 49 2 2 4 2" xfId="15864" xr:uid="{00000000-0005-0000-0000-00005C3E0000}"/>
    <cellStyle name="Normal 49 2 2 4 2 2" xfId="15865" xr:uid="{00000000-0005-0000-0000-00005D3E0000}"/>
    <cellStyle name="Normal 49 2 2 4 2 3" xfId="15866" xr:uid="{00000000-0005-0000-0000-00005E3E0000}"/>
    <cellStyle name="Normal 49 2 2 4 3" xfId="15867" xr:uid="{00000000-0005-0000-0000-00005F3E0000}"/>
    <cellStyle name="Normal 49 2 2 4 4" xfId="15868" xr:uid="{00000000-0005-0000-0000-0000603E0000}"/>
    <cellStyle name="Normal 49 2 2 5" xfId="15869" xr:uid="{00000000-0005-0000-0000-0000613E0000}"/>
    <cellStyle name="Normal 49 2 2 5 2" xfId="15870" xr:uid="{00000000-0005-0000-0000-0000623E0000}"/>
    <cellStyle name="Normal 49 2 2 5 3" xfId="15871" xr:uid="{00000000-0005-0000-0000-0000633E0000}"/>
    <cellStyle name="Normal 49 2 2 6" xfId="15872" xr:uid="{00000000-0005-0000-0000-0000643E0000}"/>
    <cellStyle name="Normal 49 2 2 7" xfId="15873" xr:uid="{00000000-0005-0000-0000-0000653E0000}"/>
    <cellStyle name="Normal 49 2 3" xfId="15874" xr:uid="{00000000-0005-0000-0000-0000663E0000}"/>
    <cellStyle name="Normal 49 2 4" xfId="15875" xr:uid="{00000000-0005-0000-0000-0000673E0000}"/>
    <cellStyle name="Normal 49 2 4 2" xfId="15876" xr:uid="{00000000-0005-0000-0000-0000683E0000}"/>
    <cellStyle name="Normal 49 2 4 2 2" xfId="15877" xr:uid="{00000000-0005-0000-0000-0000693E0000}"/>
    <cellStyle name="Normal 49 2 4 2 3" xfId="15878" xr:uid="{00000000-0005-0000-0000-00006A3E0000}"/>
    <cellStyle name="Normal 49 2 4 3" xfId="15879" xr:uid="{00000000-0005-0000-0000-00006B3E0000}"/>
    <cellStyle name="Normal 49 2 4 4" xfId="15880" xr:uid="{00000000-0005-0000-0000-00006C3E0000}"/>
    <cellStyle name="Normal 49 2 5" xfId="15881" xr:uid="{00000000-0005-0000-0000-00006D3E0000}"/>
    <cellStyle name="Normal 49 2 5 2" xfId="15882" xr:uid="{00000000-0005-0000-0000-00006E3E0000}"/>
    <cellStyle name="Normal 49 2 5 2 2" xfId="15883" xr:uid="{00000000-0005-0000-0000-00006F3E0000}"/>
    <cellStyle name="Normal 49 2 5 2 3" xfId="15884" xr:uid="{00000000-0005-0000-0000-0000703E0000}"/>
    <cellStyle name="Normal 49 2 5 3" xfId="15885" xr:uid="{00000000-0005-0000-0000-0000713E0000}"/>
    <cellStyle name="Normal 49 2 5 4" xfId="15886" xr:uid="{00000000-0005-0000-0000-0000723E0000}"/>
    <cellStyle name="Normal 49 2 6" xfId="15887" xr:uid="{00000000-0005-0000-0000-0000733E0000}"/>
    <cellStyle name="Normal 49 2 6 2" xfId="15888" xr:uid="{00000000-0005-0000-0000-0000743E0000}"/>
    <cellStyle name="Normal 49 2 6 2 2" xfId="15889" xr:uid="{00000000-0005-0000-0000-0000753E0000}"/>
    <cellStyle name="Normal 49 2 6 2 3" xfId="15890" xr:uid="{00000000-0005-0000-0000-0000763E0000}"/>
    <cellStyle name="Normal 49 2 6 3" xfId="15891" xr:uid="{00000000-0005-0000-0000-0000773E0000}"/>
    <cellStyle name="Normal 49 2 6 4" xfId="15892" xr:uid="{00000000-0005-0000-0000-0000783E0000}"/>
    <cellStyle name="Normal 49 2 7" xfId="15893" xr:uid="{00000000-0005-0000-0000-0000793E0000}"/>
    <cellStyle name="Normal 49 2 7 2" xfId="15894" xr:uid="{00000000-0005-0000-0000-00007A3E0000}"/>
    <cellStyle name="Normal 49 2 7 3" xfId="15895" xr:uid="{00000000-0005-0000-0000-00007B3E0000}"/>
    <cellStyle name="Normal 49 2 8" xfId="15896" xr:uid="{00000000-0005-0000-0000-00007C3E0000}"/>
    <cellStyle name="Normal 49 2 9" xfId="15897" xr:uid="{00000000-0005-0000-0000-00007D3E0000}"/>
    <cellStyle name="Normal 49 3" xfId="15898" xr:uid="{00000000-0005-0000-0000-00007E3E0000}"/>
    <cellStyle name="Normal 49 3 2" xfId="15899" xr:uid="{00000000-0005-0000-0000-00007F3E0000}"/>
    <cellStyle name="Normal 49 3 2 2" xfId="15900" xr:uid="{00000000-0005-0000-0000-0000803E0000}"/>
    <cellStyle name="Normal 49 3 2 2 2" xfId="15901" xr:uid="{00000000-0005-0000-0000-0000813E0000}"/>
    <cellStyle name="Normal 49 3 2 2 3" xfId="15902" xr:uid="{00000000-0005-0000-0000-0000823E0000}"/>
    <cellStyle name="Normal 49 3 2 3" xfId="15903" xr:uid="{00000000-0005-0000-0000-0000833E0000}"/>
    <cellStyle name="Normal 49 3 2 4" xfId="15904" xr:uid="{00000000-0005-0000-0000-0000843E0000}"/>
    <cellStyle name="Normal 49 3 2 5" xfId="15905" xr:uid="{00000000-0005-0000-0000-0000853E0000}"/>
    <cellStyle name="Normal 49 3 3" xfId="15906" xr:uid="{00000000-0005-0000-0000-0000863E0000}"/>
    <cellStyle name="Normal 49 3 3 2" xfId="15907" xr:uid="{00000000-0005-0000-0000-0000873E0000}"/>
    <cellStyle name="Normal 49 3 3 2 2" xfId="15908" xr:uid="{00000000-0005-0000-0000-0000883E0000}"/>
    <cellStyle name="Normal 49 3 3 2 3" xfId="15909" xr:uid="{00000000-0005-0000-0000-0000893E0000}"/>
    <cellStyle name="Normal 49 3 3 3" xfId="15910" xr:uid="{00000000-0005-0000-0000-00008A3E0000}"/>
    <cellStyle name="Normal 49 3 3 4" xfId="15911" xr:uid="{00000000-0005-0000-0000-00008B3E0000}"/>
    <cellStyle name="Normal 49 3 4" xfId="15912" xr:uid="{00000000-0005-0000-0000-00008C3E0000}"/>
    <cellStyle name="Normal 49 3 4 2" xfId="15913" xr:uid="{00000000-0005-0000-0000-00008D3E0000}"/>
    <cellStyle name="Normal 49 3 4 2 2" xfId="15914" xr:uid="{00000000-0005-0000-0000-00008E3E0000}"/>
    <cellStyle name="Normal 49 3 4 2 3" xfId="15915" xr:uid="{00000000-0005-0000-0000-00008F3E0000}"/>
    <cellStyle name="Normal 49 3 4 3" xfId="15916" xr:uid="{00000000-0005-0000-0000-0000903E0000}"/>
    <cellStyle name="Normal 49 3 4 4" xfId="15917" xr:uid="{00000000-0005-0000-0000-0000913E0000}"/>
    <cellStyle name="Normal 49 3 5" xfId="15918" xr:uid="{00000000-0005-0000-0000-0000923E0000}"/>
    <cellStyle name="Normal 49 3 5 2" xfId="15919" xr:uid="{00000000-0005-0000-0000-0000933E0000}"/>
    <cellStyle name="Normal 49 3 5 3" xfId="15920" xr:uid="{00000000-0005-0000-0000-0000943E0000}"/>
    <cellStyle name="Normal 49 3 6" xfId="15921" xr:uid="{00000000-0005-0000-0000-0000953E0000}"/>
    <cellStyle name="Normal 49 3 7" xfId="15922" xr:uid="{00000000-0005-0000-0000-0000963E0000}"/>
    <cellStyle name="Normal 49 4" xfId="15923" xr:uid="{00000000-0005-0000-0000-0000973E0000}"/>
    <cellStyle name="Normal 49 5" xfId="15924" xr:uid="{00000000-0005-0000-0000-0000983E0000}"/>
    <cellStyle name="Normal 49 5 2" xfId="15925" xr:uid="{00000000-0005-0000-0000-0000993E0000}"/>
    <cellStyle name="Normal 49 5 2 2" xfId="15926" xr:uid="{00000000-0005-0000-0000-00009A3E0000}"/>
    <cellStyle name="Normal 49 5 2 3" xfId="15927" xr:uid="{00000000-0005-0000-0000-00009B3E0000}"/>
    <cellStyle name="Normal 49 5 3" xfId="15928" xr:uid="{00000000-0005-0000-0000-00009C3E0000}"/>
    <cellStyle name="Normal 49 5 4" xfId="15929" xr:uid="{00000000-0005-0000-0000-00009D3E0000}"/>
    <cellStyle name="Normal 49 6" xfId="15930" xr:uid="{00000000-0005-0000-0000-00009E3E0000}"/>
    <cellStyle name="Normal 49 6 2" xfId="15931" xr:uid="{00000000-0005-0000-0000-00009F3E0000}"/>
    <cellStyle name="Normal 49 6 2 2" xfId="15932" xr:uid="{00000000-0005-0000-0000-0000A03E0000}"/>
    <cellStyle name="Normal 49 6 2 3" xfId="15933" xr:uid="{00000000-0005-0000-0000-0000A13E0000}"/>
    <cellStyle name="Normal 49 6 3" xfId="15934" xr:uid="{00000000-0005-0000-0000-0000A23E0000}"/>
    <cellStyle name="Normal 49 6 4" xfId="15935" xr:uid="{00000000-0005-0000-0000-0000A33E0000}"/>
    <cellStyle name="Normal 49 7" xfId="15936" xr:uid="{00000000-0005-0000-0000-0000A43E0000}"/>
    <cellStyle name="Normal 49 7 2" xfId="15937" xr:uid="{00000000-0005-0000-0000-0000A53E0000}"/>
    <cellStyle name="Normal 49 7 2 2" xfId="15938" xr:uid="{00000000-0005-0000-0000-0000A63E0000}"/>
    <cellStyle name="Normal 49 7 2 3" xfId="15939" xr:uid="{00000000-0005-0000-0000-0000A73E0000}"/>
    <cellStyle name="Normal 49 7 3" xfId="15940" xr:uid="{00000000-0005-0000-0000-0000A83E0000}"/>
    <cellStyle name="Normal 49 7 4" xfId="15941" xr:uid="{00000000-0005-0000-0000-0000A93E0000}"/>
    <cellStyle name="Normal 49 8" xfId="15942" xr:uid="{00000000-0005-0000-0000-0000AA3E0000}"/>
    <cellStyle name="Normal 49 8 2" xfId="15943" xr:uid="{00000000-0005-0000-0000-0000AB3E0000}"/>
    <cellStyle name="Normal 49 8 3" xfId="15944" xr:uid="{00000000-0005-0000-0000-0000AC3E0000}"/>
    <cellStyle name="Normal 49 9" xfId="15945" xr:uid="{00000000-0005-0000-0000-0000AD3E0000}"/>
    <cellStyle name="Normal 5" xfId="34" xr:uid="{00000000-0005-0000-0000-0000AE3E0000}"/>
    <cellStyle name="Normal 5 10" xfId="15946" xr:uid="{00000000-0005-0000-0000-0000AF3E0000}"/>
    <cellStyle name="Normal 5 10 2" xfId="15947" xr:uid="{00000000-0005-0000-0000-0000B03E0000}"/>
    <cellStyle name="Normal 5 10 2 2" xfId="15948" xr:uid="{00000000-0005-0000-0000-0000B13E0000}"/>
    <cellStyle name="Normal 5 10 2 2 2" xfId="15949" xr:uid="{00000000-0005-0000-0000-0000B23E0000}"/>
    <cellStyle name="Normal 5 10 2 2 2 2" xfId="15950" xr:uid="{00000000-0005-0000-0000-0000B33E0000}"/>
    <cellStyle name="Normal 5 10 2 2 2 3" xfId="15951" xr:uid="{00000000-0005-0000-0000-0000B43E0000}"/>
    <cellStyle name="Normal 5 10 2 2 2 4" xfId="15952" xr:uid="{00000000-0005-0000-0000-0000B53E0000}"/>
    <cellStyle name="Normal 5 10 2 2 3" xfId="15953" xr:uid="{00000000-0005-0000-0000-0000B63E0000}"/>
    <cellStyle name="Normal 5 10 2 2 4" xfId="15954" xr:uid="{00000000-0005-0000-0000-0000B73E0000}"/>
    <cellStyle name="Normal 5 10 2 2 5" xfId="15955" xr:uid="{00000000-0005-0000-0000-0000B83E0000}"/>
    <cellStyle name="Normal 5 10 2 3" xfId="15956" xr:uid="{00000000-0005-0000-0000-0000B93E0000}"/>
    <cellStyle name="Normal 5 10 2 3 2" xfId="15957" xr:uid="{00000000-0005-0000-0000-0000BA3E0000}"/>
    <cellStyle name="Normal 5 10 2 3 2 2" xfId="15958" xr:uid="{00000000-0005-0000-0000-0000BB3E0000}"/>
    <cellStyle name="Normal 5 10 2 3 2 3" xfId="15959" xr:uid="{00000000-0005-0000-0000-0000BC3E0000}"/>
    <cellStyle name="Normal 5 10 2 3 3" xfId="15960" xr:uid="{00000000-0005-0000-0000-0000BD3E0000}"/>
    <cellStyle name="Normal 5 10 2 3 4" xfId="15961" xr:uid="{00000000-0005-0000-0000-0000BE3E0000}"/>
    <cellStyle name="Normal 5 10 2 3 5" xfId="15962" xr:uid="{00000000-0005-0000-0000-0000BF3E0000}"/>
    <cellStyle name="Normal 5 10 2 4" xfId="15963" xr:uid="{00000000-0005-0000-0000-0000C03E0000}"/>
    <cellStyle name="Normal 5 10 2 4 2" xfId="15964" xr:uid="{00000000-0005-0000-0000-0000C13E0000}"/>
    <cellStyle name="Normal 5 10 2 4 2 2" xfId="15965" xr:uid="{00000000-0005-0000-0000-0000C23E0000}"/>
    <cellStyle name="Normal 5 10 2 4 2 3" xfId="15966" xr:uid="{00000000-0005-0000-0000-0000C33E0000}"/>
    <cellStyle name="Normal 5 10 2 4 3" xfId="15967" xr:uid="{00000000-0005-0000-0000-0000C43E0000}"/>
    <cellStyle name="Normal 5 10 2 4 4" xfId="15968" xr:uid="{00000000-0005-0000-0000-0000C53E0000}"/>
    <cellStyle name="Normal 5 10 2 5" xfId="15969" xr:uid="{00000000-0005-0000-0000-0000C63E0000}"/>
    <cellStyle name="Normal 5 10 2 5 2" xfId="15970" xr:uid="{00000000-0005-0000-0000-0000C73E0000}"/>
    <cellStyle name="Normal 5 10 2 5 3" xfId="15971" xr:uid="{00000000-0005-0000-0000-0000C83E0000}"/>
    <cellStyle name="Normal 5 10 2 6" xfId="15972" xr:uid="{00000000-0005-0000-0000-0000C93E0000}"/>
    <cellStyle name="Normal 5 10 2 7" xfId="15973" xr:uid="{00000000-0005-0000-0000-0000CA3E0000}"/>
    <cellStyle name="Normal 5 10 2 8" xfId="15974" xr:uid="{00000000-0005-0000-0000-0000CB3E0000}"/>
    <cellStyle name="Normal 5 10 3" xfId="15975" xr:uid="{00000000-0005-0000-0000-0000CC3E0000}"/>
    <cellStyle name="Normal 5 10 3 2" xfId="15976" xr:uid="{00000000-0005-0000-0000-0000CD3E0000}"/>
    <cellStyle name="Normal 5 10 3 2 2" xfId="15977" xr:uid="{00000000-0005-0000-0000-0000CE3E0000}"/>
    <cellStyle name="Normal 5 10 3 2 2 2" xfId="15978" xr:uid="{00000000-0005-0000-0000-0000CF3E0000}"/>
    <cellStyle name="Normal 5 10 3 2 3" xfId="15979" xr:uid="{00000000-0005-0000-0000-0000D03E0000}"/>
    <cellStyle name="Normal 5 10 3 2 4" xfId="15980" xr:uid="{00000000-0005-0000-0000-0000D13E0000}"/>
    <cellStyle name="Normal 5 10 3 3" xfId="15981" xr:uid="{00000000-0005-0000-0000-0000D23E0000}"/>
    <cellStyle name="Normal 5 10 3 3 2" xfId="15982" xr:uid="{00000000-0005-0000-0000-0000D33E0000}"/>
    <cellStyle name="Normal 5 10 3 4" xfId="15983" xr:uid="{00000000-0005-0000-0000-0000D43E0000}"/>
    <cellStyle name="Normal 5 10 3 5" xfId="15984" xr:uid="{00000000-0005-0000-0000-0000D53E0000}"/>
    <cellStyle name="Normal 5 10 4" xfId="15985" xr:uid="{00000000-0005-0000-0000-0000D63E0000}"/>
    <cellStyle name="Normal 5 10 4 2" xfId="15986" xr:uid="{00000000-0005-0000-0000-0000D73E0000}"/>
    <cellStyle name="Normal 5 10 4 2 2" xfId="15987" xr:uid="{00000000-0005-0000-0000-0000D83E0000}"/>
    <cellStyle name="Normal 5 10 4 2 3" xfId="15988" xr:uid="{00000000-0005-0000-0000-0000D93E0000}"/>
    <cellStyle name="Normal 5 10 4 2 4" xfId="15989" xr:uid="{00000000-0005-0000-0000-0000DA3E0000}"/>
    <cellStyle name="Normal 5 10 4 3" xfId="15990" xr:uid="{00000000-0005-0000-0000-0000DB3E0000}"/>
    <cellStyle name="Normal 5 10 4 4" xfId="15991" xr:uid="{00000000-0005-0000-0000-0000DC3E0000}"/>
    <cellStyle name="Normal 5 10 4 5" xfId="15992" xr:uid="{00000000-0005-0000-0000-0000DD3E0000}"/>
    <cellStyle name="Normal 5 10 5" xfId="15993" xr:uid="{00000000-0005-0000-0000-0000DE3E0000}"/>
    <cellStyle name="Normal 5 10 5 2" xfId="15994" xr:uid="{00000000-0005-0000-0000-0000DF3E0000}"/>
    <cellStyle name="Normal 5 10 5 2 2" xfId="15995" xr:uid="{00000000-0005-0000-0000-0000E03E0000}"/>
    <cellStyle name="Normal 5 10 5 2 3" xfId="15996" xr:uid="{00000000-0005-0000-0000-0000E13E0000}"/>
    <cellStyle name="Normal 5 10 5 3" xfId="15997" xr:uid="{00000000-0005-0000-0000-0000E23E0000}"/>
    <cellStyle name="Normal 5 10 5 4" xfId="15998" xr:uid="{00000000-0005-0000-0000-0000E33E0000}"/>
    <cellStyle name="Normal 5 10 5 5" xfId="15999" xr:uid="{00000000-0005-0000-0000-0000E43E0000}"/>
    <cellStyle name="Normal 5 10 6" xfId="16000" xr:uid="{00000000-0005-0000-0000-0000E53E0000}"/>
    <cellStyle name="Normal 5 10 6 2" xfId="16001" xr:uid="{00000000-0005-0000-0000-0000E63E0000}"/>
    <cellStyle name="Normal 5 10 6 3" xfId="16002" xr:uid="{00000000-0005-0000-0000-0000E73E0000}"/>
    <cellStyle name="Normal 5 10 7" xfId="16003" xr:uid="{00000000-0005-0000-0000-0000E83E0000}"/>
    <cellStyle name="Normal 5 10 8" xfId="16004" xr:uid="{00000000-0005-0000-0000-0000E93E0000}"/>
    <cellStyle name="Normal 5 10 9" xfId="16005" xr:uid="{00000000-0005-0000-0000-0000EA3E0000}"/>
    <cellStyle name="Normal 5 11" xfId="16006" xr:uid="{00000000-0005-0000-0000-0000EB3E0000}"/>
    <cellStyle name="Normal 5 11 2" xfId="16007" xr:uid="{00000000-0005-0000-0000-0000EC3E0000}"/>
    <cellStyle name="Normal 5 11 2 2" xfId="16008" xr:uid="{00000000-0005-0000-0000-0000ED3E0000}"/>
    <cellStyle name="Normal 5 11 2 2 2" xfId="16009" xr:uid="{00000000-0005-0000-0000-0000EE3E0000}"/>
    <cellStyle name="Normal 5 11 2 2 2 2" xfId="16010" xr:uid="{00000000-0005-0000-0000-0000EF3E0000}"/>
    <cellStyle name="Normal 5 11 2 2 2 3" xfId="16011" xr:uid="{00000000-0005-0000-0000-0000F03E0000}"/>
    <cellStyle name="Normal 5 11 2 2 2 4" xfId="16012" xr:uid="{00000000-0005-0000-0000-0000F13E0000}"/>
    <cellStyle name="Normal 5 11 2 2 3" xfId="16013" xr:uid="{00000000-0005-0000-0000-0000F23E0000}"/>
    <cellStyle name="Normal 5 11 2 2 4" xfId="16014" xr:uid="{00000000-0005-0000-0000-0000F33E0000}"/>
    <cellStyle name="Normal 5 11 2 2 5" xfId="16015" xr:uid="{00000000-0005-0000-0000-0000F43E0000}"/>
    <cellStyle name="Normal 5 11 2 3" xfId="16016" xr:uid="{00000000-0005-0000-0000-0000F53E0000}"/>
    <cellStyle name="Normal 5 11 2 3 2" xfId="16017" xr:uid="{00000000-0005-0000-0000-0000F63E0000}"/>
    <cellStyle name="Normal 5 11 2 3 2 2" xfId="16018" xr:uid="{00000000-0005-0000-0000-0000F73E0000}"/>
    <cellStyle name="Normal 5 11 2 3 2 3" xfId="16019" xr:uid="{00000000-0005-0000-0000-0000F83E0000}"/>
    <cellStyle name="Normal 5 11 2 3 3" xfId="16020" xr:uid="{00000000-0005-0000-0000-0000F93E0000}"/>
    <cellStyle name="Normal 5 11 2 3 4" xfId="16021" xr:uid="{00000000-0005-0000-0000-0000FA3E0000}"/>
    <cellStyle name="Normal 5 11 2 3 5" xfId="16022" xr:uid="{00000000-0005-0000-0000-0000FB3E0000}"/>
    <cellStyle name="Normal 5 11 2 4" xfId="16023" xr:uid="{00000000-0005-0000-0000-0000FC3E0000}"/>
    <cellStyle name="Normal 5 11 2 4 2" xfId="16024" xr:uid="{00000000-0005-0000-0000-0000FD3E0000}"/>
    <cellStyle name="Normal 5 11 2 4 2 2" xfId="16025" xr:uid="{00000000-0005-0000-0000-0000FE3E0000}"/>
    <cellStyle name="Normal 5 11 2 4 2 3" xfId="16026" xr:uid="{00000000-0005-0000-0000-0000FF3E0000}"/>
    <cellStyle name="Normal 5 11 2 4 3" xfId="16027" xr:uid="{00000000-0005-0000-0000-0000003F0000}"/>
    <cellStyle name="Normal 5 11 2 4 4" xfId="16028" xr:uid="{00000000-0005-0000-0000-0000013F0000}"/>
    <cellStyle name="Normal 5 11 2 5" xfId="16029" xr:uid="{00000000-0005-0000-0000-0000023F0000}"/>
    <cellStyle name="Normal 5 11 2 5 2" xfId="16030" xr:uid="{00000000-0005-0000-0000-0000033F0000}"/>
    <cellStyle name="Normal 5 11 2 5 3" xfId="16031" xr:uid="{00000000-0005-0000-0000-0000043F0000}"/>
    <cellStyle name="Normal 5 11 2 6" xfId="16032" xr:uid="{00000000-0005-0000-0000-0000053F0000}"/>
    <cellStyle name="Normal 5 11 2 7" xfId="16033" xr:uid="{00000000-0005-0000-0000-0000063F0000}"/>
    <cellStyle name="Normal 5 11 2 8" xfId="16034" xr:uid="{00000000-0005-0000-0000-0000073F0000}"/>
    <cellStyle name="Normal 5 11 3" xfId="16035" xr:uid="{00000000-0005-0000-0000-0000083F0000}"/>
    <cellStyle name="Normal 5 11 3 2" xfId="16036" xr:uid="{00000000-0005-0000-0000-0000093F0000}"/>
    <cellStyle name="Normal 5 11 3 2 2" xfId="16037" xr:uid="{00000000-0005-0000-0000-00000A3F0000}"/>
    <cellStyle name="Normal 5 11 3 2 2 2" xfId="16038" xr:uid="{00000000-0005-0000-0000-00000B3F0000}"/>
    <cellStyle name="Normal 5 11 3 2 3" xfId="16039" xr:uid="{00000000-0005-0000-0000-00000C3F0000}"/>
    <cellStyle name="Normal 5 11 3 2 4" xfId="16040" xr:uid="{00000000-0005-0000-0000-00000D3F0000}"/>
    <cellStyle name="Normal 5 11 3 3" xfId="16041" xr:uid="{00000000-0005-0000-0000-00000E3F0000}"/>
    <cellStyle name="Normal 5 11 3 3 2" xfId="16042" xr:uid="{00000000-0005-0000-0000-00000F3F0000}"/>
    <cellStyle name="Normal 5 11 3 4" xfId="16043" xr:uid="{00000000-0005-0000-0000-0000103F0000}"/>
    <cellStyle name="Normal 5 11 3 5" xfId="16044" xr:uid="{00000000-0005-0000-0000-0000113F0000}"/>
    <cellStyle name="Normal 5 11 4" xfId="16045" xr:uid="{00000000-0005-0000-0000-0000123F0000}"/>
    <cellStyle name="Normal 5 11 4 2" xfId="16046" xr:uid="{00000000-0005-0000-0000-0000133F0000}"/>
    <cellStyle name="Normal 5 11 4 2 2" xfId="16047" xr:uid="{00000000-0005-0000-0000-0000143F0000}"/>
    <cellStyle name="Normal 5 11 4 2 3" xfId="16048" xr:uid="{00000000-0005-0000-0000-0000153F0000}"/>
    <cellStyle name="Normal 5 11 4 2 4" xfId="16049" xr:uid="{00000000-0005-0000-0000-0000163F0000}"/>
    <cellStyle name="Normal 5 11 4 3" xfId="16050" xr:uid="{00000000-0005-0000-0000-0000173F0000}"/>
    <cellStyle name="Normal 5 11 4 4" xfId="16051" xr:uid="{00000000-0005-0000-0000-0000183F0000}"/>
    <cellStyle name="Normal 5 11 4 5" xfId="16052" xr:uid="{00000000-0005-0000-0000-0000193F0000}"/>
    <cellStyle name="Normal 5 11 5" xfId="16053" xr:uid="{00000000-0005-0000-0000-00001A3F0000}"/>
    <cellStyle name="Normal 5 11 5 2" xfId="16054" xr:uid="{00000000-0005-0000-0000-00001B3F0000}"/>
    <cellStyle name="Normal 5 11 5 2 2" xfId="16055" xr:uid="{00000000-0005-0000-0000-00001C3F0000}"/>
    <cellStyle name="Normal 5 11 5 2 3" xfId="16056" xr:uid="{00000000-0005-0000-0000-00001D3F0000}"/>
    <cellStyle name="Normal 5 11 5 3" xfId="16057" xr:uid="{00000000-0005-0000-0000-00001E3F0000}"/>
    <cellStyle name="Normal 5 11 5 4" xfId="16058" xr:uid="{00000000-0005-0000-0000-00001F3F0000}"/>
    <cellStyle name="Normal 5 11 5 5" xfId="16059" xr:uid="{00000000-0005-0000-0000-0000203F0000}"/>
    <cellStyle name="Normal 5 11 6" xfId="16060" xr:uid="{00000000-0005-0000-0000-0000213F0000}"/>
    <cellStyle name="Normal 5 11 6 2" xfId="16061" xr:uid="{00000000-0005-0000-0000-0000223F0000}"/>
    <cellStyle name="Normal 5 11 6 3" xfId="16062" xr:uid="{00000000-0005-0000-0000-0000233F0000}"/>
    <cellStyle name="Normal 5 11 7" xfId="16063" xr:uid="{00000000-0005-0000-0000-0000243F0000}"/>
    <cellStyle name="Normal 5 11 8" xfId="16064" xr:uid="{00000000-0005-0000-0000-0000253F0000}"/>
    <cellStyle name="Normal 5 11 9" xfId="16065" xr:uid="{00000000-0005-0000-0000-0000263F0000}"/>
    <cellStyle name="Normal 5 12" xfId="16066" xr:uid="{00000000-0005-0000-0000-0000273F0000}"/>
    <cellStyle name="Normal 5 12 2" xfId="16067" xr:uid="{00000000-0005-0000-0000-0000283F0000}"/>
    <cellStyle name="Normal 5 12 2 2" xfId="16068" xr:uid="{00000000-0005-0000-0000-0000293F0000}"/>
    <cellStyle name="Normal 5 12 2 2 2" xfId="16069" xr:uid="{00000000-0005-0000-0000-00002A3F0000}"/>
    <cellStyle name="Normal 5 12 2 3" xfId="16070" xr:uid="{00000000-0005-0000-0000-00002B3F0000}"/>
    <cellStyle name="Normal 5 12 2 4" xfId="16071" xr:uid="{00000000-0005-0000-0000-00002C3F0000}"/>
    <cellStyle name="Normal 5 12 3" xfId="16072" xr:uid="{00000000-0005-0000-0000-00002D3F0000}"/>
    <cellStyle name="Normal 5 12 3 2" xfId="16073" xr:uid="{00000000-0005-0000-0000-00002E3F0000}"/>
    <cellStyle name="Normal 5 12 3 2 2" xfId="16074" xr:uid="{00000000-0005-0000-0000-00002F3F0000}"/>
    <cellStyle name="Normal 5 12 3 3" xfId="16075" xr:uid="{00000000-0005-0000-0000-0000303F0000}"/>
    <cellStyle name="Normal 5 12 4" xfId="16076" xr:uid="{00000000-0005-0000-0000-0000313F0000}"/>
    <cellStyle name="Normal 5 12 4 2" xfId="16077" xr:uid="{00000000-0005-0000-0000-0000323F0000}"/>
    <cellStyle name="Normal 5 12 5" xfId="16078" xr:uid="{00000000-0005-0000-0000-0000333F0000}"/>
    <cellStyle name="Normal 5 12 6" xfId="16079" xr:uid="{00000000-0005-0000-0000-0000343F0000}"/>
    <cellStyle name="Normal 5 13" xfId="16080" xr:uid="{00000000-0005-0000-0000-0000353F0000}"/>
    <cellStyle name="Normal 5 13 2" xfId="16081" xr:uid="{00000000-0005-0000-0000-0000363F0000}"/>
    <cellStyle name="Normal 5 13 2 2" xfId="16082" xr:uid="{00000000-0005-0000-0000-0000373F0000}"/>
    <cellStyle name="Normal 5 13 2 2 2" xfId="16083" xr:uid="{00000000-0005-0000-0000-0000383F0000}"/>
    <cellStyle name="Normal 5 13 2 2 3" xfId="16084" xr:uid="{00000000-0005-0000-0000-0000393F0000}"/>
    <cellStyle name="Normal 5 13 2 3" xfId="16085" xr:uid="{00000000-0005-0000-0000-00003A3F0000}"/>
    <cellStyle name="Normal 5 13 2 3 2" xfId="16086" xr:uid="{00000000-0005-0000-0000-00003B3F0000}"/>
    <cellStyle name="Normal 5 13 2 4" xfId="16087" xr:uid="{00000000-0005-0000-0000-00003C3F0000}"/>
    <cellStyle name="Normal 5 13 3" xfId="16088" xr:uid="{00000000-0005-0000-0000-00003D3F0000}"/>
    <cellStyle name="Normal 5 13 3 2" xfId="16089" xr:uid="{00000000-0005-0000-0000-00003E3F0000}"/>
    <cellStyle name="Normal 5 13 3 2 2" xfId="16090" xr:uid="{00000000-0005-0000-0000-00003F3F0000}"/>
    <cellStyle name="Normal 5 13 3 3" xfId="16091" xr:uid="{00000000-0005-0000-0000-0000403F0000}"/>
    <cellStyle name="Normal 5 13 3 4" xfId="16092" xr:uid="{00000000-0005-0000-0000-0000413F0000}"/>
    <cellStyle name="Normal 5 13 4" xfId="16093" xr:uid="{00000000-0005-0000-0000-0000423F0000}"/>
    <cellStyle name="Normal 5 13 4 2" xfId="16094" xr:uid="{00000000-0005-0000-0000-0000433F0000}"/>
    <cellStyle name="Normal 5 13 4 3" xfId="16095" xr:uid="{00000000-0005-0000-0000-0000443F0000}"/>
    <cellStyle name="Normal 5 13 5" xfId="16096" xr:uid="{00000000-0005-0000-0000-0000453F0000}"/>
    <cellStyle name="Normal 5 13 6" xfId="16097" xr:uid="{00000000-0005-0000-0000-0000463F0000}"/>
    <cellStyle name="Normal 5 14" xfId="16098" xr:uid="{00000000-0005-0000-0000-0000473F0000}"/>
    <cellStyle name="Normal 5 14 2" xfId="16099" xr:uid="{00000000-0005-0000-0000-0000483F0000}"/>
    <cellStyle name="Normal 5 14 2 2" xfId="16100" xr:uid="{00000000-0005-0000-0000-0000493F0000}"/>
    <cellStyle name="Normal 5 14 2 2 2" xfId="16101" xr:uid="{00000000-0005-0000-0000-00004A3F0000}"/>
    <cellStyle name="Normal 5 14 2 3" xfId="16102" xr:uid="{00000000-0005-0000-0000-00004B3F0000}"/>
    <cellStyle name="Normal 5 14 3" xfId="16103" xr:uid="{00000000-0005-0000-0000-00004C3F0000}"/>
    <cellStyle name="Normal 5 14 3 2" xfId="16104" xr:uid="{00000000-0005-0000-0000-00004D3F0000}"/>
    <cellStyle name="Normal 5 14 3 2 2" xfId="16105" xr:uid="{00000000-0005-0000-0000-00004E3F0000}"/>
    <cellStyle name="Normal 5 14 3 3" xfId="16106" xr:uid="{00000000-0005-0000-0000-00004F3F0000}"/>
    <cellStyle name="Normal 5 14 4" xfId="16107" xr:uid="{00000000-0005-0000-0000-0000503F0000}"/>
    <cellStyle name="Normal 5 14 4 2" xfId="16108" xr:uid="{00000000-0005-0000-0000-0000513F0000}"/>
    <cellStyle name="Normal 5 14 5" xfId="16109" xr:uid="{00000000-0005-0000-0000-0000523F0000}"/>
    <cellStyle name="Normal 5 14 6" xfId="16110" xr:uid="{00000000-0005-0000-0000-0000533F0000}"/>
    <cellStyle name="Normal 5 15" xfId="16111" xr:uid="{00000000-0005-0000-0000-0000543F0000}"/>
    <cellStyle name="Normal 5 15 2" xfId="16112" xr:uid="{00000000-0005-0000-0000-0000553F0000}"/>
    <cellStyle name="Normal 5 15 2 2" xfId="16113" xr:uid="{00000000-0005-0000-0000-0000563F0000}"/>
    <cellStyle name="Normal 5 15 2 2 2" xfId="16114" xr:uid="{00000000-0005-0000-0000-0000573F0000}"/>
    <cellStyle name="Normal 5 15 2 3" xfId="16115" xr:uid="{00000000-0005-0000-0000-0000583F0000}"/>
    <cellStyle name="Normal 5 15 3" xfId="16116" xr:uid="{00000000-0005-0000-0000-0000593F0000}"/>
    <cellStyle name="Normal 5 15 3 2" xfId="16117" xr:uid="{00000000-0005-0000-0000-00005A3F0000}"/>
    <cellStyle name="Normal 5 15 3 2 2" xfId="16118" xr:uid="{00000000-0005-0000-0000-00005B3F0000}"/>
    <cellStyle name="Normal 5 15 3 3" xfId="16119" xr:uid="{00000000-0005-0000-0000-00005C3F0000}"/>
    <cellStyle name="Normal 5 15 4" xfId="16120" xr:uid="{00000000-0005-0000-0000-00005D3F0000}"/>
    <cellStyle name="Normal 5 15 4 2" xfId="16121" xr:uid="{00000000-0005-0000-0000-00005E3F0000}"/>
    <cellStyle name="Normal 5 15 5" xfId="16122" xr:uid="{00000000-0005-0000-0000-00005F3F0000}"/>
    <cellStyle name="Normal 5 16" xfId="16123" xr:uid="{00000000-0005-0000-0000-0000603F0000}"/>
    <cellStyle name="Normal 5 16 2" xfId="16124" xr:uid="{00000000-0005-0000-0000-0000613F0000}"/>
    <cellStyle name="Normal 5 16 2 2" xfId="16125" xr:uid="{00000000-0005-0000-0000-0000623F0000}"/>
    <cellStyle name="Normal 5 16 2 2 2" xfId="16126" xr:uid="{00000000-0005-0000-0000-0000633F0000}"/>
    <cellStyle name="Normal 5 16 2 3" xfId="16127" xr:uid="{00000000-0005-0000-0000-0000643F0000}"/>
    <cellStyle name="Normal 5 16 3" xfId="16128" xr:uid="{00000000-0005-0000-0000-0000653F0000}"/>
    <cellStyle name="Normal 5 16 3 2" xfId="16129" xr:uid="{00000000-0005-0000-0000-0000663F0000}"/>
    <cellStyle name="Normal 5 16 3 2 2" xfId="16130" xr:uid="{00000000-0005-0000-0000-0000673F0000}"/>
    <cellStyle name="Normal 5 16 3 3" xfId="16131" xr:uid="{00000000-0005-0000-0000-0000683F0000}"/>
    <cellStyle name="Normal 5 16 4" xfId="16132" xr:uid="{00000000-0005-0000-0000-0000693F0000}"/>
    <cellStyle name="Normal 5 16 4 2" xfId="16133" xr:uid="{00000000-0005-0000-0000-00006A3F0000}"/>
    <cellStyle name="Normal 5 16 5" xfId="16134" xr:uid="{00000000-0005-0000-0000-00006B3F0000}"/>
    <cellStyle name="Normal 5 17" xfId="16135" xr:uid="{00000000-0005-0000-0000-00006C3F0000}"/>
    <cellStyle name="Normal 5 17 2" xfId="16136" xr:uid="{00000000-0005-0000-0000-00006D3F0000}"/>
    <cellStyle name="Normal 5 17 2 2" xfId="16137" xr:uid="{00000000-0005-0000-0000-00006E3F0000}"/>
    <cellStyle name="Normal 5 17 2 2 2" xfId="16138" xr:uid="{00000000-0005-0000-0000-00006F3F0000}"/>
    <cellStyle name="Normal 5 17 2 3" xfId="16139" xr:uid="{00000000-0005-0000-0000-0000703F0000}"/>
    <cellStyle name="Normal 5 17 3" xfId="16140" xr:uid="{00000000-0005-0000-0000-0000713F0000}"/>
    <cellStyle name="Normal 5 17 3 2" xfId="16141" xr:uid="{00000000-0005-0000-0000-0000723F0000}"/>
    <cellStyle name="Normal 5 17 3 2 2" xfId="16142" xr:uid="{00000000-0005-0000-0000-0000733F0000}"/>
    <cellStyle name="Normal 5 17 3 3" xfId="16143" xr:uid="{00000000-0005-0000-0000-0000743F0000}"/>
    <cellStyle name="Normal 5 17 4" xfId="16144" xr:uid="{00000000-0005-0000-0000-0000753F0000}"/>
    <cellStyle name="Normal 5 17 4 2" xfId="16145" xr:uid="{00000000-0005-0000-0000-0000763F0000}"/>
    <cellStyle name="Normal 5 17 5" xfId="16146" xr:uid="{00000000-0005-0000-0000-0000773F0000}"/>
    <cellStyle name="Normal 5 18" xfId="16147" xr:uid="{00000000-0005-0000-0000-0000783F0000}"/>
    <cellStyle name="Normal 5 18 2" xfId="16148" xr:uid="{00000000-0005-0000-0000-0000793F0000}"/>
    <cellStyle name="Normal 5 18 2 2" xfId="16149" xr:uid="{00000000-0005-0000-0000-00007A3F0000}"/>
    <cellStyle name="Normal 5 18 2 2 2" xfId="16150" xr:uid="{00000000-0005-0000-0000-00007B3F0000}"/>
    <cellStyle name="Normal 5 18 2 3" xfId="16151" xr:uid="{00000000-0005-0000-0000-00007C3F0000}"/>
    <cellStyle name="Normal 5 18 3" xfId="16152" xr:uid="{00000000-0005-0000-0000-00007D3F0000}"/>
    <cellStyle name="Normal 5 18 3 2" xfId="16153" xr:uid="{00000000-0005-0000-0000-00007E3F0000}"/>
    <cellStyle name="Normal 5 18 3 2 2" xfId="16154" xr:uid="{00000000-0005-0000-0000-00007F3F0000}"/>
    <cellStyle name="Normal 5 18 3 3" xfId="16155" xr:uid="{00000000-0005-0000-0000-0000803F0000}"/>
    <cellStyle name="Normal 5 18 4" xfId="16156" xr:uid="{00000000-0005-0000-0000-0000813F0000}"/>
    <cellStyle name="Normal 5 18 4 2" xfId="16157" xr:uid="{00000000-0005-0000-0000-0000823F0000}"/>
    <cellStyle name="Normal 5 18 5" xfId="16158" xr:uid="{00000000-0005-0000-0000-0000833F0000}"/>
    <cellStyle name="Normal 5 19" xfId="16159" xr:uid="{00000000-0005-0000-0000-0000843F0000}"/>
    <cellStyle name="Normal 5 19 2" xfId="16160" xr:uid="{00000000-0005-0000-0000-0000853F0000}"/>
    <cellStyle name="Normal 5 19 2 2" xfId="16161" xr:uid="{00000000-0005-0000-0000-0000863F0000}"/>
    <cellStyle name="Normal 5 19 2 2 2" xfId="16162" xr:uid="{00000000-0005-0000-0000-0000873F0000}"/>
    <cellStyle name="Normal 5 19 2 3" xfId="16163" xr:uid="{00000000-0005-0000-0000-0000883F0000}"/>
    <cellStyle name="Normal 5 19 3" xfId="16164" xr:uid="{00000000-0005-0000-0000-0000893F0000}"/>
    <cellStyle name="Normal 5 19 3 2" xfId="16165" xr:uid="{00000000-0005-0000-0000-00008A3F0000}"/>
    <cellStyle name="Normal 5 19 3 2 2" xfId="16166" xr:uid="{00000000-0005-0000-0000-00008B3F0000}"/>
    <cellStyle name="Normal 5 19 3 3" xfId="16167" xr:uid="{00000000-0005-0000-0000-00008C3F0000}"/>
    <cellStyle name="Normal 5 19 4" xfId="16168" xr:uid="{00000000-0005-0000-0000-00008D3F0000}"/>
    <cellStyle name="Normal 5 19 4 2" xfId="16169" xr:uid="{00000000-0005-0000-0000-00008E3F0000}"/>
    <cellStyle name="Normal 5 19 5" xfId="16170" xr:uid="{00000000-0005-0000-0000-00008F3F0000}"/>
    <cellStyle name="Normal 5 2" xfId="16171" xr:uid="{00000000-0005-0000-0000-0000903F0000}"/>
    <cellStyle name="Normal 5 2 10" xfId="16172" xr:uid="{00000000-0005-0000-0000-0000913F0000}"/>
    <cellStyle name="Normal 5 2 10 2" xfId="16173" xr:uid="{00000000-0005-0000-0000-0000923F0000}"/>
    <cellStyle name="Normal 5 2 10 2 2" xfId="16174" xr:uid="{00000000-0005-0000-0000-0000933F0000}"/>
    <cellStyle name="Normal 5 2 10 2 2 2" xfId="16175" xr:uid="{00000000-0005-0000-0000-0000943F0000}"/>
    <cellStyle name="Normal 5 2 10 2 2 2 2" xfId="16176" xr:uid="{00000000-0005-0000-0000-0000953F0000}"/>
    <cellStyle name="Normal 5 2 10 2 2 2 3" xfId="16177" xr:uid="{00000000-0005-0000-0000-0000963F0000}"/>
    <cellStyle name="Normal 5 2 10 2 2 2 4" xfId="16178" xr:uid="{00000000-0005-0000-0000-0000973F0000}"/>
    <cellStyle name="Normal 5 2 10 2 2 3" xfId="16179" xr:uid="{00000000-0005-0000-0000-0000983F0000}"/>
    <cellStyle name="Normal 5 2 10 2 2 4" xfId="16180" xr:uid="{00000000-0005-0000-0000-0000993F0000}"/>
    <cellStyle name="Normal 5 2 10 2 2 5" xfId="16181" xr:uid="{00000000-0005-0000-0000-00009A3F0000}"/>
    <cellStyle name="Normal 5 2 10 2 3" xfId="16182" xr:uid="{00000000-0005-0000-0000-00009B3F0000}"/>
    <cellStyle name="Normal 5 2 10 2 3 2" xfId="16183" xr:uid="{00000000-0005-0000-0000-00009C3F0000}"/>
    <cellStyle name="Normal 5 2 10 2 3 2 2" xfId="16184" xr:uid="{00000000-0005-0000-0000-00009D3F0000}"/>
    <cellStyle name="Normal 5 2 10 2 3 2 3" xfId="16185" xr:uid="{00000000-0005-0000-0000-00009E3F0000}"/>
    <cellStyle name="Normal 5 2 10 2 3 3" xfId="16186" xr:uid="{00000000-0005-0000-0000-00009F3F0000}"/>
    <cellStyle name="Normal 5 2 10 2 3 4" xfId="16187" xr:uid="{00000000-0005-0000-0000-0000A03F0000}"/>
    <cellStyle name="Normal 5 2 10 2 3 5" xfId="16188" xr:uid="{00000000-0005-0000-0000-0000A13F0000}"/>
    <cellStyle name="Normal 5 2 10 2 4" xfId="16189" xr:uid="{00000000-0005-0000-0000-0000A23F0000}"/>
    <cellStyle name="Normal 5 2 10 2 4 2" xfId="16190" xr:uid="{00000000-0005-0000-0000-0000A33F0000}"/>
    <cellStyle name="Normal 5 2 10 2 4 2 2" xfId="16191" xr:uid="{00000000-0005-0000-0000-0000A43F0000}"/>
    <cellStyle name="Normal 5 2 10 2 4 2 3" xfId="16192" xr:uid="{00000000-0005-0000-0000-0000A53F0000}"/>
    <cellStyle name="Normal 5 2 10 2 4 3" xfId="16193" xr:uid="{00000000-0005-0000-0000-0000A63F0000}"/>
    <cellStyle name="Normal 5 2 10 2 4 4" xfId="16194" xr:uid="{00000000-0005-0000-0000-0000A73F0000}"/>
    <cellStyle name="Normal 5 2 10 2 5" xfId="16195" xr:uid="{00000000-0005-0000-0000-0000A83F0000}"/>
    <cellStyle name="Normal 5 2 10 2 5 2" xfId="16196" xr:uid="{00000000-0005-0000-0000-0000A93F0000}"/>
    <cellStyle name="Normal 5 2 10 2 5 3" xfId="16197" xr:uid="{00000000-0005-0000-0000-0000AA3F0000}"/>
    <cellStyle name="Normal 5 2 10 2 6" xfId="16198" xr:uid="{00000000-0005-0000-0000-0000AB3F0000}"/>
    <cellStyle name="Normal 5 2 10 2 7" xfId="16199" xr:uid="{00000000-0005-0000-0000-0000AC3F0000}"/>
    <cellStyle name="Normal 5 2 10 2 8" xfId="16200" xr:uid="{00000000-0005-0000-0000-0000AD3F0000}"/>
    <cellStyle name="Normal 5 2 10 3" xfId="16201" xr:uid="{00000000-0005-0000-0000-0000AE3F0000}"/>
    <cellStyle name="Normal 5 2 10 3 2" xfId="16202" xr:uid="{00000000-0005-0000-0000-0000AF3F0000}"/>
    <cellStyle name="Normal 5 2 10 3 2 2" xfId="16203" xr:uid="{00000000-0005-0000-0000-0000B03F0000}"/>
    <cellStyle name="Normal 5 2 10 3 2 2 2" xfId="16204" xr:uid="{00000000-0005-0000-0000-0000B13F0000}"/>
    <cellStyle name="Normal 5 2 10 3 2 3" xfId="16205" xr:uid="{00000000-0005-0000-0000-0000B23F0000}"/>
    <cellStyle name="Normal 5 2 10 3 2 4" xfId="16206" xr:uid="{00000000-0005-0000-0000-0000B33F0000}"/>
    <cellStyle name="Normal 5 2 10 3 3" xfId="16207" xr:uid="{00000000-0005-0000-0000-0000B43F0000}"/>
    <cellStyle name="Normal 5 2 10 3 3 2" xfId="16208" xr:uid="{00000000-0005-0000-0000-0000B53F0000}"/>
    <cellStyle name="Normal 5 2 10 3 4" xfId="16209" xr:uid="{00000000-0005-0000-0000-0000B63F0000}"/>
    <cellStyle name="Normal 5 2 10 3 5" xfId="16210" xr:uid="{00000000-0005-0000-0000-0000B73F0000}"/>
    <cellStyle name="Normal 5 2 10 4" xfId="16211" xr:uid="{00000000-0005-0000-0000-0000B83F0000}"/>
    <cellStyle name="Normal 5 2 10 4 2" xfId="16212" xr:uid="{00000000-0005-0000-0000-0000B93F0000}"/>
    <cellStyle name="Normal 5 2 10 4 2 2" xfId="16213" xr:uid="{00000000-0005-0000-0000-0000BA3F0000}"/>
    <cellStyle name="Normal 5 2 10 4 2 3" xfId="16214" xr:uid="{00000000-0005-0000-0000-0000BB3F0000}"/>
    <cellStyle name="Normal 5 2 10 4 2 4" xfId="16215" xr:uid="{00000000-0005-0000-0000-0000BC3F0000}"/>
    <cellStyle name="Normal 5 2 10 4 3" xfId="16216" xr:uid="{00000000-0005-0000-0000-0000BD3F0000}"/>
    <cellStyle name="Normal 5 2 10 4 4" xfId="16217" xr:uid="{00000000-0005-0000-0000-0000BE3F0000}"/>
    <cellStyle name="Normal 5 2 10 4 5" xfId="16218" xr:uid="{00000000-0005-0000-0000-0000BF3F0000}"/>
    <cellStyle name="Normal 5 2 10 5" xfId="16219" xr:uid="{00000000-0005-0000-0000-0000C03F0000}"/>
    <cellStyle name="Normal 5 2 10 5 2" xfId="16220" xr:uid="{00000000-0005-0000-0000-0000C13F0000}"/>
    <cellStyle name="Normal 5 2 10 5 2 2" xfId="16221" xr:uid="{00000000-0005-0000-0000-0000C23F0000}"/>
    <cellStyle name="Normal 5 2 10 5 2 3" xfId="16222" xr:uid="{00000000-0005-0000-0000-0000C33F0000}"/>
    <cellStyle name="Normal 5 2 10 5 3" xfId="16223" xr:uid="{00000000-0005-0000-0000-0000C43F0000}"/>
    <cellStyle name="Normal 5 2 10 5 4" xfId="16224" xr:uid="{00000000-0005-0000-0000-0000C53F0000}"/>
    <cellStyle name="Normal 5 2 10 5 5" xfId="16225" xr:uid="{00000000-0005-0000-0000-0000C63F0000}"/>
    <cellStyle name="Normal 5 2 10 6" xfId="16226" xr:uid="{00000000-0005-0000-0000-0000C73F0000}"/>
    <cellStyle name="Normal 5 2 10 6 2" xfId="16227" xr:uid="{00000000-0005-0000-0000-0000C83F0000}"/>
    <cellStyle name="Normal 5 2 10 6 3" xfId="16228" xr:uid="{00000000-0005-0000-0000-0000C93F0000}"/>
    <cellStyle name="Normal 5 2 10 7" xfId="16229" xr:uid="{00000000-0005-0000-0000-0000CA3F0000}"/>
    <cellStyle name="Normal 5 2 10 8" xfId="16230" xr:uid="{00000000-0005-0000-0000-0000CB3F0000}"/>
    <cellStyle name="Normal 5 2 10 9" xfId="16231" xr:uid="{00000000-0005-0000-0000-0000CC3F0000}"/>
    <cellStyle name="Normal 5 2 11" xfId="16232" xr:uid="{00000000-0005-0000-0000-0000CD3F0000}"/>
    <cellStyle name="Normal 5 2 11 2" xfId="16233" xr:uid="{00000000-0005-0000-0000-0000CE3F0000}"/>
    <cellStyle name="Normal 5 2 11 2 2" xfId="16234" xr:uid="{00000000-0005-0000-0000-0000CF3F0000}"/>
    <cellStyle name="Normal 5 2 11 2 2 2" xfId="16235" xr:uid="{00000000-0005-0000-0000-0000D03F0000}"/>
    <cellStyle name="Normal 5 2 11 2 2 2 2" xfId="16236" xr:uid="{00000000-0005-0000-0000-0000D13F0000}"/>
    <cellStyle name="Normal 5 2 11 2 2 3" xfId="16237" xr:uid="{00000000-0005-0000-0000-0000D23F0000}"/>
    <cellStyle name="Normal 5 2 11 2 2 4" xfId="16238" xr:uid="{00000000-0005-0000-0000-0000D33F0000}"/>
    <cellStyle name="Normal 5 2 11 2 3" xfId="16239" xr:uid="{00000000-0005-0000-0000-0000D43F0000}"/>
    <cellStyle name="Normal 5 2 11 2 3 2" xfId="16240" xr:uid="{00000000-0005-0000-0000-0000D53F0000}"/>
    <cellStyle name="Normal 5 2 11 2 4" xfId="16241" xr:uid="{00000000-0005-0000-0000-0000D63F0000}"/>
    <cellStyle name="Normal 5 2 11 2 5" xfId="16242" xr:uid="{00000000-0005-0000-0000-0000D73F0000}"/>
    <cellStyle name="Normal 5 2 11 3" xfId="16243" xr:uid="{00000000-0005-0000-0000-0000D83F0000}"/>
    <cellStyle name="Normal 5 2 11 3 2" xfId="16244" xr:uid="{00000000-0005-0000-0000-0000D93F0000}"/>
    <cellStyle name="Normal 5 2 11 3 2 2" xfId="16245" xr:uid="{00000000-0005-0000-0000-0000DA3F0000}"/>
    <cellStyle name="Normal 5 2 11 3 2 2 2" xfId="16246" xr:uid="{00000000-0005-0000-0000-0000DB3F0000}"/>
    <cellStyle name="Normal 5 2 11 3 2 3" xfId="16247" xr:uid="{00000000-0005-0000-0000-0000DC3F0000}"/>
    <cellStyle name="Normal 5 2 11 3 2 4" xfId="16248" xr:uid="{00000000-0005-0000-0000-0000DD3F0000}"/>
    <cellStyle name="Normal 5 2 11 3 3" xfId="16249" xr:uid="{00000000-0005-0000-0000-0000DE3F0000}"/>
    <cellStyle name="Normal 5 2 11 3 3 2" xfId="16250" xr:uid="{00000000-0005-0000-0000-0000DF3F0000}"/>
    <cellStyle name="Normal 5 2 11 3 4" xfId="16251" xr:uid="{00000000-0005-0000-0000-0000E03F0000}"/>
    <cellStyle name="Normal 5 2 11 3 5" xfId="16252" xr:uid="{00000000-0005-0000-0000-0000E13F0000}"/>
    <cellStyle name="Normal 5 2 11 4" xfId="16253" xr:uid="{00000000-0005-0000-0000-0000E23F0000}"/>
    <cellStyle name="Normal 5 2 11 4 2" xfId="16254" xr:uid="{00000000-0005-0000-0000-0000E33F0000}"/>
    <cellStyle name="Normal 5 2 11 4 2 2" xfId="16255" xr:uid="{00000000-0005-0000-0000-0000E43F0000}"/>
    <cellStyle name="Normal 5 2 11 4 2 3" xfId="16256" xr:uid="{00000000-0005-0000-0000-0000E53F0000}"/>
    <cellStyle name="Normal 5 2 11 4 2 4" xfId="16257" xr:uid="{00000000-0005-0000-0000-0000E63F0000}"/>
    <cellStyle name="Normal 5 2 11 4 3" xfId="16258" xr:uid="{00000000-0005-0000-0000-0000E73F0000}"/>
    <cellStyle name="Normal 5 2 11 4 4" xfId="16259" xr:uid="{00000000-0005-0000-0000-0000E83F0000}"/>
    <cellStyle name="Normal 5 2 11 4 5" xfId="16260" xr:uid="{00000000-0005-0000-0000-0000E93F0000}"/>
    <cellStyle name="Normal 5 2 11 5" xfId="16261" xr:uid="{00000000-0005-0000-0000-0000EA3F0000}"/>
    <cellStyle name="Normal 5 2 11 5 2" xfId="16262" xr:uid="{00000000-0005-0000-0000-0000EB3F0000}"/>
    <cellStyle name="Normal 5 2 11 5 3" xfId="16263" xr:uid="{00000000-0005-0000-0000-0000EC3F0000}"/>
    <cellStyle name="Normal 5 2 11 5 4" xfId="16264" xr:uid="{00000000-0005-0000-0000-0000ED3F0000}"/>
    <cellStyle name="Normal 5 2 11 6" xfId="16265" xr:uid="{00000000-0005-0000-0000-0000EE3F0000}"/>
    <cellStyle name="Normal 5 2 11 7" xfId="16266" xr:uid="{00000000-0005-0000-0000-0000EF3F0000}"/>
    <cellStyle name="Normal 5 2 11 8" xfId="16267" xr:uid="{00000000-0005-0000-0000-0000F03F0000}"/>
    <cellStyle name="Normal 5 2 12" xfId="16268" xr:uid="{00000000-0005-0000-0000-0000F13F0000}"/>
    <cellStyle name="Normal 5 2 12 2" xfId="16269" xr:uid="{00000000-0005-0000-0000-0000F23F0000}"/>
    <cellStyle name="Normal 5 2 12 2 2" xfId="16270" xr:uid="{00000000-0005-0000-0000-0000F33F0000}"/>
    <cellStyle name="Normal 5 2 12 2 2 2" xfId="16271" xr:uid="{00000000-0005-0000-0000-0000F43F0000}"/>
    <cellStyle name="Normal 5 2 12 2 2 2 2" xfId="16272" xr:uid="{00000000-0005-0000-0000-0000F53F0000}"/>
    <cellStyle name="Normal 5 2 12 2 2 3" xfId="16273" xr:uid="{00000000-0005-0000-0000-0000F63F0000}"/>
    <cellStyle name="Normal 5 2 12 2 2 4" xfId="16274" xr:uid="{00000000-0005-0000-0000-0000F73F0000}"/>
    <cellStyle name="Normal 5 2 12 2 3" xfId="16275" xr:uid="{00000000-0005-0000-0000-0000F83F0000}"/>
    <cellStyle name="Normal 5 2 12 2 3 2" xfId="16276" xr:uid="{00000000-0005-0000-0000-0000F93F0000}"/>
    <cellStyle name="Normal 5 2 12 2 4" xfId="16277" xr:uid="{00000000-0005-0000-0000-0000FA3F0000}"/>
    <cellStyle name="Normal 5 2 12 2 5" xfId="16278" xr:uid="{00000000-0005-0000-0000-0000FB3F0000}"/>
    <cellStyle name="Normal 5 2 12 3" xfId="16279" xr:uid="{00000000-0005-0000-0000-0000FC3F0000}"/>
    <cellStyle name="Normal 5 2 12 3 2" xfId="16280" xr:uid="{00000000-0005-0000-0000-0000FD3F0000}"/>
    <cellStyle name="Normal 5 2 12 3 2 2" xfId="16281" xr:uid="{00000000-0005-0000-0000-0000FE3F0000}"/>
    <cellStyle name="Normal 5 2 12 3 2 3" xfId="16282" xr:uid="{00000000-0005-0000-0000-0000FF3F0000}"/>
    <cellStyle name="Normal 5 2 12 3 3" xfId="16283" xr:uid="{00000000-0005-0000-0000-000000400000}"/>
    <cellStyle name="Normal 5 2 12 3 3 2" xfId="16284" xr:uid="{00000000-0005-0000-0000-000001400000}"/>
    <cellStyle name="Normal 5 2 12 3 4" xfId="16285" xr:uid="{00000000-0005-0000-0000-000002400000}"/>
    <cellStyle name="Normal 5 2 12 4" xfId="16286" xr:uid="{00000000-0005-0000-0000-000003400000}"/>
    <cellStyle name="Normal 5 2 12 4 2" xfId="16287" xr:uid="{00000000-0005-0000-0000-000004400000}"/>
    <cellStyle name="Normal 5 2 12 4 3" xfId="16288" xr:uid="{00000000-0005-0000-0000-000005400000}"/>
    <cellStyle name="Normal 5 2 12 5" xfId="16289" xr:uid="{00000000-0005-0000-0000-000006400000}"/>
    <cellStyle name="Normal 5 2 12 5 2" xfId="16290" xr:uid="{00000000-0005-0000-0000-000007400000}"/>
    <cellStyle name="Normal 5 2 12 6" xfId="16291" xr:uid="{00000000-0005-0000-0000-000008400000}"/>
    <cellStyle name="Normal 5 2 13" xfId="16292" xr:uid="{00000000-0005-0000-0000-000009400000}"/>
    <cellStyle name="Normal 5 2 13 2" xfId="16293" xr:uid="{00000000-0005-0000-0000-00000A400000}"/>
    <cellStyle name="Normal 5 2 13 2 2" xfId="16294" xr:uid="{00000000-0005-0000-0000-00000B400000}"/>
    <cellStyle name="Normal 5 2 13 2 2 2" xfId="16295" xr:uid="{00000000-0005-0000-0000-00000C400000}"/>
    <cellStyle name="Normal 5 2 13 2 2 3" xfId="16296" xr:uid="{00000000-0005-0000-0000-00000D400000}"/>
    <cellStyle name="Normal 5 2 13 2 3" xfId="16297" xr:uid="{00000000-0005-0000-0000-00000E400000}"/>
    <cellStyle name="Normal 5 2 13 2 3 2" xfId="16298" xr:uid="{00000000-0005-0000-0000-00000F400000}"/>
    <cellStyle name="Normal 5 2 13 2 4" xfId="16299" xr:uid="{00000000-0005-0000-0000-000010400000}"/>
    <cellStyle name="Normal 5 2 13 3" xfId="16300" xr:uid="{00000000-0005-0000-0000-000011400000}"/>
    <cellStyle name="Normal 5 2 13 3 2" xfId="16301" xr:uid="{00000000-0005-0000-0000-000012400000}"/>
    <cellStyle name="Normal 5 2 13 3 2 2" xfId="16302" xr:uid="{00000000-0005-0000-0000-000013400000}"/>
    <cellStyle name="Normal 5 2 13 3 3" xfId="16303" xr:uid="{00000000-0005-0000-0000-000014400000}"/>
    <cellStyle name="Normal 5 2 13 3 4" xfId="16304" xr:uid="{00000000-0005-0000-0000-000015400000}"/>
    <cellStyle name="Normal 5 2 13 4" xfId="16305" xr:uid="{00000000-0005-0000-0000-000016400000}"/>
    <cellStyle name="Normal 5 2 13 4 2" xfId="16306" xr:uid="{00000000-0005-0000-0000-000017400000}"/>
    <cellStyle name="Normal 5 2 13 4 3" xfId="16307" xr:uid="{00000000-0005-0000-0000-000018400000}"/>
    <cellStyle name="Normal 5 2 13 5" xfId="16308" xr:uid="{00000000-0005-0000-0000-000019400000}"/>
    <cellStyle name="Normal 5 2 13 6" xfId="16309" xr:uid="{00000000-0005-0000-0000-00001A400000}"/>
    <cellStyle name="Normal 5 2 14" xfId="16310" xr:uid="{00000000-0005-0000-0000-00001B400000}"/>
    <cellStyle name="Normal 5 2 14 2" xfId="16311" xr:uid="{00000000-0005-0000-0000-00001C400000}"/>
    <cellStyle name="Normal 5 2 14 2 2" xfId="16312" xr:uid="{00000000-0005-0000-0000-00001D400000}"/>
    <cellStyle name="Normal 5 2 14 2 2 2" xfId="16313" xr:uid="{00000000-0005-0000-0000-00001E400000}"/>
    <cellStyle name="Normal 5 2 14 2 2 3" xfId="16314" xr:uid="{00000000-0005-0000-0000-00001F400000}"/>
    <cellStyle name="Normal 5 2 14 2 3" xfId="16315" xr:uid="{00000000-0005-0000-0000-000020400000}"/>
    <cellStyle name="Normal 5 2 14 2 3 2" xfId="16316" xr:uid="{00000000-0005-0000-0000-000021400000}"/>
    <cellStyle name="Normal 5 2 14 2 4" xfId="16317" xr:uid="{00000000-0005-0000-0000-000022400000}"/>
    <cellStyle name="Normal 5 2 14 3" xfId="16318" xr:uid="{00000000-0005-0000-0000-000023400000}"/>
    <cellStyle name="Normal 5 2 14 3 2" xfId="16319" xr:uid="{00000000-0005-0000-0000-000024400000}"/>
    <cellStyle name="Normal 5 2 14 3 2 2" xfId="16320" xr:uid="{00000000-0005-0000-0000-000025400000}"/>
    <cellStyle name="Normal 5 2 14 3 3" xfId="16321" xr:uid="{00000000-0005-0000-0000-000026400000}"/>
    <cellStyle name="Normal 5 2 14 3 4" xfId="16322" xr:uid="{00000000-0005-0000-0000-000027400000}"/>
    <cellStyle name="Normal 5 2 14 4" xfId="16323" xr:uid="{00000000-0005-0000-0000-000028400000}"/>
    <cellStyle name="Normal 5 2 14 4 2" xfId="16324" xr:uid="{00000000-0005-0000-0000-000029400000}"/>
    <cellStyle name="Normal 5 2 14 4 3" xfId="16325" xr:uid="{00000000-0005-0000-0000-00002A400000}"/>
    <cellStyle name="Normal 5 2 14 5" xfId="16326" xr:uid="{00000000-0005-0000-0000-00002B400000}"/>
    <cellStyle name="Normal 5 2 14 6" xfId="16327" xr:uid="{00000000-0005-0000-0000-00002C400000}"/>
    <cellStyle name="Normal 5 2 15" xfId="16328" xr:uid="{00000000-0005-0000-0000-00002D400000}"/>
    <cellStyle name="Normal 5 2 15 2" xfId="16329" xr:uid="{00000000-0005-0000-0000-00002E400000}"/>
    <cellStyle name="Normal 5 2 15 2 2" xfId="16330" xr:uid="{00000000-0005-0000-0000-00002F400000}"/>
    <cellStyle name="Normal 5 2 15 2 2 2" xfId="16331" xr:uid="{00000000-0005-0000-0000-000030400000}"/>
    <cellStyle name="Normal 5 2 15 2 2 3" xfId="16332" xr:uid="{00000000-0005-0000-0000-000031400000}"/>
    <cellStyle name="Normal 5 2 15 2 3" xfId="16333" xr:uid="{00000000-0005-0000-0000-000032400000}"/>
    <cellStyle name="Normal 5 2 15 2 3 2" xfId="16334" xr:uid="{00000000-0005-0000-0000-000033400000}"/>
    <cellStyle name="Normal 5 2 15 2 4" xfId="16335" xr:uid="{00000000-0005-0000-0000-000034400000}"/>
    <cellStyle name="Normal 5 2 15 3" xfId="16336" xr:uid="{00000000-0005-0000-0000-000035400000}"/>
    <cellStyle name="Normal 5 2 15 3 2" xfId="16337" xr:uid="{00000000-0005-0000-0000-000036400000}"/>
    <cellStyle name="Normal 5 2 15 3 2 2" xfId="16338" xr:uid="{00000000-0005-0000-0000-000037400000}"/>
    <cellStyle name="Normal 5 2 15 3 3" xfId="16339" xr:uid="{00000000-0005-0000-0000-000038400000}"/>
    <cellStyle name="Normal 5 2 15 3 4" xfId="16340" xr:uid="{00000000-0005-0000-0000-000039400000}"/>
    <cellStyle name="Normal 5 2 15 4" xfId="16341" xr:uid="{00000000-0005-0000-0000-00003A400000}"/>
    <cellStyle name="Normal 5 2 15 4 2" xfId="16342" xr:uid="{00000000-0005-0000-0000-00003B400000}"/>
    <cellStyle name="Normal 5 2 15 4 3" xfId="16343" xr:uid="{00000000-0005-0000-0000-00003C400000}"/>
    <cellStyle name="Normal 5 2 15 5" xfId="16344" xr:uid="{00000000-0005-0000-0000-00003D400000}"/>
    <cellStyle name="Normal 5 2 15 6" xfId="16345" xr:uid="{00000000-0005-0000-0000-00003E400000}"/>
    <cellStyle name="Normal 5 2 16" xfId="16346" xr:uid="{00000000-0005-0000-0000-00003F400000}"/>
    <cellStyle name="Normal 5 2 16 2" xfId="16347" xr:uid="{00000000-0005-0000-0000-000040400000}"/>
    <cellStyle name="Normal 5 2 16 2 2" xfId="16348" xr:uid="{00000000-0005-0000-0000-000041400000}"/>
    <cellStyle name="Normal 5 2 16 2 2 2" xfId="16349" xr:uid="{00000000-0005-0000-0000-000042400000}"/>
    <cellStyle name="Normal 5 2 16 2 3" xfId="16350" xr:uid="{00000000-0005-0000-0000-000043400000}"/>
    <cellStyle name="Normal 5 2 16 2 4" xfId="16351" xr:uid="{00000000-0005-0000-0000-000044400000}"/>
    <cellStyle name="Normal 5 2 16 3" xfId="16352" xr:uid="{00000000-0005-0000-0000-000045400000}"/>
    <cellStyle name="Normal 5 2 16 3 2" xfId="16353" xr:uid="{00000000-0005-0000-0000-000046400000}"/>
    <cellStyle name="Normal 5 2 16 3 2 2" xfId="16354" xr:uid="{00000000-0005-0000-0000-000047400000}"/>
    <cellStyle name="Normal 5 2 16 3 3" xfId="16355" xr:uid="{00000000-0005-0000-0000-000048400000}"/>
    <cellStyle name="Normal 5 2 16 3 4" xfId="16356" xr:uid="{00000000-0005-0000-0000-000049400000}"/>
    <cellStyle name="Normal 5 2 16 4" xfId="16357" xr:uid="{00000000-0005-0000-0000-00004A400000}"/>
    <cellStyle name="Normal 5 2 16 4 2" xfId="16358" xr:uid="{00000000-0005-0000-0000-00004B400000}"/>
    <cellStyle name="Normal 5 2 16 5" xfId="16359" xr:uid="{00000000-0005-0000-0000-00004C400000}"/>
    <cellStyle name="Normal 5 2 16 6" xfId="16360" xr:uid="{00000000-0005-0000-0000-00004D400000}"/>
    <cellStyle name="Normal 5 2 17" xfId="16361" xr:uid="{00000000-0005-0000-0000-00004E400000}"/>
    <cellStyle name="Normal 5 2 17 2" xfId="16362" xr:uid="{00000000-0005-0000-0000-00004F400000}"/>
    <cellStyle name="Normal 5 2 17 2 2" xfId="16363" xr:uid="{00000000-0005-0000-0000-000050400000}"/>
    <cellStyle name="Normal 5 2 17 2 3" xfId="16364" xr:uid="{00000000-0005-0000-0000-000051400000}"/>
    <cellStyle name="Normal 5 2 17 3" xfId="16365" xr:uid="{00000000-0005-0000-0000-000052400000}"/>
    <cellStyle name="Normal 5 2 17 3 2" xfId="16366" xr:uid="{00000000-0005-0000-0000-000053400000}"/>
    <cellStyle name="Normal 5 2 17 4" xfId="16367" xr:uid="{00000000-0005-0000-0000-000054400000}"/>
    <cellStyle name="Normal 5 2 18" xfId="16368" xr:uid="{00000000-0005-0000-0000-000055400000}"/>
    <cellStyle name="Normal 5 2 18 2" xfId="16369" xr:uid="{00000000-0005-0000-0000-000056400000}"/>
    <cellStyle name="Normal 5 2 18 2 2" xfId="16370" xr:uid="{00000000-0005-0000-0000-000057400000}"/>
    <cellStyle name="Normal 5 2 18 3" xfId="16371" xr:uid="{00000000-0005-0000-0000-000058400000}"/>
    <cellStyle name="Normal 5 2 18 4" xfId="16372" xr:uid="{00000000-0005-0000-0000-000059400000}"/>
    <cellStyle name="Normal 5 2 19" xfId="16373" xr:uid="{00000000-0005-0000-0000-00005A400000}"/>
    <cellStyle name="Normal 5 2 19 2" xfId="16374" xr:uid="{00000000-0005-0000-0000-00005B400000}"/>
    <cellStyle name="Normal 5 2 19 3" xfId="16375" xr:uid="{00000000-0005-0000-0000-00005C400000}"/>
    <cellStyle name="Normal 5 2 2" xfId="16376" xr:uid="{00000000-0005-0000-0000-00005D400000}"/>
    <cellStyle name="Normal 5 2 2 10" xfId="16377" xr:uid="{00000000-0005-0000-0000-00005E400000}"/>
    <cellStyle name="Normal 5 2 2 10 2" xfId="16378" xr:uid="{00000000-0005-0000-0000-00005F400000}"/>
    <cellStyle name="Normal 5 2 2 10 2 2" xfId="16379" xr:uid="{00000000-0005-0000-0000-000060400000}"/>
    <cellStyle name="Normal 5 2 2 10 2 2 2" xfId="16380" xr:uid="{00000000-0005-0000-0000-000061400000}"/>
    <cellStyle name="Normal 5 2 2 10 2 3" xfId="16381" xr:uid="{00000000-0005-0000-0000-000062400000}"/>
    <cellStyle name="Normal 5 2 2 10 3" xfId="16382" xr:uid="{00000000-0005-0000-0000-000063400000}"/>
    <cellStyle name="Normal 5 2 2 10 3 2" xfId="16383" xr:uid="{00000000-0005-0000-0000-000064400000}"/>
    <cellStyle name="Normal 5 2 2 10 3 2 2" xfId="16384" xr:uid="{00000000-0005-0000-0000-000065400000}"/>
    <cellStyle name="Normal 5 2 2 10 3 3" xfId="16385" xr:uid="{00000000-0005-0000-0000-000066400000}"/>
    <cellStyle name="Normal 5 2 2 10 4" xfId="16386" xr:uid="{00000000-0005-0000-0000-000067400000}"/>
    <cellStyle name="Normal 5 2 2 10 4 2" xfId="16387" xr:uid="{00000000-0005-0000-0000-000068400000}"/>
    <cellStyle name="Normal 5 2 2 10 5" xfId="16388" xr:uid="{00000000-0005-0000-0000-000069400000}"/>
    <cellStyle name="Normal 5 2 2 11" xfId="16389" xr:uid="{00000000-0005-0000-0000-00006A400000}"/>
    <cellStyle name="Normal 5 2 2 11 2" xfId="16390" xr:uid="{00000000-0005-0000-0000-00006B400000}"/>
    <cellStyle name="Normal 5 2 2 11 2 2" xfId="16391" xr:uid="{00000000-0005-0000-0000-00006C400000}"/>
    <cellStyle name="Normal 5 2 2 11 2 2 2" xfId="16392" xr:uid="{00000000-0005-0000-0000-00006D400000}"/>
    <cellStyle name="Normal 5 2 2 11 2 3" xfId="16393" xr:uid="{00000000-0005-0000-0000-00006E400000}"/>
    <cellStyle name="Normal 5 2 2 11 3" xfId="16394" xr:uid="{00000000-0005-0000-0000-00006F400000}"/>
    <cellStyle name="Normal 5 2 2 11 3 2" xfId="16395" xr:uid="{00000000-0005-0000-0000-000070400000}"/>
    <cellStyle name="Normal 5 2 2 11 3 2 2" xfId="16396" xr:uid="{00000000-0005-0000-0000-000071400000}"/>
    <cellStyle name="Normal 5 2 2 11 3 3" xfId="16397" xr:uid="{00000000-0005-0000-0000-000072400000}"/>
    <cellStyle name="Normal 5 2 2 11 4" xfId="16398" xr:uid="{00000000-0005-0000-0000-000073400000}"/>
    <cellStyle name="Normal 5 2 2 11 4 2" xfId="16399" xr:uid="{00000000-0005-0000-0000-000074400000}"/>
    <cellStyle name="Normal 5 2 2 11 5" xfId="16400" xr:uid="{00000000-0005-0000-0000-000075400000}"/>
    <cellStyle name="Normal 5 2 2 12" xfId="16401" xr:uid="{00000000-0005-0000-0000-000076400000}"/>
    <cellStyle name="Normal 5 2 2 12 2" xfId="16402" xr:uid="{00000000-0005-0000-0000-000077400000}"/>
    <cellStyle name="Normal 5 2 2 12 2 2" xfId="16403" xr:uid="{00000000-0005-0000-0000-000078400000}"/>
    <cellStyle name="Normal 5 2 2 12 2 2 2" xfId="16404" xr:uid="{00000000-0005-0000-0000-000079400000}"/>
    <cellStyle name="Normal 5 2 2 12 2 3" xfId="16405" xr:uid="{00000000-0005-0000-0000-00007A400000}"/>
    <cellStyle name="Normal 5 2 2 12 3" xfId="16406" xr:uid="{00000000-0005-0000-0000-00007B400000}"/>
    <cellStyle name="Normal 5 2 2 12 3 2" xfId="16407" xr:uid="{00000000-0005-0000-0000-00007C400000}"/>
    <cellStyle name="Normal 5 2 2 12 3 2 2" xfId="16408" xr:uid="{00000000-0005-0000-0000-00007D400000}"/>
    <cellStyle name="Normal 5 2 2 12 3 3" xfId="16409" xr:uid="{00000000-0005-0000-0000-00007E400000}"/>
    <cellStyle name="Normal 5 2 2 12 4" xfId="16410" xr:uid="{00000000-0005-0000-0000-00007F400000}"/>
    <cellStyle name="Normal 5 2 2 12 4 2" xfId="16411" xr:uid="{00000000-0005-0000-0000-000080400000}"/>
    <cellStyle name="Normal 5 2 2 12 5" xfId="16412" xr:uid="{00000000-0005-0000-0000-000081400000}"/>
    <cellStyle name="Normal 5 2 2 13" xfId="16413" xr:uid="{00000000-0005-0000-0000-000082400000}"/>
    <cellStyle name="Normal 5 2 2 13 2" xfId="16414" xr:uid="{00000000-0005-0000-0000-000083400000}"/>
    <cellStyle name="Normal 5 2 2 13 2 2" xfId="16415" xr:uid="{00000000-0005-0000-0000-000084400000}"/>
    <cellStyle name="Normal 5 2 2 13 2 2 2" xfId="16416" xr:uid="{00000000-0005-0000-0000-000085400000}"/>
    <cellStyle name="Normal 5 2 2 13 2 3" xfId="16417" xr:uid="{00000000-0005-0000-0000-000086400000}"/>
    <cellStyle name="Normal 5 2 2 13 3" xfId="16418" xr:uid="{00000000-0005-0000-0000-000087400000}"/>
    <cellStyle name="Normal 5 2 2 13 3 2" xfId="16419" xr:uid="{00000000-0005-0000-0000-000088400000}"/>
    <cellStyle name="Normal 5 2 2 13 3 2 2" xfId="16420" xr:uid="{00000000-0005-0000-0000-000089400000}"/>
    <cellStyle name="Normal 5 2 2 13 3 3" xfId="16421" xr:uid="{00000000-0005-0000-0000-00008A400000}"/>
    <cellStyle name="Normal 5 2 2 13 4" xfId="16422" xr:uid="{00000000-0005-0000-0000-00008B400000}"/>
    <cellStyle name="Normal 5 2 2 13 4 2" xfId="16423" xr:uid="{00000000-0005-0000-0000-00008C400000}"/>
    <cellStyle name="Normal 5 2 2 13 5" xfId="16424" xr:uid="{00000000-0005-0000-0000-00008D400000}"/>
    <cellStyle name="Normal 5 2 2 14" xfId="16425" xr:uid="{00000000-0005-0000-0000-00008E400000}"/>
    <cellStyle name="Normal 5 2 2 14 2" xfId="16426" xr:uid="{00000000-0005-0000-0000-00008F400000}"/>
    <cellStyle name="Normal 5 2 2 14 2 2" xfId="16427" xr:uid="{00000000-0005-0000-0000-000090400000}"/>
    <cellStyle name="Normal 5 2 2 14 2 2 2" xfId="16428" xr:uid="{00000000-0005-0000-0000-000091400000}"/>
    <cellStyle name="Normal 5 2 2 14 2 3" xfId="16429" xr:uid="{00000000-0005-0000-0000-000092400000}"/>
    <cellStyle name="Normal 5 2 2 14 3" xfId="16430" xr:uid="{00000000-0005-0000-0000-000093400000}"/>
    <cellStyle name="Normal 5 2 2 14 3 2" xfId="16431" xr:uid="{00000000-0005-0000-0000-000094400000}"/>
    <cellStyle name="Normal 5 2 2 14 3 2 2" xfId="16432" xr:uid="{00000000-0005-0000-0000-000095400000}"/>
    <cellStyle name="Normal 5 2 2 14 3 3" xfId="16433" xr:uid="{00000000-0005-0000-0000-000096400000}"/>
    <cellStyle name="Normal 5 2 2 14 4" xfId="16434" xr:uid="{00000000-0005-0000-0000-000097400000}"/>
    <cellStyle name="Normal 5 2 2 14 4 2" xfId="16435" xr:uid="{00000000-0005-0000-0000-000098400000}"/>
    <cellStyle name="Normal 5 2 2 14 5" xfId="16436" xr:uid="{00000000-0005-0000-0000-000099400000}"/>
    <cellStyle name="Normal 5 2 2 15" xfId="16437" xr:uid="{00000000-0005-0000-0000-00009A400000}"/>
    <cellStyle name="Normal 5 2 2 15 2" xfId="16438" xr:uid="{00000000-0005-0000-0000-00009B400000}"/>
    <cellStyle name="Normal 5 2 2 15 2 2" xfId="16439" xr:uid="{00000000-0005-0000-0000-00009C400000}"/>
    <cellStyle name="Normal 5 2 2 15 2 2 2" xfId="16440" xr:uid="{00000000-0005-0000-0000-00009D400000}"/>
    <cellStyle name="Normal 5 2 2 15 2 3" xfId="16441" xr:uid="{00000000-0005-0000-0000-00009E400000}"/>
    <cellStyle name="Normal 5 2 2 15 3" xfId="16442" xr:uid="{00000000-0005-0000-0000-00009F400000}"/>
    <cellStyle name="Normal 5 2 2 15 3 2" xfId="16443" xr:uid="{00000000-0005-0000-0000-0000A0400000}"/>
    <cellStyle name="Normal 5 2 2 15 3 2 2" xfId="16444" xr:uid="{00000000-0005-0000-0000-0000A1400000}"/>
    <cellStyle name="Normal 5 2 2 15 3 3" xfId="16445" xr:uid="{00000000-0005-0000-0000-0000A2400000}"/>
    <cellStyle name="Normal 5 2 2 15 4" xfId="16446" xr:uid="{00000000-0005-0000-0000-0000A3400000}"/>
    <cellStyle name="Normal 5 2 2 15 4 2" xfId="16447" xr:uid="{00000000-0005-0000-0000-0000A4400000}"/>
    <cellStyle name="Normal 5 2 2 15 5" xfId="16448" xr:uid="{00000000-0005-0000-0000-0000A5400000}"/>
    <cellStyle name="Normal 5 2 2 16" xfId="16449" xr:uid="{00000000-0005-0000-0000-0000A6400000}"/>
    <cellStyle name="Normal 5 2 2 16 2" xfId="16450" xr:uid="{00000000-0005-0000-0000-0000A7400000}"/>
    <cellStyle name="Normal 5 2 2 16 2 2" xfId="16451" xr:uid="{00000000-0005-0000-0000-0000A8400000}"/>
    <cellStyle name="Normal 5 2 2 16 3" xfId="16452" xr:uid="{00000000-0005-0000-0000-0000A9400000}"/>
    <cellStyle name="Normal 5 2 2 17" xfId="16453" xr:uid="{00000000-0005-0000-0000-0000AA400000}"/>
    <cellStyle name="Normal 5 2 2 17 2" xfId="16454" xr:uid="{00000000-0005-0000-0000-0000AB400000}"/>
    <cellStyle name="Normal 5 2 2 17 2 2" xfId="16455" xr:uid="{00000000-0005-0000-0000-0000AC400000}"/>
    <cellStyle name="Normal 5 2 2 17 3" xfId="16456" xr:uid="{00000000-0005-0000-0000-0000AD400000}"/>
    <cellStyle name="Normal 5 2 2 18" xfId="16457" xr:uid="{00000000-0005-0000-0000-0000AE400000}"/>
    <cellStyle name="Normal 5 2 2 18 2" xfId="16458" xr:uid="{00000000-0005-0000-0000-0000AF400000}"/>
    <cellStyle name="Normal 5 2 2 19" xfId="16459" xr:uid="{00000000-0005-0000-0000-0000B0400000}"/>
    <cellStyle name="Normal 5 2 2 2" xfId="16460" xr:uid="{00000000-0005-0000-0000-0000B1400000}"/>
    <cellStyle name="Normal 5 2 2 2 10" xfId="16461" xr:uid="{00000000-0005-0000-0000-0000B2400000}"/>
    <cellStyle name="Normal 5 2 2 2 2" xfId="16462" xr:uid="{00000000-0005-0000-0000-0000B3400000}"/>
    <cellStyle name="Normal 5 2 2 2 2 2" xfId="16463" xr:uid="{00000000-0005-0000-0000-0000B4400000}"/>
    <cellStyle name="Normal 5 2 2 2 2 2 2" xfId="16464" xr:uid="{00000000-0005-0000-0000-0000B5400000}"/>
    <cellStyle name="Normal 5 2 2 2 2 2 2 2" xfId="16465" xr:uid="{00000000-0005-0000-0000-0000B6400000}"/>
    <cellStyle name="Normal 5 2 2 2 2 2 2 3" xfId="16466" xr:uid="{00000000-0005-0000-0000-0000B7400000}"/>
    <cellStyle name="Normal 5 2 2 2 2 2 2 4" xfId="16467" xr:uid="{00000000-0005-0000-0000-0000B8400000}"/>
    <cellStyle name="Normal 5 2 2 2 2 2 3" xfId="16468" xr:uid="{00000000-0005-0000-0000-0000B9400000}"/>
    <cellStyle name="Normal 5 2 2 2 2 2 4" xfId="16469" xr:uid="{00000000-0005-0000-0000-0000BA400000}"/>
    <cellStyle name="Normal 5 2 2 2 2 2 5" xfId="16470" xr:uid="{00000000-0005-0000-0000-0000BB400000}"/>
    <cellStyle name="Normal 5 2 2 2 2 3" xfId="16471" xr:uid="{00000000-0005-0000-0000-0000BC400000}"/>
    <cellStyle name="Normal 5 2 2 2 2 3 2" xfId="16472" xr:uid="{00000000-0005-0000-0000-0000BD400000}"/>
    <cellStyle name="Normal 5 2 2 2 2 3 2 2" xfId="16473" xr:uid="{00000000-0005-0000-0000-0000BE400000}"/>
    <cellStyle name="Normal 5 2 2 2 2 3 2 3" xfId="16474" xr:uid="{00000000-0005-0000-0000-0000BF400000}"/>
    <cellStyle name="Normal 5 2 2 2 2 3 3" xfId="16475" xr:uid="{00000000-0005-0000-0000-0000C0400000}"/>
    <cellStyle name="Normal 5 2 2 2 2 3 4" xfId="16476" xr:uid="{00000000-0005-0000-0000-0000C1400000}"/>
    <cellStyle name="Normal 5 2 2 2 2 3 5" xfId="16477" xr:uid="{00000000-0005-0000-0000-0000C2400000}"/>
    <cellStyle name="Normal 5 2 2 2 2 4" xfId="16478" xr:uid="{00000000-0005-0000-0000-0000C3400000}"/>
    <cellStyle name="Normal 5 2 2 2 2 4 2" xfId="16479" xr:uid="{00000000-0005-0000-0000-0000C4400000}"/>
    <cellStyle name="Normal 5 2 2 2 2 4 2 2" xfId="16480" xr:uid="{00000000-0005-0000-0000-0000C5400000}"/>
    <cellStyle name="Normal 5 2 2 2 2 4 2 3" xfId="16481" xr:uid="{00000000-0005-0000-0000-0000C6400000}"/>
    <cellStyle name="Normal 5 2 2 2 2 4 3" xfId="16482" xr:uid="{00000000-0005-0000-0000-0000C7400000}"/>
    <cellStyle name="Normal 5 2 2 2 2 4 4" xfId="16483" xr:uid="{00000000-0005-0000-0000-0000C8400000}"/>
    <cellStyle name="Normal 5 2 2 2 2 5" xfId="16484" xr:uid="{00000000-0005-0000-0000-0000C9400000}"/>
    <cellStyle name="Normal 5 2 2 2 2 5 2" xfId="16485" xr:uid="{00000000-0005-0000-0000-0000CA400000}"/>
    <cellStyle name="Normal 5 2 2 2 2 5 3" xfId="16486" xr:uid="{00000000-0005-0000-0000-0000CB400000}"/>
    <cellStyle name="Normal 5 2 2 2 2 6" xfId="16487" xr:uid="{00000000-0005-0000-0000-0000CC400000}"/>
    <cellStyle name="Normal 5 2 2 2 2 7" xfId="16488" xr:uid="{00000000-0005-0000-0000-0000CD400000}"/>
    <cellStyle name="Normal 5 2 2 2 2 8" xfId="16489" xr:uid="{00000000-0005-0000-0000-0000CE400000}"/>
    <cellStyle name="Normal 5 2 2 2 3" xfId="16490" xr:uid="{00000000-0005-0000-0000-0000CF400000}"/>
    <cellStyle name="Normal 5 2 2 2 3 2" xfId="16491" xr:uid="{00000000-0005-0000-0000-0000D0400000}"/>
    <cellStyle name="Normal 5 2 2 2 3 2 2" xfId="16492" xr:uid="{00000000-0005-0000-0000-0000D1400000}"/>
    <cellStyle name="Normal 5 2 2 2 3 2 2 2" xfId="16493" xr:uid="{00000000-0005-0000-0000-0000D2400000}"/>
    <cellStyle name="Normal 5 2 2 2 3 2 3" xfId="16494" xr:uid="{00000000-0005-0000-0000-0000D3400000}"/>
    <cellStyle name="Normal 5 2 2 2 3 2 4" xfId="16495" xr:uid="{00000000-0005-0000-0000-0000D4400000}"/>
    <cellStyle name="Normal 5 2 2 2 3 3" xfId="16496" xr:uid="{00000000-0005-0000-0000-0000D5400000}"/>
    <cellStyle name="Normal 5 2 2 2 3 3 2" xfId="16497" xr:uid="{00000000-0005-0000-0000-0000D6400000}"/>
    <cellStyle name="Normal 5 2 2 2 3 4" xfId="16498" xr:uid="{00000000-0005-0000-0000-0000D7400000}"/>
    <cellStyle name="Normal 5 2 2 2 3 5" xfId="16499" xr:uid="{00000000-0005-0000-0000-0000D8400000}"/>
    <cellStyle name="Normal 5 2 2 2 4" xfId="16500" xr:uid="{00000000-0005-0000-0000-0000D9400000}"/>
    <cellStyle name="Normal 5 2 2 2 4 2" xfId="16501" xr:uid="{00000000-0005-0000-0000-0000DA400000}"/>
    <cellStyle name="Normal 5 2 2 2 4 2 2" xfId="16502" xr:uid="{00000000-0005-0000-0000-0000DB400000}"/>
    <cellStyle name="Normal 5 2 2 2 4 2 3" xfId="16503" xr:uid="{00000000-0005-0000-0000-0000DC400000}"/>
    <cellStyle name="Normal 5 2 2 2 4 2 4" xfId="16504" xr:uid="{00000000-0005-0000-0000-0000DD400000}"/>
    <cellStyle name="Normal 5 2 2 2 4 3" xfId="16505" xr:uid="{00000000-0005-0000-0000-0000DE400000}"/>
    <cellStyle name="Normal 5 2 2 2 4 4" xfId="16506" xr:uid="{00000000-0005-0000-0000-0000DF400000}"/>
    <cellStyle name="Normal 5 2 2 2 4 5" xfId="16507" xr:uid="{00000000-0005-0000-0000-0000E0400000}"/>
    <cellStyle name="Normal 5 2 2 2 5" xfId="16508" xr:uid="{00000000-0005-0000-0000-0000E1400000}"/>
    <cellStyle name="Normal 5 2 2 2 5 2" xfId="16509" xr:uid="{00000000-0005-0000-0000-0000E2400000}"/>
    <cellStyle name="Normal 5 2 2 2 5 2 2" xfId="16510" xr:uid="{00000000-0005-0000-0000-0000E3400000}"/>
    <cellStyle name="Normal 5 2 2 2 5 2 3" xfId="16511" xr:uid="{00000000-0005-0000-0000-0000E4400000}"/>
    <cellStyle name="Normal 5 2 2 2 5 3" xfId="16512" xr:uid="{00000000-0005-0000-0000-0000E5400000}"/>
    <cellStyle name="Normal 5 2 2 2 5 4" xfId="16513" xr:uid="{00000000-0005-0000-0000-0000E6400000}"/>
    <cellStyle name="Normal 5 2 2 2 5 5" xfId="16514" xr:uid="{00000000-0005-0000-0000-0000E7400000}"/>
    <cellStyle name="Normal 5 2 2 2 6" xfId="16515" xr:uid="{00000000-0005-0000-0000-0000E8400000}"/>
    <cellStyle name="Normal 5 2 2 2 6 2" xfId="16516" xr:uid="{00000000-0005-0000-0000-0000E9400000}"/>
    <cellStyle name="Normal 5 2 2 2 6 3" xfId="16517" xr:uid="{00000000-0005-0000-0000-0000EA400000}"/>
    <cellStyle name="Normal 5 2 2 2 7" xfId="16518" xr:uid="{00000000-0005-0000-0000-0000EB400000}"/>
    <cellStyle name="Normal 5 2 2 2 8" xfId="16519" xr:uid="{00000000-0005-0000-0000-0000EC400000}"/>
    <cellStyle name="Normal 5 2 2 2 9" xfId="16520" xr:uid="{00000000-0005-0000-0000-0000ED400000}"/>
    <cellStyle name="Normal 5 2 2 20" xfId="16521" xr:uid="{00000000-0005-0000-0000-0000EE400000}"/>
    <cellStyle name="Normal 5 2 2 3" xfId="16522" xr:uid="{00000000-0005-0000-0000-0000EF400000}"/>
    <cellStyle name="Normal 5 2 2 3 2" xfId="16523" xr:uid="{00000000-0005-0000-0000-0000F0400000}"/>
    <cellStyle name="Normal 5 2 2 3 2 2" xfId="16524" xr:uid="{00000000-0005-0000-0000-0000F1400000}"/>
    <cellStyle name="Normal 5 2 2 3 2 2 2" xfId="16525" xr:uid="{00000000-0005-0000-0000-0000F2400000}"/>
    <cellStyle name="Normal 5 2 2 3 2 3" xfId="16526" xr:uid="{00000000-0005-0000-0000-0000F3400000}"/>
    <cellStyle name="Normal 5 2 2 3 3" xfId="16527" xr:uid="{00000000-0005-0000-0000-0000F4400000}"/>
    <cellStyle name="Normal 5 2 2 3 3 2" xfId="16528" xr:uid="{00000000-0005-0000-0000-0000F5400000}"/>
    <cellStyle name="Normal 5 2 2 3 3 2 2" xfId="16529" xr:uid="{00000000-0005-0000-0000-0000F6400000}"/>
    <cellStyle name="Normal 5 2 2 3 3 3" xfId="16530" xr:uid="{00000000-0005-0000-0000-0000F7400000}"/>
    <cellStyle name="Normal 5 2 2 3 4" xfId="16531" xr:uid="{00000000-0005-0000-0000-0000F8400000}"/>
    <cellStyle name="Normal 5 2 2 3 4 2" xfId="16532" xr:uid="{00000000-0005-0000-0000-0000F9400000}"/>
    <cellStyle name="Normal 5 2 2 3 5" xfId="16533" xr:uid="{00000000-0005-0000-0000-0000FA400000}"/>
    <cellStyle name="Normal 5 2 2 3 6" xfId="16534" xr:uid="{00000000-0005-0000-0000-0000FB400000}"/>
    <cellStyle name="Normal 5 2 2 4" xfId="16535" xr:uid="{00000000-0005-0000-0000-0000FC400000}"/>
    <cellStyle name="Normal 5 2 2 4 2" xfId="16536" xr:uid="{00000000-0005-0000-0000-0000FD400000}"/>
    <cellStyle name="Normal 5 2 2 4 2 2" xfId="16537" xr:uid="{00000000-0005-0000-0000-0000FE400000}"/>
    <cellStyle name="Normal 5 2 2 4 2 2 2" xfId="16538" xr:uid="{00000000-0005-0000-0000-0000FF400000}"/>
    <cellStyle name="Normal 5 2 2 4 2 2 2 2" xfId="16539" xr:uid="{00000000-0005-0000-0000-000000410000}"/>
    <cellStyle name="Normal 5 2 2 4 2 2 3" xfId="16540" xr:uid="{00000000-0005-0000-0000-000001410000}"/>
    <cellStyle name="Normal 5 2 2 4 2 2 4" xfId="16541" xr:uid="{00000000-0005-0000-0000-000002410000}"/>
    <cellStyle name="Normal 5 2 2 4 2 3" xfId="16542" xr:uid="{00000000-0005-0000-0000-000003410000}"/>
    <cellStyle name="Normal 5 2 2 4 2 3 2" xfId="16543" xr:uid="{00000000-0005-0000-0000-000004410000}"/>
    <cellStyle name="Normal 5 2 2 4 2 4" xfId="16544" xr:uid="{00000000-0005-0000-0000-000005410000}"/>
    <cellStyle name="Normal 5 2 2 4 2 5" xfId="16545" xr:uid="{00000000-0005-0000-0000-000006410000}"/>
    <cellStyle name="Normal 5 2 2 4 3" xfId="16546" xr:uid="{00000000-0005-0000-0000-000007410000}"/>
    <cellStyle name="Normal 5 2 2 4 3 2" xfId="16547" xr:uid="{00000000-0005-0000-0000-000008410000}"/>
    <cellStyle name="Normal 5 2 2 4 3 2 2" xfId="16548" xr:uid="{00000000-0005-0000-0000-000009410000}"/>
    <cellStyle name="Normal 5 2 2 4 3 2 2 2" xfId="16549" xr:uid="{00000000-0005-0000-0000-00000A410000}"/>
    <cellStyle name="Normal 5 2 2 4 3 2 3" xfId="16550" xr:uid="{00000000-0005-0000-0000-00000B410000}"/>
    <cellStyle name="Normal 5 2 2 4 3 2 4" xfId="16551" xr:uid="{00000000-0005-0000-0000-00000C410000}"/>
    <cellStyle name="Normal 5 2 2 4 3 3" xfId="16552" xr:uid="{00000000-0005-0000-0000-00000D410000}"/>
    <cellStyle name="Normal 5 2 2 4 3 3 2" xfId="16553" xr:uid="{00000000-0005-0000-0000-00000E410000}"/>
    <cellStyle name="Normal 5 2 2 4 3 4" xfId="16554" xr:uid="{00000000-0005-0000-0000-00000F410000}"/>
    <cellStyle name="Normal 5 2 2 4 3 5" xfId="16555" xr:uid="{00000000-0005-0000-0000-000010410000}"/>
    <cellStyle name="Normal 5 2 2 4 4" xfId="16556" xr:uid="{00000000-0005-0000-0000-000011410000}"/>
    <cellStyle name="Normal 5 2 2 4 4 2" xfId="16557" xr:uid="{00000000-0005-0000-0000-000012410000}"/>
    <cellStyle name="Normal 5 2 2 4 4 2 2" xfId="16558" xr:uid="{00000000-0005-0000-0000-000013410000}"/>
    <cellStyle name="Normal 5 2 2 4 4 2 3" xfId="16559" xr:uid="{00000000-0005-0000-0000-000014410000}"/>
    <cellStyle name="Normal 5 2 2 4 4 2 4" xfId="16560" xr:uid="{00000000-0005-0000-0000-000015410000}"/>
    <cellStyle name="Normal 5 2 2 4 4 3" xfId="16561" xr:uid="{00000000-0005-0000-0000-000016410000}"/>
    <cellStyle name="Normal 5 2 2 4 4 4" xfId="16562" xr:uid="{00000000-0005-0000-0000-000017410000}"/>
    <cellStyle name="Normal 5 2 2 4 4 5" xfId="16563" xr:uid="{00000000-0005-0000-0000-000018410000}"/>
    <cellStyle name="Normal 5 2 2 4 5" xfId="16564" xr:uid="{00000000-0005-0000-0000-000019410000}"/>
    <cellStyle name="Normal 5 2 2 4 5 2" xfId="16565" xr:uid="{00000000-0005-0000-0000-00001A410000}"/>
    <cellStyle name="Normal 5 2 2 4 5 3" xfId="16566" xr:uid="{00000000-0005-0000-0000-00001B410000}"/>
    <cellStyle name="Normal 5 2 2 4 5 4" xfId="16567" xr:uid="{00000000-0005-0000-0000-00001C410000}"/>
    <cellStyle name="Normal 5 2 2 4 6" xfId="16568" xr:uid="{00000000-0005-0000-0000-00001D410000}"/>
    <cellStyle name="Normal 5 2 2 4 7" xfId="16569" xr:uid="{00000000-0005-0000-0000-00001E410000}"/>
    <cellStyle name="Normal 5 2 2 4 8" xfId="16570" xr:uid="{00000000-0005-0000-0000-00001F410000}"/>
    <cellStyle name="Normal 5 2 2 5" xfId="16571" xr:uid="{00000000-0005-0000-0000-000020410000}"/>
    <cellStyle name="Normal 5 2 2 5 2" xfId="16572" xr:uid="{00000000-0005-0000-0000-000021410000}"/>
    <cellStyle name="Normal 5 2 2 5 2 2" xfId="16573" xr:uid="{00000000-0005-0000-0000-000022410000}"/>
    <cellStyle name="Normal 5 2 2 5 2 2 2" xfId="16574" xr:uid="{00000000-0005-0000-0000-000023410000}"/>
    <cellStyle name="Normal 5 2 2 5 2 2 3" xfId="16575" xr:uid="{00000000-0005-0000-0000-000024410000}"/>
    <cellStyle name="Normal 5 2 2 5 2 3" xfId="16576" xr:uid="{00000000-0005-0000-0000-000025410000}"/>
    <cellStyle name="Normal 5 2 2 5 2 3 2" xfId="16577" xr:uid="{00000000-0005-0000-0000-000026410000}"/>
    <cellStyle name="Normal 5 2 2 5 2 4" xfId="16578" xr:uid="{00000000-0005-0000-0000-000027410000}"/>
    <cellStyle name="Normal 5 2 2 5 3" xfId="16579" xr:uid="{00000000-0005-0000-0000-000028410000}"/>
    <cellStyle name="Normal 5 2 2 5 3 2" xfId="16580" xr:uid="{00000000-0005-0000-0000-000029410000}"/>
    <cellStyle name="Normal 5 2 2 5 3 2 2" xfId="16581" xr:uid="{00000000-0005-0000-0000-00002A410000}"/>
    <cellStyle name="Normal 5 2 2 5 3 3" xfId="16582" xr:uid="{00000000-0005-0000-0000-00002B410000}"/>
    <cellStyle name="Normal 5 2 2 5 3 4" xfId="16583" xr:uid="{00000000-0005-0000-0000-00002C410000}"/>
    <cellStyle name="Normal 5 2 2 5 4" xfId="16584" xr:uid="{00000000-0005-0000-0000-00002D410000}"/>
    <cellStyle name="Normal 5 2 2 5 4 2" xfId="16585" xr:uid="{00000000-0005-0000-0000-00002E410000}"/>
    <cellStyle name="Normal 5 2 2 5 4 3" xfId="16586" xr:uid="{00000000-0005-0000-0000-00002F410000}"/>
    <cellStyle name="Normal 5 2 2 5 5" xfId="16587" xr:uid="{00000000-0005-0000-0000-000030410000}"/>
    <cellStyle name="Normal 5 2 2 5 6" xfId="16588" xr:uid="{00000000-0005-0000-0000-000031410000}"/>
    <cellStyle name="Normal 5 2 2 6" xfId="16589" xr:uid="{00000000-0005-0000-0000-000032410000}"/>
    <cellStyle name="Normal 5 2 2 6 2" xfId="16590" xr:uid="{00000000-0005-0000-0000-000033410000}"/>
    <cellStyle name="Normal 5 2 2 6 2 2" xfId="16591" xr:uid="{00000000-0005-0000-0000-000034410000}"/>
    <cellStyle name="Normal 5 2 2 6 2 2 2" xfId="16592" xr:uid="{00000000-0005-0000-0000-000035410000}"/>
    <cellStyle name="Normal 5 2 2 6 2 2 3" xfId="16593" xr:uid="{00000000-0005-0000-0000-000036410000}"/>
    <cellStyle name="Normal 5 2 2 6 2 3" xfId="16594" xr:uid="{00000000-0005-0000-0000-000037410000}"/>
    <cellStyle name="Normal 5 2 2 6 2 3 2" xfId="16595" xr:uid="{00000000-0005-0000-0000-000038410000}"/>
    <cellStyle name="Normal 5 2 2 6 2 4" xfId="16596" xr:uid="{00000000-0005-0000-0000-000039410000}"/>
    <cellStyle name="Normal 5 2 2 6 3" xfId="16597" xr:uid="{00000000-0005-0000-0000-00003A410000}"/>
    <cellStyle name="Normal 5 2 2 6 3 2" xfId="16598" xr:uid="{00000000-0005-0000-0000-00003B410000}"/>
    <cellStyle name="Normal 5 2 2 6 3 2 2" xfId="16599" xr:uid="{00000000-0005-0000-0000-00003C410000}"/>
    <cellStyle name="Normal 5 2 2 6 3 3" xfId="16600" xr:uid="{00000000-0005-0000-0000-00003D410000}"/>
    <cellStyle name="Normal 5 2 2 6 3 4" xfId="16601" xr:uid="{00000000-0005-0000-0000-00003E410000}"/>
    <cellStyle name="Normal 5 2 2 6 4" xfId="16602" xr:uid="{00000000-0005-0000-0000-00003F410000}"/>
    <cellStyle name="Normal 5 2 2 6 4 2" xfId="16603" xr:uid="{00000000-0005-0000-0000-000040410000}"/>
    <cellStyle name="Normal 5 2 2 6 4 3" xfId="16604" xr:uid="{00000000-0005-0000-0000-000041410000}"/>
    <cellStyle name="Normal 5 2 2 6 5" xfId="16605" xr:uid="{00000000-0005-0000-0000-000042410000}"/>
    <cellStyle name="Normal 5 2 2 6 6" xfId="16606" xr:uid="{00000000-0005-0000-0000-000043410000}"/>
    <cellStyle name="Normal 5 2 2 7" xfId="16607" xr:uid="{00000000-0005-0000-0000-000044410000}"/>
    <cellStyle name="Normal 5 2 2 7 2" xfId="16608" xr:uid="{00000000-0005-0000-0000-000045410000}"/>
    <cellStyle name="Normal 5 2 2 7 2 2" xfId="16609" xr:uid="{00000000-0005-0000-0000-000046410000}"/>
    <cellStyle name="Normal 5 2 2 7 2 2 2" xfId="16610" xr:uid="{00000000-0005-0000-0000-000047410000}"/>
    <cellStyle name="Normal 5 2 2 7 2 2 3" xfId="16611" xr:uid="{00000000-0005-0000-0000-000048410000}"/>
    <cellStyle name="Normal 5 2 2 7 2 3" xfId="16612" xr:uid="{00000000-0005-0000-0000-000049410000}"/>
    <cellStyle name="Normal 5 2 2 7 2 3 2" xfId="16613" xr:uid="{00000000-0005-0000-0000-00004A410000}"/>
    <cellStyle name="Normal 5 2 2 7 2 4" xfId="16614" xr:uid="{00000000-0005-0000-0000-00004B410000}"/>
    <cellStyle name="Normal 5 2 2 7 3" xfId="16615" xr:uid="{00000000-0005-0000-0000-00004C410000}"/>
    <cellStyle name="Normal 5 2 2 7 3 2" xfId="16616" xr:uid="{00000000-0005-0000-0000-00004D410000}"/>
    <cellStyle name="Normal 5 2 2 7 3 2 2" xfId="16617" xr:uid="{00000000-0005-0000-0000-00004E410000}"/>
    <cellStyle name="Normal 5 2 2 7 3 3" xfId="16618" xr:uid="{00000000-0005-0000-0000-00004F410000}"/>
    <cellStyle name="Normal 5 2 2 7 3 4" xfId="16619" xr:uid="{00000000-0005-0000-0000-000050410000}"/>
    <cellStyle name="Normal 5 2 2 7 4" xfId="16620" xr:uid="{00000000-0005-0000-0000-000051410000}"/>
    <cellStyle name="Normal 5 2 2 7 4 2" xfId="16621" xr:uid="{00000000-0005-0000-0000-000052410000}"/>
    <cellStyle name="Normal 5 2 2 7 4 3" xfId="16622" xr:uid="{00000000-0005-0000-0000-000053410000}"/>
    <cellStyle name="Normal 5 2 2 7 5" xfId="16623" xr:uid="{00000000-0005-0000-0000-000054410000}"/>
    <cellStyle name="Normal 5 2 2 7 6" xfId="16624" xr:uid="{00000000-0005-0000-0000-000055410000}"/>
    <cellStyle name="Normal 5 2 2 8" xfId="16625" xr:uid="{00000000-0005-0000-0000-000056410000}"/>
    <cellStyle name="Normal 5 2 2 8 2" xfId="16626" xr:uid="{00000000-0005-0000-0000-000057410000}"/>
    <cellStyle name="Normal 5 2 2 8 2 2" xfId="16627" xr:uid="{00000000-0005-0000-0000-000058410000}"/>
    <cellStyle name="Normal 5 2 2 8 2 2 2" xfId="16628" xr:uid="{00000000-0005-0000-0000-000059410000}"/>
    <cellStyle name="Normal 5 2 2 8 2 3" xfId="16629" xr:uid="{00000000-0005-0000-0000-00005A410000}"/>
    <cellStyle name="Normal 5 2 2 8 2 4" xfId="16630" xr:uid="{00000000-0005-0000-0000-00005B410000}"/>
    <cellStyle name="Normal 5 2 2 8 3" xfId="16631" xr:uid="{00000000-0005-0000-0000-00005C410000}"/>
    <cellStyle name="Normal 5 2 2 8 3 2" xfId="16632" xr:uid="{00000000-0005-0000-0000-00005D410000}"/>
    <cellStyle name="Normal 5 2 2 8 3 2 2" xfId="16633" xr:uid="{00000000-0005-0000-0000-00005E410000}"/>
    <cellStyle name="Normal 5 2 2 8 3 3" xfId="16634" xr:uid="{00000000-0005-0000-0000-00005F410000}"/>
    <cellStyle name="Normal 5 2 2 8 3 4" xfId="16635" xr:uid="{00000000-0005-0000-0000-000060410000}"/>
    <cellStyle name="Normal 5 2 2 8 4" xfId="16636" xr:uid="{00000000-0005-0000-0000-000061410000}"/>
    <cellStyle name="Normal 5 2 2 8 4 2" xfId="16637" xr:uid="{00000000-0005-0000-0000-000062410000}"/>
    <cellStyle name="Normal 5 2 2 8 5" xfId="16638" xr:uid="{00000000-0005-0000-0000-000063410000}"/>
    <cellStyle name="Normal 5 2 2 8 6" xfId="16639" xr:uid="{00000000-0005-0000-0000-000064410000}"/>
    <cellStyle name="Normal 5 2 2 9" xfId="16640" xr:uid="{00000000-0005-0000-0000-000065410000}"/>
    <cellStyle name="Normal 5 2 2 9 2" xfId="16641" xr:uid="{00000000-0005-0000-0000-000066410000}"/>
    <cellStyle name="Normal 5 2 2 9 2 2" xfId="16642" xr:uid="{00000000-0005-0000-0000-000067410000}"/>
    <cellStyle name="Normal 5 2 2 9 2 2 2" xfId="16643" xr:uid="{00000000-0005-0000-0000-000068410000}"/>
    <cellStyle name="Normal 5 2 2 9 2 3" xfId="16644" xr:uid="{00000000-0005-0000-0000-000069410000}"/>
    <cellStyle name="Normal 5 2 2 9 3" xfId="16645" xr:uid="{00000000-0005-0000-0000-00006A410000}"/>
    <cellStyle name="Normal 5 2 2 9 3 2" xfId="16646" xr:uid="{00000000-0005-0000-0000-00006B410000}"/>
    <cellStyle name="Normal 5 2 2 9 3 2 2" xfId="16647" xr:uid="{00000000-0005-0000-0000-00006C410000}"/>
    <cellStyle name="Normal 5 2 2 9 3 3" xfId="16648" xr:uid="{00000000-0005-0000-0000-00006D410000}"/>
    <cellStyle name="Normal 5 2 2 9 4" xfId="16649" xr:uid="{00000000-0005-0000-0000-00006E410000}"/>
    <cellStyle name="Normal 5 2 2 9 4 2" xfId="16650" xr:uid="{00000000-0005-0000-0000-00006F410000}"/>
    <cellStyle name="Normal 5 2 2 9 5" xfId="16651" xr:uid="{00000000-0005-0000-0000-000070410000}"/>
    <cellStyle name="Normal 5 2 2 9 6" xfId="16652" xr:uid="{00000000-0005-0000-0000-000071410000}"/>
    <cellStyle name="Normal 5 2 20" xfId="16653" xr:uid="{00000000-0005-0000-0000-000072410000}"/>
    <cellStyle name="Normal 5 2 20 2" xfId="16654" xr:uid="{00000000-0005-0000-0000-000073410000}"/>
    <cellStyle name="Normal 5 2 21" xfId="16655" xr:uid="{00000000-0005-0000-0000-000074410000}"/>
    <cellStyle name="Normal 5 2 22" xfId="16656" xr:uid="{00000000-0005-0000-0000-000075410000}"/>
    <cellStyle name="Normal 5 2 23" xfId="16657" xr:uid="{00000000-0005-0000-0000-000076410000}"/>
    <cellStyle name="Normal 5 2 24" xfId="16658" xr:uid="{00000000-0005-0000-0000-000077410000}"/>
    <cellStyle name="Normal 5 2 25" xfId="16659" xr:uid="{00000000-0005-0000-0000-000078410000}"/>
    <cellStyle name="Normal 5 2 3" xfId="16660" xr:uid="{00000000-0005-0000-0000-000079410000}"/>
    <cellStyle name="Normal 5 2 3 10" xfId="16661" xr:uid="{00000000-0005-0000-0000-00007A410000}"/>
    <cellStyle name="Normal 5 2 3 11" xfId="16662" xr:uid="{00000000-0005-0000-0000-00007B410000}"/>
    <cellStyle name="Normal 5 2 3 12" xfId="16663" xr:uid="{00000000-0005-0000-0000-00007C410000}"/>
    <cellStyle name="Normal 5 2 3 2" xfId="16664" xr:uid="{00000000-0005-0000-0000-00007D410000}"/>
    <cellStyle name="Normal 5 2 3 2 2" xfId="16665" xr:uid="{00000000-0005-0000-0000-00007E410000}"/>
    <cellStyle name="Normal 5 2 3 2 2 2" xfId="16666" xr:uid="{00000000-0005-0000-0000-00007F410000}"/>
    <cellStyle name="Normal 5 2 3 2 3" xfId="16667" xr:uid="{00000000-0005-0000-0000-000080410000}"/>
    <cellStyle name="Normal 5 2 3 2 4" xfId="16668" xr:uid="{00000000-0005-0000-0000-000081410000}"/>
    <cellStyle name="Normal 5 2 3 3" xfId="16669" xr:uid="{00000000-0005-0000-0000-000082410000}"/>
    <cellStyle name="Normal 5 2 3 3 2" xfId="16670" xr:uid="{00000000-0005-0000-0000-000083410000}"/>
    <cellStyle name="Normal 5 2 3 3 2 2" xfId="16671" xr:uid="{00000000-0005-0000-0000-000084410000}"/>
    <cellStyle name="Normal 5 2 3 3 2 2 2" xfId="16672" xr:uid="{00000000-0005-0000-0000-000085410000}"/>
    <cellStyle name="Normal 5 2 3 3 2 2 2 2" xfId="16673" xr:uid="{00000000-0005-0000-0000-000086410000}"/>
    <cellStyle name="Normal 5 2 3 3 2 2 2 3" xfId="16674" xr:uid="{00000000-0005-0000-0000-000087410000}"/>
    <cellStyle name="Normal 5 2 3 3 2 2 3" xfId="16675" xr:uid="{00000000-0005-0000-0000-000088410000}"/>
    <cellStyle name="Normal 5 2 3 3 2 2 4" xfId="16676" xr:uid="{00000000-0005-0000-0000-000089410000}"/>
    <cellStyle name="Normal 5 2 3 3 2 2 5" xfId="16677" xr:uid="{00000000-0005-0000-0000-00008A410000}"/>
    <cellStyle name="Normal 5 2 3 3 2 3" xfId="16678" xr:uid="{00000000-0005-0000-0000-00008B410000}"/>
    <cellStyle name="Normal 5 2 3 3 2 3 2" xfId="16679" xr:uid="{00000000-0005-0000-0000-00008C410000}"/>
    <cellStyle name="Normal 5 2 3 3 2 3 2 2" xfId="16680" xr:uid="{00000000-0005-0000-0000-00008D410000}"/>
    <cellStyle name="Normal 5 2 3 3 2 3 2 3" xfId="16681" xr:uid="{00000000-0005-0000-0000-00008E410000}"/>
    <cellStyle name="Normal 5 2 3 3 2 3 3" xfId="16682" xr:uid="{00000000-0005-0000-0000-00008F410000}"/>
    <cellStyle name="Normal 5 2 3 3 2 3 4" xfId="16683" xr:uid="{00000000-0005-0000-0000-000090410000}"/>
    <cellStyle name="Normal 5 2 3 3 2 4" xfId="16684" xr:uid="{00000000-0005-0000-0000-000091410000}"/>
    <cellStyle name="Normal 5 2 3 3 2 4 2" xfId="16685" xr:uid="{00000000-0005-0000-0000-000092410000}"/>
    <cellStyle name="Normal 5 2 3 3 2 4 2 2" xfId="16686" xr:uid="{00000000-0005-0000-0000-000093410000}"/>
    <cellStyle name="Normal 5 2 3 3 2 4 2 3" xfId="16687" xr:uid="{00000000-0005-0000-0000-000094410000}"/>
    <cellStyle name="Normal 5 2 3 3 2 4 3" xfId="16688" xr:uid="{00000000-0005-0000-0000-000095410000}"/>
    <cellStyle name="Normal 5 2 3 3 2 4 4" xfId="16689" xr:uid="{00000000-0005-0000-0000-000096410000}"/>
    <cellStyle name="Normal 5 2 3 3 2 5" xfId="16690" xr:uid="{00000000-0005-0000-0000-000097410000}"/>
    <cellStyle name="Normal 5 2 3 3 2 5 2" xfId="16691" xr:uid="{00000000-0005-0000-0000-000098410000}"/>
    <cellStyle name="Normal 5 2 3 3 2 5 3" xfId="16692" xr:uid="{00000000-0005-0000-0000-000099410000}"/>
    <cellStyle name="Normal 5 2 3 3 2 6" xfId="16693" xr:uid="{00000000-0005-0000-0000-00009A410000}"/>
    <cellStyle name="Normal 5 2 3 3 2 7" xfId="16694" xr:uid="{00000000-0005-0000-0000-00009B410000}"/>
    <cellStyle name="Normal 5 2 3 3 2 8" xfId="16695" xr:uid="{00000000-0005-0000-0000-00009C410000}"/>
    <cellStyle name="Normal 5 2 3 3 3" xfId="16696" xr:uid="{00000000-0005-0000-0000-00009D410000}"/>
    <cellStyle name="Normal 5 2 3 3 3 2" xfId="16697" xr:uid="{00000000-0005-0000-0000-00009E410000}"/>
    <cellStyle name="Normal 5 2 3 3 3 2 2" xfId="16698" xr:uid="{00000000-0005-0000-0000-00009F410000}"/>
    <cellStyle name="Normal 5 2 3 3 3 2 3" xfId="16699" xr:uid="{00000000-0005-0000-0000-0000A0410000}"/>
    <cellStyle name="Normal 5 2 3 3 3 3" xfId="16700" xr:uid="{00000000-0005-0000-0000-0000A1410000}"/>
    <cellStyle name="Normal 5 2 3 3 3 4" xfId="16701" xr:uid="{00000000-0005-0000-0000-0000A2410000}"/>
    <cellStyle name="Normal 5 2 3 3 3 5" xfId="16702" xr:uid="{00000000-0005-0000-0000-0000A3410000}"/>
    <cellStyle name="Normal 5 2 3 3 4" xfId="16703" xr:uid="{00000000-0005-0000-0000-0000A4410000}"/>
    <cellStyle name="Normal 5 2 3 3 4 2" xfId="16704" xr:uid="{00000000-0005-0000-0000-0000A5410000}"/>
    <cellStyle name="Normal 5 2 3 3 4 2 2" xfId="16705" xr:uid="{00000000-0005-0000-0000-0000A6410000}"/>
    <cellStyle name="Normal 5 2 3 3 4 2 3" xfId="16706" xr:uid="{00000000-0005-0000-0000-0000A7410000}"/>
    <cellStyle name="Normal 5 2 3 3 4 3" xfId="16707" xr:uid="{00000000-0005-0000-0000-0000A8410000}"/>
    <cellStyle name="Normal 5 2 3 3 4 4" xfId="16708" xr:uid="{00000000-0005-0000-0000-0000A9410000}"/>
    <cellStyle name="Normal 5 2 3 3 5" xfId="16709" xr:uid="{00000000-0005-0000-0000-0000AA410000}"/>
    <cellStyle name="Normal 5 2 3 3 5 2" xfId="16710" xr:uid="{00000000-0005-0000-0000-0000AB410000}"/>
    <cellStyle name="Normal 5 2 3 3 5 2 2" xfId="16711" xr:uid="{00000000-0005-0000-0000-0000AC410000}"/>
    <cellStyle name="Normal 5 2 3 3 5 2 3" xfId="16712" xr:uid="{00000000-0005-0000-0000-0000AD410000}"/>
    <cellStyle name="Normal 5 2 3 3 5 3" xfId="16713" xr:uid="{00000000-0005-0000-0000-0000AE410000}"/>
    <cellStyle name="Normal 5 2 3 3 5 4" xfId="16714" xr:uid="{00000000-0005-0000-0000-0000AF410000}"/>
    <cellStyle name="Normal 5 2 3 3 6" xfId="16715" xr:uid="{00000000-0005-0000-0000-0000B0410000}"/>
    <cellStyle name="Normal 5 2 3 3 6 2" xfId="16716" xr:uid="{00000000-0005-0000-0000-0000B1410000}"/>
    <cellStyle name="Normal 5 2 3 3 6 3" xfId="16717" xr:uid="{00000000-0005-0000-0000-0000B2410000}"/>
    <cellStyle name="Normal 5 2 3 3 7" xfId="16718" xr:uid="{00000000-0005-0000-0000-0000B3410000}"/>
    <cellStyle name="Normal 5 2 3 3 8" xfId="16719" xr:uid="{00000000-0005-0000-0000-0000B4410000}"/>
    <cellStyle name="Normal 5 2 3 3 9" xfId="16720" xr:uid="{00000000-0005-0000-0000-0000B5410000}"/>
    <cellStyle name="Normal 5 2 3 4" xfId="16721" xr:uid="{00000000-0005-0000-0000-0000B6410000}"/>
    <cellStyle name="Normal 5 2 3 4 2" xfId="16722" xr:uid="{00000000-0005-0000-0000-0000B7410000}"/>
    <cellStyle name="Normal 5 2 3 4 2 2" xfId="16723" xr:uid="{00000000-0005-0000-0000-0000B8410000}"/>
    <cellStyle name="Normal 5 2 3 4 2 2 2" xfId="16724" xr:uid="{00000000-0005-0000-0000-0000B9410000}"/>
    <cellStyle name="Normal 5 2 3 4 2 2 3" xfId="16725" xr:uid="{00000000-0005-0000-0000-0000BA410000}"/>
    <cellStyle name="Normal 5 2 3 4 2 3" xfId="16726" xr:uid="{00000000-0005-0000-0000-0000BB410000}"/>
    <cellStyle name="Normal 5 2 3 4 2 4" xfId="16727" xr:uid="{00000000-0005-0000-0000-0000BC410000}"/>
    <cellStyle name="Normal 5 2 3 4 2 5" xfId="16728" xr:uid="{00000000-0005-0000-0000-0000BD410000}"/>
    <cellStyle name="Normal 5 2 3 4 3" xfId="16729" xr:uid="{00000000-0005-0000-0000-0000BE410000}"/>
    <cellStyle name="Normal 5 2 3 4 3 2" xfId="16730" xr:uid="{00000000-0005-0000-0000-0000BF410000}"/>
    <cellStyle name="Normal 5 2 3 4 3 2 2" xfId="16731" xr:uid="{00000000-0005-0000-0000-0000C0410000}"/>
    <cellStyle name="Normal 5 2 3 4 3 2 3" xfId="16732" xr:uid="{00000000-0005-0000-0000-0000C1410000}"/>
    <cellStyle name="Normal 5 2 3 4 3 3" xfId="16733" xr:uid="{00000000-0005-0000-0000-0000C2410000}"/>
    <cellStyle name="Normal 5 2 3 4 3 4" xfId="16734" xr:uid="{00000000-0005-0000-0000-0000C3410000}"/>
    <cellStyle name="Normal 5 2 3 4 4" xfId="16735" xr:uid="{00000000-0005-0000-0000-0000C4410000}"/>
    <cellStyle name="Normal 5 2 3 4 4 2" xfId="16736" xr:uid="{00000000-0005-0000-0000-0000C5410000}"/>
    <cellStyle name="Normal 5 2 3 4 4 2 2" xfId="16737" xr:uid="{00000000-0005-0000-0000-0000C6410000}"/>
    <cellStyle name="Normal 5 2 3 4 4 2 3" xfId="16738" xr:uid="{00000000-0005-0000-0000-0000C7410000}"/>
    <cellStyle name="Normal 5 2 3 4 4 3" xfId="16739" xr:uid="{00000000-0005-0000-0000-0000C8410000}"/>
    <cellStyle name="Normal 5 2 3 4 4 4" xfId="16740" xr:uid="{00000000-0005-0000-0000-0000C9410000}"/>
    <cellStyle name="Normal 5 2 3 4 5" xfId="16741" xr:uid="{00000000-0005-0000-0000-0000CA410000}"/>
    <cellStyle name="Normal 5 2 3 4 5 2" xfId="16742" xr:uid="{00000000-0005-0000-0000-0000CB410000}"/>
    <cellStyle name="Normal 5 2 3 4 5 3" xfId="16743" xr:uid="{00000000-0005-0000-0000-0000CC410000}"/>
    <cellStyle name="Normal 5 2 3 4 6" xfId="16744" xr:uid="{00000000-0005-0000-0000-0000CD410000}"/>
    <cellStyle name="Normal 5 2 3 4 7" xfId="16745" xr:uid="{00000000-0005-0000-0000-0000CE410000}"/>
    <cellStyle name="Normal 5 2 3 4 8" xfId="16746" xr:uid="{00000000-0005-0000-0000-0000CF410000}"/>
    <cellStyle name="Normal 5 2 3 5" xfId="16747" xr:uid="{00000000-0005-0000-0000-0000D0410000}"/>
    <cellStyle name="Normal 5 2 3 5 2" xfId="16748" xr:uid="{00000000-0005-0000-0000-0000D1410000}"/>
    <cellStyle name="Normal 5 2 3 5 2 2" xfId="16749" xr:uid="{00000000-0005-0000-0000-0000D2410000}"/>
    <cellStyle name="Normal 5 2 3 5 2 3" xfId="16750" xr:uid="{00000000-0005-0000-0000-0000D3410000}"/>
    <cellStyle name="Normal 5 2 3 5 3" xfId="16751" xr:uid="{00000000-0005-0000-0000-0000D4410000}"/>
    <cellStyle name="Normal 5 2 3 5 4" xfId="16752" xr:uid="{00000000-0005-0000-0000-0000D5410000}"/>
    <cellStyle name="Normal 5 2 3 5 5" xfId="16753" xr:uid="{00000000-0005-0000-0000-0000D6410000}"/>
    <cellStyle name="Normal 5 2 3 6" xfId="16754" xr:uid="{00000000-0005-0000-0000-0000D7410000}"/>
    <cellStyle name="Normal 5 2 3 6 2" xfId="16755" xr:uid="{00000000-0005-0000-0000-0000D8410000}"/>
    <cellStyle name="Normal 5 2 3 6 2 2" xfId="16756" xr:uid="{00000000-0005-0000-0000-0000D9410000}"/>
    <cellStyle name="Normal 5 2 3 6 2 3" xfId="16757" xr:uid="{00000000-0005-0000-0000-0000DA410000}"/>
    <cellStyle name="Normal 5 2 3 6 3" xfId="16758" xr:uid="{00000000-0005-0000-0000-0000DB410000}"/>
    <cellStyle name="Normal 5 2 3 6 4" xfId="16759" xr:uid="{00000000-0005-0000-0000-0000DC410000}"/>
    <cellStyle name="Normal 5 2 3 7" xfId="16760" xr:uid="{00000000-0005-0000-0000-0000DD410000}"/>
    <cellStyle name="Normal 5 2 3 7 2" xfId="16761" xr:uid="{00000000-0005-0000-0000-0000DE410000}"/>
    <cellStyle name="Normal 5 2 3 7 2 2" xfId="16762" xr:uid="{00000000-0005-0000-0000-0000DF410000}"/>
    <cellStyle name="Normal 5 2 3 7 2 3" xfId="16763" xr:uid="{00000000-0005-0000-0000-0000E0410000}"/>
    <cellStyle name="Normal 5 2 3 7 3" xfId="16764" xr:uid="{00000000-0005-0000-0000-0000E1410000}"/>
    <cellStyle name="Normal 5 2 3 7 4" xfId="16765" xr:uid="{00000000-0005-0000-0000-0000E2410000}"/>
    <cellStyle name="Normal 5 2 3 8" xfId="16766" xr:uid="{00000000-0005-0000-0000-0000E3410000}"/>
    <cellStyle name="Normal 5 2 3 8 2" xfId="16767" xr:uid="{00000000-0005-0000-0000-0000E4410000}"/>
    <cellStyle name="Normal 5 2 3 8 3" xfId="16768" xr:uid="{00000000-0005-0000-0000-0000E5410000}"/>
    <cellStyle name="Normal 5 2 3 9" xfId="16769" xr:uid="{00000000-0005-0000-0000-0000E6410000}"/>
    <cellStyle name="Normal 5 2 4" xfId="16770" xr:uid="{00000000-0005-0000-0000-0000E7410000}"/>
    <cellStyle name="Normal 5 2 4 10" xfId="16771" xr:uid="{00000000-0005-0000-0000-0000E8410000}"/>
    <cellStyle name="Normal 5 2 4 11" xfId="16772" xr:uid="{00000000-0005-0000-0000-0000E9410000}"/>
    <cellStyle name="Normal 5 2 4 12" xfId="16773" xr:uid="{00000000-0005-0000-0000-0000EA410000}"/>
    <cellStyle name="Normal 5 2 4 13" xfId="16774" xr:uid="{00000000-0005-0000-0000-0000EB410000}"/>
    <cellStyle name="Normal 5 2 4 14" xfId="16775" xr:uid="{00000000-0005-0000-0000-0000EC410000}"/>
    <cellStyle name="Normal 5 2 4 2" xfId="16776" xr:uid="{00000000-0005-0000-0000-0000ED410000}"/>
    <cellStyle name="Normal 5 2 4 2 2" xfId="16777" xr:uid="{00000000-0005-0000-0000-0000EE410000}"/>
    <cellStyle name="Normal 5 2 4 2 2 2" xfId="16778" xr:uid="{00000000-0005-0000-0000-0000EF410000}"/>
    <cellStyle name="Normal 5 2 4 2 2 2 2" xfId="16779" xr:uid="{00000000-0005-0000-0000-0000F0410000}"/>
    <cellStyle name="Normal 5 2 4 2 2 2 2 2" xfId="16780" xr:uid="{00000000-0005-0000-0000-0000F1410000}"/>
    <cellStyle name="Normal 5 2 4 2 2 2 2 3" xfId="16781" xr:uid="{00000000-0005-0000-0000-0000F2410000}"/>
    <cellStyle name="Normal 5 2 4 2 2 2 3" xfId="16782" xr:uid="{00000000-0005-0000-0000-0000F3410000}"/>
    <cellStyle name="Normal 5 2 4 2 2 2 4" xfId="16783" xr:uid="{00000000-0005-0000-0000-0000F4410000}"/>
    <cellStyle name="Normal 5 2 4 2 2 2 5" xfId="16784" xr:uid="{00000000-0005-0000-0000-0000F5410000}"/>
    <cellStyle name="Normal 5 2 4 2 2 3" xfId="16785" xr:uid="{00000000-0005-0000-0000-0000F6410000}"/>
    <cellStyle name="Normal 5 2 4 2 2 3 2" xfId="16786" xr:uid="{00000000-0005-0000-0000-0000F7410000}"/>
    <cellStyle name="Normal 5 2 4 2 2 3 2 2" xfId="16787" xr:uid="{00000000-0005-0000-0000-0000F8410000}"/>
    <cellStyle name="Normal 5 2 4 2 2 3 2 3" xfId="16788" xr:uid="{00000000-0005-0000-0000-0000F9410000}"/>
    <cellStyle name="Normal 5 2 4 2 2 3 3" xfId="16789" xr:uid="{00000000-0005-0000-0000-0000FA410000}"/>
    <cellStyle name="Normal 5 2 4 2 2 3 4" xfId="16790" xr:uid="{00000000-0005-0000-0000-0000FB410000}"/>
    <cellStyle name="Normal 5 2 4 2 2 4" xfId="16791" xr:uid="{00000000-0005-0000-0000-0000FC410000}"/>
    <cellStyle name="Normal 5 2 4 2 2 4 2" xfId="16792" xr:uid="{00000000-0005-0000-0000-0000FD410000}"/>
    <cellStyle name="Normal 5 2 4 2 2 4 2 2" xfId="16793" xr:uid="{00000000-0005-0000-0000-0000FE410000}"/>
    <cellStyle name="Normal 5 2 4 2 2 4 2 3" xfId="16794" xr:uid="{00000000-0005-0000-0000-0000FF410000}"/>
    <cellStyle name="Normal 5 2 4 2 2 4 3" xfId="16795" xr:uid="{00000000-0005-0000-0000-000000420000}"/>
    <cellStyle name="Normal 5 2 4 2 2 4 4" xfId="16796" xr:uid="{00000000-0005-0000-0000-000001420000}"/>
    <cellStyle name="Normal 5 2 4 2 2 5" xfId="16797" xr:uid="{00000000-0005-0000-0000-000002420000}"/>
    <cellStyle name="Normal 5 2 4 2 2 5 2" xfId="16798" xr:uid="{00000000-0005-0000-0000-000003420000}"/>
    <cellStyle name="Normal 5 2 4 2 2 5 3" xfId="16799" xr:uid="{00000000-0005-0000-0000-000004420000}"/>
    <cellStyle name="Normal 5 2 4 2 2 6" xfId="16800" xr:uid="{00000000-0005-0000-0000-000005420000}"/>
    <cellStyle name="Normal 5 2 4 2 2 7" xfId="16801" xr:uid="{00000000-0005-0000-0000-000006420000}"/>
    <cellStyle name="Normal 5 2 4 2 2 8" xfId="16802" xr:uid="{00000000-0005-0000-0000-000007420000}"/>
    <cellStyle name="Normal 5 2 4 2 3" xfId="16803" xr:uid="{00000000-0005-0000-0000-000008420000}"/>
    <cellStyle name="Normal 5 2 4 2 3 2" xfId="16804" xr:uid="{00000000-0005-0000-0000-000009420000}"/>
    <cellStyle name="Normal 5 2 4 2 3 2 2" xfId="16805" xr:uid="{00000000-0005-0000-0000-00000A420000}"/>
    <cellStyle name="Normal 5 2 4 2 3 2 3" xfId="16806" xr:uid="{00000000-0005-0000-0000-00000B420000}"/>
    <cellStyle name="Normal 5 2 4 2 3 3" xfId="16807" xr:uid="{00000000-0005-0000-0000-00000C420000}"/>
    <cellStyle name="Normal 5 2 4 2 3 4" xfId="16808" xr:uid="{00000000-0005-0000-0000-00000D420000}"/>
    <cellStyle name="Normal 5 2 4 2 3 5" xfId="16809" xr:uid="{00000000-0005-0000-0000-00000E420000}"/>
    <cellStyle name="Normal 5 2 4 2 4" xfId="16810" xr:uid="{00000000-0005-0000-0000-00000F420000}"/>
    <cellStyle name="Normal 5 2 4 2 4 2" xfId="16811" xr:uid="{00000000-0005-0000-0000-000010420000}"/>
    <cellStyle name="Normal 5 2 4 2 4 2 2" xfId="16812" xr:uid="{00000000-0005-0000-0000-000011420000}"/>
    <cellStyle name="Normal 5 2 4 2 4 2 3" xfId="16813" xr:uid="{00000000-0005-0000-0000-000012420000}"/>
    <cellStyle name="Normal 5 2 4 2 4 3" xfId="16814" xr:uid="{00000000-0005-0000-0000-000013420000}"/>
    <cellStyle name="Normal 5 2 4 2 4 4" xfId="16815" xr:uid="{00000000-0005-0000-0000-000014420000}"/>
    <cellStyle name="Normal 5 2 4 2 5" xfId="16816" xr:uid="{00000000-0005-0000-0000-000015420000}"/>
    <cellStyle name="Normal 5 2 4 2 5 2" xfId="16817" xr:uid="{00000000-0005-0000-0000-000016420000}"/>
    <cellStyle name="Normal 5 2 4 2 5 2 2" xfId="16818" xr:uid="{00000000-0005-0000-0000-000017420000}"/>
    <cellStyle name="Normal 5 2 4 2 5 2 3" xfId="16819" xr:uid="{00000000-0005-0000-0000-000018420000}"/>
    <cellStyle name="Normal 5 2 4 2 5 3" xfId="16820" xr:uid="{00000000-0005-0000-0000-000019420000}"/>
    <cellStyle name="Normal 5 2 4 2 5 4" xfId="16821" xr:uid="{00000000-0005-0000-0000-00001A420000}"/>
    <cellStyle name="Normal 5 2 4 2 6" xfId="16822" xr:uid="{00000000-0005-0000-0000-00001B420000}"/>
    <cellStyle name="Normal 5 2 4 2 6 2" xfId="16823" xr:uid="{00000000-0005-0000-0000-00001C420000}"/>
    <cellStyle name="Normal 5 2 4 2 6 3" xfId="16824" xr:uid="{00000000-0005-0000-0000-00001D420000}"/>
    <cellStyle name="Normal 5 2 4 2 7" xfId="16825" xr:uid="{00000000-0005-0000-0000-00001E420000}"/>
    <cellStyle name="Normal 5 2 4 2 8" xfId="16826" xr:uid="{00000000-0005-0000-0000-00001F420000}"/>
    <cellStyle name="Normal 5 2 4 2 9" xfId="16827" xr:uid="{00000000-0005-0000-0000-000020420000}"/>
    <cellStyle name="Normal 5 2 4 3" xfId="16828" xr:uid="{00000000-0005-0000-0000-000021420000}"/>
    <cellStyle name="Normal 5 2 4 3 2" xfId="16829" xr:uid="{00000000-0005-0000-0000-000022420000}"/>
    <cellStyle name="Normal 5 2 4 3 2 2" xfId="16830" xr:uid="{00000000-0005-0000-0000-000023420000}"/>
    <cellStyle name="Normal 5 2 4 3 2 2 2" xfId="16831" xr:uid="{00000000-0005-0000-0000-000024420000}"/>
    <cellStyle name="Normal 5 2 4 3 2 2 2 2" xfId="16832" xr:uid="{00000000-0005-0000-0000-000025420000}"/>
    <cellStyle name="Normal 5 2 4 3 2 2 2 3" xfId="16833" xr:uid="{00000000-0005-0000-0000-000026420000}"/>
    <cellStyle name="Normal 5 2 4 3 2 2 3" xfId="16834" xr:uid="{00000000-0005-0000-0000-000027420000}"/>
    <cellStyle name="Normal 5 2 4 3 2 2 4" xfId="16835" xr:uid="{00000000-0005-0000-0000-000028420000}"/>
    <cellStyle name="Normal 5 2 4 3 2 2 5" xfId="16836" xr:uid="{00000000-0005-0000-0000-000029420000}"/>
    <cellStyle name="Normal 5 2 4 3 2 3" xfId="16837" xr:uid="{00000000-0005-0000-0000-00002A420000}"/>
    <cellStyle name="Normal 5 2 4 3 2 3 2" xfId="16838" xr:uid="{00000000-0005-0000-0000-00002B420000}"/>
    <cellStyle name="Normal 5 2 4 3 2 3 2 2" xfId="16839" xr:uid="{00000000-0005-0000-0000-00002C420000}"/>
    <cellStyle name="Normal 5 2 4 3 2 3 2 3" xfId="16840" xr:uid="{00000000-0005-0000-0000-00002D420000}"/>
    <cellStyle name="Normal 5 2 4 3 2 3 3" xfId="16841" xr:uid="{00000000-0005-0000-0000-00002E420000}"/>
    <cellStyle name="Normal 5 2 4 3 2 3 4" xfId="16842" xr:uid="{00000000-0005-0000-0000-00002F420000}"/>
    <cellStyle name="Normal 5 2 4 3 2 4" xfId="16843" xr:uid="{00000000-0005-0000-0000-000030420000}"/>
    <cellStyle name="Normal 5 2 4 3 2 4 2" xfId="16844" xr:uid="{00000000-0005-0000-0000-000031420000}"/>
    <cellStyle name="Normal 5 2 4 3 2 4 2 2" xfId="16845" xr:uid="{00000000-0005-0000-0000-000032420000}"/>
    <cellStyle name="Normal 5 2 4 3 2 4 2 3" xfId="16846" xr:uid="{00000000-0005-0000-0000-000033420000}"/>
    <cellStyle name="Normal 5 2 4 3 2 4 3" xfId="16847" xr:uid="{00000000-0005-0000-0000-000034420000}"/>
    <cellStyle name="Normal 5 2 4 3 2 4 4" xfId="16848" xr:uid="{00000000-0005-0000-0000-000035420000}"/>
    <cellStyle name="Normal 5 2 4 3 2 5" xfId="16849" xr:uid="{00000000-0005-0000-0000-000036420000}"/>
    <cellStyle name="Normal 5 2 4 3 2 5 2" xfId="16850" xr:uid="{00000000-0005-0000-0000-000037420000}"/>
    <cellStyle name="Normal 5 2 4 3 2 5 3" xfId="16851" xr:uid="{00000000-0005-0000-0000-000038420000}"/>
    <cellStyle name="Normal 5 2 4 3 2 6" xfId="16852" xr:uid="{00000000-0005-0000-0000-000039420000}"/>
    <cellStyle name="Normal 5 2 4 3 2 7" xfId="16853" xr:uid="{00000000-0005-0000-0000-00003A420000}"/>
    <cellStyle name="Normal 5 2 4 3 2 8" xfId="16854" xr:uid="{00000000-0005-0000-0000-00003B420000}"/>
    <cellStyle name="Normal 5 2 4 3 3" xfId="16855" xr:uid="{00000000-0005-0000-0000-00003C420000}"/>
    <cellStyle name="Normal 5 2 4 3 3 2" xfId="16856" xr:uid="{00000000-0005-0000-0000-00003D420000}"/>
    <cellStyle name="Normal 5 2 4 3 3 2 2" xfId="16857" xr:uid="{00000000-0005-0000-0000-00003E420000}"/>
    <cellStyle name="Normal 5 2 4 3 3 2 3" xfId="16858" xr:uid="{00000000-0005-0000-0000-00003F420000}"/>
    <cellStyle name="Normal 5 2 4 3 3 3" xfId="16859" xr:uid="{00000000-0005-0000-0000-000040420000}"/>
    <cellStyle name="Normal 5 2 4 3 3 4" xfId="16860" xr:uid="{00000000-0005-0000-0000-000041420000}"/>
    <cellStyle name="Normal 5 2 4 3 3 5" xfId="16861" xr:uid="{00000000-0005-0000-0000-000042420000}"/>
    <cellStyle name="Normal 5 2 4 3 4" xfId="16862" xr:uid="{00000000-0005-0000-0000-000043420000}"/>
    <cellStyle name="Normal 5 2 4 3 4 2" xfId="16863" xr:uid="{00000000-0005-0000-0000-000044420000}"/>
    <cellStyle name="Normal 5 2 4 3 4 2 2" xfId="16864" xr:uid="{00000000-0005-0000-0000-000045420000}"/>
    <cellStyle name="Normal 5 2 4 3 4 2 3" xfId="16865" xr:uid="{00000000-0005-0000-0000-000046420000}"/>
    <cellStyle name="Normal 5 2 4 3 4 3" xfId="16866" xr:uid="{00000000-0005-0000-0000-000047420000}"/>
    <cellStyle name="Normal 5 2 4 3 4 4" xfId="16867" xr:uid="{00000000-0005-0000-0000-000048420000}"/>
    <cellStyle name="Normal 5 2 4 3 5" xfId="16868" xr:uid="{00000000-0005-0000-0000-000049420000}"/>
    <cellStyle name="Normal 5 2 4 3 5 2" xfId="16869" xr:uid="{00000000-0005-0000-0000-00004A420000}"/>
    <cellStyle name="Normal 5 2 4 3 5 2 2" xfId="16870" xr:uid="{00000000-0005-0000-0000-00004B420000}"/>
    <cellStyle name="Normal 5 2 4 3 5 2 3" xfId="16871" xr:uid="{00000000-0005-0000-0000-00004C420000}"/>
    <cellStyle name="Normal 5 2 4 3 5 3" xfId="16872" xr:uid="{00000000-0005-0000-0000-00004D420000}"/>
    <cellStyle name="Normal 5 2 4 3 5 4" xfId="16873" xr:uid="{00000000-0005-0000-0000-00004E420000}"/>
    <cellStyle name="Normal 5 2 4 3 6" xfId="16874" xr:uid="{00000000-0005-0000-0000-00004F420000}"/>
    <cellStyle name="Normal 5 2 4 3 6 2" xfId="16875" xr:uid="{00000000-0005-0000-0000-000050420000}"/>
    <cellStyle name="Normal 5 2 4 3 6 3" xfId="16876" xr:uid="{00000000-0005-0000-0000-000051420000}"/>
    <cellStyle name="Normal 5 2 4 3 7" xfId="16877" xr:uid="{00000000-0005-0000-0000-000052420000}"/>
    <cellStyle name="Normal 5 2 4 3 8" xfId="16878" xr:uid="{00000000-0005-0000-0000-000053420000}"/>
    <cellStyle name="Normal 5 2 4 3 9" xfId="16879" xr:uid="{00000000-0005-0000-0000-000054420000}"/>
    <cellStyle name="Normal 5 2 4 4" xfId="16880" xr:uid="{00000000-0005-0000-0000-000055420000}"/>
    <cellStyle name="Normal 5 2 4 4 2" xfId="16881" xr:uid="{00000000-0005-0000-0000-000056420000}"/>
    <cellStyle name="Normal 5 2 4 4 2 2" xfId="16882" xr:uid="{00000000-0005-0000-0000-000057420000}"/>
    <cellStyle name="Normal 5 2 4 4 2 2 2" xfId="16883" xr:uid="{00000000-0005-0000-0000-000058420000}"/>
    <cellStyle name="Normal 5 2 4 4 2 2 2 2" xfId="16884" xr:uid="{00000000-0005-0000-0000-000059420000}"/>
    <cellStyle name="Normal 5 2 4 4 2 2 2 3" xfId="16885" xr:uid="{00000000-0005-0000-0000-00005A420000}"/>
    <cellStyle name="Normal 5 2 4 4 2 2 3" xfId="16886" xr:uid="{00000000-0005-0000-0000-00005B420000}"/>
    <cellStyle name="Normal 5 2 4 4 2 2 4" xfId="16887" xr:uid="{00000000-0005-0000-0000-00005C420000}"/>
    <cellStyle name="Normal 5 2 4 4 2 3" xfId="16888" xr:uid="{00000000-0005-0000-0000-00005D420000}"/>
    <cellStyle name="Normal 5 2 4 4 2 3 2" xfId="16889" xr:uid="{00000000-0005-0000-0000-00005E420000}"/>
    <cellStyle name="Normal 5 2 4 4 2 3 2 2" xfId="16890" xr:uid="{00000000-0005-0000-0000-00005F420000}"/>
    <cellStyle name="Normal 5 2 4 4 2 3 2 3" xfId="16891" xr:uid="{00000000-0005-0000-0000-000060420000}"/>
    <cellStyle name="Normal 5 2 4 4 2 3 3" xfId="16892" xr:uid="{00000000-0005-0000-0000-000061420000}"/>
    <cellStyle name="Normal 5 2 4 4 2 3 4" xfId="16893" xr:uid="{00000000-0005-0000-0000-000062420000}"/>
    <cellStyle name="Normal 5 2 4 4 2 4" xfId="16894" xr:uid="{00000000-0005-0000-0000-000063420000}"/>
    <cellStyle name="Normal 5 2 4 4 2 4 2" xfId="16895" xr:uid="{00000000-0005-0000-0000-000064420000}"/>
    <cellStyle name="Normal 5 2 4 4 2 4 2 2" xfId="16896" xr:uid="{00000000-0005-0000-0000-000065420000}"/>
    <cellStyle name="Normal 5 2 4 4 2 4 2 3" xfId="16897" xr:uid="{00000000-0005-0000-0000-000066420000}"/>
    <cellStyle name="Normal 5 2 4 4 2 4 3" xfId="16898" xr:uid="{00000000-0005-0000-0000-000067420000}"/>
    <cellStyle name="Normal 5 2 4 4 2 4 4" xfId="16899" xr:uid="{00000000-0005-0000-0000-000068420000}"/>
    <cellStyle name="Normal 5 2 4 4 2 5" xfId="16900" xr:uid="{00000000-0005-0000-0000-000069420000}"/>
    <cellStyle name="Normal 5 2 4 4 2 5 2" xfId="16901" xr:uid="{00000000-0005-0000-0000-00006A420000}"/>
    <cellStyle name="Normal 5 2 4 4 2 5 3" xfId="16902" xr:uid="{00000000-0005-0000-0000-00006B420000}"/>
    <cellStyle name="Normal 5 2 4 4 2 6" xfId="16903" xr:uid="{00000000-0005-0000-0000-00006C420000}"/>
    <cellStyle name="Normal 5 2 4 4 2 7" xfId="16904" xr:uid="{00000000-0005-0000-0000-00006D420000}"/>
    <cellStyle name="Normal 5 2 4 4 2 8" xfId="16905" xr:uid="{00000000-0005-0000-0000-00006E420000}"/>
    <cellStyle name="Normal 5 2 4 4 3" xfId="16906" xr:uid="{00000000-0005-0000-0000-00006F420000}"/>
    <cellStyle name="Normal 5 2 4 4 3 2" xfId="16907" xr:uid="{00000000-0005-0000-0000-000070420000}"/>
    <cellStyle name="Normal 5 2 4 4 3 2 2" xfId="16908" xr:uid="{00000000-0005-0000-0000-000071420000}"/>
    <cellStyle name="Normal 5 2 4 4 3 2 3" xfId="16909" xr:uid="{00000000-0005-0000-0000-000072420000}"/>
    <cellStyle name="Normal 5 2 4 4 3 3" xfId="16910" xr:uid="{00000000-0005-0000-0000-000073420000}"/>
    <cellStyle name="Normal 5 2 4 4 3 4" xfId="16911" xr:uid="{00000000-0005-0000-0000-000074420000}"/>
    <cellStyle name="Normal 5 2 4 4 4" xfId="16912" xr:uid="{00000000-0005-0000-0000-000075420000}"/>
    <cellStyle name="Normal 5 2 4 4 4 2" xfId="16913" xr:uid="{00000000-0005-0000-0000-000076420000}"/>
    <cellStyle name="Normal 5 2 4 4 4 2 2" xfId="16914" xr:uid="{00000000-0005-0000-0000-000077420000}"/>
    <cellStyle name="Normal 5 2 4 4 4 2 3" xfId="16915" xr:uid="{00000000-0005-0000-0000-000078420000}"/>
    <cellStyle name="Normal 5 2 4 4 4 3" xfId="16916" xr:uid="{00000000-0005-0000-0000-000079420000}"/>
    <cellStyle name="Normal 5 2 4 4 4 4" xfId="16917" xr:uid="{00000000-0005-0000-0000-00007A420000}"/>
    <cellStyle name="Normal 5 2 4 4 5" xfId="16918" xr:uid="{00000000-0005-0000-0000-00007B420000}"/>
    <cellStyle name="Normal 5 2 4 4 5 2" xfId="16919" xr:uid="{00000000-0005-0000-0000-00007C420000}"/>
    <cellStyle name="Normal 5 2 4 4 5 2 2" xfId="16920" xr:uid="{00000000-0005-0000-0000-00007D420000}"/>
    <cellStyle name="Normal 5 2 4 4 5 2 3" xfId="16921" xr:uid="{00000000-0005-0000-0000-00007E420000}"/>
    <cellStyle name="Normal 5 2 4 4 5 3" xfId="16922" xr:uid="{00000000-0005-0000-0000-00007F420000}"/>
    <cellStyle name="Normal 5 2 4 4 5 4" xfId="16923" xr:uid="{00000000-0005-0000-0000-000080420000}"/>
    <cellStyle name="Normal 5 2 4 4 6" xfId="16924" xr:uid="{00000000-0005-0000-0000-000081420000}"/>
    <cellStyle name="Normal 5 2 4 4 6 2" xfId="16925" xr:uid="{00000000-0005-0000-0000-000082420000}"/>
    <cellStyle name="Normal 5 2 4 4 6 3" xfId="16926" xr:uid="{00000000-0005-0000-0000-000083420000}"/>
    <cellStyle name="Normal 5 2 4 4 7" xfId="16927" xr:uid="{00000000-0005-0000-0000-000084420000}"/>
    <cellStyle name="Normal 5 2 4 4 8" xfId="16928" xr:uid="{00000000-0005-0000-0000-000085420000}"/>
    <cellStyle name="Normal 5 2 4 4 9" xfId="16929" xr:uid="{00000000-0005-0000-0000-000086420000}"/>
    <cellStyle name="Normal 5 2 4 5" xfId="16930" xr:uid="{00000000-0005-0000-0000-000087420000}"/>
    <cellStyle name="Normal 5 2 4 5 2" xfId="16931" xr:uid="{00000000-0005-0000-0000-000088420000}"/>
    <cellStyle name="Normal 5 2 4 5 2 2" xfId="16932" xr:uid="{00000000-0005-0000-0000-000089420000}"/>
    <cellStyle name="Normal 5 2 4 5 2 2 2" xfId="16933" xr:uid="{00000000-0005-0000-0000-00008A420000}"/>
    <cellStyle name="Normal 5 2 4 5 2 2 3" xfId="16934" xr:uid="{00000000-0005-0000-0000-00008B420000}"/>
    <cellStyle name="Normal 5 2 4 5 2 3" xfId="16935" xr:uid="{00000000-0005-0000-0000-00008C420000}"/>
    <cellStyle name="Normal 5 2 4 5 2 4" xfId="16936" xr:uid="{00000000-0005-0000-0000-00008D420000}"/>
    <cellStyle name="Normal 5 2 4 5 3" xfId="16937" xr:uid="{00000000-0005-0000-0000-00008E420000}"/>
    <cellStyle name="Normal 5 2 4 5 3 2" xfId="16938" xr:uid="{00000000-0005-0000-0000-00008F420000}"/>
    <cellStyle name="Normal 5 2 4 5 3 2 2" xfId="16939" xr:uid="{00000000-0005-0000-0000-000090420000}"/>
    <cellStyle name="Normal 5 2 4 5 3 2 3" xfId="16940" xr:uid="{00000000-0005-0000-0000-000091420000}"/>
    <cellStyle name="Normal 5 2 4 5 3 3" xfId="16941" xr:uid="{00000000-0005-0000-0000-000092420000}"/>
    <cellStyle name="Normal 5 2 4 5 3 4" xfId="16942" xr:uid="{00000000-0005-0000-0000-000093420000}"/>
    <cellStyle name="Normal 5 2 4 5 4" xfId="16943" xr:uid="{00000000-0005-0000-0000-000094420000}"/>
    <cellStyle name="Normal 5 2 4 5 4 2" xfId="16944" xr:uid="{00000000-0005-0000-0000-000095420000}"/>
    <cellStyle name="Normal 5 2 4 5 4 2 2" xfId="16945" xr:uid="{00000000-0005-0000-0000-000096420000}"/>
    <cellStyle name="Normal 5 2 4 5 4 2 3" xfId="16946" xr:uid="{00000000-0005-0000-0000-000097420000}"/>
    <cellStyle name="Normal 5 2 4 5 4 3" xfId="16947" xr:uid="{00000000-0005-0000-0000-000098420000}"/>
    <cellStyle name="Normal 5 2 4 5 4 4" xfId="16948" xr:uid="{00000000-0005-0000-0000-000099420000}"/>
    <cellStyle name="Normal 5 2 4 5 5" xfId="16949" xr:uid="{00000000-0005-0000-0000-00009A420000}"/>
    <cellStyle name="Normal 5 2 4 5 5 2" xfId="16950" xr:uid="{00000000-0005-0000-0000-00009B420000}"/>
    <cellStyle name="Normal 5 2 4 5 5 3" xfId="16951" xr:uid="{00000000-0005-0000-0000-00009C420000}"/>
    <cellStyle name="Normal 5 2 4 5 6" xfId="16952" xr:uid="{00000000-0005-0000-0000-00009D420000}"/>
    <cellStyle name="Normal 5 2 4 5 7" xfId="16953" xr:uid="{00000000-0005-0000-0000-00009E420000}"/>
    <cellStyle name="Normal 5 2 4 5 8" xfId="16954" xr:uid="{00000000-0005-0000-0000-00009F420000}"/>
    <cellStyle name="Normal 5 2 4 6" xfId="16955" xr:uid="{00000000-0005-0000-0000-0000A0420000}"/>
    <cellStyle name="Normal 5 2 4 6 2" xfId="16956" xr:uid="{00000000-0005-0000-0000-0000A1420000}"/>
    <cellStyle name="Normal 5 2 4 6 2 2" xfId="16957" xr:uid="{00000000-0005-0000-0000-0000A2420000}"/>
    <cellStyle name="Normal 5 2 4 6 2 3" xfId="16958" xr:uid="{00000000-0005-0000-0000-0000A3420000}"/>
    <cellStyle name="Normal 5 2 4 6 3" xfId="16959" xr:uid="{00000000-0005-0000-0000-0000A4420000}"/>
    <cellStyle name="Normal 5 2 4 6 4" xfId="16960" xr:uid="{00000000-0005-0000-0000-0000A5420000}"/>
    <cellStyle name="Normal 5 2 4 6 5" xfId="16961" xr:uid="{00000000-0005-0000-0000-0000A6420000}"/>
    <cellStyle name="Normal 5 2 4 7" xfId="16962" xr:uid="{00000000-0005-0000-0000-0000A7420000}"/>
    <cellStyle name="Normal 5 2 4 7 2" xfId="16963" xr:uid="{00000000-0005-0000-0000-0000A8420000}"/>
    <cellStyle name="Normal 5 2 4 7 2 2" xfId="16964" xr:uid="{00000000-0005-0000-0000-0000A9420000}"/>
    <cellStyle name="Normal 5 2 4 7 2 3" xfId="16965" xr:uid="{00000000-0005-0000-0000-0000AA420000}"/>
    <cellStyle name="Normal 5 2 4 7 3" xfId="16966" xr:uid="{00000000-0005-0000-0000-0000AB420000}"/>
    <cellStyle name="Normal 5 2 4 7 4" xfId="16967" xr:uid="{00000000-0005-0000-0000-0000AC420000}"/>
    <cellStyle name="Normal 5 2 4 7 5" xfId="16968" xr:uid="{00000000-0005-0000-0000-0000AD420000}"/>
    <cellStyle name="Normal 5 2 4 8" xfId="16969" xr:uid="{00000000-0005-0000-0000-0000AE420000}"/>
    <cellStyle name="Normal 5 2 4 8 2" xfId="16970" xr:uid="{00000000-0005-0000-0000-0000AF420000}"/>
    <cellStyle name="Normal 5 2 4 8 2 2" xfId="16971" xr:uid="{00000000-0005-0000-0000-0000B0420000}"/>
    <cellStyle name="Normal 5 2 4 8 2 3" xfId="16972" xr:uid="{00000000-0005-0000-0000-0000B1420000}"/>
    <cellStyle name="Normal 5 2 4 8 3" xfId="16973" xr:uid="{00000000-0005-0000-0000-0000B2420000}"/>
    <cellStyle name="Normal 5 2 4 8 4" xfId="16974" xr:uid="{00000000-0005-0000-0000-0000B3420000}"/>
    <cellStyle name="Normal 5 2 4 9" xfId="16975" xr:uid="{00000000-0005-0000-0000-0000B4420000}"/>
    <cellStyle name="Normal 5 2 4 9 2" xfId="16976" xr:uid="{00000000-0005-0000-0000-0000B5420000}"/>
    <cellStyle name="Normal 5 2 4 9 3" xfId="16977" xr:uid="{00000000-0005-0000-0000-0000B6420000}"/>
    <cellStyle name="Normal 5 2 5" xfId="16978" xr:uid="{00000000-0005-0000-0000-0000B7420000}"/>
    <cellStyle name="Normal 5 2 5 10" xfId="16979" xr:uid="{00000000-0005-0000-0000-0000B8420000}"/>
    <cellStyle name="Normal 5 2 5 2" xfId="16980" xr:uid="{00000000-0005-0000-0000-0000B9420000}"/>
    <cellStyle name="Normal 5 2 5 2 2" xfId="16981" xr:uid="{00000000-0005-0000-0000-0000BA420000}"/>
    <cellStyle name="Normal 5 2 5 2 2 2" xfId="16982" xr:uid="{00000000-0005-0000-0000-0000BB420000}"/>
    <cellStyle name="Normal 5 2 5 2 2 2 2" xfId="16983" xr:uid="{00000000-0005-0000-0000-0000BC420000}"/>
    <cellStyle name="Normal 5 2 5 2 2 2 2 2" xfId="16984" xr:uid="{00000000-0005-0000-0000-0000BD420000}"/>
    <cellStyle name="Normal 5 2 5 2 2 2 2 3" xfId="16985" xr:uid="{00000000-0005-0000-0000-0000BE420000}"/>
    <cellStyle name="Normal 5 2 5 2 2 2 3" xfId="16986" xr:uid="{00000000-0005-0000-0000-0000BF420000}"/>
    <cellStyle name="Normal 5 2 5 2 2 2 4" xfId="16987" xr:uid="{00000000-0005-0000-0000-0000C0420000}"/>
    <cellStyle name="Normal 5 2 5 2 2 2 5" xfId="16988" xr:uid="{00000000-0005-0000-0000-0000C1420000}"/>
    <cellStyle name="Normal 5 2 5 2 2 3" xfId="16989" xr:uid="{00000000-0005-0000-0000-0000C2420000}"/>
    <cellStyle name="Normal 5 2 5 2 2 3 2" xfId="16990" xr:uid="{00000000-0005-0000-0000-0000C3420000}"/>
    <cellStyle name="Normal 5 2 5 2 2 3 2 2" xfId="16991" xr:uid="{00000000-0005-0000-0000-0000C4420000}"/>
    <cellStyle name="Normal 5 2 5 2 2 3 2 3" xfId="16992" xr:uid="{00000000-0005-0000-0000-0000C5420000}"/>
    <cellStyle name="Normal 5 2 5 2 2 3 3" xfId="16993" xr:uid="{00000000-0005-0000-0000-0000C6420000}"/>
    <cellStyle name="Normal 5 2 5 2 2 3 4" xfId="16994" xr:uid="{00000000-0005-0000-0000-0000C7420000}"/>
    <cellStyle name="Normal 5 2 5 2 2 4" xfId="16995" xr:uid="{00000000-0005-0000-0000-0000C8420000}"/>
    <cellStyle name="Normal 5 2 5 2 2 4 2" xfId="16996" xr:uid="{00000000-0005-0000-0000-0000C9420000}"/>
    <cellStyle name="Normal 5 2 5 2 2 4 2 2" xfId="16997" xr:uid="{00000000-0005-0000-0000-0000CA420000}"/>
    <cellStyle name="Normal 5 2 5 2 2 4 2 3" xfId="16998" xr:uid="{00000000-0005-0000-0000-0000CB420000}"/>
    <cellStyle name="Normal 5 2 5 2 2 4 3" xfId="16999" xr:uid="{00000000-0005-0000-0000-0000CC420000}"/>
    <cellStyle name="Normal 5 2 5 2 2 4 4" xfId="17000" xr:uid="{00000000-0005-0000-0000-0000CD420000}"/>
    <cellStyle name="Normal 5 2 5 2 2 5" xfId="17001" xr:uid="{00000000-0005-0000-0000-0000CE420000}"/>
    <cellStyle name="Normal 5 2 5 2 2 5 2" xfId="17002" xr:uid="{00000000-0005-0000-0000-0000CF420000}"/>
    <cellStyle name="Normal 5 2 5 2 2 5 3" xfId="17003" xr:uid="{00000000-0005-0000-0000-0000D0420000}"/>
    <cellStyle name="Normal 5 2 5 2 2 6" xfId="17004" xr:uid="{00000000-0005-0000-0000-0000D1420000}"/>
    <cellStyle name="Normal 5 2 5 2 2 7" xfId="17005" xr:uid="{00000000-0005-0000-0000-0000D2420000}"/>
    <cellStyle name="Normal 5 2 5 2 2 8" xfId="17006" xr:uid="{00000000-0005-0000-0000-0000D3420000}"/>
    <cellStyle name="Normal 5 2 5 2 3" xfId="17007" xr:uid="{00000000-0005-0000-0000-0000D4420000}"/>
    <cellStyle name="Normal 5 2 5 2 3 2" xfId="17008" xr:uid="{00000000-0005-0000-0000-0000D5420000}"/>
    <cellStyle name="Normal 5 2 5 2 3 2 2" xfId="17009" xr:uid="{00000000-0005-0000-0000-0000D6420000}"/>
    <cellStyle name="Normal 5 2 5 2 3 2 3" xfId="17010" xr:uid="{00000000-0005-0000-0000-0000D7420000}"/>
    <cellStyle name="Normal 5 2 5 2 3 3" xfId="17011" xr:uid="{00000000-0005-0000-0000-0000D8420000}"/>
    <cellStyle name="Normal 5 2 5 2 3 4" xfId="17012" xr:uid="{00000000-0005-0000-0000-0000D9420000}"/>
    <cellStyle name="Normal 5 2 5 2 3 5" xfId="17013" xr:uid="{00000000-0005-0000-0000-0000DA420000}"/>
    <cellStyle name="Normal 5 2 5 2 4" xfId="17014" xr:uid="{00000000-0005-0000-0000-0000DB420000}"/>
    <cellStyle name="Normal 5 2 5 2 4 2" xfId="17015" xr:uid="{00000000-0005-0000-0000-0000DC420000}"/>
    <cellStyle name="Normal 5 2 5 2 4 2 2" xfId="17016" xr:uid="{00000000-0005-0000-0000-0000DD420000}"/>
    <cellStyle name="Normal 5 2 5 2 4 2 3" xfId="17017" xr:uid="{00000000-0005-0000-0000-0000DE420000}"/>
    <cellStyle name="Normal 5 2 5 2 4 3" xfId="17018" xr:uid="{00000000-0005-0000-0000-0000DF420000}"/>
    <cellStyle name="Normal 5 2 5 2 4 4" xfId="17019" xr:uid="{00000000-0005-0000-0000-0000E0420000}"/>
    <cellStyle name="Normal 5 2 5 2 5" xfId="17020" xr:uid="{00000000-0005-0000-0000-0000E1420000}"/>
    <cellStyle name="Normal 5 2 5 2 5 2" xfId="17021" xr:uid="{00000000-0005-0000-0000-0000E2420000}"/>
    <cellStyle name="Normal 5 2 5 2 5 2 2" xfId="17022" xr:uid="{00000000-0005-0000-0000-0000E3420000}"/>
    <cellStyle name="Normal 5 2 5 2 5 2 3" xfId="17023" xr:uid="{00000000-0005-0000-0000-0000E4420000}"/>
    <cellStyle name="Normal 5 2 5 2 5 3" xfId="17024" xr:uid="{00000000-0005-0000-0000-0000E5420000}"/>
    <cellStyle name="Normal 5 2 5 2 5 4" xfId="17025" xr:uid="{00000000-0005-0000-0000-0000E6420000}"/>
    <cellStyle name="Normal 5 2 5 2 6" xfId="17026" xr:uid="{00000000-0005-0000-0000-0000E7420000}"/>
    <cellStyle name="Normal 5 2 5 2 6 2" xfId="17027" xr:uid="{00000000-0005-0000-0000-0000E8420000}"/>
    <cellStyle name="Normal 5 2 5 2 6 3" xfId="17028" xr:uid="{00000000-0005-0000-0000-0000E9420000}"/>
    <cellStyle name="Normal 5 2 5 2 7" xfId="17029" xr:uid="{00000000-0005-0000-0000-0000EA420000}"/>
    <cellStyle name="Normal 5 2 5 2 8" xfId="17030" xr:uid="{00000000-0005-0000-0000-0000EB420000}"/>
    <cellStyle name="Normal 5 2 5 2 9" xfId="17031" xr:uid="{00000000-0005-0000-0000-0000EC420000}"/>
    <cellStyle name="Normal 5 2 5 3" xfId="17032" xr:uid="{00000000-0005-0000-0000-0000ED420000}"/>
    <cellStyle name="Normal 5 2 5 3 2" xfId="17033" xr:uid="{00000000-0005-0000-0000-0000EE420000}"/>
    <cellStyle name="Normal 5 2 5 3 2 2" xfId="17034" xr:uid="{00000000-0005-0000-0000-0000EF420000}"/>
    <cellStyle name="Normal 5 2 5 3 2 2 2" xfId="17035" xr:uid="{00000000-0005-0000-0000-0000F0420000}"/>
    <cellStyle name="Normal 5 2 5 3 2 2 3" xfId="17036" xr:uid="{00000000-0005-0000-0000-0000F1420000}"/>
    <cellStyle name="Normal 5 2 5 3 2 2 4" xfId="17037" xr:uid="{00000000-0005-0000-0000-0000F2420000}"/>
    <cellStyle name="Normal 5 2 5 3 2 3" xfId="17038" xr:uid="{00000000-0005-0000-0000-0000F3420000}"/>
    <cellStyle name="Normal 5 2 5 3 2 4" xfId="17039" xr:uid="{00000000-0005-0000-0000-0000F4420000}"/>
    <cellStyle name="Normal 5 2 5 3 2 5" xfId="17040" xr:uid="{00000000-0005-0000-0000-0000F5420000}"/>
    <cellStyle name="Normal 5 2 5 3 2 6" xfId="17041" xr:uid="{00000000-0005-0000-0000-0000F6420000}"/>
    <cellStyle name="Normal 5 2 5 3 3" xfId="17042" xr:uid="{00000000-0005-0000-0000-0000F7420000}"/>
    <cellStyle name="Normal 5 2 5 3 3 2" xfId="17043" xr:uid="{00000000-0005-0000-0000-0000F8420000}"/>
    <cellStyle name="Normal 5 2 5 3 3 2 2" xfId="17044" xr:uid="{00000000-0005-0000-0000-0000F9420000}"/>
    <cellStyle name="Normal 5 2 5 3 3 2 3" xfId="17045" xr:uid="{00000000-0005-0000-0000-0000FA420000}"/>
    <cellStyle name="Normal 5 2 5 3 3 3" xfId="17046" xr:uid="{00000000-0005-0000-0000-0000FB420000}"/>
    <cellStyle name="Normal 5 2 5 3 3 4" xfId="17047" xr:uid="{00000000-0005-0000-0000-0000FC420000}"/>
    <cellStyle name="Normal 5 2 5 3 3 5" xfId="17048" xr:uid="{00000000-0005-0000-0000-0000FD420000}"/>
    <cellStyle name="Normal 5 2 5 3 4" xfId="17049" xr:uid="{00000000-0005-0000-0000-0000FE420000}"/>
    <cellStyle name="Normal 5 2 5 3 4 2" xfId="17050" xr:uid="{00000000-0005-0000-0000-0000FF420000}"/>
    <cellStyle name="Normal 5 2 5 3 4 2 2" xfId="17051" xr:uid="{00000000-0005-0000-0000-000000430000}"/>
    <cellStyle name="Normal 5 2 5 3 4 2 3" xfId="17052" xr:uid="{00000000-0005-0000-0000-000001430000}"/>
    <cellStyle name="Normal 5 2 5 3 4 3" xfId="17053" xr:uid="{00000000-0005-0000-0000-000002430000}"/>
    <cellStyle name="Normal 5 2 5 3 4 4" xfId="17054" xr:uid="{00000000-0005-0000-0000-000003430000}"/>
    <cellStyle name="Normal 5 2 5 3 5" xfId="17055" xr:uid="{00000000-0005-0000-0000-000004430000}"/>
    <cellStyle name="Normal 5 2 5 3 5 2" xfId="17056" xr:uid="{00000000-0005-0000-0000-000005430000}"/>
    <cellStyle name="Normal 5 2 5 3 5 3" xfId="17057" xr:uid="{00000000-0005-0000-0000-000006430000}"/>
    <cellStyle name="Normal 5 2 5 3 6" xfId="17058" xr:uid="{00000000-0005-0000-0000-000007430000}"/>
    <cellStyle name="Normal 5 2 5 3 7" xfId="17059" xr:uid="{00000000-0005-0000-0000-000008430000}"/>
    <cellStyle name="Normal 5 2 5 3 8" xfId="17060" xr:uid="{00000000-0005-0000-0000-000009430000}"/>
    <cellStyle name="Normal 5 2 5 4" xfId="17061" xr:uid="{00000000-0005-0000-0000-00000A430000}"/>
    <cellStyle name="Normal 5 2 5 4 2" xfId="17062" xr:uid="{00000000-0005-0000-0000-00000B430000}"/>
    <cellStyle name="Normal 5 2 5 4 2 2" xfId="17063" xr:uid="{00000000-0005-0000-0000-00000C430000}"/>
    <cellStyle name="Normal 5 2 5 4 2 3" xfId="17064" xr:uid="{00000000-0005-0000-0000-00000D430000}"/>
    <cellStyle name="Normal 5 2 5 4 2 4" xfId="17065" xr:uid="{00000000-0005-0000-0000-00000E430000}"/>
    <cellStyle name="Normal 5 2 5 4 3" xfId="17066" xr:uid="{00000000-0005-0000-0000-00000F430000}"/>
    <cellStyle name="Normal 5 2 5 4 4" xfId="17067" xr:uid="{00000000-0005-0000-0000-000010430000}"/>
    <cellStyle name="Normal 5 2 5 4 5" xfId="17068" xr:uid="{00000000-0005-0000-0000-000011430000}"/>
    <cellStyle name="Normal 5 2 5 5" xfId="17069" xr:uid="{00000000-0005-0000-0000-000012430000}"/>
    <cellStyle name="Normal 5 2 5 5 2" xfId="17070" xr:uid="{00000000-0005-0000-0000-000013430000}"/>
    <cellStyle name="Normal 5 2 5 5 2 2" xfId="17071" xr:uid="{00000000-0005-0000-0000-000014430000}"/>
    <cellStyle name="Normal 5 2 5 5 2 3" xfId="17072" xr:uid="{00000000-0005-0000-0000-000015430000}"/>
    <cellStyle name="Normal 5 2 5 5 3" xfId="17073" xr:uid="{00000000-0005-0000-0000-000016430000}"/>
    <cellStyle name="Normal 5 2 5 5 4" xfId="17074" xr:uid="{00000000-0005-0000-0000-000017430000}"/>
    <cellStyle name="Normal 5 2 5 5 5" xfId="17075" xr:uid="{00000000-0005-0000-0000-000018430000}"/>
    <cellStyle name="Normal 5 2 5 6" xfId="17076" xr:uid="{00000000-0005-0000-0000-000019430000}"/>
    <cellStyle name="Normal 5 2 5 6 2" xfId="17077" xr:uid="{00000000-0005-0000-0000-00001A430000}"/>
    <cellStyle name="Normal 5 2 5 6 2 2" xfId="17078" xr:uid="{00000000-0005-0000-0000-00001B430000}"/>
    <cellStyle name="Normal 5 2 5 6 2 3" xfId="17079" xr:uid="{00000000-0005-0000-0000-00001C430000}"/>
    <cellStyle name="Normal 5 2 5 6 3" xfId="17080" xr:uid="{00000000-0005-0000-0000-00001D430000}"/>
    <cellStyle name="Normal 5 2 5 6 4" xfId="17081" xr:uid="{00000000-0005-0000-0000-00001E430000}"/>
    <cellStyle name="Normal 5 2 5 7" xfId="17082" xr:uid="{00000000-0005-0000-0000-00001F430000}"/>
    <cellStyle name="Normal 5 2 5 7 2" xfId="17083" xr:uid="{00000000-0005-0000-0000-000020430000}"/>
    <cellStyle name="Normal 5 2 5 7 3" xfId="17084" xr:uid="{00000000-0005-0000-0000-000021430000}"/>
    <cellStyle name="Normal 5 2 5 8" xfId="17085" xr:uid="{00000000-0005-0000-0000-000022430000}"/>
    <cellStyle name="Normal 5 2 5 9" xfId="17086" xr:uid="{00000000-0005-0000-0000-000023430000}"/>
    <cellStyle name="Normal 5 2 6" xfId="17087" xr:uid="{00000000-0005-0000-0000-000024430000}"/>
    <cellStyle name="Normal 5 2 6 2" xfId="17088" xr:uid="{00000000-0005-0000-0000-000025430000}"/>
    <cellStyle name="Normal 5 2 6 2 2" xfId="17089" xr:uid="{00000000-0005-0000-0000-000026430000}"/>
    <cellStyle name="Normal 5 2 6 2 2 2" xfId="17090" xr:uid="{00000000-0005-0000-0000-000027430000}"/>
    <cellStyle name="Normal 5 2 6 2 2 2 2" xfId="17091" xr:uid="{00000000-0005-0000-0000-000028430000}"/>
    <cellStyle name="Normal 5 2 6 2 2 2 3" xfId="17092" xr:uid="{00000000-0005-0000-0000-000029430000}"/>
    <cellStyle name="Normal 5 2 6 2 2 2 4" xfId="17093" xr:uid="{00000000-0005-0000-0000-00002A430000}"/>
    <cellStyle name="Normal 5 2 6 2 2 3" xfId="17094" xr:uid="{00000000-0005-0000-0000-00002B430000}"/>
    <cellStyle name="Normal 5 2 6 2 2 4" xfId="17095" xr:uid="{00000000-0005-0000-0000-00002C430000}"/>
    <cellStyle name="Normal 5 2 6 2 2 5" xfId="17096" xr:uid="{00000000-0005-0000-0000-00002D430000}"/>
    <cellStyle name="Normal 5 2 6 2 3" xfId="17097" xr:uid="{00000000-0005-0000-0000-00002E430000}"/>
    <cellStyle name="Normal 5 2 6 2 3 2" xfId="17098" xr:uid="{00000000-0005-0000-0000-00002F430000}"/>
    <cellStyle name="Normal 5 2 6 2 3 2 2" xfId="17099" xr:uid="{00000000-0005-0000-0000-000030430000}"/>
    <cellStyle name="Normal 5 2 6 2 3 2 3" xfId="17100" xr:uid="{00000000-0005-0000-0000-000031430000}"/>
    <cellStyle name="Normal 5 2 6 2 3 3" xfId="17101" xr:uid="{00000000-0005-0000-0000-000032430000}"/>
    <cellStyle name="Normal 5 2 6 2 3 4" xfId="17102" xr:uid="{00000000-0005-0000-0000-000033430000}"/>
    <cellStyle name="Normal 5 2 6 2 3 5" xfId="17103" xr:uid="{00000000-0005-0000-0000-000034430000}"/>
    <cellStyle name="Normal 5 2 6 2 4" xfId="17104" xr:uid="{00000000-0005-0000-0000-000035430000}"/>
    <cellStyle name="Normal 5 2 6 2 4 2" xfId="17105" xr:uid="{00000000-0005-0000-0000-000036430000}"/>
    <cellStyle name="Normal 5 2 6 2 4 2 2" xfId="17106" xr:uid="{00000000-0005-0000-0000-000037430000}"/>
    <cellStyle name="Normal 5 2 6 2 4 2 3" xfId="17107" xr:uid="{00000000-0005-0000-0000-000038430000}"/>
    <cellStyle name="Normal 5 2 6 2 4 3" xfId="17108" xr:uid="{00000000-0005-0000-0000-000039430000}"/>
    <cellStyle name="Normal 5 2 6 2 4 4" xfId="17109" xr:uid="{00000000-0005-0000-0000-00003A430000}"/>
    <cellStyle name="Normal 5 2 6 2 5" xfId="17110" xr:uid="{00000000-0005-0000-0000-00003B430000}"/>
    <cellStyle name="Normal 5 2 6 2 5 2" xfId="17111" xr:uid="{00000000-0005-0000-0000-00003C430000}"/>
    <cellStyle name="Normal 5 2 6 2 5 3" xfId="17112" xr:uid="{00000000-0005-0000-0000-00003D430000}"/>
    <cellStyle name="Normal 5 2 6 2 6" xfId="17113" xr:uid="{00000000-0005-0000-0000-00003E430000}"/>
    <cellStyle name="Normal 5 2 6 2 7" xfId="17114" xr:uid="{00000000-0005-0000-0000-00003F430000}"/>
    <cellStyle name="Normal 5 2 6 2 8" xfId="17115" xr:uid="{00000000-0005-0000-0000-000040430000}"/>
    <cellStyle name="Normal 5 2 6 3" xfId="17116" xr:uid="{00000000-0005-0000-0000-000041430000}"/>
    <cellStyle name="Normal 5 2 6 3 2" xfId="17117" xr:uid="{00000000-0005-0000-0000-000042430000}"/>
    <cellStyle name="Normal 5 2 6 3 2 2" xfId="17118" xr:uid="{00000000-0005-0000-0000-000043430000}"/>
    <cellStyle name="Normal 5 2 6 3 2 2 2" xfId="17119" xr:uid="{00000000-0005-0000-0000-000044430000}"/>
    <cellStyle name="Normal 5 2 6 3 2 3" xfId="17120" xr:uid="{00000000-0005-0000-0000-000045430000}"/>
    <cellStyle name="Normal 5 2 6 3 2 4" xfId="17121" xr:uid="{00000000-0005-0000-0000-000046430000}"/>
    <cellStyle name="Normal 5 2 6 3 3" xfId="17122" xr:uid="{00000000-0005-0000-0000-000047430000}"/>
    <cellStyle name="Normal 5 2 6 3 3 2" xfId="17123" xr:uid="{00000000-0005-0000-0000-000048430000}"/>
    <cellStyle name="Normal 5 2 6 3 4" xfId="17124" xr:uid="{00000000-0005-0000-0000-000049430000}"/>
    <cellStyle name="Normal 5 2 6 3 5" xfId="17125" xr:uid="{00000000-0005-0000-0000-00004A430000}"/>
    <cellStyle name="Normal 5 2 6 4" xfId="17126" xr:uid="{00000000-0005-0000-0000-00004B430000}"/>
    <cellStyle name="Normal 5 2 6 4 2" xfId="17127" xr:uid="{00000000-0005-0000-0000-00004C430000}"/>
    <cellStyle name="Normal 5 2 6 4 2 2" xfId="17128" xr:uid="{00000000-0005-0000-0000-00004D430000}"/>
    <cellStyle name="Normal 5 2 6 4 2 3" xfId="17129" xr:uid="{00000000-0005-0000-0000-00004E430000}"/>
    <cellStyle name="Normal 5 2 6 4 2 4" xfId="17130" xr:uid="{00000000-0005-0000-0000-00004F430000}"/>
    <cellStyle name="Normal 5 2 6 4 3" xfId="17131" xr:uid="{00000000-0005-0000-0000-000050430000}"/>
    <cellStyle name="Normal 5 2 6 4 4" xfId="17132" xr:uid="{00000000-0005-0000-0000-000051430000}"/>
    <cellStyle name="Normal 5 2 6 4 5" xfId="17133" xr:uid="{00000000-0005-0000-0000-000052430000}"/>
    <cellStyle name="Normal 5 2 6 5" xfId="17134" xr:uid="{00000000-0005-0000-0000-000053430000}"/>
    <cellStyle name="Normal 5 2 6 5 2" xfId="17135" xr:uid="{00000000-0005-0000-0000-000054430000}"/>
    <cellStyle name="Normal 5 2 6 5 2 2" xfId="17136" xr:uid="{00000000-0005-0000-0000-000055430000}"/>
    <cellStyle name="Normal 5 2 6 5 2 3" xfId="17137" xr:uid="{00000000-0005-0000-0000-000056430000}"/>
    <cellStyle name="Normal 5 2 6 5 3" xfId="17138" xr:uid="{00000000-0005-0000-0000-000057430000}"/>
    <cellStyle name="Normal 5 2 6 5 4" xfId="17139" xr:uid="{00000000-0005-0000-0000-000058430000}"/>
    <cellStyle name="Normal 5 2 6 5 5" xfId="17140" xr:uid="{00000000-0005-0000-0000-000059430000}"/>
    <cellStyle name="Normal 5 2 6 6" xfId="17141" xr:uid="{00000000-0005-0000-0000-00005A430000}"/>
    <cellStyle name="Normal 5 2 6 6 2" xfId="17142" xr:uid="{00000000-0005-0000-0000-00005B430000}"/>
    <cellStyle name="Normal 5 2 6 6 3" xfId="17143" xr:uid="{00000000-0005-0000-0000-00005C430000}"/>
    <cellStyle name="Normal 5 2 6 7" xfId="17144" xr:uid="{00000000-0005-0000-0000-00005D430000}"/>
    <cellStyle name="Normal 5 2 6 8" xfId="17145" xr:uid="{00000000-0005-0000-0000-00005E430000}"/>
    <cellStyle name="Normal 5 2 6 9" xfId="17146" xr:uid="{00000000-0005-0000-0000-00005F430000}"/>
    <cellStyle name="Normal 5 2 7" xfId="17147" xr:uid="{00000000-0005-0000-0000-000060430000}"/>
    <cellStyle name="Normal 5 2 7 2" xfId="17148" xr:uid="{00000000-0005-0000-0000-000061430000}"/>
    <cellStyle name="Normal 5 2 7 2 2" xfId="17149" xr:uid="{00000000-0005-0000-0000-000062430000}"/>
    <cellStyle name="Normal 5 2 7 2 2 2" xfId="17150" xr:uid="{00000000-0005-0000-0000-000063430000}"/>
    <cellStyle name="Normal 5 2 7 2 2 2 2" xfId="17151" xr:uid="{00000000-0005-0000-0000-000064430000}"/>
    <cellStyle name="Normal 5 2 7 2 2 2 3" xfId="17152" xr:uid="{00000000-0005-0000-0000-000065430000}"/>
    <cellStyle name="Normal 5 2 7 2 2 2 4" xfId="17153" xr:uid="{00000000-0005-0000-0000-000066430000}"/>
    <cellStyle name="Normal 5 2 7 2 2 3" xfId="17154" xr:uid="{00000000-0005-0000-0000-000067430000}"/>
    <cellStyle name="Normal 5 2 7 2 2 4" xfId="17155" xr:uid="{00000000-0005-0000-0000-000068430000}"/>
    <cellStyle name="Normal 5 2 7 2 2 5" xfId="17156" xr:uid="{00000000-0005-0000-0000-000069430000}"/>
    <cellStyle name="Normal 5 2 7 2 3" xfId="17157" xr:uid="{00000000-0005-0000-0000-00006A430000}"/>
    <cellStyle name="Normal 5 2 7 2 3 2" xfId="17158" xr:uid="{00000000-0005-0000-0000-00006B430000}"/>
    <cellStyle name="Normal 5 2 7 2 3 2 2" xfId="17159" xr:uid="{00000000-0005-0000-0000-00006C430000}"/>
    <cellStyle name="Normal 5 2 7 2 3 2 3" xfId="17160" xr:uid="{00000000-0005-0000-0000-00006D430000}"/>
    <cellStyle name="Normal 5 2 7 2 3 3" xfId="17161" xr:uid="{00000000-0005-0000-0000-00006E430000}"/>
    <cellStyle name="Normal 5 2 7 2 3 4" xfId="17162" xr:uid="{00000000-0005-0000-0000-00006F430000}"/>
    <cellStyle name="Normal 5 2 7 2 3 5" xfId="17163" xr:uid="{00000000-0005-0000-0000-000070430000}"/>
    <cellStyle name="Normal 5 2 7 2 4" xfId="17164" xr:uid="{00000000-0005-0000-0000-000071430000}"/>
    <cellStyle name="Normal 5 2 7 2 4 2" xfId="17165" xr:uid="{00000000-0005-0000-0000-000072430000}"/>
    <cellStyle name="Normal 5 2 7 2 4 2 2" xfId="17166" xr:uid="{00000000-0005-0000-0000-000073430000}"/>
    <cellStyle name="Normal 5 2 7 2 4 2 3" xfId="17167" xr:uid="{00000000-0005-0000-0000-000074430000}"/>
    <cellStyle name="Normal 5 2 7 2 4 3" xfId="17168" xr:uid="{00000000-0005-0000-0000-000075430000}"/>
    <cellStyle name="Normal 5 2 7 2 4 4" xfId="17169" xr:uid="{00000000-0005-0000-0000-000076430000}"/>
    <cellStyle name="Normal 5 2 7 2 5" xfId="17170" xr:uid="{00000000-0005-0000-0000-000077430000}"/>
    <cellStyle name="Normal 5 2 7 2 5 2" xfId="17171" xr:uid="{00000000-0005-0000-0000-000078430000}"/>
    <cellStyle name="Normal 5 2 7 2 5 3" xfId="17172" xr:uid="{00000000-0005-0000-0000-000079430000}"/>
    <cellStyle name="Normal 5 2 7 2 6" xfId="17173" xr:uid="{00000000-0005-0000-0000-00007A430000}"/>
    <cellStyle name="Normal 5 2 7 2 7" xfId="17174" xr:uid="{00000000-0005-0000-0000-00007B430000}"/>
    <cellStyle name="Normal 5 2 7 2 8" xfId="17175" xr:uid="{00000000-0005-0000-0000-00007C430000}"/>
    <cellStyle name="Normal 5 2 7 3" xfId="17176" xr:uid="{00000000-0005-0000-0000-00007D430000}"/>
    <cellStyle name="Normal 5 2 7 3 2" xfId="17177" xr:uid="{00000000-0005-0000-0000-00007E430000}"/>
    <cellStyle name="Normal 5 2 7 3 2 2" xfId="17178" xr:uid="{00000000-0005-0000-0000-00007F430000}"/>
    <cellStyle name="Normal 5 2 7 3 2 2 2" xfId="17179" xr:uid="{00000000-0005-0000-0000-000080430000}"/>
    <cellStyle name="Normal 5 2 7 3 2 3" xfId="17180" xr:uid="{00000000-0005-0000-0000-000081430000}"/>
    <cellStyle name="Normal 5 2 7 3 2 4" xfId="17181" xr:uid="{00000000-0005-0000-0000-000082430000}"/>
    <cellStyle name="Normal 5 2 7 3 3" xfId="17182" xr:uid="{00000000-0005-0000-0000-000083430000}"/>
    <cellStyle name="Normal 5 2 7 3 3 2" xfId="17183" xr:uid="{00000000-0005-0000-0000-000084430000}"/>
    <cellStyle name="Normal 5 2 7 3 4" xfId="17184" xr:uid="{00000000-0005-0000-0000-000085430000}"/>
    <cellStyle name="Normal 5 2 7 3 5" xfId="17185" xr:uid="{00000000-0005-0000-0000-000086430000}"/>
    <cellStyle name="Normal 5 2 7 4" xfId="17186" xr:uid="{00000000-0005-0000-0000-000087430000}"/>
    <cellStyle name="Normal 5 2 7 4 2" xfId="17187" xr:uid="{00000000-0005-0000-0000-000088430000}"/>
    <cellStyle name="Normal 5 2 7 4 2 2" xfId="17188" xr:uid="{00000000-0005-0000-0000-000089430000}"/>
    <cellStyle name="Normal 5 2 7 4 2 3" xfId="17189" xr:uid="{00000000-0005-0000-0000-00008A430000}"/>
    <cellStyle name="Normal 5 2 7 4 2 4" xfId="17190" xr:uid="{00000000-0005-0000-0000-00008B430000}"/>
    <cellStyle name="Normal 5 2 7 4 3" xfId="17191" xr:uid="{00000000-0005-0000-0000-00008C430000}"/>
    <cellStyle name="Normal 5 2 7 4 4" xfId="17192" xr:uid="{00000000-0005-0000-0000-00008D430000}"/>
    <cellStyle name="Normal 5 2 7 4 5" xfId="17193" xr:uid="{00000000-0005-0000-0000-00008E430000}"/>
    <cellStyle name="Normal 5 2 7 5" xfId="17194" xr:uid="{00000000-0005-0000-0000-00008F430000}"/>
    <cellStyle name="Normal 5 2 7 5 2" xfId="17195" xr:uid="{00000000-0005-0000-0000-000090430000}"/>
    <cellStyle name="Normal 5 2 7 5 2 2" xfId="17196" xr:uid="{00000000-0005-0000-0000-000091430000}"/>
    <cellStyle name="Normal 5 2 7 5 2 3" xfId="17197" xr:uid="{00000000-0005-0000-0000-000092430000}"/>
    <cellStyle name="Normal 5 2 7 5 3" xfId="17198" xr:uid="{00000000-0005-0000-0000-000093430000}"/>
    <cellStyle name="Normal 5 2 7 5 4" xfId="17199" xr:uid="{00000000-0005-0000-0000-000094430000}"/>
    <cellStyle name="Normal 5 2 7 5 5" xfId="17200" xr:uid="{00000000-0005-0000-0000-000095430000}"/>
    <cellStyle name="Normal 5 2 7 6" xfId="17201" xr:uid="{00000000-0005-0000-0000-000096430000}"/>
    <cellStyle name="Normal 5 2 7 6 2" xfId="17202" xr:uid="{00000000-0005-0000-0000-000097430000}"/>
    <cellStyle name="Normal 5 2 7 6 3" xfId="17203" xr:uid="{00000000-0005-0000-0000-000098430000}"/>
    <cellStyle name="Normal 5 2 7 7" xfId="17204" xr:uid="{00000000-0005-0000-0000-000099430000}"/>
    <cellStyle name="Normal 5 2 7 8" xfId="17205" xr:uid="{00000000-0005-0000-0000-00009A430000}"/>
    <cellStyle name="Normal 5 2 7 9" xfId="17206" xr:uid="{00000000-0005-0000-0000-00009B430000}"/>
    <cellStyle name="Normal 5 2 8" xfId="17207" xr:uid="{00000000-0005-0000-0000-00009C430000}"/>
    <cellStyle name="Normal 5 2 8 2" xfId="17208" xr:uid="{00000000-0005-0000-0000-00009D430000}"/>
    <cellStyle name="Normal 5 2 8 2 2" xfId="17209" xr:uid="{00000000-0005-0000-0000-00009E430000}"/>
    <cellStyle name="Normal 5 2 8 2 2 2" xfId="17210" xr:uid="{00000000-0005-0000-0000-00009F430000}"/>
    <cellStyle name="Normal 5 2 8 2 2 2 2" xfId="17211" xr:uid="{00000000-0005-0000-0000-0000A0430000}"/>
    <cellStyle name="Normal 5 2 8 2 2 2 3" xfId="17212" xr:uid="{00000000-0005-0000-0000-0000A1430000}"/>
    <cellStyle name="Normal 5 2 8 2 2 2 4" xfId="17213" xr:uid="{00000000-0005-0000-0000-0000A2430000}"/>
    <cellStyle name="Normal 5 2 8 2 2 3" xfId="17214" xr:uid="{00000000-0005-0000-0000-0000A3430000}"/>
    <cellStyle name="Normal 5 2 8 2 2 4" xfId="17215" xr:uid="{00000000-0005-0000-0000-0000A4430000}"/>
    <cellStyle name="Normal 5 2 8 2 2 5" xfId="17216" xr:uid="{00000000-0005-0000-0000-0000A5430000}"/>
    <cellStyle name="Normal 5 2 8 2 3" xfId="17217" xr:uid="{00000000-0005-0000-0000-0000A6430000}"/>
    <cellStyle name="Normal 5 2 8 2 3 2" xfId="17218" xr:uid="{00000000-0005-0000-0000-0000A7430000}"/>
    <cellStyle name="Normal 5 2 8 2 3 2 2" xfId="17219" xr:uid="{00000000-0005-0000-0000-0000A8430000}"/>
    <cellStyle name="Normal 5 2 8 2 3 2 3" xfId="17220" xr:uid="{00000000-0005-0000-0000-0000A9430000}"/>
    <cellStyle name="Normal 5 2 8 2 3 3" xfId="17221" xr:uid="{00000000-0005-0000-0000-0000AA430000}"/>
    <cellStyle name="Normal 5 2 8 2 3 4" xfId="17222" xr:uid="{00000000-0005-0000-0000-0000AB430000}"/>
    <cellStyle name="Normal 5 2 8 2 3 5" xfId="17223" xr:uid="{00000000-0005-0000-0000-0000AC430000}"/>
    <cellStyle name="Normal 5 2 8 2 4" xfId="17224" xr:uid="{00000000-0005-0000-0000-0000AD430000}"/>
    <cellStyle name="Normal 5 2 8 2 4 2" xfId="17225" xr:uid="{00000000-0005-0000-0000-0000AE430000}"/>
    <cellStyle name="Normal 5 2 8 2 4 2 2" xfId="17226" xr:uid="{00000000-0005-0000-0000-0000AF430000}"/>
    <cellStyle name="Normal 5 2 8 2 4 2 3" xfId="17227" xr:uid="{00000000-0005-0000-0000-0000B0430000}"/>
    <cellStyle name="Normal 5 2 8 2 4 3" xfId="17228" xr:uid="{00000000-0005-0000-0000-0000B1430000}"/>
    <cellStyle name="Normal 5 2 8 2 4 4" xfId="17229" xr:uid="{00000000-0005-0000-0000-0000B2430000}"/>
    <cellStyle name="Normal 5 2 8 2 5" xfId="17230" xr:uid="{00000000-0005-0000-0000-0000B3430000}"/>
    <cellStyle name="Normal 5 2 8 2 5 2" xfId="17231" xr:uid="{00000000-0005-0000-0000-0000B4430000}"/>
    <cellStyle name="Normal 5 2 8 2 5 3" xfId="17232" xr:uid="{00000000-0005-0000-0000-0000B5430000}"/>
    <cellStyle name="Normal 5 2 8 2 6" xfId="17233" xr:uid="{00000000-0005-0000-0000-0000B6430000}"/>
    <cellStyle name="Normal 5 2 8 2 7" xfId="17234" xr:uid="{00000000-0005-0000-0000-0000B7430000}"/>
    <cellStyle name="Normal 5 2 8 2 8" xfId="17235" xr:uid="{00000000-0005-0000-0000-0000B8430000}"/>
    <cellStyle name="Normal 5 2 8 3" xfId="17236" xr:uid="{00000000-0005-0000-0000-0000B9430000}"/>
    <cellStyle name="Normal 5 2 8 3 2" xfId="17237" xr:uid="{00000000-0005-0000-0000-0000BA430000}"/>
    <cellStyle name="Normal 5 2 8 3 2 2" xfId="17238" xr:uid="{00000000-0005-0000-0000-0000BB430000}"/>
    <cellStyle name="Normal 5 2 8 3 2 2 2" xfId="17239" xr:uid="{00000000-0005-0000-0000-0000BC430000}"/>
    <cellStyle name="Normal 5 2 8 3 2 3" xfId="17240" xr:uid="{00000000-0005-0000-0000-0000BD430000}"/>
    <cellStyle name="Normal 5 2 8 3 2 4" xfId="17241" xr:uid="{00000000-0005-0000-0000-0000BE430000}"/>
    <cellStyle name="Normal 5 2 8 3 3" xfId="17242" xr:uid="{00000000-0005-0000-0000-0000BF430000}"/>
    <cellStyle name="Normal 5 2 8 3 3 2" xfId="17243" xr:uid="{00000000-0005-0000-0000-0000C0430000}"/>
    <cellStyle name="Normal 5 2 8 3 4" xfId="17244" xr:uid="{00000000-0005-0000-0000-0000C1430000}"/>
    <cellStyle name="Normal 5 2 8 3 5" xfId="17245" xr:uid="{00000000-0005-0000-0000-0000C2430000}"/>
    <cellStyle name="Normal 5 2 8 4" xfId="17246" xr:uid="{00000000-0005-0000-0000-0000C3430000}"/>
    <cellStyle name="Normal 5 2 8 4 2" xfId="17247" xr:uid="{00000000-0005-0000-0000-0000C4430000}"/>
    <cellStyle name="Normal 5 2 8 4 2 2" xfId="17248" xr:uid="{00000000-0005-0000-0000-0000C5430000}"/>
    <cellStyle name="Normal 5 2 8 4 2 3" xfId="17249" xr:uid="{00000000-0005-0000-0000-0000C6430000}"/>
    <cellStyle name="Normal 5 2 8 4 2 4" xfId="17250" xr:uid="{00000000-0005-0000-0000-0000C7430000}"/>
    <cellStyle name="Normal 5 2 8 4 3" xfId="17251" xr:uid="{00000000-0005-0000-0000-0000C8430000}"/>
    <cellStyle name="Normal 5 2 8 4 4" xfId="17252" xr:uid="{00000000-0005-0000-0000-0000C9430000}"/>
    <cellStyle name="Normal 5 2 8 4 5" xfId="17253" xr:uid="{00000000-0005-0000-0000-0000CA430000}"/>
    <cellStyle name="Normal 5 2 8 5" xfId="17254" xr:uid="{00000000-0005-0000-0000-0000CB430000}"/>
    <cellStyle name="Normal 5 2 8 5 2" xfId="17255" xr:uid="{00000000-0005-0000-0000-0000CC430000}"/>
    <cellStyle name="Normal 5 2 8 5 2 2" xfId="17256" xr:uid="{00000000-0005-0000-0000-0000CD430000}"/>
    <cellStyle name="Normal 5 2 8 5 2 3" xfId="17257" xr:uid="{00000000-0005-0000-0000-0000CE430000}"/>
    <cellStyle name="Normal 5 2 8 5 3" xfId="17258" xr:uid="{00000000-0005-0000-0000-0000CF430000}"/>
    <cellStyle name="Normal 5 2 8 5 4" xfId="17259" xr:uid="{00000000-0005-0000-0000-0000D0430000}"/>
    <cellStyle name="Normal 5 2 8 5 5" xfId="17260" xr:uid="{00000000-0005-0000-0000-0000D1430000}"/>
    <cellStyle name="Normal 5 2 8 6" xfId="17261" xr:uid="{00000000-0005-0000-0000-0000D2430000}"/>
    <cellStyle name="Normal 5 2 8 6 2" xfId="17262" xr:uid="{00000000-0005-0000-0000-0000D3430000}"/>
    <cellStyle name="Normal 5 2 8 6 3" xfId="17263" xr:uid="{00000000-0005-0000-0000-0000D4430000}"/>
    <cellStyle name="Normal 5 2 8 7" xfId="17264" xr:uid="{00000000-0005-0000-0000-0000D5430000}"/>
    <cellStyle name="Normal 5 2 8 8" xfId="17265" xr:uid="{00000000-0005-0000-0000-0000D6430000}"/>
    <cellStyle name="Normal 5 2 8 9" xfId="17266" xr:uid="{00000000-0005-0000-0000-0000D7430000}"/>
    <cellStyle name="Normal 5 2 9" xfId="17267" xr:uid="{00000000-0005-0000-0000-0000D8430000}"/>
    <cellStyle name="Normal 5 2 9 2" xfId="17268" xr:uid="{00000000-0005-0000-0000-0000D9430000}"/>
    <cellStyle name="Normal 5 2 9 2 2" xfId="17269" xr:uid="{00000000-0005-0000-0000-0000DA430000}"/>
    <cellStyle name="Normal 5 2 9 2 2 2" xfId="17270" xr:uid="{00000000-0005-0000-0000-0000DB430000}"/>
    <cellStyle name="Normal 5 2 9 2 2 2 2" xfId="17271" xr:uid="{00000000-0005-0000-0000-0000DC430000}"/>
    <cellStyle name="Normal 5 2 9 2 2 2 3" xfId="17272" xr:uid="{00000000-0005-0000-0000-0000DD430000}"/>
    <cellStyle name="Normal 5 2 9 2 2 2 4" xfId="17273" xr:uid="{00000000-0005-0000-0000-0000DE430000}"/>
    <cellStyle name="Normal 5 2 9 2 2 3" xfId="17274" xr:uid="{00000000-0005-0000-0000-0000DF430000}"/>
    <cellStyle name="Normal 5 2 9 2 2 4" xfId="17275" xr:uid="{00000000-0005-0000-0000-0000E0430000}"/>
    <cellStyle name="Normal 5 2 9 2 2 5" xfId="17276" xr:uid="{00000000-0005-0000-0000-0000E1430000}"/>
    <cellStyle name="Normal 5 2 9 2 3" xfId="17277" xr:uid="{00000000-0005-0000-0000-0000E2430000}"/>
    <cellStyle name="Normal 5 2 9 2 3 2" xfId="17278" xr:uid="{00000000-0005-0000-0000-0000E3430000}"/>
    <cellStyle name="Normal 5 2 9 2 3 2 2" xfId="17279" xr:uid="{00000000-0005-0000-0000-0000E4430000}"/>
    <cellStyle name="Normal 5 2 9 2 3 2 3" xfId="17280" xr:uid="{00000000-0005-0000-0000-0000E5430000}"/>
    <cellStyle name="Normal 5 2 9 2 3 3" xfId="17281" xr:uid="{00000000-0005-0000-0000-0000E6430000}"/>
    <cellStyle name="Normal 5 2 9 2 3 4" xfId="17282" xr:uid="{00000000-0005-0000-0000-0000E7430000}"/>
    <cellStyle name="Normal 5 2 9 2 3 5" xfId="17283" xr:uid="{00000000-0005-0000-0000-0000E8430000}"/>
    <cellStyle name="Normal 5 2 9 2 4" xfId="17284" xr:uid="{00000000-0005-0000-0000-0000E9430000}"/>
    <cellStyle name="Normal 5 2 9 2 4 2" xfId="17285" xr:uid="{00000000-0005-0000-0000-0000EA430000}"/>
    <cellStyle name="Normal 5 2 9 2 4 2 2" xfId="17286" xr:uid="{00000000-0005-0000-0000-0000EB430000}"/>
    <cellStyle name="Normal 5 2 9 2 4 2 3" xfId="17287" xr:uid="{00000000-0005-0000-0000-0000EC430000}"/>
    <cellStyle name="Normal 5 2 9 2 4 3" xfId="17288" xr:uid="{00000000-0005-0000-0000-0000ED430000}"/>
    <cellStyle name="Normal 5 2 9 2 4 4" xfId="17289" xr:uid="{00000000-0005-0000-0000-0000EE430000}"/>
    <cellStyle name="Normal 5 2 9 2 5" xfId="17290" xr:uid="{00000000-0005-0000-0000-0000EF430000}"/>
    <cellStyle name="Normal 5 2 9 2 5 2" xfId="17291" xr:uid="{00000000-0005-0000-0000-0000F0430000}"/>
    <cellStyle name="Normal 5 2 9 2 5 3" xfId="17292" xr:uid="{00000000-0005-0000-0000-0000F1430000}"/>
    <cellStyle name="Normal 5 2 9 2 6" xfId="17293" xr:uid="{00000000-0005-0000-0000-0000F2430000}"/>
    <cellStyle name="Normal 5 2 9 2 7" xfId="17294" xr:uid="{00000000-0005-0000-0000-0000F3430000}"/>
    <cellStyle name="Normal 5 2 9 2 8" xfId="17295" xr:uid="{00000000-0005-0000-0000-0000F4430000}"/>
    <cellStyle name="Normal 5 2 9 3" xfId="17296" xr:uid="{00000000-0005-0000-0000-0000F5430000}"/>
    <cellStyle name="Normal 5 2 9 3 2" xfId="17297" xr:uid="{00000000-0005-0000-0000-0000F6430000}"/>
    <cellStyle name="Normal 5 2 9 3 2 2" xfId="17298" xr:uid="{00000000-0005-0000-0000-0000F7430000}"/>
    <cellStyle name="Normal 5 2 9 3 2 2 2" xfId="17299" xr:uid="{00000000-0005-0000-0000-0000F8430000}"/>
    <cellStyle name="Normal 5 2 9 3 2 3" xfId="17300" xr:uid="{00000000-0005-0000-0000-0000F9430000}"/>
    <cellStyle name="Normal 5 2 9 3 2 4" xfId="17301" xr:uid="{00000000-0005-0000-0000-0000FA430000}"/>
    <cellStyle name="Normal 5 2 9 3 3" xfId="17302" xr:uid="{00000000-0005-0000-0000-0000FB430000}"/>
    <cellStyle name="Normal 5 2 9 3 3 2" xfId="17303" xr:uid="{00000000-0005-0000-0000-0000FC430000}"/>
    <cellStyle name="Normal 5 2 9 3 4" xfId="17304" xr:uid="{00000000-0005-0000-0000-0000FD430000}"/>
    <cellStyle name="Normal 5 2 9 3 5" xfId="17305" xr:uid="{00000000-0005-0000-0000-0000FE430000}"/>
    <cellStyle name="Normal 5 2 9 4" xfId="17306" xr:uid="{00000000-0005-0000-0000-0000FF430000}"/>
    <cellStyle name="Normal 5 2 9 4 2" xfId="17307" xr:uid="{00000000-0005-0000-0000-000000440000}"/>
    <cellStyle name="Normal 5 2 9 4 2 2" xfId="17308" xr:uid="{00000000-0005-0000-0000-000001440000}"/>
    <cellStyle name="Normal 5 2 9 4 2 3" xfId="17309" xr:uid="{00000000-0005-0000-0000-000002440000}"/>
    <cellStyle name="Normal 5 2 9 4 2 4" xfId="17310" xr:uid="{00000000-0005-0000-0000-000003440000}"/>
    <cellStyle name="Normal 5 2 9 4 3" xfId="17311" xr:uid="{00000000-0005-0000-0000-000004440000}"/>
    <cellStyle name="Normal 5 2 9 4 4" xfId="17312" xr:uid="{00000000-0005-0000-0000-000005440000}"/>
    <cellStyle name="Normal 5 2 9 4 5" xfId="17313" xr:uid="{00000000-0005-0000-0000-000006440000}"/>
    <cellStyle name="Normal 5 2 9 5" xfId="17314" xr:uid="{00000000-0005-0000-0000-000007440000}"/>
    <cellStyle name="Normal 5 2 9 5 2" xfId="17315" xr:uid="{00000000-0005-0000-0000-000008440000}"/>
    <cellStyle name="Normal 5 2 9 5 2 2" xfId="17316" xr:uid="{00000000-0005-0000-0000-000009440000}"/>
    <cellStyle name="Normal 5 2 9 5 2 3" xfId="17317" xr:uid="{00000000-0005-0000-0000-00000A440000}"/>
    <cellStyle name="Normal 5 2 9 5 3" xfId="17318" xr:uid="{00000000-0005-0000-0000-00000B440000}"/>
    <cellStyle name="Normal 5 2 9 5 4" xfId="17319" xr:uid="{00000000-0005-0000-0000-00000C440000}"/>
    <cellStyle name="Normal 5 2 9 5 5" xfId="17320" xr:uid="{00000000-0005-0000-0000-00000D440000}"/>
    <cellStyle name="Normal 5 2 9 6" xfId="17321" xr:uid="{00000000-0005-0000-0000-00000E440000}"/>
    <cellStyle name="Normal 5 2 9 6 2" xfId="17322" xr:uid="{00000000-0005-0000-0000-00000F440000}"/>
    <cellStyle name="Normal 5 2 9 6 3" xfId="17323" xr:uid="{00000000-0005-0000-0000-000010440000}"/>
    <cellStyle name="Normal 5 2 9 7" xfId="17324" xr:uid="{00000000-0005-0000-0000-000011440000}"/>
    <cellStyle name="Normal 5 2 9 8" xfId="17325" xr:uid="{00000000-0005-0000-0000-000012440000}"/>
    <cellStyle name="Normal 5 2 9 9" xfId="17326" xr:uid="{00000000-0005-0000-0000-000013440000}"/>
    <cellStyle name="Normal 5 20" xfId="17327" xr:uid="{00000000-0005-0000-0000-000014440000}"/>
    <cellStyle name="Normal 5 20 2" xfId="17328" xr:uid="{00000000-0005-0000-0000-000015440000}"/>
    <cellStyle name="Normal 5 20 2 2" xfId="17329" xr:uid="{00000000-0005-0000-0000-000016440000}"/>
    <cellStyle name="Normal 5 20 2 2 2" xfId="17330" xr:uid="{00000000-0005-0000-0000-000017440000}"/>
    <cellStyle name="Normal 5 20 2 3" xfId="17331" xr:uid="{00000000-0005-0000-0000-000018440000}"/>
    <cellStyle name="Normal 5 20 3" xfId="17332" xr:uid="{00000000-0005-0000-0000-000019440000}"/>
    <cellStyle name="Normal 5 20 3 2" xfId="17333" xr:uid="{00000000-0005-0000-0000-00001A440000}"/>
    <cellStyle name="Normal 5 20 3 2 2" xfId="17334" xr:uid="{00000000-0005-0000-0000-00001B440000}"/>
    <cellStyle name="Normal 5 20 3 3" xfId="17335" xr:uid="{00000000-0005-0000-0000-00001C440000}"/>
    <cellStyle name="Normal 5 20 4" xfId="17336" xr:uid="{00000000-0005-0000-0000-00001D440000}"/>
    <cellStyle name="Normal 5 20 4 2" xfId="17337" xr:uid="{00000000-0005-0000-0000-00001E440000}"/>
    <cellStyle name="Normal 5 20 5" xfId="17338" xr:uid="{00000000-0005-0000-0000-00001F440000}"/>
    <cellStyle name="Normal 5 21" xfId="17339" xr:uid="{00000000-0005-0000-0000-000020440000}"/>
    <cellStyle name="Normal 5 21 2" xfId="17340" xr:uid="{00000000-0005-0000-0000-000021440000}"/>
    <cellStyle name="Normal 5 21 2 2" xfId="17341" xr:uid="{00000000-0005-0000-0000-000022440000}"/>
    <cellStyle name="Normal 5 21 2 2 2" xfId="17342" xr:uid="{00000000-0005-0000-0000-000023440000}"/>
    <cellStyle name="Normal 5 21 2 3" xfId="17343" xr:uid="{00000000-0005-0000-0000-000024440000}"/>
    <cellStyle name="Normal 5 21 3" xfId="17344" xr:uid="{00000000-0005-0000-0000-000025440000}"/>
    <cellStyle name="Normal 5 21 3 2" xfId="17345" xr:uid="{00000000-0005-0000-0000-000026440000}"/>
    <cellStyle name="Normal 5 21 3 2 2" xfId="17346" xr:uid="{00000000-0005-0000-0000-000027440000}"/>
    <cellStyle name="Normal 5 21 3 3" xfId="17347" xr:uid="{00000000-0005-0000-0000-000028440000}"/>
    <cellStyle name="Normal 5 21 4" xfId="17348" xr:uid="{00000000-0005-0000-0000-000029440000}"/>
    <cellStyle name="Normal 5 21 4 2" xfId="17349" xr:uid="{00000000-0005-0000-0000-00002A440000}"/>
    <cellStyle name="Normal 5 21 5" xfId="17350" xr:uid="{00000000-0005-0000-0000-00002B440000}"/>
    <cellStyle name="Normal 5 22" xfId="17351" xr:uid="{00000000-0005-0000-0000-00002C440000}"/>
    <cellStyle name="Normal 5 23" xfId="17352" xr:uid="{00000000-0005-0000-0000-00002D440000}"/>
    <cellStyle name="Normal 5 24" xfId="17353" xr:uid="{00000000-0005-0000-0000-00002E440000}"/>
    <cellStyle name="Normal 5 25" xfId="45" xr:uid="{00000000-0005-0000-0000-00002F440000}"/>
    <cellStyle name="Normal 5 26" xfId="17354" xr:uid="{00000000-0005-0000-0000-000030440000}"/>
    <cellStyle name="Normal 5 27" xfId="43885" xr:uid="{00000000-0005-0000-0000-000031440000}"/>
    <cellStyle name="Normal 5 28" xfId="43901" xr:uid="{00000000-0005-0000-0000-000032440000}"/>
    <cellStyle name="Normal 5 29" xfId="43903" xr:uid="{00000000-0005-0000-0000-000033440000}"/>
    <cellStyle name="Normal 5 29 2" xfId="43929" xr:uid="{00000000-0005-0000-0000-000034440000}"/>
    <cellStyle name="Normal 5 3" xfId="17355" xr:uid="{00000000-0005-0000-0000-000035440000}"/>
    <cellStyle name="Normal 5 3 10" xfId="17356" xr:uid="{00000000-0005-0000-0000-000036440000}"/>
    <cellStyle name="Normal 5 3 10 2" xfId="17357" xr:uid="{00000000-0005-0000-0000-000037440000}"/>
    <cellStyle name="Normal 5 3 10 2 2" xfId="17358" xr:uid="{00000000-0005-0000-0000-000038440000}"/>
    <cellStyle name="Normal 5 3 10 2 2 2" xfId="17359" xr:uid="{00000000-0005-0000-0000-000039440000}"/>
    <cellStyle name="Normal 5 3 10 2 3" xfId="17360" xr:uid="{00000000-0005-0000-0000-00003A440000}"/>
    <cellStyle name="Normal 5 3 10 3" xfId="17361" xr:uid="{00000000-0005-0000-0000-00003B440000}"/>
    <cellStyle name="Normal 5 3 10 3 2" xfId="17362" xr:uid="{00000000-0005-0000-0000-00003C440000}"/>
    <cellStyle name="Normal 5 3 10 3 2 2" xfId="17363" xr:uid="{00000000-0005-0000-0000-00003D440000}"/>
    <cellStyle name="Normal 5 3 10 3 3" xfId="17364" xr:uid="{00000000-0005-0000-0000-00003E440000}"/>
    <cellStyle name="Normal 5 3 10 4" xfId="17365" xr:uid="{00000000-0005-0000-0000-00003F440000}"/>
    <cellStyle name="Normal 5 3 10 4 2" xfId="17366" xr:uid="{00000000-0005-0000-0000-000040440000}"/>
    <cellStyle name="Normal 5 3 10 5" xfId="17367" xr:uid="{00000000-0005-0000-0000-000041440000}"/>
    <cellStyle name="Normal 5 3 11" xfId="17368" xr:uid="{00000000-0005-0000-0000-000042440000}"/>
    <cellStyle name="Normal 5 3 11 2" xfId="17369" xr:uid="{00000000-0005-0000-0000-000043440000}"/>
    <cellStyle name="Normal 5 3 11 2 2" xfId="17370" xr:uid="{00000000-0005-0000-0000-000044440000}"/>
    <cellStyle name="Normal 5 3 11 2 2 2" xfId="17371" xr:uid="{00000000-0005-0000-0000-000045440000}"/>
    <cellStyle name="Normal 5 3 11 2 3" xfId="17372" xr:uid="{00000000-0005-0000-0000-000046440000}"/>
    <cellStyle name="Normal 5 3 11 3" xfId="17373" xr:uid="{00000000-0005-0000-0000-000047440000}"/>
    <cellStyle name="Normal 5 3 11 3 2" xfId="17374" xr:uid="{00000000-0005-0000-0000-000048440000}"/>
    <cellStyle name="Normal 5 3 11 3 2 2" xfId="17375" xr:uid="{00000000-0005-0000-0000-000049440000}"/>
    <cellStyle name="Normal 5 3 11 3 3" xfId="17376" xr:uid="{00000000-0005-0000-0000-00004A440000}"/>
    <cellStyle name="Normal 5 3 11 4" xfId="17377" xr:uid="{00000000-0005-0000-0000-00004B440000}"/>
    <cellStyle name="Normal 5 3 11 4 2" xfId="17378" xr:uid="{00000000-0005-0000-0000-00004C440000}"/>
    <cellStyle name="Normal 5 3 11 5" xfId="17379" xr:uid="{00000000-0005-0000-0000-00004D440000}"/>
    <cellStyle name="Normal 5 3 12" xfId="17380" xr:uid="{00000000-0005-0000-0000-00004E440000}"/>
    <cellStyle name="Normal 5 3 12 2" xfId="17381" xr:uid="{00000000-0005-0000-0000-00004F440000}"/>
    <cellStyle name="Normal 5 3 12 2 2" xfId="17382" xr:uid="{00000000-0005-0000-0000-000050440000}"/>
    <cellStyle name="Normal 5 3 12 2 2 2" xfId="17383" xr:uid="{00000000-0005-0000-0000-000051440000}"/>
    <cellStyle name="Normal 5 3 12 2 3" xfId="17384" xr:uid="{00000000-0005-0000-0000-000052440000}"/>
    <cellStyle name="Normal 5 3 12 3" xfId="17385" xr:uid="{00000000-0005-0000-0000-000053440000}"/>
    <cellStyle name="Normal 5 3 12 3 2" xfId="17386" xr:uid="{00000000-0005-0000-0000-000054440000}"/>
    <cellStyle name="Normal 5 3 12 3 2 2" xfId="17387" xr:uid="{00000000-0005-0000-0000-000055440000}"/>
    <cellStyle name="Normal 5 3 12 3 3" xfId="17388" xr:uid="{00000000-0005-0000-0000-000056440000}"/>
    <cellStyle name="Normal 5 3 12 4" xfId="17389" xr:uid="{00000000-0005-0000-0000-000057440000}"/>
    <cellStyle name="Normal 5 3 12 4 2" xfId="17390" xr:uid="{00000000-0005-0000-0000-000058440000}"/>
    <cellStyle name="Normal 5 3 12 5" xfId="17391" xr:uid="{00000000-0005-0000-0000-000059440000}"/>
    <cellStyle name="Normal 5 3 13" xfId="17392" xr:uid="{00000000-0005-0000-0000-00005A440000}"/>
    <cellStyle name="Normal 5 3 13 2" xfId="17393" xr:uid="{00000000-0005-0000-0000-00005B440000}"/>
    <cellStyle name="Normal 5 3 13 2 2" xfId="17394" xr:uid="{00000000-0005-0000-0000-00005C440000}"/>
    <cellStyle name="Normal 5 3 13 2 2 2" xfId="17395" xr:uid="{00000000-0005-0000-0000-00005D440000}"/>
    <cellStyle name="Normal 5 3 13 2 3" xfId="17396" xr:uid="{00000000-0005-0000-0000-00005E440000}"/>
    <cellStyle name="Normal 5 3 13 3" xfId="17397" xr:uid="{00000000-0005-0000-0000-00005F440000}"/>
    <cellStyle name="Normal 5 3 13 3 2" xfId="17398" xr:uid="{00000000-0005-0000-0000-000060440000}"/>
    <cellStyle name="Normal 5 3 13 3 2 2" xfId="17399" xr:uid="{00000000-0005-0000-0000-000061440000}"/>
    <cellStyle name="Normal 5 3 13 3 3" xfId="17400" xr:uid="{00000000-0005-0000-0000-000062440000}"/>
    <cellStyle name="Normal 5 3 13 4" xfId="17401" xr:uid="{00000000-0005-0000-0000-000063440000}"/>
    <cellStyle name="Normal 5 3 13 4 2" xfId="17402" xr:uid="{00000000-0005-0000-0000-000064440000}"/>
    <cellStyle name="Normal 5 3 13 5" xfId="17403" xr:uid="{00000000-0005-0000-0000-000065440000}"/>
    <cellStyle name="Normal 5 3 14" xfId="17404" xr:uid="{00000000-0005-0000-0000-000066440000}"/>
    <cellStyle name="Normal 5 3 14 2" xfId="17405" xr:uid="{00000000-0005-0000-0000-000067440000}"/>
    <cellStyle name="Normal 5 3 14 2 2" xfId="17406" xr:uid="{00000000-0005-0000-0000-000068440000}"/>
    <cellStyle name="Normal 5 3 14 2 2 2" xfId="17407" xr:uid="{00000000-0005-0000-0000-000069440000}"/>
    <cellStyle name="Normal 5 3 14 2 3" xfId="17408" xr:uid="{00000000-0005-0000-0000-00006A440000}"/>
    <cellStyle name="Normal 5 3 14 3" xfId="17409" xr:uid="{00000000-0005-0000-0000-00006B440000}"/>
    <cellStyle name="Normal 5 3 14 3 2" xfId="17410" xr:uid="{00000000-0005-0000-0000-00006C440000}"/>
    <cellStyle name="Normal 5 3 14 3 2 2" xfId="17411" xr:uid="{00000000-0005-0000-0000-00006D440000}"/>
    <cellStyle name="Normal 5 3 14 3 3" xfId="17412" xr:uid="{00000000-0005-0000-0000-00006E440000}"/>
    <cellStyle name="Normal 5 3 14 4" xfId="17413" xr:uid="{00000000-0005-0000-0000-00006F440000}"/>
    <cellStyle name="Normal 5 3 14 4 2" xfId="17414" xr:uid="{00000000-0005-0000-0000-000070440000}"/>
    <cellStyle name="Normal 5 3 14 5" xfId="17415" xr:uid="{00000000-0005-0000-0000-000071440000}"/>
    <cellStyle name="Normal 5 3 15" xfId="17416" xr:uid="{00000000-0005-0000-0000-000072440000}"/>
    <cellStyle name="Normal 5 3 15 2" xfId="17417" xr:uid="{00000000-0005-0000-0000-000073440000}"/>
    <cellStyle name="Normal 5 3 15 2 2" xfId="17418" xr:uid="{00000000-0005-0000-0000-000074440000}"/>
    <cellStyle name="Normal 5 3 15 2 2 2" xfId="17419" xr:uid="{00000000-0005-0000-0000-000075440000}"/>
    <cellStyle name="Normal 5 3 15 2 3" xfId="17420" xr:uid="{00000000-0005-0000-0000-000076440000}"/>
    <cellStyle name="Normal 5 3 15 3" xfId="17421" xr:uid="{00000000-0005-0000-0000-000077440000}"/>
    <cellStyle name="Normal 5 3 15 3 2" xfId="17422" xr:uid="{00000000-0005-0000-0000-000078440000}"/>
    <cellStyle name="Normal 5 3 15 3 2 2" xfId="17423" xr:uid="{00000000-0005-0000-0000-000079440000}"/>
    <cellStyle name="Normal 5 3 15 3 3" xfId="17424" xr:uid="{00000000-0005-0000-0000-00007A440000}"/>
    <cellStyle name="Normal 5 3 15 4" xfId="17425" xr:uid="{00000000-0005-0000-0000-00007B440000}"/>
    <cellStyle name="Normal 5 3 15 4 2" xfId="17426" xr:uid="{00000000-0005-0000-0000-00007C440000}"/>
    <cellStyle name="Normal 5 3 15 5" xfId="17427" xr:uid="{00000000-0005-0000-0000-00007D440000}"/>
    <cellStyle name="Normal 5 3 16" xfId="17428" xr:uid="{00000000-0005-0000-0000-00007E440000}"/>
    <cellStyle name="Normal 5 3 16 2" xfId="17429" xr:uid="{00000000-0005-0000-0000-00007F440000}"/>
    <cellStyle name="Normal 5 3 16 2 2" xfId="17430" xr:uid="{00000000-0005-0000-0000-000080440000}"/>
    <cellStyle name="Normal 5 3 16 3" xfId="17431" xr:uid="{00000000-0005-0000-0000-000081440000}"/>
    <cellStyle name="Normal 5 3 17" xfId="17432" xr:uid="{00000000-0005-0000-0000-000082440000}"/>
    <cellStyle name="Normal 5 3 17 2" xfId="17433" xr:uid="{00000000-0005-0000-0000-000083440000}"/>
    <cellStyle name="Normal 5 3 17 2 2" xfId="17434" xr:uid="{00000000-0005-0000-0000-000084440000}"/>
    <cellStyle name="Normal 5 3 17 3" xfId="17435" xr:uid="{00000000-0005-0000-0000-000085440000}"/>
    <cellStyle name="Normal 5 3 18" xfId="17436" xr:uid="{00000000-0005-0000-0000-000086440000}"/>
    <cellStyle name="Normal 5 3 18 2" xfId="17437" xr:uid="{00000000-0005-0000-0000-000087440000}"/>
    <cellStyle name="Normal 5 3 19" xfId="17438" xr:uid="{00000000-0005-0000-0000-000088440000}"/>
    <cellStyle name="Normal 5 3 2" xfId="17439" xr:uid="{00000000-0005-0000-0000-000089440000}"/>
    <cellStyle name="Normal 5 3 2 2" xfId="17440" xr:uid="{00000000-0005-0000-0000-00008A440000}"/>
    <cellStyle name="Normal 5 3 2 2 2" xfId="17441" xr:uid="{00000000-0005-0000-0000-00008B440000}"/>
    <cellStyle name="Normal 5 3 2 2 2 2" xfId="17442" xr:uid="{00000000-0005-0000-0000-00008C440000}"/>
    <cellStyle name="Normal 5 3 2 2 3" xfId="17443" xr:uid="{00000000-0005-0000-0000-00008D440000}"/>
    <cellStyle name="Normal 5 3 2 2 4" xfId="17444" xr:uid="{00000000-0005-0000-0000-00008E440000}"/>
    <cellStyle name="Normal 5 3 2 3" xfId="17445" xr:uid="{00000000-0005-0000-0000-00008F440000}"/>
    <cellStyle name="Normal 5 3 2 3 2" xfId="17446" xr:uid="{00000000-0005-0000-0000-000090440000}"/>
    <cellStyle name="Normal 5 3 2 3 2 2" xfId="17447" xr:uid="{00000000-0005-0000-0000-000091440000}"/>
    <cellStyle name="Normal 5 3 2 3 3" xfId="17448" xr:uid="{00000000-0005-0000-0000-000092440000}"/>
    <cellStyle name="Normal 5 3 2 3 4" xfId="17449" xr:uid="{00000000-0005-0000-0000-000093440000}"/>
    <cellStyle name="Normal 5 3 2 4" xfId="17450" xr:uid="{00000000-0005-0000-0000-000094440000}"/>
    <cellStyle name="Normal 5 3 2 4 2" xfId="17451" xr:uid="{00000000-0005-0000-0000-000095440000}"/>
    <cellStyle name="Normal 5 3 2 4 3" xfId="17452" xr:uid="{00000000-0005-0000-0000-000096440000}"/>
    <cellStyle name="Normal 5 3 2 5" xfId="17453" xr:uid="{00000000-0005-0000-0000-000097440000}"/>
    <cellStyle name="Normal 5 3 2 6" xfId="17454" xr:uid="{00000000-0005-0000-0000-000098440000}"/>
    <cellStyle name="Normal 5 3 20" xfId="17455" xr:uid="{00000000-0005-0000-0000-000099440000}"/>
    <cellStyle name="Normal 5 3 3" xfId="17456" xr:uid="{00000000-0005-0000-0000-00009A440000}"/>
    <cellStyle name="Normal 5 3 3 2" xfId="17457" xr:uid="{00000000-0005-0000-0000-00009B440000}"/>
    <cellStyle name="Normal 5 3 3 2 2" xfId="17458" xr:uid="{00000000-0005-0000-0000-00009C440000}"/>
    <cellStyle name="Normal 5 3 3 2 2 2" xfId="17459" xr:uid="{00000000-0005-0000-0000-00009D440000}"/>
    <cellStyle name="Normal 5 3 3 2 3" xfId="17460" xr:uid="{00000000-0005-0000-0000-00009E440000}"/>
    <cellStyle name="Normal 5 3 3 3" xfId="17461" xr:uid="{00000000-0005-0000-0000-00009F440000}"/>
    <cellStyle name="Normal 5 3 3 3 2" xfId="17462" xr:uid="{00000000-0005-0000-0000-0000A0440000}"/>
    <cellStyle name="Normal 5 3 3 3 2 2" xfId="17463" xr:uid="{00000000-0005-0000-0000-0000A1440000}"/>
    <cellStyle name="Normal 5 3 3 3 3" xfId="17464" xr:uid="{00000000-0005-0000-0000-0000A2440000}"/>
    <cellStyle name="Normal 5 3 3 4" xfId="17465" xr:uid="{00000000-0005-0000-0000-0000A3440000}"/>
    <cellStyle name="Normal 5 3 3 4 2" xfId="17466" xr:uid="{00000000-0005-0000-0000-0000A4440000}"/>
    <cellStyle name="Normal 5 3 3 5" xfId="17467" xr:uid="{00000000-0005-0000-0000-0000A5440000}"/>
    <cellStyle name="Normal 5 3 3 6" xfId="17468" xr:uid="{00000000-0005-0000-0000-0000A6440000}"/>
    <cellStyle name="Normal 5 3 4" xfId="17469" xr:uid="{00000000-0005-0000-0000-0000A7440000}"/>
    <cellStyle name="Normal 5 3 4 2" xfId="17470" xr:uid="{00000000-0005-0000-0000-0000A8440000}"/>
    <cellStyle name="Normal 5 3 4 2 2" xfId="17471" xr:uid="{00000000-0005-0000-0000-0000A9440000}"/>
    <cellStyle name="Normal 5 3 4 2 2 2" xfId="17472" xr:uid="{00000000-0005-0000-0000-0000AA440000}"/>
    <cellStyle name="Normal 5 3 4 2 3" xfId="17473" xr:uid="{00000000-0005-0000-0000-0000AB440000}"/>
    <cellStyle name="Normal 5 3 4 3" xfId="17474" xr:uid="{00000000-0005-0000-0000-0000AC440000}"/>
    <cellStyle name="Normal 5 3 4 3 2" xfId="17475" xr:uid="{00000000-0005-0000-0000-0000AD440000}"/>
    <cellStyle name="Normal 5 3 4 3 2 2" xfId="17476" xr:uid="{00000000-0005-0000-0000-0000AE440000}"/>
    <cellStyle name="Normal 5 3 4 3 3" xfId="17477" xr:uid="{00000000-0005-0000-0000-0000AF440000}"/>
    <cellStyle name="Normal 5 3 4 4" xfId="17478" xr:uid="{00000000-0005-0000-0000-0000B0440000}"/>
    <cellStyle name="Normal 5 3 4 4 2" xfId="17479" xr:uid="{00000000-0005-0000-0000-0000B1440000}"/>
    <cellStyle name="Normal 5 3 4 5" xfId="17480" xr:uid="{00000000-0005-0000-0000-0000B2440000}"/>
    <cellStyle name="Normal 5 3 5" xfId="17481" xr:uid="{00000000-0005-0000-0000-0000B3440000}"/>
    <cellStyle name="Normal 5 3 5 2" xfId="17482" xr:uid="{00000000-0005-0000-0000-0000B4440000}"/>
    <cellStyle name="Normal 5 3 5 2 2" xfId="17483" xr:uid="{00000000-0005-0000-0000-0000B5440000}"/>
    <cellStyle name="Normal 5 3 5 2 2 2" xfId="17484" xr:uid="{00000000-0005-0000-0000-0000B6440000}"/>
    <cellStyle name="Normal 5 3 5 2 3" xfId="17485" xr:uid="{00000000-0005-0000-0000-0000B7440000}"/>
    <cellStyle name="Normal 5 3 5 3" xfId="17486" xr:uid="{00000000-0005-0000-0000-0000B8440000}"/>
    <cellStyle name="Normal 5 3 5 3 2" xfId="17487" xr:uid="{00000000-0005-0000-0000-0000B9440000}"/>
    <cellStyle name="Normal 5 3 5 3 2 2" xfId="17488" xr:uid="{00000000-0005-0000-0000-0000BA440000}"/>
    <cellStyle name="Normal 5 3 5 3 3" xfId="17489" xr:uid="{00000000-0005-0000-0000-0000BB440000}"/>
    <cellStyle name="Normal 5 3 5 4" xfId="17490" xr:uid="{00000000-0005-0000-0000-0000BC440000}"/>
    <cellStyle name="Normal 5 3 5 4 2" xfId="17491" xr:uid="{00000000-0005-0000-0000-0000BD440000}"/>
    <cellStyle name="Normal 5 3 5 5" xfId="17492" xr:uid="{00000000-0005-0000-0000-0000BE440000}"/>
    <cellStyle name="Normal 5 3 6" xfId="17493" xr:uid="{00000000-0005-0000-0000-0000BF440000}"/>
    <cellStyle name="Normal 5 3 6 2" xfId="17494" xr:uid="{00000000-0005-0000-0000-0000C0440000}"/>
    <cellStyle name="Normal 5 3 6 2 2" xfId="17495" xr:uid="{00000000-0005-0000-0000-0000C1440000}"/>
    <cellStyle name="Normal 5 3 6 2 2 2" xfId="17496" xr:uid="{00000000-0005-0000-0000-0000C2440000}"/>
    <cellStyle name="Normal 5 3 6 2 3" xfId="17497" xr:uid="{00000000-0005-0000-0000-0000C3440000}"/>
    <cellStyle name="Normal 5 3 6 3" xfId="17498" xr:uid="{00000000-0005-0000-0000-0000C4440000}"/>
    <cellStyle name="Normal 5 3 6 3 2" xfId="17499" xr:uid="{00000000-0005-0000-0000-0000C5440000}"/>
    <cellStyle name="Normal 5 3 6 3 2 2" xfId="17500" xr:uid="{00000000-0005-0000-0000-0000C6440000}"/>
    <cellStyle name="Normal 5 3 6 3 3" xfId="17501" xr:uid="{00000000-0005-0000-0000-0000C7440000}"/>
    <cellStyle name="Normal 5 3 6 4" xfId="17502" xr:uid="{00000000-0005-0000-0000-0000C8440000}"/>
    <cellStyle name="Normal 5 3 6 4 2" xfId="17503" xr:uid="{00000000-0005-0000-0000-0000C9440000}"/>
    <cellStyle name="Normal 5 3 6 5" xfId="17504" xr:uid="{00000000-0005-0000-0000-0000CA440000}"/>
    <cellStyle name="Normal 5 3 7" xfId="17505" xr:uid="{00000000-0005-0000-0000-0000CB440000}"/>
    <cellStyle name="Normal 5 3 7 2" xfId="17506" xr:uid="{00000000-0005-0000-0000-0000CC440000}"/>
    <cellStyle name="Normal 5 3 7 2 2" xfId="17507" xr:uid="{00000000-0005-0000-0000-0000CD440000}"/>
    <cellStyle name="Normal 5 3 7 2 2 2" xfId="17508" xr:uid="{00000000-0005-0000-0000-0000CE440000}"/>
    <cellStyle name="Normal 5 3 7 2 3" xfId="17509" xr:uid="{00000000-0005-0000-0000-0000CF440000}"/>
    <cellStyle name="Normal 5 3 7 3" xfId="17510" xr:uid="{00000000-0005-0000-0000-0000D0440000}"/>
    <cellStyle name="Normal 5 3 7 3 2" xfId="17511" xr:uid="{00000000-0005-0000-0000-0000D1440000}"/>
    <cellStyle name="Normal 5 3 7 3 2 2" xfId="17512" xr:uid="{00000000-0005-0000-0000-0000D2440000}"/>
    <cellStyle name="Normal 5 3 7 3 3" xfId="17513" xr:uid="{00000000-0005-0000-0000-0000D3440000}"/>
    <cellStyle name="Normal 5 3 7 4" xfId="17514" xr:uid="{00000000-0005-0000-0000-0000D4440000}"/>
    <cellStyle name="Normal 5 3 7 4 2" xfId="17515" xr:uid="{00000000-0005-0000-0000-0000D5440000}"/>
    <cellStyle name="Normal 5 3 7 5" xfId="17516" xr:uid="{00000000-0005-0000-0000-0000D6440000}"/>
    <cellStyle name="Normal 5 3 8" xfId="17517" xr:uid="{00000000-0005-0000-0000-0000D7440000}"/>
    <cellStyle name="Normal 5 3 8 2" xfId="17518" xr:uid="{00000000-0005-0000-0000-0000D8440000}"/>
    <cellStyle name="Normal 5 3 8 2 2" xfId="17519" xr:uid="{00000000-0005-0000-0000-0000D9440000}"/>
    <cellStyle name="Normal 5 3 8 2 2 2" xfId="17520" xr:uid="{00000000-0005-0000-0000-0000DA440000}"/>
    <cellStyle name="Normal 5 3 8 2 3" xfId="17521" xr:uid="{00000000-0005-0000-0000-0000DB440000}"/>
    <cellStyle name="Normal 5 3 8 3" xfId="17522" xr:uid="{00000000-0005-0000-0000-0000DC440000}"/>
    <cellStyle name="Normal 5 3 8 3 2" xfId="17523" xr:uid="{00000000-0005-0000-0000-0000DD440000}"/>
    <cellStyle name="Normal 5 3 8 3 2 2" xfId="17524" xr:uid="{00000000-0005-0000-0000-0000DE440000}"/>
    <cellStyle name="Normal 5 3 8 3 3" xfId="17525" xr:uid="{00000000-0005-0000-0000-0000DF440000}"/>
    <cellStyle name="Normal 5 3 8 4" xfId="17526" xr:uid="{00000000-0005-0000-0000-0000E0440000}"/>
    <cellStyle name="Normal 5 3 8 4 2" xfId="17527" xr:uid="{00000000-0005-0000-0000-0000E1440000}"/>
    <cellStyle name="Normal 5 3 8 5" xfId="17528" xr:uid="{00000000-0005-0000-0000-0000E2440000}"/>
    <cellStyle name="Normal 5 3 9" xfId="17529" xr:uid="{00000000-0005-0000-0000-0000E3440000}"/>
    <cellStyle name="Normal 5 3 9 2" xfId="17530" xr:uid="{00000000-0005-0000-0000-0000E4440000}"/>
    <cellStyle name="Normal 5 3 9 2 2" xfId="17531" xr:uid="{00000000-0005-0000-0000-0000E5440000}"/>
    <cellStyle name="Normal 5 3 9 2 2 2" xfId="17532" xr:uid="{00000000-0005-0000-0000-0000E6440000}"/>
    <cellStyle name="Normal 5 3 9 2 3" xfId="17533" xr:uid="{00000000-0005-0000-0000-0000E7440000}"/>
    <cellStyle name="Normal 5 3 9 3" xfId="17534" xr:uid="{00000000-0005-0000-0000-0000E8440000}"/>
    <cellStyle name="Normal 5 3 9 3 2" xfId="17535" xr:uid="{00000000-0005-0000-0000-0000E9440000}"/>
    <cellStyle name="Normal 5 3 9 3 2 2" xfId="17536" xr:uid="{00000000-0005-0000-0000-0000EA440000}"/>
    <cellStyle name="Normal 5 3 9 3 3" xfId="17537" xr:uid="{00000000-0005-0000-0000-0000EB440000}"/>
    <cellStyle name="Normal 5 3 9 4" xfId="17538" xr:uid="{00000000-0005-0000-0000-0000EC440000}"/>
    <cellStyle name="Normal 5 3 9 4 2" xfId="17539" xr:uid="{00000000-0005-0000-0000-0000ED440000}"/>
    <cellStyle name="Normal 5 3 9 5" xfId="17540" xr:uid="{00000000-0005-0000-0000-0000EE440000}"/>
    <cellStyle name="Normal 5 30" xfId="43928" xr:uid="{00000000-0005-0000-0000-0000EF440000}"/>
    <cellStyle name="Normal 5 4" xfId="17541" xr:uid="{00000000-0005-0000-0000-0000F0440000}"/>
    <cellStyle name="Normal 5 4 10" xfId="17542" xr:uid="{00000000-0005-0000-0000-0000F1440000}"/>
    <cellStyle name="Normal 5 4 10 2" xfId="17543" xr:uid="{00000000-0005-0000-0000-0000F2440000}"/>
    <cellStyle name="Normal 5 4 10 2 2" xfId="17544" xr:uid="{00000000-0005-0000-0000-0000F3440000}"/>
    <cellStyle name="Normal 5 4 10 2 2 2" xfId="17545" xr:uid="{00000000-0005-0000-0000-0000F4440000}"/>
    <cellStyle name="Normal 5 4 10 2 3" xfId="17546" xr:uid="{00000000-0005-0000-0000-0000F5440000}"/>
    <cellStyle name="Normal 5 4 10 3" xfId="17547" xr:uid="{00000000-0005-0000-0000-0000F6440000}"/>
    <cellStyle name="Normal 5 4 10 3 2" xfId="17548" xr:uid="{00000000-0005-0000-0000-0000F7440000}"/>
    <cellStyle name="Normal 5 4 10 3 2 2" xfId="17549" xr:uid="{00000000-0005-0000-0000-0000F8440000}"/>
    <cellStyle name="Normal 5 4 10 3 3" xfId="17550" xr:uid="{00000000-0005-0000-0000-0000F9440000}"/>
    <cellStyle name="Normal 5 4 10 4" xfId="17551" xr:uid="{00000000-0005-0000-0000-0000FA440000}"/>
    <cellStyle name="Normal 5 4 10 4 2" xfId="17552" xr:uid="{00000000-0005-0000-0000-0000FB440000}"/>
    <cellStyle name="Normal 5 4 10 5" xfId="17553" xr:uid="{00000000-0005-0000-0000-0000FC440000}"/>
    <cellStyle name="Normal 5 4 11" xfId="17554" xr:uid="{00000000-0005-0000-0000-0000FD440000}"/>
    <cellStyle name="Normal 5 4 11 2" xfId="17555" xr:uid="{00000000-0005-0000-0000-0000FE440000}"/>
    <cellStyle name="Normal 5 4 11 2 2" xfId="17556" xr:uid="{00000000-0005-0000-0000-0000FF440000}"/>
    <cellStyle name="Normal 5 4 11 2 2 2" xfId="17557" xr:uid="{00000000-0005-0000-0000-000000450000}"/>
    <cellStyle name="Normal 5 4 11 2 3" xfId="17558" xr:uid="{00000000-0005-0000-0000-000001450000}"/>
    <cellStyle name="Normal 5 4 11 3" xfId="17559" xr:uid="{00000000-0005-0000-0000-000002450000}"/>
    <cellStyle name="Normal 5 4 11 3 2" xfId="17560" xr:uid="{00000000-0005-0000-0000-000003450000}"/>
    <cellStyle name="Normal 5 4 11 3 2 2" xfId="17561" xr:uid="{00000000-0005-0000-0000-000004450000}"/>
    <cellStyle name="Normal 5 4 11 3 3" xfId="17562" xr:uid="{00000000-0005-0000-0000-000005450000}"/>
    <cellStyle name="Normal 5 4 11 4" xfId="17563" xr:uid="{00000000-0005-0000-0000-000006450000}"/>
    <cellStyle name="Normal 5 4 11 4 2" xfId="17564" xr:uid="{00000000-0005-0000-0000-000007450000}"/>
    <cellStyle name="Normal 5 4 11 5" xfId="17565" xr:uid="{00000000-0005-0000-0000-000008450000}"/>
    <cellStyle name="Normal 5 4 12" xfId="17566" xr:uid="{00000000-0005-0000-0000-000009450000}"/>
    <cellStyle name="Normal 5 4 12 2" xfId="17567" xr:uid="{00000000-0005-0000-0000-00000A450000}"/>
    <cellStyle name="Normal 5 4 12 2 2" xfId="17568" xr:uid="{00000000-0005-0000-0000-00000B450000}"/>
    <cellStyle name="Normal 5 4 12 2 2 2" xfId="17569" xr:uid="{00000000-0005-0000-0000-00000C450000}"/>
    <cellStyle name="Normal 5 4 12 2 3" xfId="17570" xr:uid="{00000000-0005-0000-0000-00000D450000}"/>
    <cellStyle name="Normal 5 4 12 3" xfId="17571" xr:uid="{00000000-0005-0000-0000-00000E450000}"/>
    <cellStyle name="Normal 5 4 12 3 2" xfId="17572" xr:uid="{00000000-0005-0000-0000-00000F450000}"/>
    <cellStyle name="Normal 5 4 12 3 2 2" xfId="17573" xr:uid="{00000000-0005-0000-0000-000010450000}"/>
    <cellStyle name="Normal 5 4 12 3 3" xfId="17574" xr:uid="{00000000-0005-0000-0000-000011450000}"/>
    <cellStyle name="Normal 5 4 12 4" xfId="17575" xr:uid="{00000000-0005-0000-0000-000012450000}"/>
    <cellStyle name="Normal 5 4 12 4 2" xfId="17576" xr:uid="{00000000-0005-0000-0000-000013450000}"/>
    <cellStyle name="Normal 5 4 12 5" xfId="17577" xr:uid="{00000000-0005-0000-0000-000014450000}"/>
    <cellStyle name="Normal 5 4 13" xfId="17578" xr:uid="{00000000-0005-0000-0000-000015450000}"/>
    <cellStyle name="Normal 5 4 13 2" xfId="17579" xr:uid="{00000000-0005-0000-0000-000016450000}"/>
    <cellStyle name="Normal 5 4 13 2 2" xfId="17580" xr:uid="{00000000-0005-0000-0000-000017450000}"/>
    <cellStyle name="Normal 5 4 13 2 2 2" xfId="17581" xr:uid="{00000000-0005-0000-0000-000018450000}"/>
    <cellStyle name="Normal 5 4 13 2 3" xfId="17582" xr:uid="{00000000-0005-0000-0000-000019450000}"/>
    <cellStyle name="Normal 5 4 13 3" xfId="17583" xr:uid="{00000000-0005-0000-0000-00001A450000}"/>
    <cellStyle name="Normal 5 4 13 3 2" xfId="17584" xr:uid="{00000000-0005-0000-0000-00001B450000}"/>
    <cellStyle name="Normal 5 4 13 3 2 2" xfId="17585" xr:uid="{00000000-0005-0000-0000-00001C450000}"/>
    <cellStyle name="Normal 5 4 13 3 3" xfId="17586" xr:uid="{00000000-0005-0000-0000-00001D450000}"/>
    <cellStyle name="Normal 5 4 13 4" xfId="17587" xr:uid="{00000000-0005-0000-0000-00001E450000}"/>
    <cellStyle name="Normal 5 4 13 4 2" xfId="17588" xr:uid="{00000000-0005-0000-0000-00001F450000}"/>
    <cellStyle name="Normal 5 4 13 5" xfId="17589" xr:uid="{00000000-0005-0000-0000-000020450000}"/>
    <cellStyle name="Normal 5 4 14" xfId="17590" xr:uid="{00000000-0005-0000-0000-000021450000}"/>
    <cellStyle name="Normal 5 4 14 2" xfId="17591" xr:uid="{00000000-0005-0000-0000-000022450000}"/>
    <cellStyle name="Normal 5 4 14 2 2" xfId="17592" xr:uid="{00000000-0005-0000-0000-000023450000}"/>
    <cellStyle name="Normal 5 4 14 2 2 2" xfId="17593" xr:uid="{00000000-0005-0000-0000-000024450000}"/>
    <cellStyle name="Normal 5 4 14 2 3" xfId="17594" xr:uid="{00000000-0005-0000-0000-000025450000}"/>
    <cellStyle name="Normal 5 4 14 3" xfId="17595" xr:uid="{00000000-0005-0000-0000-000026450000}"/>
    <cellStyle name="Normal 5 4 14 3 2" xfId="17596" xr:uid="{00000000-0005-0000-0000-000027450000}"/>
    <cellStyle name="Normal 5 4 14 3 2 2" xfId="17597" xr:uid="{00000000-0005-0000-0000-000028450000}"/>
    <cellStyle name="Normal 5 4 14 3 3" xfId="17598" xr:uid="{00000000-0005-0000-0000-000029450000}"/>
    <cellStyle name="Normal 5 4 14 4" xfId="17599" xr:uid="{00000000-0005-0000-0000-00002A450000}"/>
    <cellStyle name="Normal 5 4 14 4 2" xfId="17600" xr:uid="{00000000-0005-0000-0000-00002B450000}"/>
    <cellStyle name="Normal 5 4 14 5" xfId="17601" xr:uid="{00000000-0005-0000-0000-00002C450000}"/>
    <cellStyle name="Normal 5 4 15" xfId="17602" xr:uid="{00000000-0005-0000-0000-00002D450000}"/>
    <cellStyle name="Normal 5 4 15 2" xfId="17603" xr:uid="{00000000-0005-0000-0000-00002E450000}"/>
    <cellStyle name="Normal 5 4 15 2 2" xfId="17604" xr:uid="{00000000-0005-0000-0000-00002F450000}"/>
    <cellStyle name="Normal 5 4 15 2 2 2" xfId="17605" xr:uid="{00000000-0005-0000-0000-000030450000}"/>
    <cellStyle name="Normal 5 4 15 2 3" xfId="17606" xr:uid="{00000000-0005-0000-0000-000031450000}"/>
    <cellStyle name="Normal 5 4 15 3" xfId="17607" xr:uid="{00000000-0005-0000-0000-000032450000}"/>
    <cellStyle name="Normal 5 4 15 3 2" xfId="17608" xr:uid="{00000000-0005-0000-0000-000033450000}"/>
    <cellStyle name="Normal 5 4 15 3 2 2" xfId="17609" xr:uid="{00000000-0005-0000-0000-000034450000}"/>
    <cellStyle name="Normal 5 4 15 3 3" xfId="17610" xr:uid="{00000000-0005-0000-0000-000035450000}"/>
    <cellStyle name="Normal 5 4 15 4" xfId="17611" xr:uid="{00000000-0005-0000-0000-000036450000}"/>
    <cellStyle name="Normal 5 4 15 4 2" xfId="17612" xr:uid="{00000000-0005-0000-0000-000037450000}"/>
    <cellStyle name="Normal 5 4 15 5" xfId="17613" xr:uid="{00000000-0005-0000-0000-000038450000}"/>
    <cellStyle name="Normal 5 4 16" xfId="17614" xr:uid="{00000000-0005-0000-0000-000039450000}"/>
    <cellStyle name="Normal 5 4 16 2" xfId="17615" xr:uid="{00000000-0005-0000-0000-00003A450000}"/>
    <cellStyle name="Normal 5 4 16 2 2" xfId="17616" xr:uid="{00000000-0005-0000-0000-00003B450000}"/>
    <cellStyle name="Normal 5 4 16 3" xfId="17617" xr:uid="{00000000-0005-0000-0000-00003C450000}"/>
    <cellStyle name="Normal 5 4 17" xfId="17618" xr:uid="{00000000-0005-0000-0000-00003D450000}"/>
    <cellStyle name="Normal 5 4 17 2" xfId="17619" xr:uid="{00000000-0005-0000-0000-00003E450000}"/>
    <cellStyle name="Normal 5 4 17 2 2" xfId="17620" xr:uid="{00000000-0005-0000-0000-00003F450000}"/>
    <cellStyle name="Normal 5 4 17 3" xfId="17621" xr:uid="{00000000-0005-0000-0000-000040450000}"/>
    <cellStyle name="Normal 5 4 18" xfId="17622" xr:uid="{00000000-0005-0000-0000-000041450000}"/>
    <cellStyle name="Normal 5 4 18 2" xfId="17623" xr:uid="{00000000-0005-0000-0000-000042450000}"/>
    <cellStyle name="Normal 5 4 19" xfId="17624" xr:uid="{00000000-0005-0000-0000-000043450000}"/>
    <cellStyle name="Normal 5 4 2" xfId="17625" xr:uid="{00000000-0005-0000-0000-000044450000}"/>
    <cellStyle name="Normal 5 4 2 2" xfId="17626" xr:uid="{00000000-0005-0000-0000-000045450000}"/>
    <cellStyle name="Normal 5 4 2 2 2" xfId="17627" xr:uid="{00000000-0005-0000-0000-000046450000}"/>
    <cellStyle name="Normal 5 4 2 2 2 2" xfId="17628" xr:uid="{00000000-0005-0000-0000-000047450000}"/>
    <cellStyle name="Normal 5 4 2 2 3" xfId="17629" xr:uid="{00000000-0005-0000-0000-000048450000}"/>
    <cellStyle name="Normal 5 4 2 3" xfId="17630" xr:uid="{00000000-0005-0000-0000-000049450000}"/>
    <cellStyle name="Normal 5 4 2 3 2" xfId="17631" xr:uid="{00000000-0005-0000-0000-00004A450000}"/>
    <cellStyle name="Normal 5 4 2 3 2 2" xfId="17632" xr:uid="{00000000-0005-0000-0000-00004B450000}"/>
    <cellStyle name="Normal 5 4 2 3 3" xfId="17633" xr:uid="{00000000-0005-0000-0000-00004C450000}"/>
    <cellStyle name="Normal 5 4 2 4" xfId="17634" xr:uid="{00000000-0005-0000-0000-00004D450000}"/>
    <cellStyle name="Normal 5 4 2 4 2" xfId="17635" xr:uid="{00000000-0005-0000-0000-00004E450000}"/>
    <cellStyle name="Normal 5 4 2 5" xfId="17636" xr:uid="{00000000-0005-0000-0000-00004F450000}"/>
    <cellStyle name="Normal 5 4 2 6" xfId="17637" xr:uid="{00000000-0005-0000-0000-000050450000}"/>
    <cellStyle name="Normal 5 4 20" xfId="17638" xr:uid="{00000000-0005-0000-0000-000051450000}"/>
    <cellStyle name="Normal 5 4 21" xfId="43997" xr:uid="{00000000-0005-0000-0000-000052450000}"/>
    <cellStyle name="Normal 5 4 3" xfId="17639" xr:uid="{00000000-0005-0000-0000-000053450000}"/>
    <cellStyle name="Normal 5 4 3 2" xfId="17640" xr:uid="{00000000-0005-0000-0000-000054450000}"/>
    <cellStyle name="Normal 5 4 3 2 2" xfId="17641" xr:uid="{00000000-0005-0000-0000-000055450000}"/>
    <cellStyle name="Normal 5 4 3 2 2 2" xfId="17642" xr:uid="{00000000-0005-0000-0000-000056450000}"/>
    <cellStyle name="Normal 5 4 3 2 2 2 2" xfId="17643" xr:uid="{00000000-0005-0000-0000-000057450000}"/>
    <cellStyle name="Normal 5 4 3 2 2 3" xfId="17644" xr:uid="{00000000-0005-0000-0000-000058450000}"/>
    <cellStyle name="Normal 5 4 3 2 2 4" xfId="17645" xr:uid="{00000000-0005-0000-0000-000059450000}"/>
    <cellStyle name="Normal 5 4 3 2 3" xfId="17646" xr:uid="{00000000-0005-0000-0000-00005A450000}"/>
    <cellStyle name="Normal 5 4 3 2 3 2" xfId="17647" xr:uid="{00000000-0005-0000-0000-00005B450000}"/>
    <cellStyle name="Normal 5 4 3 2 4" xfId="17648" xr:uid="{00000000-0005-0000-0000-00005C450000}"/>
    <cellStyle name="Normal 5 4 3 2 5" xfId="17649" xr:uid="{00000000-0005-0000-0000-00005D450000}"/>
    <cellStyle name="Normal 5 4 3 3" xfId="17650" xr:uid="{00000000-0005-0000-0000-00005E450000}"/>
    <cellStyle name="Normal 5 4 3 3 2" xfId="17651" xr:uid="{00000000-0005-0000-0000-00005F450000}"/>
    <cellStyle name="Normal 5 4 3 3 2 2" xfId="17652" xr:uid="{00000000-0005-0000-0000-000060450000}"/>
    <cellStyle name="Normal 5 4 3 3 2 2 2" xfId="17653" xr:uid="{00000000-0005-0000-0000-000061450000}"/>
    <cellStyle name="Normal 5 4 3 3 2 3" xfId="17654" xr:uid="{00000000-0005-0000-0000-000062450000}"/>
    <cellStyle name="Normal 5 4 3 3 2 4" xfId="17655" xr:uid="{00000000-0005-0000-0000-000063450000}"/>
    <cellStyle name="Normal 5 4 3 3 3" xfId="17656" xr:uid="{00000000-0005-0000-0000-000064450000}"/>
    <cellStyle name="Normal 5 4 3 3 3 2" xfId="17657" xr:uid="{00000000-0005-0000-0000-000065450000}"/>
    <cellStyle name="Normal 5 4 3 3 4" xfId="17658" xr:uid="{00000000-0005-0000-0000-000066450000}"/>
    <cellStyle name="Normal 5 4 3 3 5" xfId="17659" xr:uid="{00000000-0005-0000-0000-000067450000}"/>
    <cellStyle name="Normal 5 4 3 4" xfId="17660" xr:uid="{00000000-0005-0000-0000-000068450000}"/>
    <cellStyle name="Normal 5 4 3 4 2" xfId="17661" xr:uid="{00000000-0005-0000-0000-000069450000}"/>
    <cellStyle name="Normal 5 4 3 4 2 2" xfId="17662" xr:uid="{00000000-0005-0000-0000-00006A450000}"/>
    <cellStyle name="Normal 5 4 3 4 2 3" xfId="17663" xr:uid="{00000000-0005-0000-0000-00006B450000}"/>
    <cellStyle name="Normal 5 4 3 4 2 4" xfId="17664" xr:uid="{00000000-0005-0000-0000-00006C450000}"/>
    <cellStyle name="Normal 5 4 3 4 3" xfId="17665" xr:uid="{00000000-0005-0000-0000-00006D450000}"/>
    <cellStyle name="Normal 5 4 3 4 4" xfId="17666" xr:uid="{00000000-0005-0000-0000-00006E450000}"/>
    <cellStyle name="Normal 5 4 3 4 5" xfId="17667" xr:uid="{00000000-0005-0000-0000-00006F450000}"/>
    <cellStyle name="Normal 5 4 3 5" xfId="17668" xr:uid="{00000000-0005-0000-0000-000070450000}"/>
    <cellStyle name="Normal 5 4 3 5 2" xfId="17669" xr:uid="{00000000-0005-0000-0000-000071450000}"/>
    <cellStyle name="Normal 5 4 3 5 3" xfId="17670" xr:uid="{00000000-0005-0000-0000-000072450000}"/>
    <cellStyle name="Normal 5 4 3 5 4" xfId="17671" xr:uid="{00000000-0005-0000-0000-000073450000}"/>
    <cellStyle name="Normal 5 4 3 6" xfId="17672" xr:uid="{00000000-0005-0000-0000-000074450000}"/>
    <cellStyle name="Normal 5 4 3 7" xfId="17673" xr:uid="{00000000-0005-0000-0000-000075450000}"/>
    <cellStyle name="Normal 5 4 3 8" xfId="17674" xr:uid="{00000000-0005-0000-0000-000076450000}"/>
    <cellStyle name="Normal 5 4 4" xfId="17675" xr:uid="{00000000-0005-0000-0000-000077450000}"/>
    <cellStyle name="Normal 5 4 4 2" xfId="17676" xr:uid="{00000000-0005-0000-0000-000078450000}"/>
    <cellStyle name="Normal 5 4 4 2 2" xfId="17677" xr:uid="{00000000-0005-0000-0000-000079450000}"/>
    <cellStyle name="Normal 5 4 4 2 2 2" xfId="17678" xr:uid="{00000000-0005-0000-0000-00007A450000}"/>
    <cellStyle name="Normal 5 4 4 2 3" xfId="17679" xr:uid="{00000000-0005-0000-0000-00007B450000}"/>
    <cellStyle name="Normal 5 4 4 3" xfId="17680" xr:uid="{00000000-0005-0000-0000-00007C450000}"/>
    <cellStyle name="Normal 5 4 4 3 2" xfId="17681" xr:uid="{00000000-0005-0000-0000-00007D450000}"/>
    <cellStyle name="Normal 5 4 4 3 2 2" xfId="17682" xr:uid="{00000000-0005-0000-0000-00007E450000}"/>
    <cellStyle name="Normal 5 4 4 3 3" xfId="17683" xr:uid="{00000000-0005-0000-0000-00007F450000}"/>
    <cellStyle name="Normal 5 4 4 4" xfId="17684" xr:uid="{00000000-0005-0000-0000-000080450000}"/>
    <cellStyle name="Normal 5 4 4 4 2" xfId="17685" xr:uid="{00000000-0005-0000-0000-000081450000}"/>
    <cellStyle name="Normal 5 4 4 5" xfId="17686" xr:uid="{00000000-0005-0000-0000-000082450000}"/>
    <cellStyle name="Normal 5 4 5" xfId="17687" xr:uid="{00000000-0005-0000-0000-000083450000}"/>
    <cellStyle name="Normal 5 4 5 2" xfId="17688" xr:uid="{00000000-0005-0000-0000-000084450000}"/>
    <cellStyle name="Normal 5 4 5 2 2" xfId="17689" xr:uid="{00000000-0005-0000-0000-000085450000}"/>
    <cellStyle name="Normal 5 4 5 2 2 2" xfId="17690" xr:uid="{00000000-0005-0000-0000-000086450000}"/>
    <cellStyle name="Normal 5 4 5 2 3" xfId="17691" xr:uid="{00000000-0005-0000-0000-000087450000}"/>
    <cellStyle name="Normal 5 4 5 3" xfId="17692" xr:uid="{00000000-0005-0000-0000-000088450000}"/>
    <cellStyle name="Normal 5 4 5 3 2" xfId="17693" xr:uid="{00000000-0005-0000-0000-000089450000}"/>
    <cellStyle name="Normal 5 4 5 3 2 2" xfId="17694" xr:uid="{00000000-0005-0000-0000-00008A450000}"/>
    <cellStyle name="Normal 5 4 5 3 3" xfId="17695" xr:uid="{00000000-0005-0000-0000-00008B450000}"/>
    <cellStyle name="Normal 5 4 5 4" xfId="17696" xr:uid="{00000000-0005-0000-0000-00008C450000}"/>
    <cellStyle name="Normal 5 4 5 4 2" xfId="17697" xr:uid="{00000000-0005-0000-0000-00008D450000}"/>
    <cellStyle name="Normal 5 4 5 5" xfId="17698" xr:uid="{00000000-0005-0000-0000-00008E450000}"/>
    <cellStyle name="Normal 5 4 6" xfId="17699" xr:uid="{00000000-0005-0000-0000-00008F450000}"/>
    <cellStyle name="Normal 5 4 6 2" xfId="17700" xr:uid="{00000000-0005-0000-0000-000090450000}"/>
    <cellStyle name="Normal 5 4 6 2 2" xfId="17701" xr:uid="{00000000-0005-0000-0000-000091450000}"/>
    <cellStyle name="Normal 5 4 6 2 2 2" xfId="17702" xr:uid="{00000000-0005-0000-0000-000092450000}"/>
    <cellStyle name="Normal 5 4 6 2 3" xfId="17703" xr:uid="{00000000-0005-0000-0000-000093450000}"/>
    <cellStyle name="Normal 5 4 6 3" xfId="17704" xr:uid="{00000000-0005-0000-0000-000094450000}"/>
    <cellStyle name="Normal 5 4 6 3 2" xfId="17705" xr:uid="{00000000-0005-0000-0000-000095450000}"/>
    <cellStyle name="Normal 5 4 6 3 2 2" xfId="17706" xr:uid="{00000000-0005-0000-0000-000096450000}"/>
    <cellStyle name="Normal 5 4 6 3 3" xfId="17707" xr:uid="{00000000-0005-0000-0000-000097450000}"/>
    <cellStyle name="Normal 5 4 6 4" xfId="17708" xr:uid="{00000000-0005-0000-0000-000098450000}"/>
    <cellStyle name="Normal 5 4 6 4 2" xfId="17709" xr:uid="{00000000-0005-0000-0000-000099450000}"/>
    <cellStyle name="Normal 5 4 6 5" xfId="17710" xr:uid="{00000000-0005-0000-0000-00009A450000}"/>
    <cellStyle name="Normal 5 4 7" xfId="17711" xr:uid="{00000000-0005-0000-0000-00009B450000}"/>
    <cellStyle name="Normal 5 4 7 2" xfId="17712" xr:uid="{00000000-0005-0000-0000-00009C450000}"/>
    <cellStyle name="Normal 5 4 7 2 2" xfId="17713" xr:uid="{00000000-0005-0000-0000-00009D450000}"/>
    <cellStyle name="Normal 5 4 7 2 2 2" xfId="17714" xr:uid="{00000000-0005-0000-0000-00009E450000}"/>
    <cellStyle name="Normal 5 4 7 2 3" xfId="17715" xr:uid="{00000000-0005-0000-0000-00009F450000}"/>
    <cellStyle name="Normal 5 4 7 3" xfId="17716" xr:uid="{00000000-0005-0000-0000-0000A0450000}"/>
    <cellStyle name="Normal 5 4 7 3 2" xfId="17717" xr:uid="{00000000-0005-0000-0000-0000A1450000}"/>
    <cellStyle name="Normal 5 4 7 3 2 2" xfId="17718" xr:uid="{00000000-0005-0000-0000-0000A2450000}"/>
    <cellStyle name="Normal 5 4 7 3 3" xfId="17719" xr:uid="{00000000-0005-0000-0000-0000A3450000}"/>
    <cellStyle name="Normal 5 4 7 4" xfId="17720" xr:uid="{00000000-0005-0000-0000-0000A4450000}"/>
    <cellStyle name="Normal 5 4 7 4 2" xfId="17721" xr:uid="{00000000-0005-0000-0000-0000A5450000}"/>
    <cellStyle name="Normal 5 4 7 5" xfId="17722" xr:uid="{00000000-0005-0000-0000-0000A6450000}"/>
    <cellStyle name="Normal 5 4 8" xfId="17723" xr:uid="{00000000-0005-0000-0000-0000A7450000}"/>
    <cellStyle name="Normal 5 4 8 2" xfId="17724" xr:uid="{00000000-0005-0000-0000-0000A8450000}"/>
    <cellStyle name="Normal 5 4 8 2 2" xfId="17725" xr:uid="{00000000-0005-0000-0000-0000A9450000}"/>
    <cellStyle name="Normal 5 4 8 2 2 2" xfId="17726" xr:uid="{00000000-0005-0000-0000-0000AA450000}"/>
    <cellStyle name="Normal 5 4 8 2 3" xfId="17727" xr:uid="{00000000-0005-0000-0000-0000AB450000}"/>
    <cellStyle name="Normal 5 4 8 3" xfId="17728" xr:uid="{00000000-0005-0000-0000-0000AC450000}"/>
    <cellStyle name="Normal 5 4 8 3 2" xfId="17729" xr:uid="{00000000-0005-0000-0000-0000AD450000}"/>
    <cellStyle name="Normal 5 4 8 3 2 2" xfId="17730" xr:uid="{00000000-0005-0000-0000-0000AE450000}"/>
    <cellStyle name="Normal 5 4 8 3 3" xfId="17731" xr:uid="{00000000-0005-0000-0000-0000AF450000}"/>
    <cellStyle name="Normal 5 4 8 4" xfId="17732" xr:uid="{00000000-0005-0000-0000-0000B0450000}"/>
    <cellStyle name="Normal 5 4 8 4 2" xfId="17733" xr:uid="{00000000-0005-0000-0000-0000B1450000}"/>
    <cellStyle name="Normal 5 4 8 5" xfId="17734" xr:uid="{00000000-0005-0000-0000-0000B2450000}"/>
    <cellStyle name="Normal 5 4 9" xfId="17735" xr:uid="{00000000-0005-0000-0000-0000B3450000}"/>
    <cellStyle name="Normal 5 4 9 2" xfId="17736" xr:uid="{00000000-0005-0000-0000-0000B4450000}"/>
    <cellStyle name="Normal 5 4 9 2 2" xfId="17737" xr:uid="{00000000-0005-0000-0000-0000B5450000}"/>
    <cellStyle name="Normal 5 4 9 2 2 2" xfId="17738" xr:uid="{00000000-0005-0000-0000-0000B6450000}"/>
    <cellStyle name="Normal 5 4 9 2 3" xfId="17739" xr:uid="{00000000-0005-0000-0000-0000B7450000}"/>
    <cellStyle name="Normal 5 4 9 3" xfId="17740" xr:uid="{00000000-0005-0000-0000-0000B8450000}"/>
    <cellStyle name="Normal 5 4 9 3 2" xfId="17741" xr:uid="{00000000-0005-0000-0000-0000B9450000}"/>
    <cellStyle name="Normal 5 4 9 3 2 2" xfId="17742" xr:uid="{00000000-0005-0000-0000-0000BA450000}"/>
    <cellStyle name="Normal 5 4 9 3 3" xfId="17743" xr:uid="{00000000-0005-0000-0000-0000BB450000}"/>
    <cellStyle name="Normal 5 4 9 4" xfId="17744" xr:uid="{00000000-0005-0000-0000-0000BC450000}"/>
    <cellStyle name="Normal 5 4 9 4 2" xfId="17745" xr:uid="{00000000-0005-0000-0000-0000BD450000}"/>
    <cellStyle name="Normal 5 4 9 5" xfId="17746" xr:uid="{00000000-0005-0000-0000-0000BE450000}"/>
    <cellStyle name="Normal 5 5" xfId="17747" xr:uid="{00000000-0005-0000-0000-0000BF450000}"/>
    <cellStyle name="Normal 5 5 10" xfId="17748" xr:uid="{00000000-0005-0000-0000-0000C0450000}"/>
    <cellStyle name="Normal 5 5 10 2" xfId="17749" xr:uid="{00000000-0005-0000-0000-0000C1450000}"/>
    <cellStyle name="Normal 5 5 10 2 2" xfId="17750" xr:uid="{00000000-0005-0000-0000-0000C2450000}"/>
    <cellStyle name="Normal 5 5 10 2 2 2" xfId="17751" xr:uid="{00000000-0005-0000-0000-0000C3450000}"/>
    <cellStyle name="Normal 5 5 10 2 3" xfId="17752" xr:uid="{00000000-0005-0000-0000-0000C4450000}"/>
    <cellStyle name="Normal 5 5 10 3" xfId="17753" xr:uid="{00000000-0005-0000-0000-0000C5450000}"/>
    <cellStyle name="Normal 5 5 10 3 2" xfId="17754" xr:uid="{00000000-0005-0000-0000-0000C6450000}"/>
    <cellStyle name="Normal 5 5 10 3 2 2" xfId="17755" xr:uid="{00000000-0005-0000-0000-0000C7450000}"/>
    <cellStyle name="Normal 5 5 10 3 3" xfId="17756" xr:uid="{00000000-0005-0000-0000-0000C8450000}"/>
    <cellStyle name="Normal 5 5 10 4" xfId="17757" xr:uid="{00000000-0005-0000-0000-0000C9450000}"/>
    <cellStyle name="Normal 5 5 10 4 2" xfId="17758" xr:uid="{00000000-0005-0000-0000-0000CA450000}"/>
    <cellStyle name="Normal 5 5 10 5" xfId="17759" xr:uid="{00000000-0005-0000-0000-0000CB450000}"/>
    <cellStyle name="Normal 5 5 11" xfId="17760" xr:uid="{00000000-0005-0000-0000-0000CC450000}"/>
    <cellStyle name="Normal 5 5 11 2" xfId="17761" xr:uid="{00000000-0005-0000-0000-0000CD450000}"/>
    <cellStyle name="Normal 5 5 11 2 2" xfId="17762" xr:uid="{00000000-0005-0000-0000-0000CE450000}"/>
    <cellStyle name="Normal 5 5 11 2 2 2" xfId="17763" xr:uid="{00000000-0005-0000-0000-0000CF450000}"/>
    <cellStyle name="Normal 5 5 11 2 3" xfId="17764" xr:uid="{00000000-0005-0000-0000-0000D0450000}"/>
    <cellStyle name="Normal 5 5 11 3" xfId="17765" xr:uid="{00000000-0005-0000-0000-0000D1450000}"/>
    <cellStyle name="Normal 5 5 11 3 2" xfId="17766" xr:uid="{00000000-0005-0000-0000-0000D2450000}"/>
    <cellStyle name="Normal 5 5 11 3 2 2" xfId="17767" xr:uid="{00000000-0005-0000-0000-0000D3450000}"/>
    <cellStyle name="Normal 5 5 11 3 3" xfId="17768" xr:uid="{00000000-0005-0000-0000-0000D4450000}"/>
    <cellStyle name="Normal 5 5 11 4" xfId="17769" xr:uid="{00000000-0005-0000-0000-0000D5450000}"/>
    <cellStyle name="Normal 5 5 11 4 2" xfId="17770" xr:uid="{00000000-0005-0000-0000-0000D6450000}"/>
    <cellStyle name="Normal 5 5 11 5" xfId="17771" xr:uid="{00000000-0005-0000-0000-0000D7450000}"/>
    <cellStyle name="Normal 5 5 12" xfId="17772" xr:uid="{00000000-0005-0000-0000-0000D8450000}"/>
    <cellStyle name="Normal 5 5 12 2" xfId="17773" xr:uid="{00000000-0005-0000-0000-0000D9450000}"/>
    <cellStyle name="Normal 5 5 12 2 2" xfId="17774" xr:uid="{00000000-0005-0000-0000-0000DA450000}"/>
    <cellStyle name="Normal 5 5 12 2 2 2" xfId="17775" xr:uid="{00000000-0005-0000-0000-0000DB450000}"/>
    <cellStyle name="Normal 5 5 12 2 3" xfId="17776" xr:uid="{00000000-0005-0000-0000-0000DC450000}"/>
    <cellStyle name="Normal 5 5 12 3" xfId="17777" xr:uid="{00000000-0005-0000-0000-0000DD450000}"/>
    <cellStyle name="Normal 5 5 12 3 2" xfId="17778" xr:uid="{00000000-0005-0000-0000-0000DE450000}"/>
    <cellStyle name="Normal 5 5 12 3 2 2" xfId="17779" xr:uid="{00000000-0005-0000-0000-0000DF450000}"/>
    <cellStyle name="Normal 5 5 12 3 3" xfId="17780" xr:uid="{00000000-0005-0000-0000-0000E0450000}"/>
    <cellStyle name="Normal 5 5 12 4" xfId="17781" xr:uid="{00000000-0005-0000-0000-0000E1450000}"/>
    <cellStyle name="Normal 5 5 12 4 2" xfId="17782" xr:uid="{00000000-0005-0000-0000-0000E2450000}"/>
    <cellStyle name="Normal 5 5 12 5" xfId="17783" xr:uid="{00000000-0005-0000-0000-0000E3450000}"/>
    <cellStyle name="Normal 5 5 13" xfId="17784" xr:uid="{00000000-0005-0000-0000-0000E4450000}"/>
    <cellStyle name="Normal 5 5 13 2" xfId="17785" xr:uid="{00000000-0005-0000-0000-0000E5450000}"/>
    <cellStyle name="Normal 5 5 13 2 2" xfId="17786" xr:uid="{00000000-0005-0000-0000-0000E6450000}"/>
    <cellStyle name="Normal 5 5 13 2 2 2" xfId="17787" xr:uid="{00000000-0005-0000-0000-0000E7450000}"/>
    <cellStyle name="Normal 5 5 13 2 3" xfId="17788" xr:uid="{00000000-0005-0000-0000-0000E8450000}"/>
    <cellStyle name="Normal 5 5 13 3" xfId="17789" xr:uid="{00000000-0005-0000-0000-0000E9450000}"/>
    <cellStyle name="Normal 5 5 13 3 2" xfId="17790" xr:uid="{00000000-0005-0000-0000-0000EA450000}"/>
    <cellStyle name="Normal 5 5 13 3 2 2" xfId="17791" xr:uid="{00000000-0005-0000-0000-0000EB450000}"/>
    <cellStyle name="Normal 5 5 13 3 3" xfId="17792" xr:uid="{00000000-0005-0000-0000-0000EC450000}"/>
    <cellStyle name="Normal 5 5 13 4" xfId="17793" xr:uid="{00000000-0005-0000-0000-0000ED450000}"/>
    <cellStyle name="Normal 5 5 13 4 2" xfId="17794" xr:uid="{00000000-0005-0000-0000-0000EE450000}"/>
    <cellStyle name="Normal 5 5 13 5" xfId="17795" xr:uid="{00000000-0005-0000-0000-0000EF450000}"/>
    <cellStyle name="Normal 5 5 14" xfId="17796" xr:uid="{00000000-0005-0000-0000-0000F0450000}"/>
    <cellStyle name="Normal 5 5 14 2" xfId="17797" xr:uid="{00000000-0005-0000-0000-0000F1450000}"/>
    <cellStyle name="Normal 5 5 14 2 2" xfId="17798" xr:uid="{00000000-0005-0000-0000-0000F2450000}"/>
    <cellStyle name="Normal 5 5 14 2 2 2" xfId="17799" xr:uid="{00000000-0005-0000-0000-0000F3450000}"/>
    <cellStyle name="Normal 5 5 14 2 3" xfId="17800" xr:uid="{00000000-0005-0000-0000-0000F4450000}"/>
    <cellStyle name="Normal 5 5 14 3" xfId="17801" xr:uid="{00000000-0005-0000-0000-0000F5450000}"/>
    <cellStyle name="Normal 5 5 14 3 2" xfId="17802" xr:uid="{00000000-0005-0000-0000-0000F6450000}"/>
    <cellStyle name="Normal 5 5 14 3 2 2" xfId="17803" xr:uid="{00000000-0005-0000-0000-0000F7450000}"/>
    <cellStyle name="Normal 5 5 14 3 3" xfId="17804" xr:uid="{00000000-0005-0000-0000-0000F8450000}"/>
    <cellStyle name="Normal 5 5 14 4" xfId="17805" xr:uid="{00000000-0005-0000-0000-0000F9450000}"/>
    <cellStyle name="Normal 5 5 14 4 2" xfId="17806" xr:uid="{00000000-0005-0000-0000-0000FA450000}"/>
    <cellStyle name="Normal 5 5 14 5" xfId="17807" xr:uid="{00000000-0005-0000-0000-0000FB450000}"/>
    <cellStyle name="Normal 5 5 15" xfId="17808" xr:uid="{00000000-0005-0000-0000-0000FC450000}"/>
    <cellStyle name="Normal 5 5 15 2" xfId="17809" xr:uid="{00000000-0005-0000-0000-0000FD450000}"/>
    <cellStyle name="Normal 5 5 15 2 2" xfId="17810" xr:uid="{00000000-0005-0000-0000-0000FE450000}"/>
    <cellStyle name="Normal 5 5 15 2 2 2" xfId="17811" xr:uid="{00000000-0005-0000-0000-0000FF450000}"/>
    <cellStyle name="Normal 5 5 15 2 3" xfId="17812" xr:uid="{00000000-0005-0000-0000-000000460000}"/>
    <cellStyle name="Normal 5 5 15 3" xfId="17813" xr:uid="{00000000-0005-0000-0000-000001460000}"/>
    <cellStyle name="Normal 5 5 15 3 2" xfId="17814" xr:uid="{00000000-0005-0000-0000-000002460000}"/>
    <cellStyle name="Normal 5 5 15 3 2 2" xfId="17815" xr:uid="{00000000-0005-0000-0000-000003460000}"/>
    <cellStyle name="Normal 5 5 15 3 3" xfId="17816" xr:uid="{00000000-0005-0000-0000-000004460000}"/>
    <cellStyle name="Normal 5 5 15 4" xfId="17817" xr:uid="{00000000-0005-0000-0000-000005460000}"/>
    <cellStyle name="Normal 5 5 15 4 2" xfId="17818" xr:uid="{00000000-0005-0000-0000-000006460000}"/>
    <cellStyle name="Normal 5 5 15 5" xfId="17819" xr:uid="{00000000-0005-0000-0000-000007460000}"/>
    <cellStyle name="Normal 5 5 16" xfId="17820" xr:uid="{00000000-0005-0000-0000-000008460000}"/>
    <cellStyle name="Normal 5 5 16 2" xfId="17821" xr:uid="{00000000-0005-0000-0000-000009460000}"/>
    <cellStyle name="Normal 5 5 16 2 2" xfId="17822" xr:uid="{00000000-0005-0000-0000-00000A460000}"/>
    <cellStyle name="Normal 5 5 16 3" xfId="17823" xr:uid="{00000000-0005-0000-0000-00000B460000}"/>
    <cellStyle name="Normal 5 5 17" xfId="17824" xr:uid="{00000000-0005-0000-0000-00000C460000}"/>
    <cellStyle name="Normal 5 5 17 2" xfId="17825" xr:uid="{00000000-0005-0000-0000-00000D460000}"/>
    <cellStyle name="Normal 5 5 17 2 2" xfId="17826" xr:uid="{00000000-0005-0000-0000-00000E460000}"/>
    <cellStyle name="Normal 5 5 17 3" xfId="17827" xr:uid="{00000000-0005-0000-0000-00000F460000}"/>
    <cellStyle name="Normal 5 5 18" xfId="17828" xr:uid="{00000000-0005-0000-0000-000010460000}"/>
    <cellStyle name="Normal 5 5 18 2" xfId="17829" xr:uid="{00000000-0005-0000-0000-000011460000}"/>
    <cellStyle name="Normal 5 5 19" xfId="17830" xr:uid="{00000000-0005-0000-0000-000012460000}"/>
    <cellStyle name="Normal 5 5 2" xfId="17831" xr:uid="{00000000-0005-0000-0000-000013460000}"/>
    <cellStyle name="Normal 5 5 2 2" xfId="17832" xr:uid="{00000000-0005-0000-0000-000014460000}"/>
    <cellStyle name="Normal 5 5 2 2 2" xfId="17833" xr:uid="{00000000-0005-0000-0000-000015460000}"/>
    <cellStyle name="Normal 5 5 2 2 2 2" xfId="17834" xr:uid="{00000000-0005-0000-0000-000016460000}"/>
    <cellStyle name="Normal 5 5 2 2 3" xfId="17835" xr:uid="{00000000-0005-0000-0000-000017460000}"/>
    <cellStyle name="Normal 5 5 2 3" xfId="17836" xr:uid="{00000000-0005-0000-0000-000018460000}"/>
    <cellStyle name="Normal 5 5 2 3 2" xfId="17837" xr:uid="{00000000-0005-0000-0000-000019460000}"/>
    <cellStyle name="Normal 5 5 2 3 2 2" xfId="17838" xr:uid="{00000000-0005-0000-0000-00001A460000}"/>
    <cellStyle name="Normal 5 5 2 3 3" xfId="17839" xr:uid="{00000000-0005-0000-0000-00001B460000}"/>
    <cellStyle name="Normal 5 5 2 4" xfId="17840" xr:uid="{00000000-0005-0000-0000-00001C460000}"/>
    <cellStyle name="Normal 5 5 2 4 2" xfId="17841" xr:uid="{00000000-0005-0000-0000-00001D460000}"/>
    <cellStyle name="Normal 5 5 2 5" xfId="17842" xr:uid="{00000000-0005-0000-0000-00001E460000}"/>
    <cellStyle name="Normal 5 5 2 6" xfId="17843" xr:uid="{00000000-0005-0000-0000-00001F460000}"/>
    <cellStyle name="Normal 5 5 20" xfId="17844" xr:uid="{00000000-0005-0000-0000-000020460000}"/>
    <cellStyle name="Normal 5 5 21" xfId="43998" xr:uid="{00000000-0005-0000-0000-000021460000}"/>
    <cellStyle name="Normal 5 5 3" xfId="17845" xr:uid="{00000000-0005-0000-0000-000022460000}"/>
    <cellStyle name="Normal 5 5 3 2" xfId="17846" xr:uid="{00000000-0005-0000-0000-000023460000}"/>
    <cellStyle name="Normal 5 5 3 2 2" xfId="17847" xr:uid="{00000000-0005-0000-0000-000024460000}"/>
    <cellStyle name="Normal 5 5 3 2 2 2" xfId="17848" xr:uid="{00000000-0005-0000-0000-000025460000}"/>
    <cellStyle name="Normal 5 5 3 2 3" xfId="17849" xr:uid="{00000000-0005-0000-0000-000026460000}"/>
    <cellStyle name="Normal 5 5 3 3" xfId="17850" xr:uid="{00000000-0005-0000-0000-000027460000}"/>
    <cellStyle name="Normal 5 5 3 3 2" xfId="17851" xr:uid="{00000000-0005-0000-0000-000028460000}"/>
    <cellStyle name="Normal 5 5 3 3 2 2" xfId="17852" xr:uid="{00000000-0005-0000-0000-000029460000}"/>
    <cellStyle name="Normal 5 5 3 3 3" xfId="17853" xr:uid="{00000000-0005-0000-0000-00002A460000}"/>
    <cellStyle name="Normal 5 5 3 4" xfId="17854" xr:uid="{00000000-0005-0000-0000-00002B460000}"/>
    <cellStyle name="Normal 5 5 3 4 2" xfId="17855" xr:uid="{00000000-0005-0000-0000-00002C460000}"/>
    <cellStyle name="Normal 5 5 3 5" xfId="17856" xr:uid="{00000000-0005-0000-0000-00002D460000}"/>
    <cellStyle name="Normal 5 5 4" xfId="17857" xr:uid="{00000000-0005-0000-0000-00002E460000}"/>
    <cellStyle name="Normal 5 5 4 2" xfId="17858" xr:uid="{00000000-0005-0000-0000-00002F460000}"/>
    <cellStyle name="Normal 5 5 4 2 2" xfId="17859" xr:uid="{00000000-0005-0000-0000-000030460000}"/>
    <cellStyle name="Normal 5 5 4 2 2 2" xfId="17860" xr:uid="{00000000-0005-0000-0000-000031460000}"/>
    <cellStyle name="Normal 5 5 4 2 3" xfId="17861" xr:uid="{00000000-0005-0000-0000-000032460000}"/>
    <cellStyle name="Normal 5 5 4 3" xfId="17862" xr:uid="{00000000-0005-0000-0000-000033460000}"/>
    <cellStyle name="Normal 5 5 4 3 2" xfId="17863" xr:uid="{00000000-0005-0000-0000-000034460000}"/>
    <cellStyle name="Normal 5 5 4 3 2 2" xfId="17864" xr:uid="{00000000-0005-0000-0000-000035460000}"/>
    <cellStyle name="Normal 5 5 4 3 3" xfId="17865" xr:uid="{00000000-0005-0000-0000-000036460000}"/>
    <cellStyle name="Normal 5 5 4 4" xfId="17866" xr:uid="{00000000-0005-0000-0000-000037460000}"/>
    <cellStyle name="Normal 5 5 4 4 2" xfId="17867" xr:uid="{00000000-0005-0000-0000-000038460000}"/>
    <cellStyle name="Normal 5 5 4 5" xfId="17868" xr:uid="{00000000-0005-0000-0000-000039460000}"/>
    <cellStyle name="Normal 5 5 5" xfId="17869" xr:uid="{00000000-0005-0000-0000-00003A460000}"/>
    <cellStyle name="Normal 5 5 5 2" xfId="17870" xr:uid="{00000000-0005-0000-0000-00003B460000}"/>
    <cellStyle name="Normal 5 5 5 2 2" xfId="17871" xr:uid="{00000000-0005-0000-0000-00003C460000}"/>
    <cellStyle name="Normal 5 5 5 2 2 2" xfId="17872" xr:uid="{00000000-0005-0000-0000-00003D460000}"/>
    <cellStyle name="Normal 5 5 5 2 3" xfId="17873" xr:uid="{00000000-0005-0000-0000-00003E460000}"/>
    <cellStyle name="Normal 5 5 5 3" xfId="17874" xr:uid="{00000000-0005-0000-0000-00003F460000}"/>
    <cellStyle name="Normal 5 5 5 3 2" xfId="17875" xr:uid="{00000000-0005-0000-0000-000040460000}"/>
    <cellStyle name="Normal 5 5 5 3 2 2" xfId="17876" xr:uid="{00000000-0005-0000-0000-000041460000}"/>
    <cellStyle name="Normal 5 5 5 3 3" xfId="17877" xr:uid="{00000000-0005-0000-0000-000042460000}"/>
    <cellStyle name="Normal 5 5 5 4" xfId="17878" xr:uid="{00000000-0005-0000-0000-000043460000}"/>
    <cellStyle name="Normal 5 5 5 4 2" xfId="17879" xr:uid="{00000000-0005-0000-0000-000044460000}"/>
    <cellStyle name="Normal 5 5 5 5" xfId="17880" xr:uid="{00000000-0005-0000-0000-000045460000}"/>
    <cellStyle name="Normal 5 5 6" xfId="17881" xr:uid="{00000000-0005-0000-0000-000046460000}"/>
    <cellStyle name="Normal 5 5 6 2" xfId="17882" xr:uid="{00000000-0005-0000-0000-000047460000}"/>
    <cellStyle name="Normal 5 5 6 2 2" xfId="17883" xr:uid="{00000000-0005-0000-0000-000048460000}"/>
    <cellStyle name="Normal 5 5 6 2 2 2" xfId="17884" xr:uid="{00000000-0005-0000-0000-000049460000}"/>
    <cellStyle name="Normal 5 5 6 2 3" xfId="17885" xr:uid="{00000000-0005-0000-0000-00004A460000}"/>
    <cellStyle name="Normal 5 5 6 3" xfId="17886" xr:uid="{00000000-0005-0000-0000-00004B460000}"/>
    <cellStyle name="Normal 5 5 6 3 2" xfId="17887" xr:uid="{00000000-0005-0000-0000-00004C460000}"/>
    <cellStyle name="Normal 5 5 6 3 2 2" xfId="17888" xr:uid="{00000000-0005-0000-0000-00004D460000}"/>
    <cellStyle name="Normal 5 5 6 3 3" xfId="17889" xr:uid="{00000000-0005-0000-0000-00004E460000}"/>
    <cellStyle name="Normal 5 5 6 4" xfId="17890" xr:uid="{00000000-0005-0000-0000-00004F460000}"/>
    <cellStyle name="Normal 5 5 6 4 2" xfId="17891" xr:uid="{00000000-0005-0000-0000-000050460000}"/>
    <cellStyle name="Normal 5 5 6 5" xfId="17892" xr:uid="{00000000-0005-0000-0000-000051460000}"/>
    <cellStyle name="Normal 5 5 7" xfId="17893" xr:uid="{00000000-0005-0000-0000-000052460000}"/>
    <cellStyle name="Normal 5 5 7 2" xfId="17894" xr:uid="{00000000-0005-0000-0000-000053460000}"/>
    <cellStyle name="Normal 5 5 7 2 2" xfId="17895" xr:uid="{00000000-0005-0000-0000-000054460000}"/>
    <cellStyle name="Normal 5 5 7 2 2 2" xfId="17896" xr:uid="{00000000-0005-0000-0000-000055460000}"/>
    <cellStyle name="Normal 5 5 7 2 3" xfId="17897" xr:uid="{00000000-0005-0000-0000-000056460000}"/>
    <cellStyle name="Normal 5 5 7 3" xfId="17898" xr:uid="{00000000-0005-0000-0000-000057460000}"/>
    <cellStyle name="Normal 5 5 7 3 2" xfId="17899" xr:uid="{00000000-0005-0000-0000-000058460000}"/>
    <cellStyle name="Normal 5 5 7 3 2 2" xfId="17900" xr:uid="{00000000-0005-0000-0000-000059460000}"/>
    <cellStyle name="Normal 5 5 7 3 3" xfId="17901" xr:uid="{00000000-0005-0000-0000-00005A460000}"/>
    <cellStyle name="Normal 5 5 7 4" xfId="17902" xr:uid="{00000000-0005-0000-0000-00005B460000}"/>
    <cellStyle name="Normal 5 5 7 4 2" xfId="17903" xr:uid="{00000000-0005-0000-0000-00005C460000}"/>
    <cellStyle name="Normal 5 5 7 5" xfId="17904" xr:uid="{00000000-0005-0000-0000-00005D460000}"/>
    <cellStyle name="Normal 5 5 8" xfId="17905" xr:uid="{00000000-0005-0000-0000-00005E460000}"/>
    <cellStyle name="Normal 5 5 8 2" xfId="17906" xr:uid="{00000000-0005-0000-0000-00005F460000}"/>
    <cellStyle name="Normal 5 5 8 2 2" xfId="17907" xr:uid="{00000000-0005-0000-0000-000060460000}"/>
    <cellStyle name="Normal 5 5 8 2 2 2" xfId="17908" xr:uid="{00000000-0005-0000-0000-000061460000}"/>
    <cellStyle name="Normal 5 5 8 2 3" xfId="17909" xr:uid="{00000000-0005-0000-0000-000062460000}"/>
    <cellStyle name="Normal 5 5 8 3" xfId="17910" xr:uid="{00000000-0005-0000-0000-000063460000}"/>
    <cellStyle name="Normal 5 5 8 3 2" xfId="17911" xr:uid="{00000000-0005-0000-0000-000064460000}"/>
    <cellStyle name="Normal 5 5 8 3 2 2" xfId="17912" xr:uid="{00000000-0005-0000-0000-000065460000}"/>
    <cellStyle name="Normal 5 5 8 3 3" xfId="17913" xr:uid="{00000000-0005-0000-0000-000066460000}"/>
    <cellStyle name="Normal 5 5 8 4" xfId="17914" xr:uid="{00000000-0005-0000-0000-000067460000}"/>
    <cellStyle name="Normal 5 5 8 4 2" xfId="17915" xr:uid="{00000000-0005-0000-0000-000068460000}"/>
    <cellStyle name="Normal 5 5 8 5" xfId="17916" xr:uid="{00000000-0005-0000-0000-000069460000}"/>
    <cellStyle name="Normal 5 5 9" xfId="17917" xr:uid="{00000000-0005-0000-0000-00006A460000}"/>
    <cellStyle name="Normal 5 5 9 2" xfId="17918" xr:uid="{00000000-0005-0000-0000-00006B460000}"/>
    <cellStyle name="Normal 5 5 9 2 2" xfId="17919" xr:uid="{00000000-0005-0000-0000-00006C460000}"/>
    <cellStyle name="Normal 5 5 9 2 2 2" xfId="17920" xr:uid="{00000000-0005-0000-0000-00006D460000}"/>
    <cellStyle name="Normal 5 5 9 2 3" xfId="17921" xr:uid="{00000000-0005-0000-0000-00006E460000}"/>
    <cellStyle name="Normal 5 5 9 3" xfId="17922" xr:uid="{00000000-0005-0000-0000-00006F460000}"/>
    <cellStyle name="Normal 5 5 9 3 2" xfId="17923" xr:uid="{00000000-0005-0000-0000-000070460000}"/>
    <cellStyle name="Normal 5 5 9 3 2 2" xfId="17924" xr:uid="{00000000-0005-0000-0000-000071460000}"/>
    <cellStyle name="Normal 5 5 9 3 3" xfId="17925" xr:uid="{00000000-0005-0000-0000-000072460000}"/>
    <cellStyle name="Normal 5 5 9 4" xfId="17926" xr:uid="{00000000-0005-0000-0000-000073460000}"/>
    <cellStyle name="Normal 5 5 9 4 2" xfId="17927" xr:uid="{00000000-0005-0000-0000-000074460000}"/>
    <cellStyle name="Normal 5 5 9 5" xfId="17928" xr:uid="{00000000-0005-0000-0000-000075460000}"/>
    <cellStyle name="Normal 5 6" xfId="17929" xr:uid="{00000000-0005-0000-0000-000076460000}"/>
    <cellStyle name="Normal 5 6 2" xfId="17930" xr:uid="{00000000-0005-0000-0000-000077460000}"/>
    <cellStyle name="Normal 5 6 2 2" xfId="17931" xr:uid="{00000000-0005-0000-0000-000078460000}"/>
    <cellStyle name="Normal 5 6 2 2 2" xfId="17932" xr:uid="{00000000-0005-0000-0000-000079460000}"/>
    <cellStyle name="Normal 5 6 2 2 3" xfId="17933" xr:uid="{00000000-0005-0000-0000-00007A460000}"/>
    <cellStyle name="Normal 5 6 2 3" xfId="17934" xr:uid="{00000000-0005-0000-0000-00007B460000}"/>
    <cellStyle name="Normal 5 6 2 4" xfId="17935" xr:uid="{00000000-0005-0000-0000-00007C460000}"/>
    <cellStyle name="Normal 5 6 3" xfId="17936" xr:uid="{00000000-0005-0000-0000-00007D460000}"/>
    <cellStyle name="Normal 5 6 3 2" xfId="17937" xr:uid="{00000000-0005-0000-0000-00007E460000}"/>
    <cellStyle name="Normal 5 6 3 2 2" xfId="17938" xr:uid="{00000000-0005-0000-0000-00007F460000}"/>
    <cellStyle name="Normal 5 6 3 3" xfId="17939" xr:uid="{00000000-0005-0000-0000-000080460000}"/>
    <cellStyle name="Normal 5 6 3 4" xfId="17940" xr:uid="{00000000-0005-0000-0000-000081460000}"/>
    <cellStyle name="Normal 5 6 4" xfId="17941" xr:uid="{00000000-0005-0000-0000-000082460000}"/>
    <cellStyle name="Normal 5 6 4 2" xfId="17942" xr:uid="{00000000-0005-0000-0000-000083460000}"/>
    <cellStyle name="Normal 5 6 5" xfId="17943" xr:uid="{00000000-0005-0000-0000-000084460000}"/>
    <cellStyle name="Normal 5 6 6" xfId="17944" xr:uid="{00000000-0005-0000-0000-000085460000}"/>
    <cellStyle name="Normal 5 6 7" xfId="43999" xr:uid="{00000000-0005-0000-0000-000086460000}"/>
    <cellStyle name="Normal 5 7" xfId="17945" xr:uid="{00000000-0005-0000-0000-000087460000}"/>
    <cellStyle name="Normal 5 7 2" xfId="17946" xr:uid="{00000000-0005-0000-0000-000088460000}"/>
    <cellStyle name="Normal 5 7 2 2" xfId="17947" xr:uid="{00000000-0005-0000-0000-000089460000}"/>
    <cellStyle name="Normal 5 7 2 2 2" xfId="17948" xr:uid="{00000000-0005-0000-0000-00008A460000}"/>
    <cellStyle name="Normal 5 7 2 2 3" xfId="17949" xr:uid="{00000000-0005-0000-0000-00008B460000}"/>
    <cellStyle name="Normal 5 7 2 3" xfId="17950" xr:uid="{00000000-0005-0000-0000-00008C460000}"/>
    <cellStyle name="Normal 5 7 2 3 2" xfId="17951" xr:uid="{00000000-0005-0000-0000-00008D460000}"/>
    <cellStyle name="Normal 5 7 2 3 2 2" xfId="17952" xr:uid="{00000000-0005-0000-0000-00008E460000}"/>
    <cellStyle name="Normal 5 7 2 3 2 2 2" xfId="17953" xr:uid="{00000000-0005-0000-0000-00008F460000}"/>
    <cellStyle name="Normal 5 7 2 3 2 2 3" xfId="17954" xr:uid="{00000000-0005-0000-0000-000090460000}"/>
    <cellStyle name="Normal 5 7 2 3 2 3" xfId="17955" xr:uid="{00000000-0005-0000-0000-000091460000}"/>
    <cellStyle name="Normal 5 7 2 3 2 4" xfId="17956" xr:uid="{00000000-0005-0000-0000-000092460000}"/>
    <cellStyle name="Normal 5 7 2 3 3" xfId="17957" xr:uid="{00000000-0005-0000-0000-000093460000}"/>
    <cellStyle name="Normal 5 7 2 3 3 2" xfId="17958" xr:uid="{00000000-0005-0000-0000-000094460000}"/>
    <cellStyle name="Normal 5 7 2 3 3 2 2" xfId="17959" xr:uid="{00000000-0005-0000-0000-000095460000}"/>
    <cellStyle name="Normal 5 7 2 3 3 2 3" xfId="17960" xr:uid="{00000000-0005-0000-0000-000096460000}"/>
    <cellStyle name="Normal 5 7 2 3 3 3" xfId="17961" xr:uid="{00000000-0005-0000-0000-000097460000}"/>
    <cellStyle name="Normal 5 7 2 3 3 4" xfId="17962" xr:uid="{00000000-0005-0000-0000-000098460000}"/>
    <cellStyle name="Normal 5 7 2 3 4" xfId="17963" xr:uid="{00000000-0005-0000-0000-000099460000}"/>
    <cellStyle name="Normal 5 7 2 3 4 2" xfId="17964" xr:uid="{00000000-0005-0000-0000-00009A460000}"/>
    <cellStyle name="Normal 5 7 2 3 4 2 2" xfId="17965" xr:uid="{00000000-0005-0000-0000-00009B460000}"/>
    <cellStyle name="Normal 5 7 2 3 4 2 3" xfId="17966" xr:uid="{00000000-0005-0000-0000-00009C460000}"/>
    <cellStyle name="Normal 5 7 2 3 4 3" xfId="17967" xr:uid="{00000000-0005-0000-0000-00009D460000}"/>
    <cellStyle name="Normal 5 7 2 3 4 4" xfId="17968" xr:uid="{00000000-0005-0000-0000-00009E460000}"/>
    <cellStyle name="Normal 5 7 2 3 5" xfId="17969" xr:uid="{00000000-0005-0000-0000-00009F460000}"/>
    <cellStyle name="Normal 5 7 2 3 5 2" xfId="17970" xr:uid="{00000000-0005-0000-0000-0000A0460000}"/>
    <cellStyle name="Normal 5 7 2 3 5 3" xfId="17971" xr:uid="{00000000-0005-0000-0000-0000A1460000}"/>
    <cellStyle name="Normal 5 7 2 3 6" xfId="17972" xr:uid="{00000000-0005-0000-0000-0000A2460000}"/>
    <cellStyle name="Normal 5 7 2 3 7" xfId="17973" xr:uid="{00000000-0005-0000-0000-0000A3460000}"/>
    <cellStyle name="Normal 5 7 2 3 8" xfId="17974" xr:uid="{00000000-0005-0000-0000-0000A4460000}"/>
    <cellStyle name="Normal 5 7 2 4" xfId="17975" xr:uid="{00000000-0005-0000-0000-0000A5460000}"/>
    <cellStyle name="Normal 5 7 3" xfId="17976" xr:uid="{00000000-0005-0000-0000-0000A6460000}"/>
    <cellStyle name="Normal 5 7 3 2" xfId="17977" xr:uid="{00000000-0005-0000-0000-0000A7460000}"/>
    <cellStyle name="Normal 5 7 3 2 2" xfId="17978" xr:uid="{00000000-0005-0000-0000-0000A8460000}"/>
    <cellStyle name="Normal 5 7 3 2 2 2" xfId="17979" xr:uid="{00000000-0005-0000-0000-0000A9460000}"/>
    <cellStyle name="Normal 5 7 3 2 2 2 2" xfId="17980" xr:uid="{00000000-0005-0000-0000-0000AA460000}"/>
    <cellStyle name="Normal 5 7 3 2 2 2 3" xfId="17981" xr:uid="{00000000-0005-0000-0000-0000AB460000}"/>
    <cellStyle name="Normal 5 7 3 2 2 3" xfId="17982" xr:uid="{00000000-0005-0000-0000-0000AC460000}"/>
    <cellStyle name="Normal 5 7 3 2 2 4" xfId="17983" xr:uid="{00000000-0005-0000-0000-0000AD460000}"/>
    <cellStyle name="Normal 5 7 3 2 2 5" xfId="17984" xr:uid="{00000000-0005-0000-0000-0000AE460000}"/>
    <cellStyle name="Normal 5 7 3 2 3" xfId="17985" xr:uid="{00000000-0005-0000-0000-0000AF460000}"/>
    <cellStyle name="Normal 5 7 3 2 3 2" xfId="17986" xr:uid="{00000000-0005-0000-0000-0000B0460000}"/>
    <cellStyle name="Normal 5 7 3 2 3 2 2" xfId="17987" xr:uid="{00000000-0005-0000-0000-0000B1460000}"/>
    <cellStyle name="Normal 5 7 3 2 3 2 3" xfId="17988" xr:uid="{00000000-0005-0000-0000-0000B2460000}"/>
    <cellStyle name="Normal 5 7 3 2 3 3" xfId="17989" xr:uid="{00000000-0005-0000-0000-0000B3460000}"/>
    <cellStyle name="Normal 5 7 3 2 3 4" xfId="17990" xr:uid="{00000000-0005-0000-0000-0000B4460000}"/>
    <cellStyle name="Normal 5 7 3 2 4" xfId="17991" xr:uid="{00000000-0005-0000-0000-0000B5460000}"/>
    <cellStyle name="Normal 5 7 3 2 4 2" xfId="17992" xr:uid="{00000000-0005-0000-0000-0000B6460000}"/>
    <cellStyle name="Normal 5 7 3 2 4 2 2" xfId="17993" xr:uid="{00000000-0005-0000-0000-0000B7460000}"/>
    <cellStyle name="Normal 5 7 3 2 4 2 3" xfId="17994" xr:uid="{00000000-0005-0000-0000-0000B8460000}"/>
    <cellStyle name="Normal 5 7 3 2 4 3" xfId="17995" xr:uid="{00000000-0005-0000-0000-0000B9460000}"/>
    <cellStyle name="Normal 5 7 3 2 4 4" xfId="17996" xr:uid="{00000000-0005-0000-0000-0000BA460000}"/>
    <cellStyle name="Normal 5 7 3 2 5" xfId="17997" xr:uid="{00000000-0005-0000-0000-0000BB460000}"/>
    <cellStyle name="Normal 5 7 3 2 5 2" xfId="17998" xr:uid="{00000000-0005-0000-0000-0000BC460000}"/>
    <cellStyle name="Normal 5 7 3 2 5 3" xfId="17999" xr:uid="{00000000-0005-0000-0000-0000BD460000}"/>
    <cellStyle name="Normal 5 7 3 2 6" xfId="18000" xr:uid="{00000000-0005-0000-0000-0000BE460000}"/>
    <cellStyle name="Normal 5 7 3 2 7" xfId="18001" xr:uid="{00000000-0005-0000-0000-0000BF460000}"/>
    <cellStyle name="Normal 5 7 3 2 8" xfId="18002" xr:uid="{00000000-0005-0000-0000-0000C0460000}"/>
    <cellStyle name="Normal 5 7 3 3" xfId="18003" xr:uid="{00000000-0005-0000-0000-0000C1460000}"/>
    <cellStyle name="Normal 5 7 3 3 2" xfId="18004" xr:uid="{00000000-0005-0000-0000-0000C2460000}"/>
    <cellStyle name="Normal 5 7 3 3 2 2" xfId="18005" xr:uid="{00000000-0005-0000-0000-0000C3460000}"/>
    <cellStyle name="Normal 5 7 3 3 2 3" xfId="18006" xr:uid="{00000000-0005-0000-0000-0000C4460000}"/>
    <cellStyle name="Normal 5 7 3 3 3" xfId="18007" xr:uid="{00000000-0005-0000-0000-0000C5460000}"/>
    <cellStyle name="Normal 5 7 3 3 4" xfId="18008" xr:uid="{00000000-0005-0000-0000-0000C6460000}"/>
    <cellStyle name="Normal 5 7 3 3 5" xfId="18009" xr:uid="{00000000-0005-0000-0000-0000C7460000}"/>
    <cellStyle name="Normal 5 7 3 4" xfId="18010" xr:uid="{00000000-0005-0000-0000-0000C8460000}"/>
    <cellStyle name="Normal 5 7 3 4 2" xfId="18011" xr:uid="{00000000-0005-0000-0000-0000C9460000}"/>
    <cellStyle name="Normal 5 7 3 4 2 2" xfId="18012" xr:uid="{00000000-0005-0000-0000-0000CA460000}"/>
    <cellStyle name="Normal 5 7 3 4 2 3" xfId="18013" xr:uid="{00000000-0005-0000-0000-0000CB460000}"/>
    <cellStyle name="Normal 5 7 3 4 3" xfId="18014" xr:uid="{00000000-0005-0000-0000-0000CC460000}"/>
    <cellStyle name="Normal 5 7 3 4 4" xfId="18015" xr:uid="{00000000-0005-0000-0000-0000CD460000}"/>
    <cellStyle name="Normal 5 7 3 5" xfId="18016" xr:uid="{00000000-0005-0000-0000-0000CE460000}"/>
    <cellStyle name="Normal 5 7 3 5 2" xfId="18017" xr:uid="{00000000-0005-0000-0000-0000CF460000}"/>
    <cellStyle name="Normal 5 7 3 5 2 2" xfId="18018" xr:uid="{00000000-0005-0000-0000-0000D0460000}"/>
    <cellStyle name="Normal 5 7 3 5 2 3" xfId="18019" xr:uid="{00000000-0005-0000-0000-0000D1460000}"/>
    <cellStyle name="Normal 5 7 3 5 3" xfId="18020" xr:uid="{00000000-0005-0000-0000-0000D2460000}"/>
    <cellStyle name="Normal 5 7 3 5 4" xfId="18021" xr:uid="{00000000-0005-0000-0000-0000D3460000}"/>
    <cellStyle name="Normal 5 7 3 6" xfId="18022" xr:uid="{00000000-0005-0000-0000-0000D4460000}"/>
    <cellStyle name="Normal 5 7 3 6 2" xfId="18023" xr:uid="{00000000-0005-0000-0000-0000D5460000}"/>
    <cellStyle name="Normal 5 7 3 6 3" xfId="18024" xr:uid="{00000000-0005-0000-0000-0000D6460000}"/>
    <cellStyle name="Normal 5 7 3 7" xfId="18025" xr:uid="{00000000-0005-0000-0000-0000D7460000}"/>
    <cellStyle name="Normal 5 7 3 8" xfId="18026" xr:uid="{00000000-0005-0000-0000-0000D8460000}"/>
    <cellStyle name="Normal 5 7 3 9" xfId="18027" xr:uid="{00000000-0005-0000-0000-0000D9460000}"/>
    <cellStyle name="Normal 5 7 4" xfId="18028" xr:uid="{00000000-0005-0000-0000-0000DA460000}"/>
    <cellStyle name="Normal 5 7 4 2" xfId="18029" xr:uid="{00000000-0005-0000-0000-0000DB460000}"/>
    <cellStyle name="Normal 5 7 4 2 2" xfId="18030" xr:uid="{00000000-0005-0000-0000-0000DC460000}"/>
    <cellStyle name="Normal 5 7 4 2 2 2" xfId="18031" xr:uid="{00000000-0005-0000-0000-0000DD460000}"/>
    <cellStyle name="Normal 5 7 4 2 2 2 2" xfId="18032" xr:uid="{00000000-0005-0000-0000-0000DE460000}"/>
    <cellStyle name="Normal 5 7 4 2 2 2 3" xfId="18033" xr:uid="{00000000-0005-0000-0000-0000DF460000}"/>
    <cellStyle name="Normal 5 7 4 2 2 3" xfId="18034" xr:uid="{00000000-0005-0000-0000-0000E0460000}"/>
    <cellStyle name="Normal 5 7 4 2 2 4" xfId="18035" xr:uid="{00000000-0005-0000-0000-0000E1460000}"/>
    <cellStyle name="Normal 5 7 4 2 3" xfId="18036" xr:uid="{00000000-0005-0000-0000-0000E2460000}"/>
    <cellStyle name="Normal 5 7 4 2 3 2" xfId="18037" xr:uid="{00000000-0005-0000-0000-0000E3460000}"/>
    <cellStyle name="Normal 5 7 4 2 3 2 2" xfId="18038" xr:uid="{00000000-0005-0000-0000-0000E4460000}"/>
    <cellStyle name="Normal 5 7 4 2 3 2 3" xfId="18039" xr:uid="{00000000-0005-0000-0000-0000E5460000}"/>
    <cellStyle name="Normal 5 7 4 2 3 3" xfId="18040" xr:uid="{00000000-0005-0000-0000-0000E6460000}"/>
    <cellStyle name="Normal 5 7 4 2 3 4" xfId="18041" xr:uid="{00000000-0005-0000-0000-0000E7460000}"/>
    <cellStyle name="Normal 5 7 4 2 4" xfId="18042" xr:uid="{00000000-0005-0000-0000-0000E8460000}"/>
    <cellStyle name="Normal 5 7 4 2 4 2" xfId="18043" xr:uid="{00000000-0005-0000-0000-0000E9460000}"/>
    <cellStyle name="Normal 5 7 4 2 4 2 2" xfId="18044" xr:uid="{00000000-0005-0000-0000-0000EA460000}"/>
    <cellStyle name="Normal 5 7 4 2 4 2 3" xfId="18045" xr:uid="{00000000-0005-0000-0000-0000EB460000}"/>
    <cellStyle name="Normal 5 7 4 2 4 3" xfId="18046" xr:uid="{00000000-0005-0000-0000-0000EC460000}"/>
    <cellStyle name="Normal 5 7 4 2 4 4" xfId="18047" xr:uid="{00000000-0005-0000-0000-0000ED460000}"/>
    <cellStyle name="Normal 5 7 4 2 5" xfId="18048" xr:uid="{00000000-0005-0000-0000-0000EE460000}"/>
    <cellStyle name="Normal 5 7 4 2 5 2" xfId="18049" xr:uid="{00000000-0005-0000-0000-0000EF460000}"/>
    <cellStyle name="Normal 5 7 4 2 5 3" xfId="18050" xr:uid="{00000000-0005-0000-0000-0000F0460000}"/>
    <cellStyle name="Normal 5 7 4 2 6" xfId="18051" xr:uid="{00000000-0005-0000-0000-0000F1460000}"/>
    <cellStyle name="Normal 5 7 4 2 7" xfId="18052" xr:uid="{00000000-0005-0000-0000-0000F2460000}"/>
    <cellStyle name="Normal 5 7 4 2 8" xfId="18053" xr:uid="{00000000-0005-0000-0000-0000F3460000}"/>
    <cellStyle name="Normal 5 7 4 3" xfId="18054" xr:uid="{00000000-0005-0000-0000-0000F4460000}"/>
    <cellStyle name="Normal 5 7 4 3 2" xfId="18055" xr:uid="{00000000-0005-0000-0000-0000F5460000}"/>
    <cellStyle name="Normal 5 7 4 3 2 2" xfId="18056" xr:uid="{00000000-0005-0000-0000-0000F6460000}"/>
    <cellStyle name="Normal 5 7 4 3 2 3" xfId="18057" xr:uid="{00000000-0005-0000-0000-0000F7460000}"/>
    <cellStyle name="Normal 5 7 4 3 3" xfId="18058" xr:uid="{00000000-0005-0000-0000-0000F8460000}"/>
    <cellStyle name="Normal 5 7 4 3 4" xfId="18059" xr:uid="{00000000-0005-0000-0000-0000F9460000}"/>
    <cellStyle name="Normal 5 7 4 4" xfId="18060" xr:uid="{00000000-0005-0000-0000-0000FA460000}"/>
    <cellStyle name="Normal 5 7 4 4 2" xfId="18061" xr:uid="{00000000-0005-0000-0000-0000FB460000}"/>
    <cellStyle name="Normal 5 7 4 4 2 2" xfId="18062" xr:uid="{00000000-0005-0000-0000-0000FC460000}"/>
    <cellStyle name="Normal 5 7 4 4 2 3" xfId="18063" xr:uid="{00000000-0005-0000-0000-0000FD460000}"/>
    <cellStyle name="Normal 5 7 4 4 3" xfId="18064" xr:uid="{00000000-0005-0000-0000-0000FE460000}"/>
    <cellStyle name="Normal 5 7 4 4 4" xfId="18065" xr:uid="{00000000-0005-0000-0000-0000FF460000}"/>
    <cellStyle name="Normal 5 7 4 5" xfId="18066" xr:uid="{00000000-0005-0000-0000-000000470000}"/>
    <cellStyle name="Normal 5 7 4 5 2" xfId="18067" xr:uid="{00000000-0005-0000-0000-000001470000}"/>
    <cellStyle name="Normal 5 7 4 5 2 2" xfId="18068" xr:uid="{00000000-0005-0000-0000-000002470000}"/>
    <cellStyle name="Normal 5 7 4 5 2 3" xfId="18069" xr:uid="{00000000-0005-0000-0000-000003470000}"/>
    <cellStyle name="Normal 5 7 4 5 3" xfId="18070" xr:uid="{00000000-0005-0000-0000-000004470000}"/>
    <cellStyle name="Normal 5 7 4 5 4" xfId="18071" xr:uid="{00000000-0005-0000-0000-000005470000}"/>
    <cellStyle name="Normal 5 7 4 6" xfId="18072" xr:uid="{00000000-0005-0000-0000-000006470000}"/>
    <cellStyle name="Normal 5 7 4 6 2" xfId="18073" xr:uid="{00000000-0005-0000-0000-000007470000}"/>
    <cellStyle name="Normal 5 7 4 6 3" xfId="18074" xr:uid="{00000000-0005-0000-0000-000008470000}"/>
    <cellStyle name="Normal 5 7 4 7" xfId="18075" xr:uid="{00000000-0005-0000-0000-000009470000}"/>
    <cellStyle name="Normal 5 7 4 8" xfId="18076" xr:uid="{00000000-0005-0000-0000-00000A470000}"/>
    <cellStyle name="Normal 5 7 4 9" xfId="18077" xr:uid="{00000000-0005-0000-0000-00000B470000}"/>
    <cellStyle name="Normal 5 7 5" xfId="18078" xr:uid="{00000000-0005-0000-0000-00000C470000}"/>
    <cellStyle name="Normal 5 7 5 2" xfId="18079" xr:uid="{00000000-0005-0000-0000-00000D470000}"/>
    <cellStyle name="Normal 5 7 5 2 2" xfId="18080" xr:uid="{00000000-0005-0000-0000-00000E470000}"/>
    <cellStyle name="Normal 5 7 5 2 2 2" xfId="18081" xr:uid="{00000000-0005-0000-0000-00000F470000}"/>
    <cellStyle name="Normal 5 7 5 2 2 2 2" xfId="18082" xr:uid="{00000000-0005-0000-0000-000010470000}"/>
    <cellStyle name="Normal 5 7 5 2 2 2 3" xfId="18083" xr:uid="{00000000-0005-0000-0000-000011470000}"/>
    <cellStyle name="Normal 5 7 5 2 2 3" xfId="18084" xr:uid="{00000000-0005-0000-0000-000012470000}"/>
    <cellStyle name="Normal 5 7 5 2 2 4" xfId="18085" xr:uid="{00000000-0005-0000-0000-000013470000}"/>
    <cellStyle name="Normal 5 7 5 2 3" xfId="18086" xr:uid="{00000000-0005-0000-0000-000014470000}"/>
    <cellStyle name="Normal 5 7 5 2 3 2" xfId="18087" xr:uid="{00000000-0005-0000-0000-000015470000}"/>
    <cellStyle name="Normal 5 7 5 2 3 2 2" xfId="18088" xr:uid="{00000000-0005-0000-0000-000016470000}"/>
    <cellStyle name="Normal 5 7 5 2 3 2 3" xfId="18089" xr:uid="{00000000-0005-0000-0000-000017470000}"/>
    <cellStyle name="Normal 5 7 5 2 3 3" xfId="18090" xr:uid="{00000000-0005-0000-0000-000018470000}"/>
    <cellStyle name="Normal 5 7 5 2 3 4" xfId="18091" xr:uid="{00000000-0005-0000-0000-000019470000}"/>
    <cellStyle name="Normal 5 7 5 2 4" xfId="18092" xr:uid="{00000000-0005-0000-0000-00001A470000}"/>
    <cellStyle name="Normal 5 7 5 2 4 2" xfId="18093" xr:uid="{00000000-0005-0000-0000-00001B470000}"/>
    <cellStyle name="Normal 5 7 5 2 4 2 2" xfId="18094" xr:uid="{00000000-0005-0000-0000-00001C470000}"/>
    <cellStyle name="Normal 5 7 5 2 4 2 3" xfId="18095" xr:uid="{00000000-0005-0000-0000-00001D470000}"/>
    <cellStyle name="Normal 5 7 5 2 4 3" xfId="18096" xr:uid="{00000000-0005-0000-0000-00001E470000}"/>
    <cellStyle name="Normal 5 7 5 2 4 4" xfId="18097" xr:uid="{00000000-0005-0000-0000-00001F470000}"/>
    <cellStyle name="Normal 5 7 5 2 5" xfId="18098" xr:uid="{00000000-0005-0000-0000-000020470000}"/>
    <cellStyle name="Normal 5 7 5 2 5 2" xfId="18099" xr:uid="{00000000-0005-0000-0000-000021470000}"/>
    <cellStyle name="Normal 5 7 5 2 5 3" xfId="18100" xr:uid="{00000000-0005-0000-0000-000022470000}"/>
    <cellStyle name="Normal 5 7 5 2 6" xfId="18101" xr:uid="{00000000-0005-0000-0000-000023470000}"/>
    <cellStyle name="Normal 5 7 5 2 7" xfId="18102" xr:uid="{00000000-0005-0000-0000-000024470000}"/>
    <cellStyle name="Normal 5 7 5 3" xfId="18103" xr:uid="{00000000-0005-0000-0000-000025470000}"/>
    <cellStyle name="Normal 5 7 5 3 2" xfId="18104" xr:uid="{00000000-0005-0000-0000-000026470000}"/>
    <cellStyle name="Normal 5 7 5 3 2 2" xfId="18105" xr:uid="{00000000-0005-0000-0000-000027470000}"/>
    <cellStyle name="Normal 5 7 5 3 2 3" xfId="18106" xr:uid="{00000000-0005-0000-0000-000028470000}"/>
    <cellStyle name="Normal 5 7 5 3 3" xfId="18107" xr:uid="{00000000-0005-0000-0000-000029470000}"/>
    <cellStyle name="Normal 5 7 5 3 4" xfId="18108" xr:uid="{00000000-0005-0000-0000-00002A470000}"/>
    <cellStyle name="Normal 5 7 5 4" xfId="18109" xr:uid="{00000000-0005-0000-0000-00002B470000}"/>
    <cellStyle name="Normal 5 7 5 4 2" xfId="18110" xr:uid="{00000000-0005-0000-0000-00002C470000}"/>
    <cellStyle name="Normal 5 7 5 4 2 2" xfId="18111" xr:uid="{00000000-0005-0000-0000-00002D470000}"/>
    <cellStyle name="Normal 5 7 5 4 2 3" xfId="18112" xr:uid="{00000000-0005-0000-0000-00002E470000}"/>
    <cellStyle name="Normal 5 7 5 4 3" xfId="18113" xr:uid="{00000000-0005-0000-0000-00002F470000}"/>
    <cellStyle name="Normal 5 7 5 4 4" xfId="18114" xr:uid="{00000000-0005-0000-0000-000030470000}"/>
    <cellStyle name="Normal 5 7 5 5" xfId="18115" xr:uid="{00000000-0005-0000-0000-000031470000}"/>
    <cellStyle name="Normal 5 7 5 5 2" xfId="18116" xr:uid="{00000000-0005-0000-0000-000032470000}"/>
    <cellStyle name="Normal 5 7 5 5 2 2" xfId="18117" xr:uid="{00000000-0005-0000-0000-000033470000}"/>
    <cellStyle name="Normal 5 7 5 5 2 3" xfId="18118" xr:uid="{00000000-0005-0000-0000-000034470000}"/>
    <cellStyle name="Normal 5 7 5 5 3" xfId="18119" xr:uid="{00000000-0005-0000-0000-000035470000}"/>
    <cellStyle name="Normal 5 7 5 5 4" xfId="18120" xr:uid="{00000000-0005-0000-0000-000036470000}"/>
    <cellStyle name="Normal 5 7 5 6" xfId="18121" xr:uid="{00000000-0005-0000-0000-000037470000}"/>
    <cellStyle name="Normal 5 7 5 6 2" xfId="18122" xr:uid="{00000000-0005-0000-0000-000038470000}"/>
    <cellStyle name="Normal 5 7 5 6 3" xfId="18123" xr:uid="{00000000-0005-0000-0000-000039470000}"/>
    <cellStyle name="Normal 5 7 5 7" xfId="18124" xr:uid="{00000000-0005-0000-0000-00003A470000}"/>
    <cellStyle name="Normal 5 7 5 8" xfId="18125" xr:uid="{00000000-0005-0000-0000-00003B470000}"/>
    <cellStyle name="Normal 5 7 5 9" xfId="18126" xr:uid="{00000000-0005-0000-0000-00003C470000}"/>
    <cellStyle name="Normal 5 7 6" xfId="18127" xr:uid="{00000000-0005-0000-0000-00003D470000}"/>
    <cellStyle name="Normal 5 7 7" xfId="44000" xr:uid="{00000000-0005-0000-0000-00003E470000}"/>
    <cellStyle name="Normal 5 8" xfId="18128" xr:uid="{00000000-0005-0000-0000-00003F470000}"/>
    <cellStyle name="Normal 5 8 10" xfId="18129" xr:uid="{00000000-0005-0000-0000-000040470000}"/>
    <cellStyle name="Normal 5 8 11" xfId="18130" xr:uid="{00000000-0005-0000-0000-000041470000}"/>
    <cellStyle name="Normal 5 8 12" xfId="18131" xr:uid="{00000000-0005-0000-0000-000042470000}"/>
    <cellStyle name="Normal 5 8 13" xfId="18132" xr:uid="{00000000-0005-0000-0000-000043470000}"/>
    <cellStyle name="Normal 5 8 14" xfId="18133" xr:uid="{00000000-0005-0000-0000-000044470000}"/>
    <cellStyle name="Normal 5 8 2" xfId="18134" xr:uid="{00000000-0005-0000-0000-000045470000}"/>
    <cellStyle name="Normal 5 8 2 2" xfId="18135" xr:uid="{00000000-0005-0000-0000-000046470000}"/>
    <cellStyle name="Normal 5 8 2 2 2" xfId="18136" xr:uid="{00000000-0005-0000-0000-000047470000}"/>
    <cellStyle name="Normal 5 8 2 2 2 2" xfId="18137" xr:uid="{00000000-0005-0000-0000-000048470000}"/>
    <cellStyle name="Normal 5 8 2 2 2 2 2" xfId="18138" xr:uid="{00000000-0005-0000-0000-000049470000}"/>
    <cellStyle name="Normal 5 8 2 2 2 2 3" xfId="18139" xr:uid="{00000000-0005-0000-0000-00004A470000}"/>
    <cellStyle name="Normal 5 8 2 2 2 3" xfId="18140" xr:uid="{00000000-0005-0000-0000-00004B470000}"/>
    <cellStyle name="Normal 5 8 2 2 2 4" xfId="18141" xr:uid="{00000000-0005-0000-0000-00004C470000}"/>
    <cellStyle name="Normal 5 8 2 2 2 5" xfId="18142" xr:uid="{00000000-0005-0000-0000-00004D470000}"/>
    <cellStyle name="Normal 5 8 2 2 3" xfId="18143" xr:uid="{00000000-0005-0000-0000-00004E470000}"/>
    <cellStyle name="Normal 5 8 2 2 3 2" xfId="18144" xr:uid="{00000000-0005-0000-0000-00004F470000}"/>
    <cellStyle name="Normal 5 8 2 2 3 2 2" xfId="18145" xr:uid="{00000000-0005-0000-0000-000050470000}"/>
    <cellStyle name="Normal 5 8 2 2 3 2 3" xfId="18146" xr:uid="{00000000-0005-0000-0000-000051470000}"/>
    <cellStyle name="Normal 5 8 2 2 3 3" xfId="18147" xr:uid="{00000000-0005-0000-0000-000052470000}"/>
    <cellStyle name="Normal 5 8 2 2 3 4" xfId="18148" xr:uid="{00000000-0005-0000-0000-000053470000}"/>
    <cellStyle name="Normal 5 8 2 2 4" xfId="18149" xr:uid="{00000000-0005-0000-0000-000054470000}"/>
    <cellStyle name="Normal 5 8 2 2 4 2" xfId="18150" xr:uid="{00000000-0005-0000-0000-000055470000}"/>
    <cellStyle name="Normal 5 8 2 2 4 2 2" xfId="18151" xr:uid="{00000000-0005-0000-0000-000056470000}"/>
    <cellStyle name="Normal 5 8 2 2 4 2 3" xfId="18152" xr:uid="{00000000-0005-0000-0000-000057470000}"/>
    <cellStyle name="Normal 5 8 2 2 4 3" xfId="18153" xr:uid="{00000000-0005-0000-0000-000058470000}"/>
    <cellStyle name="Normal 5 8 2 2 4 4" xfId="18154" xr:uid="{00000000-0005-0000-0000-000059470000}"/>
    <cellStyle name="Normal 5 8 2 2 5" xfId="18155" xr:uid="{00000000-0005-0000-0000-00005A470000}"/>
    <cellStyle name="Normal 5 8 2 2 5 2" xfId="18156" xr:uid="{00000000-0005-0000-0000-00005B470000}"/>
    <cellStyle name="Normal 5 8 2 2 5 3" xfId="18157" xr:uid="{00000000-0005-0000-0000-00005C470000}"/>
    <cellStyle name="Normal 5 8 2 2 6" xfId="18158" xr:uid="{00000000-0005-0000-0000-00005D470000}"/>
    <cellStyle name="Normal 5 8 2 2 7" xfId="18159" xr:uid="{00000000-0005-0000-0000-00005E470000}"/>
    <cellStyle name="Normal 5 8 2 2 8" xfId="18160" xr:uid="{00000000-0005-0000-0000-00005F470000}"/>
    <cellStyle name="Normal 5 8 2 3" xfId="18161" xr:uid="{00000000-0005-0000-0000-000060470000}"/>
    <cellStyle name="Normal 5 8 2 3 2" xfId="18162" xr:uid="{00000000-0005-0000-0000-000061470000}"/>
    <cellStyle name="Normal 5 8 2 3 2 2" xfId="18163" xr:uid="{00000000-0005-0000-0000-000062470000}"/>
    <cellStyle name="Normal 5 8 2 3 2 3" xfId="18164" xr:uid="{00000000-0005-0000-0000-000063470000}"/>
    <cellStyle name="Normal 5 8 2 3 3" xfId="18165" xr:uid="{00000000-0005-0000-0000-000064470000}"/>
    <cellStyle name="Normal 5 8 2 3 4" xfId="18166" xr:uid="{00000000-0005-0000-0000-000065470000}"/>
    <cellStyle name="Normal 5 8 2 3 5" xfId="18167" xr:uid="{00000000-0005-0000-0000-000066470000}"/>
    <cellStyle name="Normal 5 8 2 4" xfId="18168" xr:uid="{00000000-0005-0000-0000-000067470000}"/>
    <cellStyle name="Normal 5 8 2 4 2" xfId="18169" xr:uid="{00000000-0005-0000-0000-000068470000}"/>
    <cellStyle name="Normal 5 8 2 4 2 2" xfId="18170" xr:uid="{00000000-0005-0000-0000-000069470000}"/>
    <cellStyle name="Normal 5 8 2 4 2 3" xfId="18171" xr:uid="{00000000-0005-0000-0000-00006A470000}"/>
    <cellStyle name="Normal 5 8 2 4 3" xfId="18172" xr:uid="{00000000-0005-0000-0000-00006B470000}"/>
    <cellStyle name="Normal 5 8 2 4 4" xfId="18173" xr:uid="{00000000-0005-0000-0000-00006C470000}"/>
    <cellStyle name="Normal 5 8 2 5" xfId="18174" xr:uid="{00000000-0005-0000-0000-00006D470000}"/>
    <cellStyle name="Normal 5 8 2 5 2" xfId="18175" xr:uid="{00000000-0005-0000-0000-00006E470000}"/>
    <cellStyle name="Normal 5 8 2 5 2 2" xfId="18176" xr:uid="{00000000-0005-0000-0000-00006F470000}"/>
    <cellStyle name="Normal 5 8 2 5 2 3" xfId="18177" xr:uid="{00000000-0005-0000-0000-000070470000}"/>
    <cellStyle name="Normal 5 8 2 5 3" xfId="18178" xr:uid="{00000000-0005-0000-0000-000071470000}"/>
    <cellStyle name="Normal 5 8 2 5 4" xfId="18179" xr:uid="{00000000-0005-0000-0000-000072470000}"/>
    <cellStyle name="Normal 5 8 2 6" xfId="18180" xr:uid="{00000000-0005-0000-0000-000073470000}"/>
    <cellStyle name="Normal 5 8 2 6 2" xfId="18181" xr:uid="{00000000-0005-0000-0000-000074470000}"/>
    <cellStyle name="Normal 5 8 2 6 3" xfId="18182" xr:uid="{00000000-0005-0000-0000-000075470000}"/>
    <cellStyle name="Normal 5 8 2 7" xfId="18183" xr:uid="{00000000-0005-0000-0000-000076470000}"/>
    <cellStyle name="Normal 5 8 2 8" xfId="18184" xr:uid="{00000000-0005-0000-0000-000077470000}"/>
    <cellStyle name="Normal 5 8 2 9" xfId="18185" xr:uid="{00000000-0005-0000-0000-000078470000}"/>
    <cellStyle name="Normal 5 8 3" xfId="18186" xr:uid="{00000000-0005-0000-0000-000079470000}"/>
    <cellStyle name="Normal 5 8 3 2" xfId="18187" xr:uid="{00000000-0005-0000-0000-00007A470000}"/>
    <cellStyle name="Normal 5 8 3 2 2" xfId="18188" xr:uid="{00000000-0005-0000-0000-00007B470000}"/>
    <cellStyle name="Normal 5 8 3 2 2 2" xfId="18189" xr:uid="{00000000-0005-0000-0000-00007C470000}"/>
    <cellStyle name="Normal 5 8 3 2 2 2 2" xfId="18190" xr:uid="{00000000-0005-0000-0000-00007D470000}"/>
    <cellStyle name="Normal 5 8 3 2 2 2 3" xfId="18191" xr:uid="{00000000-0005-0000-0000-00007E470000}"/>
    <cellStyle name="Normal 5 8 3 2 2 3" xfId="18192" xr:uid="{00000000-0005-0000-0000-00007F470000}"/>
    <cellStyle name="Normal 5 8 3 2 2 4" xfId="18193" xr:uid="{00000000-0005-0000-0000-000080470000}"/>
    <cellStyle name="Normal 5 8 3 2 2 5" xfId="18194" xr:uid="{00000000-0005-0000-0000-000081470000}"/>
    <cellStyle name="Normal 5 8 3 2 3" xfId="18195" xr:uid="{00000000-0005-0000-0000-000082470000}"/>
    <cellStyle name="Normal 5 8 3 2 3 2" xfId="18196" xr:uid="{00000000-0005-0000-0000-000083470000}"/>
    <cellStyle name="Normal 5 8 3 2 3 2 2" xfId="18197" xr:uid="{00000000-0005-0000-0000-000084470000}"/>
    <cellStyle name="Normal 5 8 3 2 3 2 3" xfId="18198" xr:uid="{00000000-0005-0000-0000-000085470000}"/>
    <cellStyle name="Normal 5 8 3 2 3 3" xfId="18199" xr:uid="{00000000-0005-0000-0000-000086470000}"/>
    <cellStyle name="Normal 5 8 3 2 3 4" xfId="18200" xr:uid="{00000000-0005-0000-0000-000087470000}"/>
    <cellStyle name="Normal 5 8 3 2 4" xfId="18201" xr:uid="{00000000-0005-0000-0000-000088470000}"/>
    <cellStyle name="Normal 5 8 3 2 4 2" xfId="18202" xr:uid="{00000000-0005-0000-0000-000089470000}"/>
    <cellStyle name="Normal 5 8 3 2 4 2 2" xfId="18203" xr:uid="{00000000-0005-0000-0000-00008A470000}"/>
    <cellStyle name="Normal 5 8 3 2 4 2 3" xfId="18204" xr:uid="{00000000-0005-0000-0000-00008B470000}"/>
    <cellStyle name="Normal 5 8 3 2 4 3" xfId="18205" xr:uid="{00000000-0005-0000-0000-00008C470000}"/>
    <cellStyle name="Normal 5 8 3 2 4 4" xfId="18206" xr:uid="{00000000-0005-0000-0000-00008D470000}"/>
    <cellStyle name="Normal 5 8 3 2 5" xfId="18207" xr:uid="{00000000-0005-0000-0000-00008E470000}"/>
    <cellStyle name="Normal 5 8 3 2 5 2" xfId="18208" xr:uid="{00000000-0005-0000-0000-00008F470000}"/>
    <cellStyle name="Normal 5 8 3 2 5 3" xfId="18209" xr:uid="{00000000-0005-0000-0000-000090470000}"/>
    <cellStyle name="Normal 5 8 3 2 6" xfId="18210" xr:uid="{00000000-0005-0000-0000-000091470000}"/>
    <cellStyle name="Normal 5 8 3 2 7" xfId="18211" xr:uid="{00000000-0005-0000-0000-000092470000}"/>
    <cellStyle name="Normal 5 8 3 2 8" xfId="18212" xr:uid="{00000000-0005-0000-0000-000093470000}"/>
    <cellStyle name="Normal 5 8 3 3" xfId="18213" xr:uid="{00000000-0005-0000-0000-000094470000}"/>
    <cellStyle name="Normal 5 8 3 3 2" xfId="18214" xr:uid="{00000000-0005-0000-0000-000095470000}"/>
    <cellStyle name="Normal 5 8 3 3 2 2" xfId="18215" xr:uid="{00000000-0005-0000-0000-000096470000}"/>
    <cellStyle name="Normal 5 8 3 3 2 3" xfId="18216" xr:uid="{00000000-0005-0000-0000-000097470000}"/>
    <cellStyle name="Normal 5 8 3 3 3" xfId="18217" xr:uid="{00000000-0005-0000-0000-000098470000}"/>
    <cellStyle name="Normal 5 8 3 3 4" xfId="18218" xr:uid="{00000000-0005-0000-0000-000099470000}"/>
    <cellStyle name="Normal 5 8 3 3 5" xfId="18219" xr:uid="{00000000-0005-0000-0000-00009A470000}"/>
    <cellStyle name="Normal 5 8 3 4" xfId="18220" xr:uid="{00000000-0005-0000-0000-00009B470000}"/>
    <cellStyle name="Normal 5 8 3 4 2" xfId="18221" xr:uid="{00000000-0005-0000-0000-00009C470000}"/>
    <cellStyle name="Normal 5 8 3 4 2 2" xfId="18222" xr:uid="{00000000-0005-0000-0000-00009D470000}"/>
    <cellStyle name="Normal 5 8 3 4 2 3" xfId="18223" xr:uid="{00000000-0005-0000-0000-00009E470000}"/>
    <cellStyle name="Normal 5 8 3 4 3" xfId="18224" xr:uid="{00000000-0005-0000-0000-00009F470000}"/>
    <cellStyle name="Normal 5 8 3 4 4" xfId="18225" xr:uid="{00000000-0005-0000-0000-0000A0470000}"/>
    <cellStyle name="Normal 5 8 3 5" xfId="18226" xr:uid="{00000000-0005-0000-0000-0000A1470000}"/>
    <cellStyle name="Normal 5 8 3 5 2" xfId="18227" xr:uid="{00000000-0005-0000-0000-0000A2470000}"/>
    <cellStyle name="Normal 5 8 3 5 2 2" xfId="18228" xr:uid="{00000000-0005-0000-0000-0000A3470000}"/>
    <cellStyle name="Normal 5 8 3 5 2 3" xfId="18229" xr:uid="{00000000-0005-0000-0000-0000A4470000}"/>
    <cellStyle name="Normal 5 8 3 5 3" xfId="18230" xr:uid="{00000000-0005-0000-0000-0000A5470000}"/>
    <cellStyle name="Normal 5 8 3 5 4" xfId="18231" xr:uid="{00000000-0005-0000-0000-0000A6470000}"/>
    <cellStyle name="Normal 5 8 3 6" xfId="18232" xr:uid="{00000000-0005-0000-0000-0000A7470000}"/>
    <cellStyle name="Normal 5 8 3 6 2" xfId="18233" xr:uid="{00000000-0005-0000-0000-0000A8470000}"/>
    <cellStyle name="Normal 5 8 3 6 3" xfId="18234" xr:uid="{00000000-0005-0000-0000-0000A9470000}"/>
    <cellStyle name="Normal 5 8 3 7" xfId="18235" xr:uid="{00000000-0005-0000-0000-0000AA470000}"/>
    <cellStyle name="Normal 5 8 3 8" xfId="18236" xr:uid="{00000000-0005-0000-0000-0000AB470000}"/>
    <cellStyle name="Normal 5 8 3 9" xfId="18237" xr:uid="{00000000-0005-0000-0000-0000AC470000}"/>
    <cellStyle name="Normal 5 8 4" xfId="18238" xr:uid="{00000000-0005-0000-0000-0000AD470000}"/>
    <cellStyle name="Normal 5 8 4 2" xfId="18239" xr:uid="{00000000-0005-0000-0000-0000AE470000}"/>
    <cellStyle name="Normal 5 8 4 2 2" xfId="18240" xr:uid="{00000000-0005-0000-0000-0000AF470000}"/>
    <cellStyle name="Normal 5 8 4 2 2 2" xfId="18241" xr:uid="{00000000-0005-0000-0000-0000B0470000}"/>
    <cellStyle name="Normal 5 8 4 2 2 2 2" xfId="18242" xr:uid="{00000000-0005-0000-0000-0000B1470000}"/>
    <cellStyle name="Normal 5 8 4 2 2 2 3" xfId="18243" xr:uid="{00000000-0005-0000-0000-0000B2470000}"/>
    <cellStyle name="Normal 5 8 4 2 2 3" xfId="18244" xr:uid="{00000000-0005-0000-0000-0000B3470000}"/>
    <cellStyle name="Normal 5 8 4 2 2 4" xfId="18245" xr:uid="{00000000-0005-0000-0000-0000B4470000}"/>
    <cellStyle name="Normal 5 8 4 2 3" xfId="18246" xr:uid="{00000000-0005-0000-0000-0000B5470000}"/>
    <cellStyle name="Normal 5 8 4 2 3 2" xfId="18247" xr:uid="{00000000-0005-0000-0000-0000B6470000}"/>
    <cellStyle name="Normal 5 8 4 2 3 2 2" xfId="18248" xr:uid="{00000000-0005-0000-0000-0000B7470000}"/>
    <cellStyle name="Normal 5 8 4 2 3 2 3" xfId="18249" xr:uid="{00000000-0005-0000-0000-0000B8470000}"/>
    <cellStyle name="Normal 5 8 4 2 3 3" xfId="18250" xr:uid="{00000000-0005-0000-0000-0000B9470000}"/>
    <cellStyle name="Normal 5 8 4 2 3 4" xfId="18251" xr:uid="{00000000-0005-0000-0000-0000BA470000}"/>
    <cellStyle name="Normal 5 8 4 2 4" xfId="18252" xr:uid="{00000000-0005-0000-0000-0000BB470000}"/>
    <cellStyle name="Normal 5 8 4 2 4 2" xfId="18253" xr:uid="{00000000-0005-0000-0000-0000BC470000}"/>
    <cellStyle name="Normal 5 8 4 2 4 2 2" xfId="18254" xr:uid="{00000000-0005-0000-0000-0000BD470000}"/>
    <cellStyle name="Normal 5 8 4 2 4 2 3" xfId="18255" xr:uid="{00000000-0005-0000-0000-0000BE470000}"/>
    <cellStyle name="Normal 5 8 4 2 4 3" xfId="18256" xr:uid="{00000000-0005-0000-0000-0000BF470000}"/>
    <cellStyle name="Normal 5 8 4 2 4 4" xfId="18257" xr:uid="{00000000-0005-0000-0000-0000C0470000}"/>
    <cellStyle name="Normal 5 8 4 2 5" xfId="18258" xr:uid="{00000000-0005-0000-0000-0000C1470000}"/>
    <cellStyle name="Normal 5 8 4 2 5 2" xfId="18259" xr:uid="{00000000-0005-0000-0000-0000C2470000}"/>
    <cellStyle name="Normal 5 8 4 2 5 3" xfId="18260" xr:uid="{00000000-0005-0000-0000-0000C3470000}"/>
    <cellStyle name="Normal 5 8 4 2 6" xfId="18261" xr:uid="{00000000-0005-0000-0000-0000C4470000}"/>
    <cellStyle name="Normal 5 8 4 2 7" xfId="18262" xr:uid="{00000000-0005-0000-0000-0000C5470000}"/>
    <cellStyle name="Normal 5 8 4 2 8" xfId="18263" xr:uid="{00000000-0005-0000-0000-0000C6470000}"/>
    <cellStyle name="Normal 5 8 4 3" xfId="18264" xr:uid="{00000000-0005-0000-0000-0000C7470000}"/>
    <cellStyle name="Normal 5 8 4 3 2" xfId="18265" xr:uid="{00000000-0005-0000-0000-0000C8470000}"/>
    <cellStyle name="Normal 5 8 4 3 2 2" xfId="18266" xr:uid="{00000000-0005-0000-0000-0000C9470000}"/>
    <cellStyle name="Normal 5 8 4 3 2 3" xfId="18267" xr:uid="{00000000-0005-0000-0000-0000CA470000}"/>
    <cellStyle name="Normal 5 8 4 3 3" xfId="18268" xr:uid="{00000000-0005-0000-0000-0000CB470000}"/>
    <cellStyle name="Normal 5 8 4 3 4" xfId="18269" xr:uid="{00000000-0005-0000-0000-0000CC470000}"/>
    <cellStyle name="Normal 5 8 4 4" xfId="18270" xr:uid="{00000000-0005-0000-0000-0000CD470000}"/>
    <cellStyle name="Normal 5 8 4 4 2" xfId="18271" xr:uid="{00000000-0005-0000-0000-0000CE470000}"/>
    <cellStyle name="Normal 5 8 4 4 2 2" xfId="18272" xr:uid="{00000000-0005-0000-0000-0000CF470000}"/>
    <cellStyle name="Normal 5 8 4 4 2 3" xfId="18273" xr:uid="{00000000-0005-0000-0000-0000D0470000}"/>
    <cellStyle name="Normal 5 8 4 4 3" xfId="18274" xr:uid="{00000000-0005-0000-0000-0000D1470000}"/>
    <cellStyle name="Normal 5 8 4 4 4" xfId="18275" xr:uid="{00000000-0005-0000-0000-0000D2470000}"/>
    <cellStyle name="Normal 5 8 4 5" xfId="18276" xr:uid="{00000000-0005-0000-0000-0000D3470000}"/>
    <cellStyle name="Normal 5 8 4 5 2" xfId="18277" xr:uid="{00000000-0005-0000-0000-0000D4470000}"/>
    <cellStyle name="Normal 5 8 4 5 2 2" xfId="18278" xr:uid="{00000000-0005-0000-0000-0000D5470000}"/>
    <cellStyle name="Normal 5 8 4 5 2 3" xfId="18279" xr:uid="{00000000-0005-0000-0000-0000D6470000}"/>
    <cellStyle name="Normal 5 8 4 5 3" xfId="18280" xr:uid="{00000000-0005-0000-0000-0000D7470000}"/>
    <cellStyle name="Normal 5 8 4 5 4" xfId="18281" xr:uid="{00000000-0005-0000-0000-0000D8470000}"/>
    <cellStyle name="Normal 5 8 4 6" xfId="18282" xr:uid="{00000000-0005-0000-0000-0000D9470000}"/>
    <cellStyle name="Normal 5 8 4 6 2" xfId="18283" xr:uid="{00000000-0005-0000-0000-0000DA470000}"/>
    <cellStyle name="Normal 5 8 4 6 3" xfId="18284" xr:uid="{00000000-0005-0000-0000-0000DB470000}"/>
    <cellStyle name="Normal 5 8 4 7" xfId="18285" xr:uid="{00000000-0005-0000-0000-0000DC470000}"/>
    <cellStyle name="Normal 5 8 4 8" xfId="18286" xr:uid="{00000000-0005-0000-0000-0000DD470000}"/>
    <cellStyle name="Normal 5 8 4 9" xfId="18287" xr:uid="{00000000-0005-0000-0000-0000DE470000}"/>
    <cellStyle name="Normal 5 8 5" xfId="18288" xr:uid="{00000000-0005-0000-0000-0000DF470000}"/>
    <cellStyle name="Normal 5 8 5 2" xfId="18289" xr:uid="{00000000-0005-0000-0000-0000E0470000}"/>
    <cellStyle name="Normal 5 8 5 2 2" xfId="18290" xr:uid="{00000000-0005-0000-0000-0000E1470000}"/>
    <cellStyle name="Normal 5 8 5 2 2 2" xfId="18291" xr:uid="{00000000-0005-0000-0000-0000E2470000}"/>
    <cellStyle name="Normal 5 8 5 2 2 3" xfId="18292" xr:uid="{00000000-0005-0000-0000-0000E3470000}"/>
    <cellStyle name="Normal 5 8 5 2 3" xfId="18293" xr:uid="{00000000-0005-0000-0000-0000E4470000}"/>
    <cellStyle name="Normal 5 8 5 2 4" xfId="18294" xr:uid="{00000000-0005-0000-0000-0000E5470000}"/>
    <cellStyle name="Normal 5 8 5 3" xfId="18295" xr:uid="{00000000-0005-0000-0000-0000E6470000}"/>
    <cellStyle name="Normal 5 8 5 3 2" xfId="18296" xr:uid="{00000000-0005-0000-0000-0000E7470000}"/>
    <cellStyle name="Normal 5 8 5 3 2 2" xfId="18297" xr:uid="{00000000-0005-0000-0000-0000E8470000}"/>
    <cellStyle name="Normal 5 8 5 3 2 3" xfId="18298" xr:uid="{00000000-0005-0000-0000-0000E9470000}"/>
    <cellStyle name="Normal 5 8 5 3 3" xfId="18299" xr:uid="{00000000-0005-0000-0000-0000EA470000}"/>
    <cellStyle name="Normal 5 8 5 3 4" xfId="18300" xr:uid="{00000000-0005-0000-0000-0000EB470000}"/>
    <cellStyle name="Normal 5 8 5 4" xfId="18301" xr:uid="{00000000-0005-0000-0000-0000EC470000}"/>
    <cellStyle name="Normal 5 8 5 4 2" xfId="18302" xr:uid="{00000000-0005-0000-0000-0000ED470000}"/>
    <cellStyle name="Normal 5 8 5 4 2 2" xfId="18303" xr:uid="{00000000-0005-0000-0000-0000EE470000}"/>
    <cellStyle name="Normal 5 8 5 4 2 3" xfId="18304" xr:uid="{00000000-0005-0000-0000-0000EF470000}"/>
    <cellStyle name="Normal 5 8 5 4 3" xfId="18305" xr:uid="{00000000-0005-0000-0000-0000F0470000}"/>
    <cellStyle name="Normal 5 8 5 4 4" xfId="18306" xr:uid="{00000000-0005-0000-0000-0000F1470000}"/>
    <cellStyle name="Normal 5 8 5 5" xfId="18307" xr:uid="{00000000-0005-0000-0000-0000F2470000}"/>
    <cellStyle name="Normal 5 8 5 5 2" xfId="18308" xr:uid="{00000000-0005-0000-0000-0000F3470000}"/>
    <cellStyle name="Normal 5 8 5 5 3" xfId="18309" xr:uid="{00000000-0005-0000-0000-0000F4470000}"/>
    <cellStyle name="Normal 5 8 5 6" xfId="18310" xr:uid="{00000000-0005-0000-0000-0000F5470000}"/>
    <cellStyle name="Normal 5 8 5 7" xfId="18311" xr:uid="{00000000-0005-0000-0000-0000F6470000}"/>
    <cellStyle name="Normal 5 8 5 8" xfId="18312" xr:uid="{00000000-0005-0000-0000-0000F7470000}"/>
    <cellStyle name="Normal 5 8 6" xfId="18313" xr:uid="{00000000-0005-0000-0000-0000F8470000}"/>
    <cellStyle name="Normal 5 8 6 2" xfId="18314" xr:uid="{00000000-0005-0000-0000-0000F9470000}"/>
    <cellStyle name="Normal 5 8 6 2 2" xfId="18315" xr:uid="{00000000-0005-0000-0000-0000FA470000}"/>
    <cellStyle name="Normal 5 8 6 2 3" xfId="18316" xr:uid="{00000000-0005-0000-0000-0000FB470000}"/>
    <cellStyle name="Normal 5 8 6 3" xfId="18317" xr:uid="{00000000-0005-0000-0000-0000FC470000}"/>
    <cellStyle name="Normal 5 8 6 4" xfId="18318" xr:uid="{00000000-0005-0000-0000-0000FD470000}"/>
    <cellStyle name="Normal 5 8 6 5" xfId="18319" xr:uid="{00000000-0005-0000-0000-0000FE470000}"/>
    <cellStyle name="Normal 5 8 7" xfId="18320" xr:uid="{00000000-0005-0000-0000-0000FF470000}"/>
    <cellStyle name="Normal 5 8 7 2" xfId="18321" xr:uid="{00000000-0005-0000-0000-000000480000}"/>
    <cellStyle name="Normal 5 8 7 2 2" xfId="18322" xr:uid="{00000000-0005-0000-0000-000001480000}"/>
    <cellStyle name="Normal 5 8 7 2 3" xfId="18323" xr:uid="{00000000-0005-0000-0000-000002480000}"/>
    <cellStyle name="Normal 5 8 7 3" xfId="18324" xr:uid="{00000000-0005-0000-0000-000003480000}"/>
    <cellStyle name="Normal 5 8 7 4" xfId="18325" xr:uid="{00000000-0005-0000-0000-000004480000}"/>
    <cellStyle name="Normal 5 8 7 5" xfId="18326" xr:uid="{00000000-0005-0000-0000-000005480000}"/>
    <cellStyle name="Normal 5 8 8" xfId="18327" xr:uid="{00000000-0005-0000-0000-000006480000}"/>
    <cellStyle name="Normal 5 8 8 2" xfId="18328" xr:uid="{00000000-0005-0000-0000-000007480000}"/>
    <cellStyle name="Normal 5 8 8 2 2" xfId="18329" xr:uid="{00000000-0005-0000-0000-000008480000}"/>
    <cellStyle name="Normal 5 8 8 2 3" xfId="18330" xr:uid="{00000000-0005-0000-0000-000009480000}"/>
    <cellStyle name="Normal 5 8 8 3" xfId="18331" xr:uid="{00000000-0005-0000-0000-00000A480000}"/>
    <cellStyle name="Normal 5 8 8 4" xfId="18332" xr:uid="{00000000-0005-0000-0000-00000B480000}"/>
    <cellStyle name="Normal 5 8 9" xfId="18333" xr:uid="{00000000-0005-0000-0000-00000C480000}"/>
    <cellStyle name="Normal 5 8 9 2" xfId="18334" xr:uid="{00000000-0005-0000-0000-00000D480000}"/>
    <cellStyle name="Normal 5 8 9 3" xfId="18335" xr:uid="{00000000-0005-0000-0000-00000E480000}"/>
    <cellStyle name="Normal 5 9" xfId="18336" xr:uid="{00000000-0005-0000-0000-00000F480000}"/>
    <cellStyle name="Normal 5 9 10" xfId="18337" xr:uid="{00000000-0005-0000-0000-000010480000}"/>
    <cellStyle name="Normal 5 9 2" xfId="18338" xr:uid="{00000000-0005-0000-0000-000011480000}"/>
    <cellStyle name="Normal 5 9 2 2" xfId="18339" xr:uid="{00000000-0005-0000-0000-000012480000}"/>
    <cellStyle name="Normal 5 9 2 2 2" xfId="18340" xr:uid="{00000000-0005-0000-0000-000013480000}"/>
    <cellStyle name="Normal 5 9 2 2 2 2" xfId="18341" xr:uid="{00000000-0005-0000-0000-000014480000}"/>
    <cellStyle name="Normal 5 9 2 2 2 2 2" xfId="18342" xr:uid="{00000000-0005-0000-0000-000015480000}"/>
    <cellStyle name="Normal 5 9 2 2 2 2 3" xfId="18343" xr:uid="{00000000-0005-0000-0000-000016480000}"/>
    <cellStyle name="Normal 5 9 2 2 2 3" xfId="18344" xr:uid="{00000000-0005-0000-0000-000017480000}"/>
    <cellStyle name="Normal 5 9 2 2 2 4" xfId="18345" xr:uid="{00000000-0005-0000-0000-000018480000}"/>
    <cellStyle name="Normal 5 9 2 2 2 5" xfId="18346" xr:uid="{00000000-0005-0000-0000-000019480000}"/>
    <cellStyle name="Normal 5 9 2 2 3" xfId="18347" xr:uid="{00000000-0005-0000-0000-00001A480000}"/>
    <cellStyle name="Normal 5 9 2 2 3 2" xfId="18348" xr:uid="{00000000-0005-0000-0000-00001B480000}"/>
    <cellStyle name="Normal 5 9 2 2 3 2 2" xfId="18349" xr:uid="{00000000-0005-0000-0000-00001C480000}"/>
    <cellStyle name="Normal 5 9 2 2 3 2 3" xfId="18350" xr:uid="{00000000-0005-0000-0000-00001D480000}"/>
    <cellStyle name="Normal 5 9 2 2 3 3" xfId="18351" xr:uid="{00000000-0005-0000-0000-00001E480000}"/>
    <cellStyle name="Normal 5 9 2 2 3 4" xfId="18352" xr:uid="{00000000-0005-0000-0000-00001F480000}"/>
    <cellStyle name="Normal 5 9 2 2 4" xfId="18353" xr:uid="{00000000-0005-0000-0000-000020480000}"/>
    <cellStyle name="Normal 5 9 2 2 4 2" xfId="18354" xr:uid="{00000000-0005-0000-0000-000021480000}"/>
    <cellStyle name="Normal 5 9 2 2 4 2 2" xfId="18355" xr:uid="{00000000-0005-0000-0000-000022480000}"/>
    <cellStyle name="Normal 5 9 2 2 4 2 3" xfId="18356" xr:uid="{00000000-0005-0000-0000-000023480000}"/>
    <cellStyle name="Normal 5 9 2 2 4 3" xfId="18357" xr:uid="{00000000-0005-0000-0000-000024480000}"/>
    <cellStyle name="Normal 5 9 2 2 4 4" xfId="18358" xr:uid="{00000000-0005-0000-0000-000025480000}"/>
    <cellStyle name="Normal 5 9 2 2 5" xfId="18359" xr:uid="{00000000-0005-0000-0000-000026480000}"/>
    <cellStyle name="Normal 5 9 2 2 5 2" xfId="18360" xr:uid="{00000000-0005-0000-0000-000027480000}"/>
    <cellStyle name="Normal 5 9 2 2 5 3" xfId="18361" xr:uid="{00000000-0005-0000-0000-000028480000}"/>
    <cellStyle name="Normal 5 9 2 2 6" xfId="18362" xr:uid="{00000000-0005-0000-0000-000029480000}"/>
    <cellStyle name="Normal 5 9 2 2 7" xfId="18363" xr:uid="{00000000-0005-0000-0000-00002A480000}"/>
    <cellStyle name="Normal 5 9 2 2 8" xfId="18364" xr:uid="{00000000-0005-0000-0000-00002B480000}"/>
    <cellStyle name="Normal 5 9 2 3" xfId="18365" xr:uid="{00000000-0005-0000-0000-00002C480000}"/>
    <cellStyle name="Normal 5 9 2 3 2" xfId="18366" xr:uid="{00000000-0005-0000-0000-00002D480000}"/>
    <cellStyle name="Normal 5 9 2 3 2 2" xfId="18367" xr:uid="{00000000-0005-0000-0000-00002E480000}"/>
    <cellStyle name="Normal 5 9 2 3 2 3" xfId="18368" xr:uid="{00000000-0005-0000-0000-00002F480000}"/>
    <cellStyle name="Normal 5 9 2 3 3" xfId="18369" xr:uid="{00000000-0005-0000-0000-000030480000}"/>
    <cellStyle name="Normal 5 9 2 3 4" xfId="18370" xr:uid="{00000000-0005-0000-0000-000031480000}"/>
    <cellStyle name="Normal 5 9 2 3 5" xfId="18371" xr:uid="{00000000-0005-0000-0000-000032480000}"/>
    <cellStyle name="Normal 5 9 2 4" xfId="18372" xr:uid="{00000000-0005-0000-0000-000033480000}"/>
    <cellStyle name="Normal 5 9 2 4 2" xfId="18373" xr:uid="{00000000-0005-0000-0000-000034480000}"/>
    <cellStyle name="Normal 5 9 2 4 2 2" xfId="18374" xr:uid="{00000000-0005-0000-0000-000035480000}"/>
    <cellStyle name="Normal 5 9 2 4 2 3" xfId="18375" xr:uid="{00000000-0005-0000-0000-000036480000}"/>
    <cellStyle name="Normal 5 9 2 4 3" xfId="18376" xr:uid="{00000000-0005-0000-0000-000037480000}"/>
    <cellStyle name="Normal 5 9 2 4 4" xfId="18377" xr:uid="{00000000-0005-0000-0000-000038480000}"/>
    <cellStyle name="Normal 5 9 2 5" xfId="18378" xr:uid="{00000000-0005-0000-0000-000039480000}"/>
    <cellStyle name="Normal 5 9 2 5 2" xfId="18379" xr:uid="{00000000-0005-0000-0000-00003A480000}"/>
    <cellStyle name="Normal 5 9 2 5 2 2" xfId="18380" xr:uid="{00000000-0005-0000-0000-00003B480000}"/>
    <cellStyle name="Normal 5 9 2 5 2 3" xfId="18381" xr:uid="{00000000-0005-0000-0000-00003C480000}"/>
    <cellStyle name="Normal 5 9 2 5 3" xfId="18382" xr:uid="{00000000-0005-0000-0000-00003D480000}"/>
    <cellStyle name="Normal 5 9 2 5 4" xfId="18383" xr:uid="{00000000-0005-0000-0000-00003E480000}"/>
    <cellStyle name="Normal 5 9 2 6" xfId="18384" xr:uid="{00000000-0005-0000-0000-00003F480000}"/>
    <cellStyle name="Normal 5 9 2 6 2" xfId="18385" xr:uid="{00000000-0005-0000-0000-000040480000}"/>
    <cellStyle name="Normal 5 9 2 6 3" xfId="18386" xr:uid="{00000000-0005-0000-0000-000041480000}"/>
    <cellStyle name="Normal 5 9 2 7" xfId="18387" xr:uid="{00000000-0005-0000-0000-000042480000}"/>
    <cellStyle name="Normal 5 9 2 8" xfId="18388" xr:uid="{00000000-0005-0000-0000-000043480000}"/>
    <cellStyle name="Normal 5 9 2 9" xfId="18389" xr:uid="{00000000-0005-0000-0000-000044480000}"/>
    <cellStyle name="Normal 5 9 3" xfId="18390" xr:uid="{00000000-0005-0000-0000-000045480000}"/>
    <cellStyle name="Normal 5 9 3 2" xfId="18391" xr:uid="{00000000-0005-0000-0000-000046480000}"/>
    <cellStyle name="Normal 5 9 3 2 2" xfId="18392" xr:uid="{00000000-0005-0000-0000-000047480000}"/>
    <cellStyle name="Normal 5 9 3 2 2 2" xfId="18393" xr:uid="{00000000-0005-0000-0000-000048480000}"/>
    <cellStyle name="Normal 5 9 3 2 2 3" xfId="18394" xr:uid="{00000000-0005-0000-0000-000049480000}"/>
    <cellStyle name="Normal 5 9 3 2 2 4" xfId="18395" xr:uid="{00000000-0005-0000-0000-00004A480000}"/>
    <cellStyle name="Normal 5 9 3 2 3" xfId="18396" xr:uid="{00000000-0005-0000-0000-00004B480000}"/>
    <cellStyle name="Normal 5 9 3 2 4" xfId="18397" xr:uid="{00000000-0005-0000-0000-00004C480000}"/>
    <cellStyle name="Normal 5 9 3 2 5" xfId="18398" xr:uid="{00000000-0005-0000-0000-00004D480000}"/>
    <cellStyle name="Normal 5 9 3 2 6" xfId="18399" xr:uid="{00000000-0005-0000-0000-00004E480000}"/>
    <cellStyle name="Normal 5 9 3 3" xfId="18400" xr:uid="{00000000-0005-0000-0000-00004F480000}"/>
    <cellStyle name="Normal 5 9 3 3 2" xfId="18401" xr:uid="{00000000-0005-0000-0000-000050480000}"/>
    <cellStyle name="Normal 5 9 3 3 2 2" xfId="18402" xr:uid="{00000000-0005-0000-0000-000051480000}"/>
    <cellStyle name="Normal 5 9 3 3 2 3" xfId="18403" xr:uid="{00000000-0005-0000-0000-000052480000}"/>
    <cellStyle name="Normal 5 9 3 3 3" xfId="18404" xr:uid="{00000000-0005-0000-0000-000053480000}"/>
    <cellStyle name="Normal 5 9 3 3 4" xfId="18405" xr:uid="{00000000-0005-0000-0000-000054480000}"/>
    <cellStyle name="Normal 5 9 3 3 5" xfId="18406" xr:uid="{00000000-0005-0000-0000-000055480000}"/>
    <cellStyle name="Normal 5 9 3 4" xfId="18407" xr:uid="{00000000-0005-0000-0000-000056480000}"/>
    <cellStyle name="Normal 5 9 3 4 2" xfId="18408" xr:uid="{00000000-0005-0000-0000-000057480000}"/>
    <cellStyle name="Normal 5 9 3 4 2 2" xfId="18409" xr:uid="{00000000-0005-0000-0000-000058480000}"/>
    <cellStyle name="Normal 5 9 3 4 2 3" xfId="18410" xr:uid="{00000000-0005-0000-0000-000059480000}"/>
    <cellStyle name="Normal 5 9 3 4 3" xfId="18411" xr:uid="{00000000-0005-0000-0000-00005A480000}"/>
    <cellStyle name="Normal 5 9 3 4 4" xfId="18412" xr:uid="{00000000-0005-0000-0000-00005B480000}"/>
    <cellStyle name="Normal 5 9 3 5" xfId="18413" xr:uid="{00000000-0005-0000-0000-00005C480000}"/>
    <cellStyle name="Normal 5 9 3 5 2" xfId="18414" xr:uid="{00000000-0005-0000-0000-00005D480000}"/>
    <cellStyle name="Normal 5 9 3 5 3" xfId="18415" xr:uid="{00000000-0005-0000-0000-00005E480000}"/>
    <cellStyle name="Normal 5 9 3 6" xfId="18416" xr:uid="{00000000-0005-0000-0000-00005F480000}"/>
    <cellStyle name="Normal 5 9 3 7" xfId="18417" xr:uid="{00000000-0005-0000-0000-000060480000}"/>
    <cellStyle name="Normal 5 9 3 8" xfId="18418" xr:uid="{00000000-0005-0000-0000-000061480000}"/>
    <cellStyle name="Normal 5 9 4" xfId="18419" xr:uid="{00000000-0005-0000-0000-000062480000}"/>
    <cellStyle name="Normal 5 9 4 2" xfId="18420" xr:uid="{00000000-0005-0000-0000-000063480000}"/>
    <cellStyle name="Normal 5 9 4 2 2" xfId="18421" xr:uid="{00000000-0005-0000-0000-000064480000}"/>
    <cellStyle name="Normal 5 9 4 2 3" xfId="18422" xr:uid="{00000000-0005-0000-0000-000065480000}"/>
    <cellStyle name="Normal 5 9 4 2 4" xfId="18423" xr:uid="{00000000-0005-0000-0000-000066480000}"/>
    <cellStyle name="Normal 5 9 4 3" xfId="18424" xr:uid="{00000000-0005-0000-0000-000067480000}"/>
    <cellStyle name="Normal 5 9 4 4" xfId="18425" xr:uid="{00000000-0005-0000-0000-000068480000}"/>
    <cellStyle name="Normal 5 9 4 5" xfId="18426" xr:uid="{00000000-0005-0000-0000-000069480000}"/>
    <cellStyle name="Normal 5 9 5" xfId="18427" xr:uid="{00000000-0005-0000-0000-00006A480000}"/>
    <cellStyle name="Normal 5 9 5 2" xfId="18428" xr:uid="{00000000-0005-0000-0000-00006B480000}"/>
    <cellStyle name="Normal 5 9 5 2 2" xfId="18429" xr:uid="{00000000-0005-0000-0000-00006C480000}"/>
    <cellStyle name="Normal 5 9 5 2 3" xfId="18430" xr:uid="{00000000-0005-0000-0000-00006D480000}"/>
    <cellStyle name="Normal 5 9 5 3" xfId="18431" xr:uid="{00000000-0005-0000-0000-00006E480000}"/>
    <cellStyle name="Normal 5 9 5 4" xfId="18432" xr:uid="{00000000-0005-0000-0000-00006F480000}"/>
    <cellStyle name="Normal 5 9 5 5" xfId="18433" xr:uid="{00000000-0005-0000-0000-000070480000}"/>
    <cellStyle name="Normal 5 9 6" xfId="18434" xr:uid="{00000000-0005-0000-0000-000071480000}"/>
    <cellStyle name="Normal 5 9 6 2" xfId="18435" xr:uid="{00000000-0005-0000-0000-000072480000}"/>
    <cellStyle name="Normal 5 9 6 2 2" xfId="18436" xr:uid="{00000000-0005-0000-0000-000073480000}"/>
    <cellStyle name="Normal 5 9 6 2 3" xfId="18437" xr:uid="{00000000-0005-0000-0000-000074480000}"/>
    <cellStyle name="Normal 5 9 6 3" xfId="18438" xr:uid="{00000000-0005-0000-0000-000075480000}"/>
    <cellStyle name="Normal 5 9 6 4" xfId="18439" xr:uid="{00000000-0005-0000-0000-000076480000}"/>
    <cellStyle name="Normal 5 9 7" xfId="18440" xr:uid="{00000000-0005-0000-0000-000077480000}"/>
    <cellStyle name="Normal 5 9 7 2" xfId="18441" xr:uid="{00000000-0005-0000-0000-000078480000}"/>
    <cellStyle name="Normal 5 9 7 3" xfId="18442" xr:uid="{00000000-0005-0000-0000-000079480000}"/>
    <cellStyle name="Normal 5 9 8" xfId="18443" xr:uid="{00000000-0005-0000-0000-00007A480000}"/>
    <cellStyle name="Normal 5 9 9" xfId="18444" xr:uid="{00000000-0005-0000-0000-00007B480000}"/>
    <cellStyle name="Normal 5_Memória de Cálculo - BM 21 ANICUNS MARGEM ESQUERDA" xfId="18445" xr:uid="{00000000-0005-0000-0000-00007C480000}"/>
    <cellStyle name="Normal 50" xfId="18446" xr:uid="{00000000-0005-0000-0000-00007D480000}"/>
    <cellStyle name="Normal 50 10" xfId="18447" xr:uid="{00000000-0005-0000-0000-00007E480000}"/>
    <cellStyle name="Normal 50 11" xfId="18448" xr:uid="{00000000-0005-0000-0000-00007F480000}"/>
    <cellStyle name="Normal 50 2" xfId="18449" xr:uid="{00000000-0005-0000-0000-000080480000}"/>
    <cellStyle name="Normal 50 2 10" xfId="18450" xr:uid="{00000000-0005-0000-0000-000081480000}"/>
    <cellStyle name="Normal 50 2 2" xfId="18451" xr:uid="{00000000-0005-0000-0000-000082480000}"/>
    <cellStyle name="Normal 50 2 2 2" xfId="18452" xr:uid="{00000000-0005-0000-0000-000083480000}"/>
    <cellStyle name="Normal 50 2 2 2 2" xfId="18453" xr:uid="{00000000-0005-0000-0000-000084480000}"/>
    <cellStyle name="Normal 50 2 2 2 2 2" xfId="18454" xr:uid="{00000000-0005-0000-0000-000085480000}"/>
    <cellStyle name="Normal 50 2 2 2 2 3" xfId="18455" xr:uid="{00000000-0005-0000-0000-000086480000}"/>
    <cellStyle name="Normal 50 2 2 2 3" xfId="18456" xr:uid="{00000000-0005-0000-0000-000087480000}"/>
    <cellStyle name="Normal 50 2 2 2 4" xfId="18457" xr:uid="{00000000-0005-0000-0000-000088480000}"/>
    <cellStyle name="Normal 50 2 2 3" xfId="18458" xr:uid="{00000000-0005-0000-0000-000089480000}"/>
    <cellStyle name="Normal 50 2 2 3 2" xfId="18459" xr:uid="{00000000-0005-0000-0000-00008A480000}"/>
    <cellStyle name="Normal 50 2 2 3 2 2" xfId="18460" xr:uid="{00000000-0005-0000-0000-00008B480000}"/>
    <cellStyle name="Normal 50 2 2 3 2 3" xfId="18461" xr:uid="{00000000-0005-0000-0000-00008C480000}"/>
    <cellStyle name="Normal 50 2 2 3 3" xfId="18462" xr:uid="{00000000-0005-0000-0000-00008D480000}"/>
    <cellStyle name="Normal 50 2 2 3 4" xfId="18463" xr:uid="{00000000-0005-0000-0000-00008E480000}"/>
    <cellStyle name="Normal 50 2 2 4" xfId="18464" xr:uid="{00000000-0005-0000-0000-00008F480000}"/>
    <cellStyle name="Normal 50 2 2 4 2" xfId="18465" xr:uid="{00000000-0005-0000-0000-000090480000}"/>
    <cellStyle name="Normal 50 2 2 4 2 2" xfId="18466" xr:uid="{00000000-0005-0000-0000-000091480000}"/>
    <cellStyle name="Normal 50 2 2 4 2 3" xfId="18467" xr:uid="{00000000-0005-0000-0000-000092480000}"/>
    <cellStyle name="Normal 50 2 2 4 3" xfId="18468" xr:uid="{00000000-0005-0000-0000-000093480000}"/>
    <cellStyle name="Normal 50 2 2 4 4" xfId="18469" xr:uid="{00000000-0005-0000-0000-000094480000}"/>
    <cellStyle name="Normal 50 2 2 5" xfId="18470" xr:uid="{00000000-0005-0000-0000-000095480000}"/>
    <cellStyle name="Normal 50 2 2 5 2" xfId="18471" xr:uid="{00000000-0005-0000-0000-000096480000}"/>
    <cellStyle name="Normal 50 2 2 5 3" xfId="18472" xr:uid="{00000000-0005-0000-0000-000097480000}"/>
    <cellStyle name="Normal 50 2 2 6" xfId="18473" xr:uid="{00000000-0005-0000-0000-000098480000}"/>
    <cellStyle name="Normal 50 2 2 7" xfId="18474" xr:uid="{00000000-0005-0000-0000-000099480000}"/>
    <cellStyle name="Normal 50 2 3" xfId="18475" xr:uid="{00000000-0005-0000-0000-00009A480000}"/>
    <cellStyle name="Normal 50 2 4" xfId="18476" xr:uid="{00000000-0005-0000-0000-00009B480000}"/>
    <cellStyle name="Normal 50 2 4 2" xfId="18477" xr:uid="{00000000-0005-0000-0000-00009C480000}"/>
    <cellStyle name="Normal 50 2 4 2 2" xfId="18478" xr:uid="{00000000-0005-0000-0000-00009D480000}"/>
    <cellStyle name="Normal 50 2 4 2 3" xfId="18479" xr:uid="{00000000-0005-0000-0000-00009E480000}"/>
    <cellStyle name="Normal 50 2 4 3" xfId="18480" xr:uid="{00000000-0005-0000-0000-00009F480000}"/>
    <cellStyle name="Normal 50 2 4 4" xfId="18481" xr:uid="{00000000-0005-0000-0000-0000A0480000}"/>
    <cellStyle name="Normal 50 2 5" xfId="18482" xr:uid="{00000000-0005-0000-0000-0000A1480000}"/>
    <cellStyle name="Normal 50 2 5 2" xfId="18483" xr:uid="{00000000-0005-0000-0000-0000A2480000}"/>
    <cellStyle name="Normal 50 2 5 2 2" xfId="18484" xr:uid="{00000000-0005-0000-0000-0000A3480000}"/>
    <cellStyle name="Normal 50 2 5 2 3" xfId="18485" xr:uid="{00000000-0005-0000-0000-0000A4480000}"/>
    <cellStyle name="Normal 50 2 5 3" xfId="18486" xr:uid="{00000000-0005-0000-0000-0000A5480000}"/>
    <cellStyle name="Normal 50 2 5 4" xfId="18487" xr:uid="{00000000-0005-0000-0000-0000A6480000}"/>
    <cellStyle name="Normal 50 2 6" xfId="18488" xr:uid="{00000000-0005-0000-0000-0000A7480000}"/>
    <cellStyle name="Normal 50 2 6 2" xfId="18489" xr:uid="{00000000-0005-0000-0000-0000A8480000}"/>
    <cellStyle name="Normal 50 2 6 2 2" xfId="18490" xr:uid="{00000000-0005-0000-0000-0000A9480000}"/>
    <cellStyle name="Normal 50 2 6 2 3" xfId="18491" xr:uid="{00000000-0005-0000-0000-0000AA480000}"/>
    <cellStyle name="Normal 50 2 6 3" xfId="18492" xr:uid="{00000000-0005-0000-0000-0000AB480000}"/>
    <cellStyle name="Normal 50 2 6 4" xfId="18493" xr:uid="{00000000-0005-0000-0000-0000AC480000}"/>
    <cellStyle name="Normal 50 2 7" xfId="18494" xr:uid="{00000000-0005-0000-0000-0000AD480000}"/>
    <cellStyle name="Normal 50 2 7 2" xfId="18495" xr:uid="{00000000-0005-0000-0000-0000AE480000}"/>
    <cellStyle name="Normal 50 2 7 3" xfId="18496" xr:uid="{00000000-0005-0000-0000-0000AF480000}"/>
    <cellStyle name="Normal 50 2 8" xfId="18497" xr:uid="{00000000-0005-0000-0000-0000B0480000}"/>
    <cellStyle name="Normal 50 2 9" xfId="18498" xr:uid="{00000000-0005-0000-0000-0000B1480000}"/>
    <cellStyle name="Normal 50 3" xfId="18499" xr:uid="{00000000-0005-0000-0000-0000B2480000}"/>
    <cellStyle name="Normal 50 3 2" xfId="18500" xr:uid="{00000000-0005-0000-0000-0000B3480000}"/>
    <cellStyle name="Normal 50 3 2 2" xfId="18501" xr:uid="{00000000-0005-0000-0000-0000B4480000}"/>
    <cellStyle name="Normal 50 3 2 2 2" xfId="18502" xr:uid="{00000000-0005-0000-0000-0000B5480000}"/>
    <cellStyle name="Normal 50 3 2 2 3" xfId="18503" xr:uid="{00000000-0005-0000-0000-0000B6480000}"/>
    <cellStyle name="Normal 50 3 2 3" xfId="18504" xr:uid="{00000000-0005-0000-0000-0000B7480000}"/>
    <cellStyle name="Normal 50 3 2 4" xfId="18505" xr:uid="{00000000-0005-0000-0000-0000B8480000}"/>
    <cellStyle name="Normal 50 3 2 5" xfId="18506" xr:uid="{00000000-0005-0000-0000-0000B9480000}"/>
    <cellStyle name="Normal 50 3 3" xfId="18507" xr:uid="{00000000-0005-0000-0000-0000BA480000}"/>
    <cellStyle name="Normal 50 3 3 2" xfId="18508" xr:uid="{00000000-0005-0000-0000-0000BB480000}"/>
    <cellStyle name="Normal 50 3 3 2 2" xfId="18509" xr:uid="{00000000-0005-0000-0000-0000BC480000}"/>
    <cellStyle name="Normal 50 3 3 2 3" xfId="18510" xr:uid="{00000000-0005-0000-0000-0000BD480000}"/>
    <cellStyle name="Normal 50 3 3 3" xfId="18511" xr:uid="{00000000-0005-0000-0000-0000BE480000}"/>
    <cellStyle name="Normal 50 3 3 4" xfId="18512" xr:uid="{00000000-0005-0000-0000-0000BF480000}"/>
    <cellStyle name="Normal 50 3 4" xfId="18513" xr:uid="{00000000-0005-0000-0000-0000C0480000}"/>
    <cellStyle name="Normal 50 3 4 2" xfId="18514" xr:uid="{00000000-0005-0000-0000-0000C1480000}"/>
    <cellStyle name="Normal 50 3 4 2 2" xfId="18515" xr:uid="{00000000-0005-0000-0000-0000C2480000}"/>
    <cellStyle name="Normal 50 3 4 2 3" xfId="18516" xr:uid="{00000000-0005-0000-0000-0000C3480000}"/>
    <cellStyle name="Normal 50 3 4 3" xfId="18517" xr:uid="{00000000-0005-0000-0000-0000C4480000}"/>
    <cellStyle name="Normal 50 3 4 4" xfId="18518" xr:uid="{00000000-0005-0000-0000-0000C5480000}"/>
    <cellStyle name="Normal 50 3 5" xfId="18519" xr:uid="{00000000-0005-0000-0000-0000C6480000}"/>
    <cellStyle name="Normal 50 3 5 2" xfId="18520" xr:uid="{00000000-0005-0000-0000-0000C7480000}"/>
    <cellStyle name="Normal 50 3 5 3" xfId="18521" xr:uid="{00000000-0005-0000-0000-0000C8480000}"/>
    <cellStyle name="Normal 50 3 6" xfId="18522" xr:uid="{00000000-0005-0000-0000-0000C9480000}"/>
    <cellStyle name="Normal 50 3 7" xfId="18523" xr:uid="{00000000-0005-0000-0000-0000CA480000}"/>
    <cellStyle name="Normal 50 4" xfId="18524" xr:uid="{00000000-0005-0000-0000-0000CB480000}"/>
    <cellStyle name="Normal 50 5" xfId="18525" xr:uid="{00000000-0005-0000-0000-0000CC480000}"/>
    <cellStyle name="Normal 50 5 2" xfId="18526" xr:uid="{00000000-0005-0000-0000-0000CD480000}"/>
    <cellStyle name="Normal 50 5 2 2" xfId="18527" xr:uid="{00000000-0005-0000-0000-0000CE480000}"/>
    <cellStyle name="Normal 50 5 2 3" xfId="18528" xr:uid="{00000000-0005-0000-0000-0000CF480000}"/>
    <cellStyle name="Normal 50 5 3" xfId="18529" xr:uid="{00000000-0005-0000-0000-0000D0480000}"/>
    <cellStyle name="Normal 50 5 4" xfId="18530" xr:uid="{00000000-0005-0000-0000-0000D1480000}"/>
    <cellStyle name="Normal 50 6" xfId="18531" xr:uid="{00000000-0005-0000-0000-0000D2480000}"/>
    <cellStyle name="Normal 50 6 2" xfId="18532" xr:uid="{00000000-0005-0000-0000-0000D3480000}"/>
    <cellStyle name="Normal 50 6 2 2" xfId="18533" xr:uid="{00000000-0005-0000-0000-0000D4480000}"/>
    <cellStyle name="Normal 50 6 2 3" xfId="18534" xr:uid="{00000000-0005-0000-0000-0000D5480000}"/>
    <cellStyle name="Normal 50 6 3" xfId="18535" xr:uid="{00000000-0005-0000-0000-0000D6480000}"/>
    <cellStyle name="Normal 50 6 4" xfId="18536" xr:uid="{00000000-0005-0000-0000-0000D7480000}"/>
    <cellStyle name="Normal 50 7" xfId="18537" xr:uid="{00000000-0005-0000-0000-0000D8480000}"/>
    <cellStyle name="Normal 50 7 2" xfId="18538" xr:uid="{00000000-0005-0000-0000-0000D9480000}"/>
    <cellStyle name="Normal 50 7 2 2" xfId="18539" xr:uid="{00000000-0005-0000-0000-0000DA480000}"/>
    <cellStyle name="Normal 50 7 2 3" xfId="18540" xr:uid="{00000000-0005-0000-0000-0000DB480000}"/>
    <cellStyle name="Normal 50 7 3" xfId="18541" xr:uid="{00000000-0005-0000-0000-0000DC480000}"/>
    <cellStyle name="Normal 50 7 4" xfId="18542" xr:uid="{00000000-0005-0000-0000-0000DD480000}"/>
    <cellStyle name="Normal 50 8" xfId="18543" xr:uid="{00000000-0005-0000-0000-0000DE480000}"/>
    <cellStyle name="Normal 50 8 2" xfId="18544" xr:uid="{00000000-0005-0000-0000-0000DF480000}"/>
    <cellStyle name="Normal 50 8 3" xfId="18545" xr:uid="{00000000-0005-0000-0000-0000E0480000}"/>
    <cellStyle name="Normal 50 9" xfId="18546" xr:uid="{00000000-0005-0000-0000-0000E1480000}"/>
    <cellStyle name="Normal 51" xfId="18547" xr:uid="{00000000-0005-0000-0000-0000E2480000}"/>
    <cellStyle name="Normal 51 10" xfId="18548" xr:uid="{00000000-0005-0000-0000-0000E3480000}"/>
    <cellStyle name="Normal 51 11" xfId="18549" xr:uid="{00000000-0005-0000-0000-0000E4480000}"/>
    <cellStyle name="Normal 51 2" xfId="18550" xr:uid="{00000000-0005-0000-0000-0000E5480000}"/>
    <cellStyle name="Normal 51 2 10" xfId="18551" xr:uid="{00000000-0005-0000-0000-0000E6480000}"/>
    <cellStyle name="Normal 51 2 2" xfId="18552" xr:uid="{00000000-0005-0000-0000-0000E7480000}"/>
    <cellStyle name="Normal 51 2 2 2" xfId="18553" xr:uid="{00000000-0005-0000-0000-0000E8480000}"/>
    <cellStyle name="Normal 51 2 2 2 2" xfId="18554" xr:uid="{00000000-0005-0000-0000-0000E9480000}"/>
    <cellStyle name="Normal 51 2 2 2 2 2" xfId="18555" xr:uid="{00000000-0005-0000-0000-0000EA480000}"/>
    <cellStyle name="Normal 51 2 2 2 2 3" xfId="18556" xr:uid="{00000000-0005-0000-0000-0000EB480000}"/>
    <cellStyle name="Normal 51 2 2 2 3" xfId="18557" xr:uid="{00000000-0005-0000-0000-0000EC480000}"/>
    <cellStyle name="Normal 51 2 2 2 4" xfId="18558" xr:uid="{00000000-0005-0000-0000-0000ED480000}"/>
    <cellStyle name="Normal 51 2 2 3" xfId="18559" xr:uid="{00000000-0005-0000-0000-0000EE480000}"/>
    <cellStyle name="Normal 51 2 2 3 2" xfId="18560" xr:uid="{00000000-0005-0000-0000-0000EF480000}"/>
    <cellStyle name="Normal 51 2 2 3 2 2" xfId="18561" xr:uid="{00000000-0005-0000-0000-0000F0480000}"/>
    <cellStyle name="Normal 51 2 2 3 2 3" xfId="18562" xr:uid="{00000000-0005-0000-0000-0000F1480000}"/>
    <cellStyle name="Normal 51 2 2 3 3" xfId="18563" xr:uid="{00000000-0005-0000-0000-0000F2480000}"/>
    <cellStyle name="Normal 51 2 2 3 4" xfId="18564" xr:uid="{00000000-0005-0000-0000-0000F3480000}"/>
    <cellStyle name="Normal 51 2 2 4" xfId="18565" xr:uid="{00000000-0005-0000-0000-0000F4480000}"/>
    <cellStyle name="Normal 51 2 2 4 2" xfId="18566" xr:uid="{00000000-0005-0000-0000-0000F5480000}"/>
    <cellStyle name="Normal 51 2 2 4 2 2" xfId="18567" xr:uid="{00000000-0005-0000-0000-0000F6480000}"/>
    <cellStyle name="Normal 51 2 2 4 2 3" xfId="18568" xr:uid="{00000000-0005-0000-0000-0000F7480000}"/>
    <cellStyle name="Normal 51 2 2 4 3" xfId="18569" xr:uid="{00000000-0005-0000-0000-0000F8480000}"/>
    <cellStyle name="Normal 51 2 2 4 4" xfId="18570" xr:uid="{00000000-0005-0000-0000-0000F9480000}"/>
    <cellStyle name="Normal 51 2 2 5" xfId="18571" xr:uid="{00000000-0005-0000-0000-0000FA480000}"/>
    <cellStyle name="Normal 51 2 2 5 2" xfId="18572" xr:uid="{00000000-0005-0000-0000-0000FB480000}"/>
    <cellStyle name="Normal 51 2 2 5 3" xfId="18573" xr:uid="{00000000-0005-0000-0000-0000FC480000}"/>
    <cellStyle name="Normal 51 2 2 6" xfId="18574" xr:uid="{00000000-0005-0000-0000-0000FD480000}"/>
    <cellStyle name="Normal 51 2 2 7" xfId="18575" xr:uid="{00000000-0005-0000-0000-0000FE480000}"/>
    <cellStyle name="Normal 51 2 3" xfId="18576" xr:uid="{00000000-0005-0000-0000-0000FF480000}"/>
    <cellStyle name="Normal 51 2 4" xfId="18577" xr:uid="{00000000-0005-0000-0000-000000490000}"/>
    <cellStyle name="Normal 51 2 4 2" xfId="18578" xr:uid="{00000000-0005-0000-0000-000001490000}"/>
    <cellStyle name="Normal 51 2 4 2 2" xfId="18579" xr:uid="{00000000-0005-0000-0000-000002490000}"/>
    <cellStyle name="Normal 51 2 4 2 3" xfId="18580" xr:uid="{00000000-0005-0000-0000-000003490000}"/>
    <cellStyle name="Normal 51 2 4 3" xfId="18581" xr:uid="{00000000-0005-0000-0000-000004490000}"/>
    <cellStyle name="Normal 51 2 4 4" xfId="18582" xr:uid="{00000000-0005-0000-0000-000005490000}"/>
    <cellStyle name="Normal 51 2 5" xfId="18583" xr:uid="{00000000-0005-0000-0000-000006490000}"/>
    <cellStyle name="Normal 51 2 5 2" xfId="18584" xr:uid="{00000000-0005-0000-0000-000007490000}"/>
    <cellStyle name="Normal 51 2 5 2 2" xfId="18585" xr:uid="{00000000-0005-0000-0000-000008490000}"/>
    <cellStyle name="Normal 51 2 5 2 3" xfId="18586" xr:uid="{00000000-0005-0000-0000-000009490000}"/>
    <cellStyle name="Normal 51 2 5 3" xfId="18587" xr:uid="{00000000-0005-0000-0000-00000A490000}"/>
    <cellStyle name="Normal 51 2 5 4" xfId="18588" xr:uid="{00000000-0005-0000-0000-00000B490000}"/>
    <cellStyle name="Normal 51 2 6" xfId="18589" xr:uid="{00000000-0005-0000-0000-00000C490000}"/>
    <cellStyle name="Normal 51 2 6 2" xfId="18590" xr:uid="{00000000-0005-0000-0000-00000D490000}"/>
    <cellStyle name="Normal 51 2 6 2 2" xfId="18591" xr:uid="{00000000-0005-0000-0000-00000E490000}"/>
    <cellStyle name="Normal 51 2 6 2 3" xfId="18592" xr:uid="{00000000-0005-0000-0000-00000F490000}"/>
    <cellStyle name="Normal 51 2 6 3" xfId="18593" xr:uid="{00000000-0005-0000-0000-000010490000}"/>
    <cellStyle name="Normal 51 2 6 4" xfId="18594" xr:uid="{00000000-0005-0000-0000-000011490000}"/>
    <cellStyle name="Normal 51 2 7" xfId="18595" xr:uid="{00000000-0005-0000-0000-000012490000}"/>
    <cellStyle name="Normal 51 2 7 2" xfId="18596" xr:uid="{00000000-0005-0000-0000-000013490000}"/>
    <cellStyle name="Normal 51 2 7 3" xfId="18597" xr:uid="{00000000-0005-0000-0000-000014490000}"/>
    <cellStyle name="Normal 51 2 8" xfId="18598" xr:uid="{00000000-0005-0000-0000-000015490000}"/>
    <cellStyle name="Normal 51 2 9" xfId="18599" xr:uid="{00000000-0005-0000-0000-000016490000}"/>
    <cellStyle name="Normal 51 3" xfId="18600" xr:uid="{00000000-0005-0000-0000-000017490000}"/>
    <cellStyle name="Normal 51 3 2" xfId="18601" xr:uid="{00000000-0005-0000-0000-000018490000}"/>
    <cellStyle name="Normal 51 3 2 2" xfId="18602" xr:uid="{00000000-0005-0000-0000-000019490000}"/>
    <cellStyle name="Normal 51 3 2 2 2" xfId="18603" xr:uid="{00000000-0005-0000-0000-00001A490000}"/>
    <cellStyle name="Normal 51 3 2 2 3" xfId="18604" xr:uid="{00000000-0005-0000-0000-00001B490000}"/>
    <cellStyle name="Normal 51 3 2 3" xfId="18605" xr:uid="{00000000-0005-0000-0000-00001C490000}"/>
    <cellStyle name="Normal 51 3 2 4" xfId="18606" xr:uid="{00000000-0005-0000-0000-00001D490000}"/>
    <cellStyle name="Normal 51 3 2 5" xfId="18607" xr:uid="{00000000-0005-0000-0000-00001E490000}"/>
    <cellStyle name="Normal 51 3 3" xfId="18608" xr:uid="{00000000-0005-0000-0000-00001F490000}"/>
    <cellStyle name="Normal 51 3 3 2" xfId="18609" xr:uid="{00000000-0005-0000-0000-000020490000}"/>
    <cellStyle name="Normal 51 3 3 2 2" xfId="18610" xr:uid="{00000000-0005-0000-0000-000021490000}"/>
    <cellStyle name="Normal 51 3 3 2 3" xfId="18611" xr:uid="{00000000-0005-0000-0000-000022490000}"/>
    <cellStyle name="Normal 51 3 3 3" xfId="18612" xr:uid="{00000000-0005-0000-0000-000023490000}"/>
    <cellStyle name="Normal 51 3 3 4" xfId="18613" xr:uid="{00000000-0005-0000-0000-000024490000}"/>
    <cellStyle name="Normal 51 3 4" xfId="18614" xr:uid="{00000000-0005-0000-0000-000025490000}"/>
    <cellStyle name="Normal 51 3 4 2" xfId="18615" xr:uid="{00000000-0005-0000-0000-000026490000}"/>
    <cellStyle name="Normal 51 3 4 2 2" xfId="18616" xr:uid="{00000000-0005-0000-0000-000027490000}"/>
    <cellStyle name="Normal 51 3 4 2 3" xfId="18617" xr:uid="{00000000-0005-0000-0000-000028490000}"/>
    <cellStyle name="Normal 51 3 4 3" xfId="18618" xr:uid="{00000000-0005-0000-0000-000029490000}"/>
    <cellStyle name="Normal 51 3 4 4" xfId="18619" xr:uid="{00000000-0005-0000-0000-00002A490000}"/>
    <cellStyle name="Normal 51 3 5" xfId="18620" xr:uid="{00000000-0005-0000-0000-00002B490000}"/>
    <cellStyle name="Normal 51 3 5 2" xfId="18621" xr:uid="{00000000-0005-0000-0000-00002C490000}"/>
    <cellStyle name="Normal 51 3 5 3" xfId="18622" xr:uid="{00000000-0005-0000-0000-00002D490000}"/>
    <cellStyle name="Normal 51 3 6" xfId="18623" xr:uid="{00000000-0005-0000-0000-00002E490000}"/>
    <cellStyle name="Normal 51 3 7" xfId="18624" xr:uid="{00000000-0005-0000-0000-00002F490000}"/>
    <cellStyle name="Normal 51 4" xfId="18625" xr:uid="{00000000-0005-0000-0000-000030490000}"/>
    <cellStyle name="Normal 51 5" xfId="18626" xr:uid="{00000000-0005-0000-0000-000031490000}"/>
    <cellStyle name="Normal 51 5 2" xfId="18627" xr:uid="{00000000-0005-0000-0000-000032490000}"/>
    <cellStyle name="Normal 51 5 2 2" xfId="18628" xr:uid="{00000000-0005-0000-0000-000033490000}"/>
    <cellStyle name="Normal 51 5 2 3" xfId="18629" xr:uid="{00000000-0005-0000-0000-000034490000}"/>
    <cellStyle name="Normal 51 5 3" xfId="18630" xr:uid="{00000000-0005-0000-0000-000035490000}"/>
    <cellStyle name="Normal 51 5 4" xfId="18631" xr:uid="{00000000-0005-0000-0000-000036490000}"/>
    <cellStyle name="Normal 51 6" xfId="18632" xr:uid="{00000000-0005-0000-0000-000037490000}"/>
    <cellStyle name="Normal 51 6 2" xfId="18633" xr:uid="{00000000-0005-0000-0000-000038490000}"/>
    <cellStyle name="Normal 51 6 2 2" xfId="18634" xr:uid="{00000000-0005-0000-0000-000039490000}"/>
    <cellStyle name="Normal 51 6 2 3" xfId="18635" xr:uid="{00000000-0005-0000-0000-00003A490000}"/>
    <cellStyle name="Normal 51 6 3" xfId="18636" xr:uid="{00000000-0005-0000-0000-00003B490000}"/>
    <cellStyle name="Normal 51 6 4" xfId="18637" xr:uid="{00000000-0005-0000-0000-00003C490000}"/>
    <cellStyle name="Normal 51 7" xfId="18638" xr:uid="{00000000-0005-0000-0000-00003D490000}"/>
    <cellStyle name="Normal 51 7 2" xfId="18639" xr:uid="{00000000-0005-0000-0000-00003E490000}"/>
    <cellStyle name="Normal 51 7 2 2" xfId="18640" xr:uid="{00000000-0005-0000-0000-00003F490000}"/>
    <cellStyle name="Normal 51 7 2 3" xfId="18641" xr:uid="{00000000-0005-0000-0000-000040490000}"/>
    <cellStyle name="Normal 51 7 3" xfId="18642" xr:uid="{00000000-0005-0000-0000-000041490000}"/>
    <cellStyle name="Normal 51 7 4" xfId="18643" xr:uid="{00000000-0005-0000-0000-000042490000}"/>
    <cellStyle name="Normal 51 8" xfId="18644" xr:uid="{00000000-0005-0000-0000-000043490000}"/>
    <cellStyle name="Normal 51 8 2" xfId="18645" xr:uid="{00000000-0005-0000-0000-000044490000}"/>
    <cellStyle name="Normal 51 8 3" xfId="18646" xr:uid="{00000000-0005-0000-0000-000045490000}"/>
    <cellStyle name="Normal 51 9" xfId="18647" xr:uid="{00000000-0005-0000-0000-000046490000}"/>
    <cellStyle name="Normal 52" xfId="18648" xr:uid="{00000000-0005-0000-0000-000047490000}"/>
    <cellStyle name="Normal 52 10" xfId="18649" xr:uid="{00000000-0005-0000-0000-000048490000}"/>
    <cellStyle name="Normal 52 11" xfId="18650" xr:uid="{00000000-0005-0000-0000-000049490000}"/>
    <cellStyle name="Normal 52 2" xfId="18651" xr:uid="{00000000-0005-0000-0000-00004A490000}"/>
    <cellStyle name="Normal 52 2 10" xfId="18652" xr:uid="{00000000-0005-0000-0000-00004B490000}"/>
    <cellStyle name="Normal 52 2 2" xfId="18653" xr:uid="{00000000-0005-0000-0000-00004C490000}"/>
    <cellStyle name="Normal 52 2 2 2" xfId="18654" xr:uid="{00000000-0005-0000-0000-00004D490000}"/>
    <cellStyle name="Normal 52 2 2 2 2" xfId="18655" xr:uid="{00000000-0005-0000-0000-00004E490000}"/>
    <cellStyle name="Normal 52 2 2 2 2 2" xfId="18656" xr:uid="{00000000-0005-0000-0000-00004F490000}"/>
    <cellStyle name="Normal 52 2 2 2 2 3" xfId="18657" xr:uid="{00000000-0005-0000-0000-000050490000}"/>
    <cellStyle name="Normal 52 2 2 2 3" xfId="18658" xr:uid="{00000000-0005-0000-0000-000051490000}"/>
    <cellStyle name="Normal 52 2 2 2 4" xfId="18659" xr:uid="{00000000-0005-0000-0000-000052490000}"/>
    <cellStyle name="Normal 52 2 2 3" xfId="18660" xr:uid="{00000000-0005-0000-0000-000053490000}"/>
    <cellStyle name="Normal 52 2 2 3 2" xfId="18661" xr:uid="{00000000-0005-0000-0000-000054490000}"/>
    <cellStyle name="Normal 52 2 2 3 2 2" xfId="18662" xr:uid="{00000000-0005-0000-0000-000055490000}"/>
    <cellStyle name="Normal 52 2 2 3 2 3" xfId="18663" xr:uid="{00000000-0005-0000-0000-000056490000}"/>
    <cellStyle name="Normal 52 2 2 3 3" xfId="18664" xr:uid="{00000000-0005-0000-0000-000057490000}"/>
    <cellStyle name="Normal 52 2 2 3 4" xfId="18665" xr:uid="{00000000-0005-0000-0000-000058490000}"/>
    <cellStyle name="Normal 52 2 2 4" xfId="18666" xr:uid="{00000000-0005-0000-0000-000059490000}"/>
    <cellStyle name="Normal 52 2 2 4 2" xfId="18667" xr:uid="{00000000-0005-0000-0000-00005A490000}"/>
    <cellStyle name="Normal 52 2 2 4 2 2" xfId="18668" xr:uid="{00000000-0005-0000-0000-00005B490000}"/>
    <cellStyle name="Normal 52 2 2 4 2 3" xfId="18669" xr:uid="{00000000-0005-0000-0000-00005C490000}"/>
    <cellStyle name="Normal 52 2 2 4 3" xfId="18670" xr:uid="{00000000-0005-0000-0000-00005D490000}"/>
    <cellStyle name="Normal 52 2 2 4 4" xfId="18671" xr:uid="{00000000-0005-0000-0000-00005E490000}"/>
    <cellStyle name="Normal 52 2 2 5" xfId="18672" xr:uid="{00000000-0005-0000-0000-00005F490000}"/>
    <cellStyle name="Normal 52 2 2 5 2" xfId="18673" xr:uid="{00000000-0005-0000-0000-000060490000}"/>
    <cellStyle name="Normal 52 2 2 5 3" xfId="18674" xr:uid="{00000000-0005-0000-0000-000061490000}"/>
    <cellStyle name="Normal 52 2 2 6" xfId="18675" xr:uid="{00000000-0005-0000-0000-000062490000}"/>
    <cellStyle name="Normal 52 2 2 7" xfId="18676" xr:uid="{00000000-0005-0000-0000-000063490000}"/>
    <cellStyle name="Normal 52 2 3" xfId="18677" xr:uid="{00000000-0005-0000-0000-000064490000}"/>
    <cellStyle name="Normal 52 2 4" xfId="18678" xr:uid="{00000000-0005-0000-0000-000065490000}"/>
    <cellStyle name="Normal 52 2 4 2" xfId="18679" xr:uid="{00000000-0005-0000-0000-000066490000}"/>
    <cellStyle name="Normal 52 2 4 2 2" xfId="18680" xr:uid="{00000000-0005-0000-0000-000067490000}"/>
    <cellStyle name="Normal 52 2 4 2 3" xfId="18681" xr:uid="{00000000-0005-0000-0000-000068490000}"/>
    <cellStyle name="Normal 52 2 4 3" xfId="18682" xr:uid="{00000000-0005-0000-0000-000069490000}"/>
    <cellStyle name="Normal 52 2 4 4" xfId="18683" xr:uid="{00000000-0005-0000-0000-00006A490000}"/>
    <cellStyle name="Normal 52 2 5" xfId="18684" xr:uid="{00000000-0005-0000-0000-00006B490000}"/>
    <cellStyle name="Normal 52 2 5 2" xfId="18685" xr:uid="{00000000-0005-0000-0000-00006C490000}"/>
    <cellStyle name="Normal 52 2 5 2 2" xfId="18686" xr:uid="{00000000-0005-0000-0000-00006D490000}"/>
    <cellStyle name="Normal 52 2 5 2 3" xfId="18687" xr:uid="{00000000-0005-0000-0000-00006E490000}"/>
    <cellStyle name="Normal 52 2 5 3" xfId="18688" xr:uid="{00000000-0005-0000-0000-00006F490000}"/>
    <cellStyle name="Normal 52 2 5 4" xfId="18689" xr:uid="{00000000-0005-0000-0000-000070490000}"/>
    <cellStyle name="Normal 52 2 6" xfId="18690" xr:uid="{00000000-0005-0000-0000-000071490000}"/>
    <cellStyle name="Normal 52 2 6 2" xfId="18691" xr:uid="{00000000-0005-0000-0000-000072490000}"/>
    <cellStyle name="Normal 52 2 6 2 2" xfId="18692" xr:uid="{00000000-0005-0000-0000-000073490000}"/>
    <cellStyle name="Normal 52 2 6 2 3" xfId="18693" xr:uid="{00000000-0005-0000-0000-000074490000}"/>
    <cellStyle name="Normal 52 2 6 3" xfId="18694" xr:uid="{00000000-0005-0000-0000-000075490000}"/>
    <cellStyle name="Normal 52 2 6 4" xfId="18695" xr:uid="{00000000-0005-0000-0000-000076490000}"/>
    <cellStyle name="Normal 52 2 7" xfId="18696" xr:uid="{00000000-0005-0000-0000-000077490000}"/>
    <cellStyle name="Normal 52 2 7 2" xfId="18697" xr:uid="{00000000-0005-0000-0000-000078490000}"/>
    <cellStyle name="Normal 52 2 7 3" xfId="18698" xr:uid="{00000000-0005-0000-0000-000079490000}"/>
    <cellStyle name="Normal 52 2 8" xfId="18699" xr:uid="{00000000-0005-0000-0000-00007A490000}"/>
    <cellStyle name="Normal 52 2 9" xfId="18700" xr:uid="{00000000-0005-0000-0000-00007B490000}"/>
    <cellStyle name="Normal 52 3" xfId="18701" xr:uid="{00000000-0005-0000-0000-00007C490000}"/>
    <cellStyle name="Normal 52 3 2" xfId="18702" xr:uid="{00000000-0005-0000-0000-00007D490000}"/>
    <cellStyle name="Normal 52 3 2 2" xfId="18703" xr:uid="{00000000-0005-0000-0000-00007E490000}"/>
    <cellStyle name="Normal 52 3 2 2 2" xfId="18704" xr:uid="{00000000-0005-0000-0000-00007F490000}"/>
    <cellStyle name="Normal 52 3 2 2 3" xfId="18705" xr:uid="{00000000-0005-0000-0000-000080490000}"/>
    <cellStyle name="Normal 52 3 2 3" xfId="18706" xr:uid="{00000000-0005-0000-0000-000081490000}"/>
    <cellStyle name="Normal 52 3 2 4" xfId="18707" xr:uid="{00000000-0005-0000-0000-000082490000}"/>
    <cellStyle name="Normal 52 3 2 5" xfId="18708" xr:uid="{00000000-0005-0000-0000-000083490000}"/>
    <cellStyle name="Normal 52 3 3" xfId="18709" xr:uid="{00000000-0005-0000-0000-000084490000}"/>
    <cellStyle name="Normal 52 3 3 2" xfId="18710" xr:uid="{00000000-0005-0000-0000-000085490000}"/>
    <cellStyle name="Normal 52 3 3 2 2" xfId="18711" xr:uid="{00000000-0005-0000-0000-000086490000}"/>
    <cellStyle name="Normal 52 3 3 2 3" xfId="18712" xr:uid="{00000000-0005-0000-0000-000087490000}"/>
    <cellStyle name="Normal 52 3 3 3" xfId="18713" xr:uid="{00000000-0005-0000-0000-000088490000}"/>
    <cellStyle name="Normal 52 3 3 4" xfId="18714" xr:uid="{00000000-0005-0000-0000-000089490000}"/>
    <cellStyle name="Normal 52 3 4" xfId="18715" xr:uid="{00000000-0005-0000-0000-00008A490000}"/>
    <cellStyle name="Normal 52 3 4 2" xfId="18716" xr:uid="{00000000-0005-0000-0000-00008B490000}"/>
    <cellStyle name="Normal 52 3 4 2 2" xfId="18717" xr:uid="{00000000-0005-0000-0000-00008C490000}"/>
    <cellStyle name="Normal 52 3 4 2 3" xfId="18718" xr:uid="{00000000-0005-0000-0000-00008D490000}"/>
    <cellStyle name="Normal 52 3 4 3" xfId="18719" xr:uid="{00000000-0005-0000-0000-00008E490000}"/>
    <cellStyle name="Normal 52 3 4 4" xfId="18720" xr:uid="{00000000-0005-0000-0000-00008F490000}"/>
    <cellStyle name="Normal 52 3 5" xfId="18721" xr:uid="{00000000-0005-0000-0000-000090490000}"/>
    <cellStyle name="Normal 52 3 5 2" xfId="18722" xr:uid="{00000000-0005-0000-0000-000091490000}"/>
    <cellStyle name="Normal 52 3 5 3" xfId="18723" xr:uid="{00000000-0005-0000-0000-000092490000}"/>
    <cellStyle name="Normal 52 3 6" xfId="18724" xr:uid="{00000000-0005-0000-0000-000093490000}"/>
    <cellStyle name="Normal 52 3 7" xfId="18725" xr:uid="{00000000-0005-0000-0000-000094490000}"/>
    <cellStyle name="Normal 52 4" xfId="18726" xr:uid="{00000000-0005-0000-0000-000095490000}"/>
    <cellStyle name="Normal 52 5" xfId="18727" xr:uid="{00000000-0005-0000-0000-000096490000}"/>
    <cellStyle name="Normal 52 5 2" xfId="18728" xr:uid="{00000000-0005-0000-0000-000097490000}"/>
    <cellStyle name="Normal 52 5 2 2" xfId="18729" xr:uid="{00000000-0005-0000-0000-000098490000}"/>
    <cellStyle name="Normal 52 5 2 3" xfId="18730" xr:uid="{00000000-0005-0000-0000-000099490000}"/>
    <cellStyle name="Normal 52 5 3" xfId="18731" xr:uid="{00000000-0005-0000-0000-00009A490000}"/>
    <cellStyle name="Normal 52 5 4" xfId="18732" xr:uid="{00000000-0005-0000-0000-00009B490000}"/>
    <cellStyle name="Normal 52 6" xfId="18733" xr:uid="{00000000-0005-0000-0000-00009C490000}"/>
    <cellStyle name="Normal 52 6 2" xfId="18734" xr:uid="{00000000-0005-0000-0000-00009D490000}"/>
    <cellStyle name="Normal 52 6 2 2" xfId="18735" xr:uid="{00000000-0005-0000-0000-00009E490000}"/>
    <cellStyle name="Normal 52 6 2 3" xfId="18736" xr:uid="{00000000-0005-0000-0000-00009F490000}"/>
    <cellStyle name="Normal 52 6 3" xfId="18737" xr:uid="{00000000-0005-0000-0000-0000A0490000}"/>
    <cellStyle name="Normal 52 6 4" xfId="18738" xr:uid="{00000000-0005-0000-0000-0000A1490000}"/>
    <cellStyle name="Normal 52 7" xfId="18739" xr:uid="{00000000-0005-0000-0000-0000A2490000}"/>
    <cellStyle name="Normal 52 7 2" xfId="18740" xr:uid="{00000000-0005-0000-0000-0000A3490000}"/>
    <cellStyle name="Normal 52 7 2 2" xfId="18741" xr:uid="{00000000-0005-0000-0000-0000A4490000}"/>
    <cellStyle name="Normal 52 7 2 3" xfId="18742" xr:uid="{00000000-0005-0000-0000-0000A5490000}"/>
    <cellStyle name="Normal 52 7 3" xfId="18743" xr:uid="{00000000-0005-0000-0000-0000A6490000}"/>
    <cellStyle name="Normal 52 7 4" xfId="18744" xr:uid="{00000000-0005-0000-0000-0000A7490000}"/>
    <cellStyle name="Normal 52 8" xfId="18745" xr:uid="{00000000-0005-0000-0000-0000A8490000}"/>
    <cellStyle name="Normal 52 8 2" xfId="18746" xr:uid="{00000000-0005-0000-0000-0000A9490000}"/>
    <cellStyle name="Normal 52 8 3" xfId="18747" xr:uid="{00000000-0005-0000-0000-0000AA490000}"/>
    <cellStyle name="Normal 52 9" xfId="18748" xr:uid="{00000000-0005-0000-0000-0000AB490000}"/>
    <cellStyle name="Normal 53" xfId="18749" xr:uid="{00000000-0005-0000-0000-0000AC490000}"/>
    <cellStyle name="Normal 53 10" xfId="18750" xr:uid="{00000000-0005-0000-0000-0000AD490000}"/>
    <cellStyle name="Normal 53 11" xfId="18751" xr:uid="{00000000-0005-0000-0000-0000AE490000}"/>
    <cellStyle name="Normal 53 2" xfId="18752" xr:uid="{00000000-0005-0000-0000-0000AF490000}"/>
    <cellStyle name="Normal 53 2 10" xfId="18753" xr:uid="{00000000-0005-0000-0000-0000B0490000}"/>
    <cellStyle name="Normal 53 2 2" xfId="18754" xr:uid="{00000000-0005-0000-0000-0000B1490000}"/>
    <cellStyle name="Normal 53 2 2 2" xfId="18755" xr:uid="{00000000-0005-0000-0000-0000B2490000}"/>
    <cellStyle name="Normal 53 2 2 2 2" xfId="18756" xr:uid="{00000000-0005-0000-0000-0000B3490000}"/>
    <cellStyle name="Normal 53 2 2 2 2 2" xfId="18757" xr:uid="{00000000-0005-0000-0000-0000B4490000}"/>
    <cellStyle name="Normal 53 2 2 2 2 3" xfId="18758" xr:uid="{00000000-0005-0000-0000-0000B5490000}"/>
    <cellStyle name="Normal 53 2 2 2 3" xfId="18759" xr:uid="{00000000-0005-0000-0000-0000B6490000}"/>
    <cellStyle name="Normal 53 2 2 2 4" xfId="18760" xr:uid="{00000000-0005-0000-0000-0000B7490000}"/>
    <cellStyle name="Normal 53 2 2 3" xfId="18761" xr:uid="{00000000-0005-0000-0000-0000B8490000}"/>
    <cellStyle name="Normal 53 2 2 3 2" xfId="18762" xr:uid="{00000000-0005-0000-0000-0000B9490000}"/>
    <cellStyle name="Normal 53 2 2 3 2 2" xfId="18763" xr:uid="{00000000-0005-0000-0000-0000BA490000}"/>
    <cellStyle name="Normal 53 2 2 3 2 3" xfId="18764" xr:uid="{00000000-0005-0000-0000-0000BB490000}"/>
    <cellStyle name="Normal 53 2 2 3 3" xfId="18765" xr:uid="{00000000-0005-0000-0000-0000BC490000}"/>
    <cellStyle name="Normal 53 2 2 3 4" xfId="18766" xr:uid="{00000000-0005-0000-0000-0000BD490000}"/>
    <cellStyle name="Normal 53 2 2 4" xfId="18767" xr:uid="{00000000-0005-0000-0000-0000BE490000}"/>
    <cellStyle name="Normal 53 2 2 4 2" xfId="18768" xr:uid="{00000000-0005-0000-0000-0000BF490000}"/>
    <cellStyle name="Normal 53 2 2 4 2 2" xfId="18769" xr:uid="{00000000-0005-0000-0000-0000C0490000}"/>
    <cellStyle name="Normal 53 2 2 4 2 3" xfId="18770" xr:uid="{00000000-0005-0000-0000-0000C1490000}"/>
    <cellStyle name="Normal 53 2 2 4 3" xfId="18771" xr:uid="{00000000-0005-0000-0000-0000C2490000}"/>
    <cellStyle name="Normal 53 2 2 4 4" xfId="18772" xr:uid="{00000000-0005-0000-0000-0000C3490000}"/>
    <cellStyle name="Normal 53 2 2 5" xfId="18773" xr:uid="{00000000-0005-0000-0000-0000C4490000}"/>
    <cellStyle name="Normal 53 2 2 5 2" xfId="18774" xr:uid="{00000000-0005-0000-0000-0000C5490000}"/>
    <cellStyle name="Normal 53 2 2 5 3" xfId="18775" xr:uid="{00000000-0005-0000-0000-0000C6490000}"/>
    <cellStyle name="Normal 53 2 2 6" xfId="18776" xr:uid="{00000000-0005-0000-0000-0000C7490000}"/>
    <cellStyle name="Normal 53 2 2 7" xfId="18777" xr:uid="{00000000-0005-0000-0000-0000C8490000}"/>
    <cellStyle name="Normal 53 2 3" xfId="18778" xr:uid="{00000000-0005-0000-0000-0000C9490000}"/>
    <cellStyle name="Normal 53 2 4" xfId="18779" xr:uid="{00000000-0005-0000-0000-0000CA490000}"/>
    <cellStyle name="Normal 53 2 4 2" xfId="18780" xr:uid="{00000000-0005-0000-0000-0000CB490000}"/>
    <cellStyle name="Normal 53 2 4 2 2" xfId="18781" xr:uid="{00000000-0005-0000-0000-0000CC490000}"/>
    <cellStyle name="Normal 53 2 4 2 3" xfId="18782" xr:uid="{00000000-0005-0000-0000-0000CD490000}"/>
    <cellStyle name="Normal 53 2 4 3" xfId="18783" xr:uid="{00000000-0005-0000-0000-0000CE490000}"/>
    <cellStyle name="Normal 53 2 4 4" xfId="18784" xr:uid="{00000000-0005-0000-0000-0000CF490000}"/>
    <cellStyle name="Normal 53 2 5" xfId="18785" xr:uid="{00000000-0005-0000-0000-0000D0490000}"/>
    <cellStyle name="Normal 53 2 5 2" xfId="18786" xr:uid="{00000000-0005-0000-0000-0000D1490000}"/>
    <cellStyle name="Normal 53 2 5 2 2" xfId="18787" xr:uid="{00000000-0005-0000-0000-0000D2490000}"/>
    <cellStyle name="Normal 53 2 5 2 3" xfId="18788" xr:uid="{00000000-0005-0000-0000-0000D3490000}"/>
    <cellStyle name="Normal 53 2 5 3" xfId="18789" xr:uid="{00000000-0005-0000-0000-0000D4490000}"/>
    <cellStyle name="Normal 53 2 5 4" xfId="18790" xr:uid="{00000000-0005-0000-0000-0000D5490000}"/>
    <cellStyle name="Normal 53 2 6" xfId="18791" xr:uid="{00000000-0005-0000-0000-0000D6490000}"/>
    <cellStyle name="Normal 53 2 6 2" xfId="18792" xr:uid="{00000000-0005-0000-0000-0000D7490000}"/>
    <cellStyle name="Normal 53 2 6 2 2" xfId="18793" xr:uid="{00000000-0005-0000-0000-0000D8490000}"/>
    <cellStyle name="Normal 53 2 6 2 3" xfId="18794" xr:uid="{00000000-0005-0000-0000-0000D9490000}"/>
    <cellStyle name="Normal 53 2 6 3" xfId="18795" xr:uid="{00000000-0005-0000-0000-0000DA490000}"/>
    <cellStyle name="Normal 53 2 6 4" xfId="18796" xr:uid="{00000000-0005-0000-0000-0000DB490000}"/>
    <cellStyle name="Normal 53 2 7" xfId="18797" xr:uid="{00000000-0005-0000-0000-0000DC490000}"/>
    <cellStyle name="Normal 53 2 7 2" xfId="18798" xr:uid="{00000000-0005-0000-0000-0000DD490000}"/>
    <cellStyle name="Normal 53 2 7 3" xfId="18799" xr:uid="{00000000-0005-0000-0000-0000DE490000}"/>
    <cellStyle name="Normal 53 2 8" xfId="18800" xr:uid="{00000000-0005-0000-0000-0000DF490000}"/>
    <cellStyle name="Normal 53 2 9" xfId="18801" xr:uid="{00000000-0005-0000-0000-0000E0490000}"/>
    <cellStyle name="Normal 53 3" xfId="18802" xr:uid="{00000000-0005-0000-0000-0000E1490000}"/>
    <cellStyle name="Normal 53 3 2" xfId="18803" xr:uid="{00000000-0005-0000-0000-0000E2490000}"/>
    <cellStyle name="Normal 53 3 2 2" xfId="18804" xr:uid="{00000000-0005-0000-0000-0000E3490000}"/>
    <cellStyle name="Normal 53 3 2 2 2" xfId="18805" xr:uid="{00000000-0005-0000-0000-0000E4490000}"/>
    <cellStyle name="Normal 53 3 2 2 3" xfId="18806" xr:uid="{00000000-0005-0000-0000-0000E5490000}"/>
    <cellStyle name="Normal 53 3 2 3" xfId="18807" xr:uid="{00000000-0005-0000-0000-0000E6490000}"/>
    <cellStyle name="Normal 53 3 2 4" xfId="18808" xr:uid="{00000000-0005-0000-0000-0000E7490000}"/>
    <cellStyle name="Normal 53 3 2 5" xfId="18809" xr:uid="{00000000-0005-0000-0000-0000E8490000}"/>
    <cellStyle name="Normal 53 3 3" xfId="18810" xr:uid="{00000000-0005-0000-0000-0000E9490000}"/>
    <cellStyle name="Normal 53 3 3 2" xfId="18811" xr:uid="{00000000-0005-0000-0000-0000EA490000}"/>
    <cellStyle name="Normal 53 3 3 2 2" xfId="18812" xr:uid="{00000000-0005-0000-0000-0000EB490000}"/>
    <cellStyle name="Normal 53 3 3 2 3" xfId="18813" xr:uid="{00000000-0005-0000-0000-0000EC490000}"/>
    <cellStyle name="Normal 53 3 3 3" xfId="18814" xr:uid="{00000000-0005-0000-0000-0000ED490000}"/>
    <cellStyle name="Normal 53 3 3 4" xfId="18815" xr:uid="{00000000-0005-0000-0000-0000EE490000}"/>
    <cellStyle name="Normal 53 3 4" xfId="18816" xr:uid="{00000000-0005-0000-0000-0000EF490000}"/>
    <cellStyle name="Normal 53 3 4 2" xfId="18817" xr:uid="{00000000-0005-0000-0000-0000F0490000}"/>
    <cellStyle name="Normal 53 3 4 2 2" xfId="18818" xr:uid="{00000000-0005-0000-0000-0000F1490000}"/>
    <cellStyle name="Normal 53 3 4 2 3" xfId="18819" xr:uid="{00000000-0005-0000-0000-0000F2490000}"/>
    <cellStyle name="Normal 53 3 4 3" xfId="18820" xr:uid="{00000000-0005-0000-0000-0000F3490000}"/>
    <cellStyle name="Normal 53 3 4 4" xfId="18821" xr:uid="{00000000-0005-0000-0000-0000F4490000}"/>
    <cellStyle name="Normal 53 3 5" xfId="18822" xr:uid="{00000000-0005-0000-0000-0000F5490000}"/>
    <cellStyle name="Normal 53 3 5 2" xfId="18823" xr:uid="{00000000-0005-0000-0000-0000F6490000}"/>
    <cellStyle name="Normal 53 3 5 3" xfId="18824" xr:uid="{00000000-0005-0000-0000-0000F7490000}"/>
    <cellStyle name="Normal 53 3 6" xfId="18825" xr:uid="{00000000-0005-0000-0000-0000F8490000}"/>
    <cellStyle name="Normal 53 3 7" xfId="18826" xr:uid="{00000000-0005-0000-0000-0000F9490000}"/>
    <cellStyle name="Normal 53 4" xfId="18827" xr:uid="{00000000-0005-0000-0000-0000FA490000}"/>
    <cellStyle name="Normal 53 5" xfId="18828" xr:uid="{00000000-0005-0000-0000-0000FB490000}"/>
    <cellStyle name="Normal 53 5 2" xfId="18829" xr:uid="{00000000-0005-0000-0000-0000FC490000}"/>
    <cellStyle name="Normal 53 5 2 2" xfId="18830" xr:uid="{00000000-0005-0000-0000-0000FD490000}"/>
    <cellStyle name="Normal 53 5 2 3" xfId="18831" xr:uid="{00000000-0005-0000-0000-0000FE490000}"/>
    <cellStyle name="Normal 53 5 3" xfId="18832" xr:uid="{00000000-0005-0000-0000-0000FF490000}"/>
    <cellStyle name="Normal 53 5 4" xfId="18833" xr:uid="{00000000-0005-0000-0000-0000004A0000}"/>
    <cellStyle name="Normal 53 6" xfId="18834" xr:uid="{00000000-0005-0000-0000-0000014A0000}"/>
    <cellStyle name="Normal 53 6 2" xfId="18835" xr:uid="{00000000-0005-0000-0000-0000024A0000}"/>
    <cellStyle name="Normal 53 6 2 2" xfId="18836" xr:uid="{00000000-0005-0000-0000-0000034A0000}"/>
    <cellStyle name="Normal 53 6 2 3" xfId="18837" xr:uid="{00000000-0005-0000-0000-0000044A0000}"/>
    <cellStyle name="Normal 53 6 3" xfId="18838" xr:uid="{00000000-0005-0000-0000-0000054A0000}"/>
    <cellStyle name="Normal 53 6 4" xfId="18839" xr:uid="{00000000-0005-0000-0000-0000064A0000}"/>
    <cellStyle name="Normal 53 7" xfId="18840" xr:uid="{00000000-0005-0000-0000-0000074A0000}"/>
    <cellStyle name="Normal 53 7 2" xfId="18841" xr:uid="{00000000-0005-0000-0000-0000084A0000}"/>
    <cellStyle name="Normal 53 7 2 2" xfId="18842" xr:uid="{00000000-0005-0000-0000-0000094A0000}"/>
    <cellStyle name="Normal 53 7 2 3" xfId="18843" xr:uid="{00000000-0005-0000-0000-00000A4A0000}"/>
    <cellStyle name="Normal 53 7 3" xfId="18844" xr:uid="{00000000-0005-0000-0000-00000B4A0000}"/>
    <cellStyle name="Normal 53 7 4" xfId="18845" xr:uid="{00000000-0005-0000-0000-00000C4A0000}"/>
    <cellStyle name="Normal 53 8" xfId="18846" xr:uid="{00000000-0005-0000-0000-00000D4A0000}"/>
    <cellStyle name="Normal 53 8 2" xfId="18847" xr:uid="{00000000-0005-0000-0000-00000E4A0000}"/>
    <cellStyle name="Normal 53 8 3" xfId="18848" xr:uid="{00000000-0005-0000-0000-00000F4A0000}"/>
    <cellStyle name="Normal 53 9" xfId="18849" xr:uid="{00000000-0005-0000-0000-0000104A0000}"/>
    <cellStyle name="Normal 54" xfId="18850" xr:uid="{00000000-0005-0000-0000-0000114A0000}"/>
    <cellStyle name="Normal 54 10" xfId="18851" xr:uid="{00000000-0005-0000-0000-0000124A0000}"/>
    <cellStyle name="Normal 54 11" xfId="18852" xr:uid="{00000000-0005-0000-0000-0000134A0000}"/>
    <cellStyle name="Normal 54 2" xfId="18853" xr:uid="{00000000-0005-0000-0000-0000144A0000}"/>
    <cellStyle name="Normal 54 2 10" xfId="18854" xr:uid="{00000000-0005-0000-0000-0000154A0000}"/>
    <cellStyle name="Normal 54 2 2" xfId="18855" xr:uid="{00000000-0005-0000-0000-0000164A0000}"/>
    <cellStyle name="Normal 54 2 2 2" xfId="18856" xr:uid="{00000000-0005-0000-0000-0000174A0000}"/>
    <cellStyle name="Normal 54 2 2 2 2" xfId="18857" xr:uid="{00000000-0005-0000-0000-0000184A0000}"/>
    <cellStyle name="Normal 54 2 2 2 2 2" xfId="18858" xr:uid="{00000000-0005-0000-0000-0000194A0000}"/>
    <cellStyle name="Normal 54 2 2 2 2 3" xfId="18859" xr:uid="{00000000-0005-0000-0000-00001A4A0000}"/>
    <cellStyle name="Normal 54 2 2 2 3" xfId="18860" xr:uid="{00000000-0005-0000-0000-00001B4A0000}"/>
    <cellStyle name="Normal 54 2 2 2 4" xfId="18861" xr:uid="{00000000-0005-0000-0000-00001C4A0000}"/>
    <cellStyle name="Normal 54 2 2 3" xfId="18862" xr:uid="{00000000-0005-0000-0000-00001D4A0000}"/>
    <cellStyle name="Normal 54 2 2 3 2" xfId="18863" xr:uid="{00000000-0005-0000-0000-00001E4A0000}"/>
    <cellStyle name="Normal 54 2 2 3 2 2" xfId="18864" xr:uid="{00000000-0005-0000-0000-00001F4A0000}"/>
    <cellStyle name="Normal 54 2 2 3 2 3" xfId="18865" xr:uid="{00000000-0005-0000-0000-0000204A0000}"/>
    <cellStyle name="Normal 54 2 2 3 3" xfId="18866" xr:uid="{00000000-0005-0000-0000-0000214A0000}"/>
    <cellStyle name="Normal 54 2 2 3 4" xfId="18867" xr:uid="{00000000-0005-0000-0000-0000224A0000}"/>
    <cellStyle name="Normal 54 2 2 4" xfId="18868" xr:uid="{00000000-0005-0000-0000-0000234A0000}"/>
    <cellStyle name="Normal 54 2 2 4 2" xfId="18869" xr:uid="{00000000-0005-0000-0000-0000244A0000}"/>
    <cellStyle name="Normal 54 2 2 4 2 2" xfId="18870" xr:uid="{00000000-0005-0000-0000-0000254A0000}"/>
    <cellStyle name="Normal 54 2 2 4 2 3" xfId="18871" xr:uid="{00000000-0005-0000-0000-0000264A0000}"/>
    <cellStyle name="Normal 54 2 2 4 3" xfId="18872" xr:uid="{00000000-0005-0000-0000-0000274A0000}"/>
    <cellStyle name="Normal 54 2 2 4 4" xfId="18873" xr:uid="{00000000-0005-0000-0000-0000284A0000}"/>
    <cellStyle name="Normal 54 2 2 5" xfId="18874" xr:uid="{00000000-0005-0000-0000-0000294A0000}"/>
    <cellStyle name="Normal 54 2 2 5 2" xfId="18875" xr:uid="{00000000-0005-0000-0000-00002A4A0000}"/>
    <cellStyle name="Normal 54 2 2 5 3" xfId="18876" xr:uid="{00000000-0005-0000-0000-00002B4A0000}"/>
    <cellStyle name="Normal 54 2 2 6" xfId="18877" xr:uid="{00000000-0005-0000-0000-00002C4A0000}"/>
    <cellStyle name="Normal 54 2 2 7" xfId="18878" xr:uid="{00000000-0005-0000-0000-00002D4A0000}"/>
    <cellStyle name="Normal 54 2 3" xfId="18879" xr:uid="{00000000-0005-0000-0000-00002E4A0000}"/>
    <cellStyle name="Normal 54 2 4" xfId="18880" xr:uid="{00000000-0005-0000-0000-00002F4A0000}"/>
    <cellStyle name="Normal 54 2 4 2" xfId="18881" xr:uid="{00000000-0005-0000-0000-0000304A0000}"/>
    <cellStyle name="Normal 54 2 4 2 2" xfId="18882" xr:uid="{00000000-0005-0000-0000-0000314A0000}"/>
    <cellStyle name="Normal 54 2 4 2 3" xfId="18883" xr:uid="{00000000-0005-0000-0000-0000324A0000}"/>
    <cellStyle name="Normal 54 2 4 3" xfId="18884" xr:uid="{00000000-0005-0000-0000-0000334A0000}"/>
    <cellStyle name="Normal 54 2 4 4" xfId="18885" xr:uid="{00000000-0005-0000-0000-0000344A0000}"/>
    <cellStyle name="Normal 54 2 5" xfId="18886" xr:uid="{00000000-0005-0000-0000-0000354A0000}"/>
    <cellStyle name="Normal 54 2 5 2" xfId="18887" xr:uid="{00000000-0005-0000-0000-0000364A0000}"/>
    <cellStyle name="Normal 54 2 5 2 2" xfId="18888" xr:uid="{00000000-0005-0000-0000-0000374A0000}"/>
    <cellStyle name="Normal 54 2 5 2 3" xfId="18889" xr:uid="{00000000-0005-0000-0000-0000384A0000}"/>
    <cellStyle name="Normal 54 2 5 3" xfId="18890" xr:uid="{00000000-0005-0000-0000-0000394A0000}"/>
    <cellStyle name="Normal 54 2 5 4" xfId="18891" xr:uid="{00000000-0005-0000-0000-00003A4A0000}"/>
    <cellStyle name="Normal 54 2 6" xfId="18892" xr:uid="{00000000-0005-0000-0000-00003B4A0000}"/>
    <cellStyle name="Normal 54 2 6 2" xfId="18893" xr:uid="{00000000-0005-0000-0000-00003C4A0000}"/>
    <cellStyle name="Normal 54 2 6 2 2" xfId="18894" xr:uid="{00000000-0005-0000-0000-00003D4A0000}"/>
    <cellStyle name="Normal 54 2 6 2 3" xfId="18895" xr:uid="{00000000-0005-0000-0000-00003E4A0000}"/>
    <cellStyle name="Normal 54 2 6 3" xfId="18896" xr:uid="{00000000-0005-0000-0000-00003F4A0000}"/>
    <cellStyle name="Normal 54 2 6 4" xfId="18897" xr:uid="{00000000-0005-0000-0000-0000404A0000}"/>
    <cellStyle name="Normal 54 2 7" xfId="18898" xr:uid="{00000000-0005-0000-0000-0000414A0000}"/>
    <cellStyle name="Normal 54 2 7 2" xfId="18899" xr:uid="{00000000-0005-0000-0000-0000424A0000}"/>
    <cellStyle name="Normal 54 2 7 3" xfId="18900" xr:uid="{00000000-0005-0000-0000-0000434A0000}"/>
    <cellStyle name="Normal 54 2 8" xfId="18901" xr:uid="{00000000-0005-0000-0000-0000444A0000}"/>
    <cellStyle name="Normal 54 2 9" xfId="18902" xr:uid="{00000000-0005-0000-0000-0000454A0000}"/>
    <cellStyle name="Normal 54 3" xfId="18903" xr:uid="{00000000-0005-0000-0000-0000464A0000}"/>
    <cellStyle name="Normal 54 3 2" xfId="18904" xr:uid="{00000000-0005-0000-0000-0000474A0000}"/>
    <cellStyle name="Normal 54 3 2 2" xfId="18905" xr:uid="{00000000-0005-0000-0000-0000484A0000}"/>
    <cellStyle name="Normal 54 3 2 2 2" xfId="18906" xr:uid="{00000000-0005-0000-0000-0000494A0000}"/>
    <cellStyle name="Normal 54 3 2 2 3" xfId="18907" xr:uid="{00000000-0005-0000-0000-00004A4A0000}"/>
    <cellStyle name="Normal 54 3 2 3" xfId="18908" xr:uid="{00000000-0005-0000-0000-00004B4A0000}"/>
    <cellStyle name="Normal 54 3 2 4" xfId="18909" xr:uid="{00000000-0005-0000-0000-00004C4A0000}"/>
    <cellStyle name="Normal 54 3 2 5" xfId="18910" xr:uid="{00000000-0005-0000-0000-00004D4A0000}"/>
    <cellStyle name="Normal 54 3 3" xfId="18911" xr:uid="{00000000-0005-0000-0000-00004E4A0000}"/>
    <cellStyle name="Normal 54 3 3 2" xfId="18912" xr:uid="{00000000-0005-0000-0000-00004F4A0000}"/>
    <cellStyle name="Normal 54 3 3 2 2" xfId="18913" xr:uid="{00000000-0005-0000-0000-0000504A0000}"/>
    <cellStyle name="Normal 54 3 3 2 3" xfId="18914" xr:uid="{00000000-0005-0000-0000-0000514A0000}"/>
    <cellStyle name="Normal 54 3 3 3" xfId="18915" xr:uid="{00000000-0005-0000-0000-0000524A0000}"/>
    <cellStyle name="Normal 54 3 3 4" xfId="18916" xr:uid="{00000000-0005-0000-0000-0000534A0000}"/>
    <cellStyle name="Normal 54 3 4" xfId="18917" xr:uid="{00000000-0005-0000-0000-0000544A0000}"/>
    <cellStyle name="Normal 54 3 4 2" xfId="18918" xr:uid="{00000000-0005-0000-0000-0000554A0000}"/>
    <cellStyle name="Normal 54 3 4 2 2" xfId="18919" xr:uid="{00000000-0005-0000-0000-0000564A0000}"/>
    <cellStyle name="Normal 54 3 4 2 3" xfId="18920" xr:uid="{00000000-0005-0000-0000-0000574A0000}"/>
    <cellStyle name="Normal 54 3 4 3" xfId="18921" xr:uid="{00000000-0005-0000-0000-0000584A0000}"/>
    <cellStyle name="Normal 54 3 4 4" xfId="18922" xr:uid="{00000000-0005-0000-0000-0000594A0000}"/>
    <cellStyle name="Normal 54 3 5" xfId="18923" xr:uid="{00000000-0005-0000-0000-00005A4A0000}"/>
    <cellStyle name="Normal 54 3 5 2" xfId="18924" xr:uid="{00000000-0005-0000-0000-00005B4A0000}"/>
    <cellStyle name="Normal 54 3 5 3" xfId="18925" xr:uid="{00000000-0005-0000-0000-00005C4A0000}"/>
    <cellStyle name="Normal 54 3 6" xfId="18926" xr:uid="{00000000-0005-0000-0000-00005D4A0000}"/>
    <cellStyle name="Normal 54 3 7" xfId="18927" xr:uid="{00000000-0005-0000-0000-00005E4A0000}"/>
    <cellStyle name="Normal 54 4" xfId="18928" xr:uid="{00000000-0005-0000-0000-00005F4A0000}"/>
    <cellStyle name="Normal 54 5" xfId="18929" xr:uid="{00000000-0005-0000-0000-0000604A0000}"/>
    <cellStyle name="Normal 54 5 2" xfId="18930" xr:uid="{00000000-0005-0000-0000-0000614A0000}"/>
    <cellStyle name="Normal 54 5 2 2" xfId="18931" xr:uid="{00000000-0005-0000-0000-0000624A0000}"/>
    <cellStyle name="Normal 54 5 2 3" xfId="18932" xr:uid="{00000000-0005-0000-0000-0000634A0000}"/>
    <cellStyle name="Normal 54 5 3" xfId="18933" xr:uid="{00000000-0005-0000-0000-0000644A0000}"/>
    <cellStyle name="Normal 54 5 4" xfId="18934" xr:uid="{00000000-0005-0000-0000-0000654A0000}"/>
    <cellStyle name="Normal 54 6" xfId="18935" xr:uid="{00000000-0005-0000-0000-0000664A0000}"/>
    <cellStyle name="Normal 54 6 2" xfId="18936" xr:uid="{00000000-0005-0000-0000-0000674A0000}"/>
    <cellStyle name="Normal 54 6 2 2" xfId="18937" xr:uid="{00000000-0005-0000-0000-0000684A0000}"/>
    <cellStyle name="Normal 54 6 2 3" xfId="18938" xr:uid="{00000000-0005-0000-0000-0000694A0000}"/>
    <cellStyle name="Normal 54 6 3" xfId="18939" xr:uid="{00000000-0005-0000-0000-00006A4A0000}"/>
    <cellStyle name="Normal 54 6 4" xfId="18940" xr:uid="{00000000-0005-0000-0000-00006B4A0000}"/>
    <cellStyle name="Normal 54 7" xfId="18941" xr:uid="{00000000-0005-0000-0000-00006C4A0000}"/>
    <cellStyle name="Normal 54 7 2" xfId="18942" xr:uid="{00000000-0005-0000-0000-00006D4A0000}"/>
    <cellStyle name="Normal 54 7 2 2" xfId="18943" xr:uid="{00000000-0005-0000-0000-00006E4A0000}"/>
    <cellStyle name="Normal 54 7 2 3" xfId="18944" xr:uid="{00000000-0005-0000-0000-00006F4A0000}"/>
    <cellStyle name="Normal 54 7 3" xfId="18945" xr:uid="{00000000-0005-0000-0000-0000704A0000}"/>
    <cellStyle name="Normal 54 7 4" xfId="18946" xr:uid="{00000000-0005-0000-0000-0000714A0000}"/>
    <cellStyle name="Normal 54 8" xfId="18947" xr:uid="{00000000-0005-0000-0000-0000724A0000}"/>
    <cellStyle name="Normal 54 8 2" xfId="18948" xr:uid="{00000000-0005-0000-0000-0000734A0000}"/>
    <cellStyle name="Normal 54 8 3" xfId="18949" xr:uid="{00000000-0005-0000-0000-0000744A0000}"/>
    <cellStyle name="Normal 54 9" xfId="18950" xr:uid="{00000000-0005-0000-0000-0000754A0000}"/>
    <cellStyle name="Normal 55" xfId="18951" xr:uid="{00000000-0005-0000-0000-0000764A0000}"/>
    <cellStyle name="Normal 55 10" xfId="18952" xr:uid="{00000000-0005-0000-0000-0000774A0000}"/>
    <cellStyle name="Normal 55 11" xfId="18953" xr:uid="{00000000-0005-0000-0000-0000784A0000}"/>
    <cellStyle name="Normal 55 2" xfId="18954" xr:uid="{00000000-0005-0000-0000-0000794A0000}"/>
    <cellStyle name="Normal 55 2 10" xfId="18955" xr:uid="{00000000-0005-0000-0000-00007A4A0000}"/>
    <cellStyle name="Normal 55 2 2" xfId="18956" xr:uid="{00000000-0005-0000-0000-00007B4A0000}"/>
    <cellStyle name="Normal 55 2 2 2" xfId="18957" xr:uid="{00000000-0005-0000-0000-00007C4A0000}"/>
    <cellStyle name="Normal 55 2 2 2 2" xfId="18958" xr:uid="{00000000-0005-0000-0000-00007D4A0000}"/>
    <cellStyle name="Normal 55 2 2 2 2 2" xfId="18959" xr:uid="{00000000-0005-0000-0000-00007E4A0000}"/>
    <cellStyle name="Normal 55 2 2 2 2 3" xfId="18960" xr:uid="{00000000-0005-0000-0000-00007F4A0000}"/>
    <cellStyle name="Normal 55 2 2 2 3" xfId="18961" xr:uid="{00000000-0005-0000-0000-0000804A0000}"/>
    <cellStyle name="Normal 55 2 2 2 4" xfId="18962" xr:uid="{00000000-0005-0000-0000-0000814A0000}"/>
    <cellStyle name="Normal 55 2 2 3" xfId="18963" xr:uid="{00000000-0005-0000-0000-0000824A0000}"/>
    <cellStyle name="Normal 55 2 2 3 2" xfId="18964" xr:uid="{00000000-0005-0000-0000-0000834A0000}"/>
    <cellStyle name="Normal 55 2 2 3 2 2" xfId="18965" xr:uid="{00000000-0005-0000-0000-0000844A0000}"/>
    <cellStyle name="Normal 55 2 2 3 2 3" xfId="18966" xr:uid="{00000000-0005-0000-0000-0000854A0000}"/>
    <cellStyle name="Normal 55 2 2 3 3" xfId="18967" xr:uid="{00000000-0005-0000-0000-0000864A0000}"/>
    <cellStyle name="Normal 55 2 2 3 4" xfId="18968" xr:uid="{00000000-0005-0000-0000-0000874A0000}"/>
    <cellStyle name="Normal 55 2 2 4" xfId="18969" xr:uid="{00000000-0005-0000-0000-0000884A0000}"/>
    <cellStyle name="Normal 55 2 2 4 2" xfId="18970" xr:uid="{00000000-0005-0000-0000-0000894A0000}"/>
    <cellStyle name="Normal 55 2 2 4 2 2" xfId="18971" xr:uid="{00000000-0005-0000-0000-00008A4A0000}"/>
    <cellStyle name="Normal 55 2 2 4 2 3" xfId="18972" xr:uid="{00000000-0005-0000-0000-00008B4A0000}"/>
    <cellStyle name="Normal 55 2 2 4 3" xfId="18973" xr:uid="{00000000-0005-0000-0000-00008C4A0000}"/>
    <cellStyle name="Normal 55 2 2 4 4" xfId="18974" xr:uid="{00000000-0005-0000-0000-00008D4A0000}"/>
    <cellStyle name="Normal 55 2 2 5" xfId="18975" xr:uid="{00000000-0005-0000-0000-00008E4A0000}"/>
    <cellStyle name="Normal 55 2 2 5 2" xfId="18976" xr:uid="{00000000-0005-0000-0000-00008F4A0000}"/>
    <cellStyle name="Normal 55 2 2 5 3" xfId="18977" xr:uid="{00000000-0005-0000-0000-0000904A0000}"/>
    <cellStyle name="Normal 55 2 2 6" xfId="18978" xr:uid="{00000000-0005-0000-0000-0000914A0000}"/>
    <cellStyle name="Normal 55 2 2 7" xfId="18979" xr:uid="{00000000-0005-0000-0000-0000924A0000}"/>
    <cellStyle name="Normal 55 2 3" xfId="18980" xr:uid="{00000000-0005-0000-0000-0000934A0000}"/>
    <cellStyle name="Normal 55 2 4" xfId="18981" xr:uid="{00000000-0005-0000-0000-0000944A0000}"/>
    <cellStyle name="Normal 55 2 4 2" xfId="18982" xr:uid="{00000000-0005-0000-0000-0000954A0000}"/>
    <cellStyle name="Normal 55 2 4 2 2" xfId="18983" xr:uid="{00000000-0005-0000-0000-0000964A0000}"/>
    <cellStyle name="Normal 55 2 4 2 3" xfId="18984" xr:uid="{00000000-0005-0000-0000-0000974A0000}"/>
    <cellStyle name="Normal 55 2 4 3" xfId="18985" xr:uid="{00000000-0005-0000-0000-0000984A0000}"/>
    <cellStyle name="Normal 55 2 4 4" xfId="18986" xr:uid="{00000000-0005-0000-0000-0000994A0000}"/>
    <cellStyle name="Normal 55 2 5" xfId="18987" xr:uid="{00000000-0005-0000-0000-00009A4A0000}"/>
    <cellStyle name="Normal 55 2 5 2" xfId="18988" xr:uid="{00000000-0005-0000-0000-00009B4A0000}"/>
    <cellStyle name="Normal 55 2 5 2 2" xfId="18989" xr:uid="{00000000-0005-0000-0000-00009C4A0000}"/>
    <cellStyle name="Normal 55 2 5 2 3" xfId="18990" xr:uid="{00000000-0005-0000-0000-00009D4A0000}"/>
    <cellStyle name="Normal 55 2 5 3" xfId="18991" xr:uid="{00000000-0005-0000-0000-00009E4A0000}"/>
    <cellStyle name="Normal 55 2 5 4" xfId="18992" xr:uid="{00000000-0005-0000-0000-00009F4A0000}"/>
    <cellStyle name="Normal 55 2 6" xfId="18993" xr:uid="{00000000-0005-0000-0000-0000A04A0000}"/>
    <cellStyle name="Normal 55 2 6 2" xfId="18994" xr:uid="{00000000-0005-0000-0000-0000A14A0000}"/>
    <cellStyle name="Normal 55 2 6 2 2" xfId="18995" xr:uid="{00000000-0005-0000-0000-0000A24A0000}"/>
    <cellStyle name="Normal 55 2 6 2 3" xfId="18996" xr:uid="{00000000-0005-0000-0000-0000A34A0000}"/>
    <cellStyle name="Normal 55 2 6 3" xfId="18997" xr:uid="{00000000-0005-0000-0000-0000A44A0000}"/>
    <cellStyle name="Normal 55 2 6 4" xfId="18998" xr:uid="{00000000-0005-0000-0000-0000A54A0000}"/>
    <cellStyle name="Normal 55 2 7" xfId="18999" xr:uid="{00000000-0005-0000-0000-0000A64A0000}"/>
    <cellStyle name="Normal 55 2 7 2" xfId="19000" xr:uid="{00000000-0005-0000-0000-0000A74A0000}"/>
    <cellStyle name="Normal 55 2 7 3" xfId="19001" xr:uid="{00000000-0005-0000-0000-0000A84A0000}"/>
    <cellStyle name="Normal 55 2 8" xfId="19002" xr:uid="{00000000-0005-0000-0000-0000A94A0000}"/>
    <cellStyle name="Normal 55 2 9" xfId="19003" xr:uid="{00000000-0005-0000-0000-0000AA4A0000}"/>
    <cellStyle name="Normal 55 3" xfId="19004" xr:uid="{00000000-0005-0000-0000-0000AB4A0000}"/>
    <cellStyle name="Normal 55 3 2" xfId="19005" xr:uid="{00000000-0005-0000-0000-0000AC4A0000}"/>
    <cellStyle name="Normal 55 3 2 2" xfId="19006" xr:uid="{00000000-0005-0000-0000-0000AD4A0000}"/>
    <cellStyle name="Normal 55 3 2 2 2" xfId="19007" xr:uid="{00000000-0005-0000-0000-0000AE4A0000}"/>
    <cellStyle name="Normal 55 3 2 2 3" xfId="19008" xr:uid="{00000000-0005-0000-0000-0000AF4A0000}"/>
    <cellStyle name="Normal 55 3 2 3" xfId="19009" xr:uid="{00000000-0005-0000-0000-0000B04A0000}"/>
    <cellStyle name="Normal 55 3 2 4" xfId="19010" xr:uid="{00000000-0005-0000-0000-0000B14A0000}"/>
    <cellStyle name="Normal 55 3 2 5" xfId="19011" xr:uid="{00000000-0005-0000-0000-0000B24A0000}"/>
    <cellStyle name="Normal 55 3 3" xfId="19012" xr:uid="{00000000-0005-0000-0000-0000B34A0000}"/>
    <cellStyle name="Normal 55 3 3 2" xfId="19013" xr:uid="{00000000-0005-0000-0000-0000B44A0000}"/>
    <cellStyle name="Normal 55 3 3 2 2" xfId="19014" xr:uid="{00000000-0005-0000-0000-0000B54A0000}"/>
    <cellStyle name="Normal 55 3 3 2 3" xfId="19015" xr:uid="{00000000-0005-0000-0000-0000B64A0000}"/>
    <cellStyle name="Normal 55 3 3 3" xfId="19016" xr:uid="{00000000-0005-0000-0000-0000B74A0000}"/>
    <cellStyle name="Normal 55 3 3 4" xfId="19017" xr:uid="{00000000-0005-0000-0000-0000B84A0000}"/>
    <cellStyle name="Normal 55 3 4" xfId="19018" xr:uid="{00000000-0005-0000-0000-0000B94A0000}"/>
    <cellStyle name="Normal 55 3 4 2" xfId="19019" xr:uid="{00000000-0005-0000-0000-0000BA4A0000}"/>
    <cellStyle name="Normal 55 3 4 2 2" xfId="19020" xr:uid="{00000000-0005-0000-0000-0000BB4A0000}"/>
    <cellStyle name="Normal 55 3 4 2 3" xfId="19021" xr:uid="{00000000-0005-0000-0000-0000BC4A0000}"/>
    <cellStyle name="Normal 55 3 4 3" xfId="19022" xr:uid="{00000000-0005-0000-0000-0000BD4A0000}"/>
    <cellStyle name="Normal 55 3 4 4" xfId="19023" xr:uid="{00000000-0005-0000-0000-0000BE4A0000}"/>
    <cellStyle name="Normal 55 3 5" xfId="19024" xr:uid="{00000000-0005-0000-0000-0000BF4A0000}"/>
    <cellStyle name="Normal 55 3 5 2" xfId="19025" xr:uid="{00000000-0005-0000-0000-0000C04A0000}"/>
    <cellStyle name="Normal 55 3 5 3" xfId="19026" xr:uid="{00000000-0005-0000-0000-0000C14A0000}"/>
    <cellStyle name="Normal 55 3 6" xfId="19027" xr:uid="{00000000-0005-0000-0000-0000C24A0000}"/>
    <cellStyle name="Normal 55 3 7" xfId="19028" xr:uid="{00000000-0005-0000-0000-0000C34A0000}"/>
    <cellStyle name="Normal 55 4" xfId="19029" xr:uid="{00000000-0005-0000-0000-0000C44A0000}"/>
    <cellStyle name="Normal 55 5" xfId="19030" xr:uid="{00000000-0005-0000-0000-0000C54A0000}"/>
    <cellStyle name="Normal 55 5 2" xfId="19031" xr:uid="{00000000-0005-0000-0000-0000C64A0000}"/>
    <cellStyle name="Normal 55 5 2 2" xfId="19032" xr:uid="{00000000-0005-0000-0000-0000C74A0000}"/>
    <cellStyle name="Normal 55 5 2 3" xfId="19033" xr:uid="{00000000-0005-0000-0000-0000C84A0000}"/>
    <cellStyle name="Normal 55 5 3" xfId="19034" xr:uid="{00000000-0005-0000-0000-0000C94A0000}"/>
    <cellStyle name="Normal 55 5 4" xfId="19035" xr:uid="{00000000-0005-0000-0000-0000CA4A0000}"/>
    <cellStyle name="Normal 55 6" xfId="19036" xr:uid="{00000000-0005-0000-0000-0000CB4A0000}"/>
    <cellStyle name="Normal 55 6 2" xfId="19037" xr:uid="{00000000-0005-0000-0000-0000CC4A0000}"/>
    <cellStyle name="Normal 55 6 2 2" xfId="19038" xr:uid="{00000000-0005-0000-0000-0000CD4A0000}"/>
    <cellStyle name="Normal 55 6 2 3" xfId="19039" xr:uid="{00000000-0005-0000-0000-0000CE4A0000}"/>
    <cellStyle name="Normal 55 6 3" xfId="19040" xr:uid="{00000000-0005-0000-0000-0000CF4A0000}"/>
    <cellStyle name="Normal 55 6 4" xfId="19041" xr:uid="{00000000-0005-0000-0000-0000D04A0000}"/>
    <cellStyle name="Normal 55 7" xfId="19042" xr:uid="{00000000-0005-0000-0000-0000D14A0000}"/>
    <cellStyle name="Normal 55 7 2" xfId="19043" xr:uid="{00000000-0005-0000-0000-0000D24A0000}"/>
    <cellStyle name="Normal 55 7 2 2" xfId="19044" xr:uid="{00000000-0005-0000-0000-0000D34A0000}"/>
    <cellStyle name="Normal 55 7 2 3" xfId="19045" xr:uid="{00000000-0005-0000-0000-0000D44A0000}"/>
    <cellStyle name="Normal 55 7 3" xfId="19046" xr:uid="{00000000-0005-0000-0000-0000D54A0000}"/>
    <cellStyle name="Normal 55 7 4" xfId="19047" xr:uid="{00000000-0005-0000-0000-0000D64A0000}"/>
    <cellStyle name="Normal 55 8" xfId="19048" xr:uid="{00000000-0005-0000-0000-0000D74A0000}"/>
    <cellStyle name="Normal 55 8 2" xfId="19049" xr:uid="{00000000-0005-0000-0000-0000D84A0000}"/>
    <cellStyle name="Normal 55 8 3" xfId="19050" xr:uid="{00000000-0005-0000-0000-0000D94A0000}"/>
    <cellStyle name="Normal 55 9" xfId="19051" xr:uid="{00000000-0005-0000-0000-0000DA4A0000}"/>
    <cellStyle name="Normal 56" xfId="19052" xr:uid="{00000000-0005-0000-0000-0000DB4A0000}"/>
    <cellStyle name="Normal 56 10" xfId="19053" xr:uid="{00000000-0005-0000-0000-0000DC4A0000}"/>
    <cellStyle name="Normal 56 11" xfId="19054" xr:uid="{00000000-0005-0000-0000-0000DD4A0000}"/>
    <cellStyle name="Normal 56 2" xfId="19055" xr:uid="{00000000-0005-0000-0000-0000DE4A0000}"/>
    <cellStyle name="Normal 56 2 10" xfId="19056" xr:uid="{00000000-0005-0000-0000-0000DF4A0000}"/>
    <cellStyle name="Normal 56 2 2" xfId="19057" xr:uid="{00000000-0005-0000-0000-0000E04A0000}"/>
    <cellStyle name="Normal 56 2 2 2" xfId="19058" xr:uid="{00000000-0005-0000-0000-0000E14A0000}"/>
    <cellStyle name="Normal 56 2 2 2 2" xfId="19059" xr:uid="{00000000-0005-0000-0000-0000E24A0000}"/>
    <cellStyle name="Normal 56 2 2 2 2 2" xfId="19060" xr:uid="{00000000-0005-0000-0000-0000E34A0000}"/>
    <cellStyle name="Normal 56 2 2 2 2 3" xfId="19061" xr:uid="{00000000-0005-0000-0000-0000E44A0000}"/>
    <cellStyle name="Normal 56 2 2 2 3" xfId="19062" xr:uid="{00000000-0005-0000-0000-0000E54A0000}"/>
    <cellStyle name="Normal 56 2 2 2 4" xfId="19063" xr:uid="{00000000-0005-0000-0000-0000E64A0000}"/>
    <cellStyle name="Normal 56 2 2 3" xfId="19064" xr:uid="{00000000-0005-0000-0000-0000E74A0000}"/>
    <cellStyle name="Normal 56 2 2 3 2" xfId="19065" xr:uid="{00000000-0005-0000-0000-0000E84A0000}"/>
    <cellStyle name="Normal 56 2 2 3 2 2" xfId="19066" xr:uid="{00000000-0005-0000-0000-0000E94A0000}"/>
    <cellStyle name="Normal 56 2 2 3 2 3" xfId="19067" xr:uid="{00000000-0005-0000-0000-0000EA4A0000}"/>
    <cellStyle name="Normal 56 2 2 3 3" xfId="19068" xr:uid="{00000000-0005-0000-0000-0000EB4A0000}"/>
    <cellStyle name="Normal 56 2 2 3 4" xfId="19069" xr:uid="{00000000-0005-0000-0000-0000EC4A0000}"/>
    <cellStyle name="Normal 56 2 2 4" xfId="19070" xr:uid="{00000000-0005-0000-0000-0000ED4A0000}"/>
    <cellStyle name="Normal 56 2 2 4 2" xfId="19071" xr:uid="{00000000-0005-0000-0000-0000EE4A0000}"/>
    <cellStyle name="Normal 56 2 2 4 2 2" xfId="19072" xr:uid="{00000000-0005-0000-0000-0000EF4A0000}"/>
    <cellStyle name="Normal 56 2 2 4 2 3" xfId="19073" xr:uid="{00000000-0005-0000-0000-0000F04A0000}"/>
    <cellStyle name="Normal 56 2 2 4 3" xfId="19074" xr:uid="{00000000-0005-0000-0000-0000F14A0000}"/>
    <cellStyle name="Normal 56 2 2 4 4" xfId="19075" xr:uid="{00000000-0005-0000-0000-0000F24A0000}"/>
    <cellStyle name="Normal 56 2 2 5" xfId="19076" xr:uid="{00000000-0005-0000-0000-0000F34A0000}"/>
    <cellStyle name="Normal 56 2 2 5 2" xfId="19077" xr:uid="{00000000-0005-0000-0000-0000F44A0000}"/>
    <cellStyle name="Normal 56 2 2 5 3" xfId="19078" xr:uid="{00000000-0005-0000-0000-0000F54A0000}"/>
    <cellStyle name="Normal 56 2 2 6" xfId="19079" xr:uid="{00000000-0005-0000-0000-0000F64A0000}"/>
    <cellStyle name="Normal 56 2 2 7" xfId="19080" xr:uid="{00000000-0005-0000-0000-0000F74A0000}"/>
    <cellStyle name="Normal 56 2 3" xfId="19081" xr:uid="{00000000-0005-0000-0000-0000F84A0000}"/>
    <cellStyle name="Normal 56 2 4" xfId="19082" xr:uid="{00000000-0005-0000-0000-0000F94A0000}"/>
    <cellStyle name="Normal 56 2 4 2" xfId="19083" xr:uid="{00000000-0005-0000-0000-0000FA4A0000}"/>
    <cellStyle name="Normal 56 2 4 2 2" xfId="19084" xr:uid="{00000000-0005-0000-0000-0000FB4A0000}"/>
    <cellStyle name="Normal 56 2 4 2 3" xfId="19085" xr:uid="{00000000-0005-0000-0000-0000FC4A0000}"/>
    <cellStyle name="Normal 56 2 4 3" xfId="19086" xr:uid="{00000000-0005-0000-0000-0000FD4A0000}"/>
    <cellStyle name="Normal 56 2 4 4" xfId="19087" xr:uid="{00000000-0005-0000-0000-0000FE4A0000}"/>
    <cellStyle name="Normal 56 2 5" xfId="19088" xr:uid="{00000000-0005-0000-0000-0000FF4A0000}"/>
    <cellStyle name="Normal 56 2 5 2" xfId="19089" xr:uid="{00000000-0005-0000-0000-0000004B0000}"/>
    <cellStyle name="Normal 56 2 5 2 2" xfId="19090" xr:uid="{00000000-0005-0000-0000-0000014B0000}"/>
    <cellStyle name="Normal 56 2 5 2 3" xfId="19091" xr:uid="{00000000-0005-0000-0000-0000024B0000}"/>
    <cellStyle name="Normal 56 2 5 3" xfId="19092" xr:uid="{00000000-0005-0000-0000-0000034B0000}"/>
    <cellStyle name="Normal 56 2 5 4" xfId="19093" xr:uid="{00000000-0005-0000-0000-0000044B0000}"/>
    <cellStyle name="Normal 56 2 6" xfId="19094" xr:uid="{00000000-0005-0000-0000-0000054B0000}"/>
    <cellStyle name="Normal 56 2 6 2" xfId="19095" xr:uid="{00000000-0005-0000-0000-0000064B0000}"/>
    <cellStyle name="Normal 56 2 6 2 2" xfId="19096" xr:uid="{00000000-0005-0000-0000-0000074B0000}"/>
    <cellStyle name="Normal 56 2 6 2 3" xfId="19097" xr:uid="{00000000-0005-0000-0000-0000084B0000}"/>
    <cellStyle name="Normal 56 2 6 3" xfId="19098" xr:uid="{00000000-0005-0000-0000-0000094B0000}"/>
    <cellStyle name="Normal 56 2 6 4" xfId="19099" xr:uid="{00000000-0005-0000-0000-00000A4B0000}"/>
    <cellStyle name="Normal 56 2 7" xfId="19100" xr:uid="{00000000-0005-0000-0000-00000B4B0000}"/>
    <cellStyle name="Normal 56 2 7 2" xfId="19101" xr:uid="{00000000-0005-0000-0000-00000C4B0000}"/>
    <cellStyle name="Normal 56 2 7 3" xfId="19102" xr:uid="{00000000-0005-0000-0000-00000D4B0000}"/>
    <cellStyle name="Normal 56 2 8" xfId="19103" xr:uid="{00000000-0005-0000-0000-00000E4B0000}"/>
    <cellStyle name="Normal 56 2 9" xfId="19104" xr:uid="{00000000-0005-0000-0000-00000F4B0000}"/>
    <cellStyle name="Normal 56 3" xfId="19105" xr:uid="{00000000-0005-0000-0000-0000104B0000}"/>
    <cellStyle name="Normal 56 3 2" xfId="19106" xr:uid="{00000000-0005-0000-0000-0000114B0000}"/>
    <cellStyle name="Normal 56 3 2 2" xfId="19107" xr:uid="{00000000-0005-0000-0000-0000124B0000}"/>
    <cellStyle name="Normal 56 3 2 2 2" xfId="19108" xr:uid="{00000000-0005-0000-0000-0000134B0000}"/>
    <cellStyle name="Normal 56 3 2 2 3" xfId="19109" xr:uid="{00000000-0005-0000-0000-0000144B0000}"/>
    <cellStyle name="Normal 56 3 2 3" xfId="19110" xr:uid="{00000000-0005-0000-0000-0000154B0000}"/>
    <cellStyle name="Normal 56 3 2 4" xfId="19111" xr:uid="{00000000-0005-0000-0000-0000164B0000}"/>
    <cellStyle name="Normal 56 3 2 5" xfId="19112" xr:uid="{00000000-0005-0000-0000-0000174B0000}"/>
    <cellStyle name="Normal 56 3 3" xfId="19113" xr:uid="{00000000-0005-0000-0000-0000184B0000}"/>
    <cellStyle name="Normal 56 3 3 2" xfId="19114" xr:uid="{00000000-0005-0000-0000-0000194B0000}"/>
    <cellStyle name="Normal 56 3 3 2 2" xfId="19115" xr:uid="{00000000-0005-0000-0000-00001A4B0000}"/>
    <cellStyle name="Normal 56 3 3 2 3" xfId="19116" xr:uid="{00000000-0005-0000-0000-00001B4B0000}"/>
    <cellStyle name="Normal 56 3 3 3" xfId="19117" xr:uid="{00000000-0005-0000-0000-00001C4B0000}"/>
    <cellStyle name="Normal 56 3 3 4" xfId="19118" xr:uid="{00000000-0005-0000-0000-00001D4B0000}"/>
    <cellStyle name="Normal 56 3 4" xfId="19119" xr:uid="{00000000-0005-0000-0000-00001E4B0000}"/>
    <cellStyle name="Normal 56 3 4 2" xfId="19120" xr:uid="{00000000-0005-0000-0000-00001F4B0000}"/>
    <cellStyle name="Normal 56 3 4 2 2" xfId="19121" xr:uid="{00000000-0005-0000-0000-0000204B0000}"/>
    <cellStyle name="Normal 56 3 4 2 3" xfId="19122" xr:uid="{00000000-0005-0000-0000-0000214B0000}"/>
    <cellStyle name="Normal 56 3 4 3" xfId="19123" xr:uid="{00000000-0005-0000-0000-0000224B0000}"/>
    <cellStyle name="Normal 56 3 4 4" xfId="19124" xr:uid="{00000000-0005-0000-0000-0000234B0000}"/>
    <cellStyle name="Normal 56 3 5" xfId="19125" xr:uid="{00000000-0005-0000-0000-0000244B0000}"/>
    <cellStyle name="Normal 56 3 5 2" xfId="19126" xr:uid="{00000000-0005-0000-0000-0000254B0000}"/>
    <cellStyle name="Normal 56 3 5 3" xfId="19127" xr:uid="{00000000-0005-0000-0000-0000264B0000}"/>
    <cellStyle name="Normal 56 3 6" xfId="19128" xr:uid="{00000000-0005-0000-0000-0000274B0000}"/>
    <cellStyle name="Normal 56 3 7" xfId="19129" xr:uid="{00000000-0005-0000-0000-0000284B0000}"/>
    <cellStyle name="Normal 56 4" xfId="19130" xr:uid="{00000000-0005-0000-0000-0000294B0000}"/>
    <cellStyle name="Normal 56 5" xfId="19131" xr:uid="{00000000-0005-0000-0000-00002A4B0000}"/>
    <cellStyle name="Normal 56 5 2" xfId="19132" xr:uid="{00000000-0005-0000-0000-00002B4B0000}"/>
    <cellStyle name="Normal 56 5 2 2" xfId="19133" xr:uid="{00000000-0005-0000-0000-00002C4B0000}"/>
    <cellStyle name="Normal 56 5 2 3" xfId="19134" xr:uid="{00000000-0005-0000-0000-00002D4B0000}"/>
    <cellStyle name="Normal 56 5 3" xfId="19135" xr:uid="{00000000-0005-0000-0000-00002E4B0000}"/>
    <cellStyle name="Normal 56 5 4" xfId="19136" xr:uid="{00000000-0005-0000-0000-00002F4B0000}"/>
    <cellStyle name="Normal 56 6" xfId="19137" xr:uid="{00000000-0005-0000-0000-0000304B0000}"/>
    <cellStyle name="Normal 56 6 2" xfId="19138" xr:uid="{00000000-0005-0000-0000-0000314B0000}"/>
    <cellStyle name="Normal 56 6 2 2" xfId="19139" xr:uid="{00000000-0005-0000-0000-0000324B0000}"/>
    <cellStyle name="Normal 56 6 2 3" xfId="19140" xr:uid="{00000000-0005-0000-0000-0000334B0000}"/>
    <cellStyle name="Normal 56 6 3" xfId="19141" xr:uid="{00000000-0005-0000-0000-0000344B0000}"/>
    <cellStyle name="Normal 56 6 4" xfId="19142" xr:uid="{00000000-0005-0000-0000-0000354B0000}"/>
    <cellStyle name="Normal 56 7" xfId="19143" xr:uid="{00000000-0005-0000-0000-0000364B0000}"/>
    <cellStyle name="Normal 56 7 2" xfId="19144" xr:uid="{00000000-0005-0000-0000-0000374B0000}"/>
    <cellStyle name="Normal 56 7 2 2" xfId="19145" xr:uid="{00000000-0005-0000-0000-0000384B0000}"/>
    <cellStyle name="Normal 56 7 2 3" xfId="19146" xr:uid="{00000000-0005-0000-0000-0000394B0000}"/>
    <cellStyle name="Normal 56 7 3" xfId="19147" xr:uid="{00000000-0005-0000-0000-00003A4B0000}"/>
    <cellStyle name="Normal 56 7 4" xfId="19148" xr:uid="{00000000-0005-0000-0000-00003B4B0000}"/>
    <cellStyle name="Normal 56 8" xfId="19149" xr:uid="{00000000-0005-0000-0000-00003C4B0000}"/>
    <cellStyle name="Normal 56 8 2" xfId="19150" xr:uid="{00000000-0005-0000-0000-00003D4B0000}"/>
    <cellStyle name="Normal 56 8 3" xfId="19151" xr:uid="{00000000-0005-0000-0000-00003E4B0000}"/>
    <cellStyle name="Normal 56 9" xfId="19152" xr:uid="{00000000-0005-0000-0000-00003F4B0000}"/>
    <cellStyle name="Normal 57" xfId="19153" xr:uid="{00000000-0005-0000-0000-0000404B0000}"/>
    <cellStyle name="Normal 57 10" xfId="19154" xr:uid="{00000000-0005-0000-0000-0000414B0000}"/>
    <cellStyle name="Normal 57 11" xfId="19155" xr:uid="{00000000-0005-0000-0000-0000424B0000}"/>
    <cellStyle name="Normal 57 2" xfId="19156" xr:uid="{00000000-0005-0000-0000-0000434B0000}"/>
    <cellStyle name="Normal 57 2 10" xfId="19157" xr:uid="{00000000-0005-0000-0000-0000444B0000}"/>
    <cellStyle name="Normal 57 2 2" xfId="19158" xr:uid="{00000000-0005-0000-0000-0000454B0000}"/>
    <cellStyle name="Normal 57 2 2 2" xfId="19159" xr:uid="{00000000-0005-0000-0000-0000464B0000}"/>
    <cellStyle name="Normal 57 2 2 2 2" xfId="19160" xr:uid="{00000000-0005-0000-0000-0000474B0000}"/>
    <cellStyle name="Normal 57 2 2 2 2 2" xfId="19161" xr:uid="{00000000-0005-0000-0000-0000484B0000}"/>
    <cellStyle name="Normal 57 2 2 2 2 3" xfId="19162" xr:uid="{00000000-0005-0000-0000-0000494B0000}"/>
    <cellStyle name="Normal 57 2 2 2 3" xfId="19163" xr:uid="{00000000-0005-0000-0000-00004A4B0000}"/>
    <cellStyle name="Normal 57 2 2 2 4" xfId="19164" xr:uid="{00000000-0005-0000-0000-00004B4B0000}"/>
    <cellStyle name="Normal 57 2 2 3" xfId="19165" xr:uid="{00000000-0005-0000-0000-00004C4B0000}"/>
    <cellStyle name="Normal 57 2 2 3 2" xfId="19166" xr:uid="{00000000-0005-0000-0000-00004D4B0000}"/>
    <cellStyle name="Normal 57 2 2 3 2 2" xfId="19167" xr:uid="{00000000-0005-0000-0000-00004E4B0000}"/>
    <cellStyle name="Normal 57 2 2 3 2 3" xfId="19168" xr:uid="{00000000-0005-0000-0000-00004F4B0000}"/>
    <cellStyle name="Normal 57 2 2 3 3" xfId="19169" xr:uid="{00000000-0005-0000-0000-0000504B0000}"/>
    <cellStyle name="Normal 57 2 2 3 4" xfId="19170" xr:uid="{00000000-0005-0000-0000-0000514B0000}"/>
    <cellStyle name="Normal 57 2 2 4" xfId="19171" xr:uid="{00000000-0005-0000-0000-0000524B0000}"/>
    <cellStyle name="Normal 57 2 2 4 2" xfId="19172" xr:uid="{00000000-0005-0000-0000-0000534B0000}"/>
    <cellStyle name="Normal 57 2 2 4 2 2" xfId="19173" xr:uid="{00000000-0005-0000-0000-0000544B0000}"/>
    <cellStyle name="Normal 57 2 2 4 2 3" xfId="19174" xr:uid="{00000000-0005-0000-0000-0000554B0000}"/>
    <cellStyle name="Normal 57 2 2 4 3" xfId="19175" xr:uid="{00000000-0005-0000-0000-0000564B0000}"/>
    <cellStyle name="Normal 57 2 2 4 4" xfId="19176" xr:uid="{00000000-0005-0000-0000-0000574B0000}"/>
    <cellStyle name="Normal 57 2 2 5" xfId="19177" xr:uid="{00000000-0005-0000-0000-0000584B0000}"/>
    <cellStyle name="Normal 57 2 2 5 2" xfId="19178" xr:uid="{00000000-0005-0000-0000-0000594B0000}"/>
    <cellStyle name="Normal 57 2 2 5 3" xfId="19179" xr:uid="{00000000-0005-0000-0000-00005A4B0000}"/>
    <cellStyle name="Normal 57 2 2 6" xfId="19180" xr:uid="{00000000-0005-0000-0000-00005B4B0000}"/>
    <cellStyle name="Normal 57 2 2 7" xfId="19181" xr:uid="{00000000-0005-0000-0000-00005C4B0000}"/>
    <cellStyle name="Normal 57 2 3" xfId="19182" xr:uid="{00000000-0005-0000-0000-00005D4B0000}"/>
    <cellStyle name="Normal 57 2 4" xfId="19183" xr:uid="{00000000-0005-0000-0000-00005E4B0000}"/>
    <cellStyle name="Normal 57 2 4 2" xfId="19184" xr:uid="{00000000-0005-0000-0000-00005F4B0000}"/>
    <cellStyle name="Normal 57 2 4 2 2" xfId="19185" xr:uid="{00000000-0005-0000-0000-0000604B0000}"/>
    <cellStyle name="Normal 57 2 4 2 3" xfId="19186" xr:uid="{00000000-0005-0000-0000-0000614B0000}"/>
    <cellStyle name="Normal 57 2 4 3" xfId="19187" xr:uid="{00000000-0005-0000-0000-0000624B0000}"/>
    <cellStyle name="Normal 57 2 4 4" xfId="19188" xr:uid="{00000000-0005-0000-0000-0000634B0000}"/>
    <cellStyle name="Normal 57 2 5" xfId="19189" xr:uid="{00000000-0005-0000-0000-0000644B0000}"/>
    <cellStyle name="Normal 57 2 5 2" xfId="19190" xr:uid="{00000000-0005-0000-0000-0000654B0000}"/>
    <cellStyle name="Normal 57 2 5 2 2" xfId="19191" xr:uid="{00000000-0005-0000-0000-0000664B0000}"/>
    <cellStyle name="Normal 57 2 5 2 3" xfId="19192" xr:uid="{00000000-0005-0000-0000-0000674B0000}"/>
    <cellStyle name="Normal 57 2 5 3" xfId="19193" xr:uid="{00000000-0005-0000-0000-0000684B0000}"/>
    <cellStyle name="Normal 57 2 5 4" xfId="19194" xr:uid="{00000000-0005-0000-0000-0000694B0000}"/>
    <cellStyle name="Normal 57 2 6" xfId="19195" xr:uid="{00000000-0005-0000-0000-00006A4B0000}"/>
    <cellStyle name="Normal 57 2 6 2" xfId="19196" xr:uid="{00000000-0005-0000-0000-00006B4B0000}"/>
    <cellStyle name="Normal 57 2 6 2 2" xfId="19197" xr:uid="{00000000-0005-0000-0000-00006C4B0000}"/>
    <cellStyle name="Normal 57 2 6 2 3" xfId="19198" xr:uid="{00000000-0005-0000-0000-00006D4B0000}"/>
    <cellStyle name="Normal 57 2 6 3" xfId="19199" xr:uid="{00000000-0005-0000-0000-00006E4B0000}"/>
    <cellStyle name="Normal 57 2 6 4" xfId="19200" xr:uid="{00000000-0005-0000-0000-00006F4B0000}"/>
    <cellStyle name="Normal 57 2 7" xfId="19201" xr:uid="{00000000-0005-0000-0000-0000704B0000}"/>
    <cellStyle name="Normal 57 2 7 2" xfId="19202" xr:uid="{00000000-0005-0000-0000-0000714B0000}"/>
    <cellStyle name="Normal 57 2 7 3" xfId="19203" xr:uid="{00000000-0005-0000-0000-0000724B0000}"/>
    <cellStyle name="Normal 57 2 8" xfId="19204" xr:uid="{00000000-0005-0000-0000-0000734B0000}"/>
    <cellStyle name="Normal 57 2 9" xfId="19205" xr:uid="{00000000-0005-0000-0000-0000744B0000}"/>
    <cellStyle name="Normal 57 3" xfId="19206" xr:uid="{00000000-0005-0000-0000-0000754B0000}"/>
    <cellStyle name="Normal 57 3 2" xfId="19207" xr:uid="{00000000-0005-0000-0000-0000764B0000}"/>
    <cellStyle name="Normal 57 3 2 2" xfId="19208" xr:uid="{00000000-0005-0000-0000-0000774B0000}"/>
    <cellStyle name="Normal 57 3 2 2 2" xfId="19209" xr:uid="{00000000-0005-0000-0000-0000784B0000}"/>
    <cellStyle name="Normal 57 3 2 2 3" xfId="19210" xr:uid="{00000000-0005-0000-0000-0000794B0000}"/>
    <cellStyle name="Normal 57 3 2 3" xfId="19211" xr:uid="{00000000-0005-0000-0000-00007A4B0000}"/>
    <cellStyle name="Normal 57 3 2 4" xfId="19212" xr:uid="{00000000-0005-0000-0000-00007B4B0000}"/>
    <cellStyle name="Normal 57 3 2 5" xfId="19213" xr:uid="{00000000-0005-0000-0000-00007C4B0000}"/>
    <cellStyle name="Normal 57 3 3" xfId="19214" xr:uid="{00000000-0005-0000-0000-00007D4B0000}"/>
    <cellStyle name="Normal 57 3 3 2" xfId="19215" xr:uid="{00000000-0005-0000-0000-00007E4B0000}"/>
    <cellStyle name="Normal 57 3 3 2 2" xfId="19216" xr:uid="{00000000-0005-0000-0000-00007F4B0000}"/>
    <cellStyle name="Normal 57 3 3 2 3" xfId="19217" xr:uid="{00000000-0005-0000-0000-0000804B0000}"/>
    <cellStyle name="Normal 57 3 3 3" xfId="19218" xr:uid="{00000000-0005-0000-0000-0000814B0000}"/>
    <cellStyle name="Normal 57 3 3 4" xfId="19219" xr:uid="{00000000-0005-0000-0000-0000824B0000}"/>
    <cellStyle name="Normal 57 3 4" xfId="19220" xr:uid="{00000000-0005-0000-0000-0000834B0000}"/>
    <cellStyle name="Normal 57 3 4 2" xfId="19221" xr:uid="{00000000-0005-0000-0000-0000844B0000}"/>
    <cellStyle name="Normal 57 3 4 2 2" xfId="19222" xr:uid="{00000000-0005-0000-0000-0000854B0000}"/>
    <cellStyle name="Normal 57 3 4 2 3" xfId="19223" xr:uid="{00000000-0005-0000-0000-0000864B0000}"/>
    <cellStyle name="Normal 57 3 4 3" xfId="19224" xr:uid="{00000000-0005-0000-0000-0000874B0000}"/>
    <cellStyle name="Normal 57 3 4 4" xfId="19225" xr:uid="{00000000-0005-0000-0000-0000884B0000}"/>
    <cellStyle name="Normal 57 3 5" xfId="19226" xr:uid="{00000000-0005-0000-0000-0000894B0000}"/>
    <cellStyle name="Normal 57 3 5 2" xfId="19227" xr:uid="{00000000-0005-0000-0000-00008A4B0000}"/>
    <cellStyle name="Normal 57 3 5 3" xfId="19228" xr:uid="{00000000-0005-0000-0000-00008B4B0000}"/>
    <cellStyle name="Normal 57 3 6" xfId="19229" xr:uid="{00000000-0005-0000-0000-00008C4B0000}"/>
    <cellStyle name="Normal 57 3 7" xfId="19230" xr:uid="{00000000-0005-0000-0000-00008D4B0000}"/>
    <cellStyle name="Normal 57 4" xfId="19231" xr:uid="{00000000-0005-0000-0000-00008E4B0000}"/>
    <cellStyle name="Normal 57 5" xfId="19232" xr:uid="{00000000-0005-0000-0000-00008F4B0000}"/>
    <cellStyle name="Normal 57 5 2" xfId="19233" xr:uid="{00000000-0005-0000-0000-0000904B0000}"/>
    <cellStyle name="Normal 57 5 2 2" xfId="19234" xr:uid="{00000000-0005-0000-0000-0000914B0000}"/>
    <cellStyle name="Normal 57 5 2 3" xfId="19235" xr:uid="{00000000-0005-0000-0000-0000924B0000}"/>
    <cellStyle name="Normal 57 5 3" xfId="19236" xr:uid="{00000000-0005-0000-0000-0000934B0000}"/>
    <cellStyle name="Normal 57 5 4" xfId="19237" xr:uid="{00000000-0005-0000-0000-0000944B0000}"/>
    <cellStyle name="Normal 57 6" xfId="19238" xr:uid="{00000000-0005-0000-0000-0000954B0000}"/>
    <cellStyle name="Normal 57 6 2" xfId="19239" xr:uid="{00000000-0005-0000-0000-0000964B0000}"/>
    <cellStyle name="Normal 57 6 2 2" xfId="19240" xr:uid="{00000000-0005-0000-0000-0000974B0000}"/>
    <cellStyle name="Normal 57 6 2 3" xfId="19241" xr:uid="{00000000-0005-0000-0000-0000984B0000}"/>
    <cellStyle name="Normal 57 6 3" xfId="19242" xr:uid="{00000000-0005-0000-0000-0000994B0000}"/>
    <cellStyle name="Normal 57 6 4" xfId="19243" xr:uid="{00000000-0005-0000-0000-00009A4B0000}"/>
    <cellStyle name="Normal 57 7" xfId="19244" xr:uid="{00000000-0005-0000-0000-00009B4B0000}"/>
    <cellStyle name="Normal 57 7 2" xfId="19245" xr:uid="{00000000-0005-0000-0000-00009C4B0000}"/>
    <cellStyle name="Normal 57 7 2 2" xfId="19246" xr:uid="{00000000-0005-0000-0000-00009D4B0000}"/>
    <cellStyle name="Normal 57 7 2 3" xfId="19247" xr:uid="{00000000-0005-0000-0000-00009E4B0000}"/>
    <cellStyle name="Normal 57 7 3" xfId="19248" xr:uid="{00000000-0005-0000-0000-00009F4B0000}"/>
    <cellStyle name="Normal 57 7 4" xfId="19249" xr:uid="{00000000-0005-0000-0000-0000A04B0000}"/>
    <cellStyle name="Normal 57 8" xfId="19250" xr:uid="{00000000-0005-0000-0000-0000A14B0000}"/>
    <cellStyle name="Normal 57 8 2" xfId="19251" xr:uid="{00000000-0005-0000-0000-0000A24B0000}"/>
    <cellStyle name="Normal 57 8 3" xfId="19252" xr:uid="{00000000-0005-0000-0000-0000A34B0000}"/>
    <cellStyle name="Normal 57 9" xfId="19253" xr:uid="{00000000-0005-0000-0000-0000A44B0000}"/>
    <cellStyle name="Normal 58" xfId="19254" xr:uid="{00000000-0005-0000-0000-0000A54B0000}"/>
    <cellStyle name="Normal 58 10" xfId="19255" xr:uid="{00000000-0005-0000-0000-0000A64B0000}"/>
    <cellStyle name="Normal 58 11" xfId="19256" xr:uid="{00000000-0005-0000-0000-0000A74B0000}"/>
    <cellStyle name="Normal 58 2" xfId="19257" xr:uid="{00000000-0005-0000-0000-0000A84B0000}"/>
    <cellStyle name="Normal 58 2 10" xfId="19258" xr:uid="{00000000-0005-0000-0000-0000A94B0000}"/>
    <cellStyle name="Normal 58 2 2" xfId="19259" xr:uid="{00000000-0005-0000-0000-0000AA4B0000}"/>
    <cellStyle name="Normal 58 2 2 2" xfId="19260" xr:uid="{00000000-0005-0000-0000-0000AB4B0000}"/>
    <cellStyle name="Normal 58 2 2 2 2" xfId="19261" xr:uid="{00000000-0005-0000-0000-0000AC4B0000}"/>
    <cellStyle name="Normal 58 2 2 2 2 2" xfId="19262" xr:uid="{00000000-0005-0000-0000-0000AD4B0000}"/>
    <cellStyle name="Normal 58 2 2 2 2 3" xfId="19263" xr:uid="{00000000-0005-0000-0000-0000AE4B0000}"/>
    <cellStyle name="Normal 58 2 2 2 3" xfId="19264" xr:uid="{00000000-0005-0000-0000-0000AF4B0000}"/>
    <cellStyle name="Normal 58 2 2 2 4" xfId="19265" xr:uid="{00000000-0005-0000-0000-0000B04B0000}"/>
    <cellStyle name="Normal 58 2 2 3" xfId="19266" xr:uid="{00000000-0005-0000-0000-0000B14B0000}"/>
    <cellStyle name="Normal 58 2 2 3 2" xfId="19267" xr:uid="{00000000-0005-0000-0000-0000B24B0000}"/>
    <cellStyle name="Normal 58 2 2 3 2 2" xfId="19268" xr:uid="{00000000-0005-0000-0000-0000B34B0000}"/>
    <cellStyle name="Normal 58 2 2 3 2 3" xfId="19269" xr:uid="{00000000-0005-0000-0000-0000B44B0000}"/>
    <cellStyle name="Normal 58 2 2 3 3" xfId="19270" xr:uid="{00000000-0005-0000-0000-0000B54B0000}"/>
    <cellStyle name="Normal 58 2 2 3 4" xfId="19271" xr:uid="{00000000-0005-0000-0000-0000B64B0000}"/>
    <cellStyle name="Normal 58 2 2 4" xfId="19272" xr:uid="{00000000-0005-0000-0000-0000B74B0000}"/>
    <cellStyle name="Normal 58 2 2 4 2" xfId="19273" xr:uid="{00000000-0005-0000-0000-0000B84B0000}"/>
    <cellStyle name="Normal 58 2 2 4 2 2" xfId="19274" xr:uid="{00000000-0005-0000-0000-0000B94B0000}"/>
    <cellStyle name="Normal 58 2 2 4 2 3" xfId="19275" xr:uid="{00000000-0005-0000-0000-0000BA4B0000}"/>
    <cellStyle name="Normal 58 2 2 4 3" xfId="19276" xr:uid="{00000000-0005-0000-0000-0000BB4B0000}"/>
    <cellStyle name="Normal 58 2 2 4 4" xfId="19277" xr:uid="{00000000-0005-0000-0000-0000BC4B0000}"/>
    <cellStyle name="Normal 58 2 2 5" xfId="19278" xr:uid="{00000000-0005-0000-0000-0000BD4B0000}"/>
    <cellStyle name="Normal 58 2 2 5 2" xfId="19279" xr:uid="{00000000-0005-0000-0000-0000BE4B0000}"/>
    <cellStyle name="Normal 58 2 2 5 3" xfId="19280" xr:uid="{00000000-0005-0000-0000-0000BF4B0000}"/>
    <cellStyle name="Normal 58 2 2 6" xfId="19281" xr:uid="{00000000-0005-0000-0000-0000C04B0000}"/>
    <cellStyle name="Normal 58 2 2 7" xfId="19282" xr:uid="{00000000-0005-0000-0000-0000C14B0000}"/>
    <cellStyle name="Normal 58 2 3" xfId="19283" xr:uid="{00000000-0005-0000-0000-0000C24B0000}"/>
    <cellStyle name="Normal 58 2 4" xfId="19284" xr:uid="{00000000-0005-0000-0000-0000C34B0000}"/>
    <cellStyle name="Normal 58 2 4 2" xfId="19285" xr:uid="{00000000-0005-0000-0000-0000C44B0000}"/>
    <cellStyle name="Normal 58 2 4 2 2" xfId="19286" xr:uid="{00000000-0005-0000-0000-0000C54B0000}"/>
    <cellStyle name="Normal 58 2 4 2 3" xfId="19287" xr:uid="{00000000-0005-0000-0000-0000C64B0000}"/>
    <cellStyle name="Normal 58 2 4 3" xfId="19288" xr:uid="{00000000-0005-0000-0000-0000C74B0000}"/>
    <cellStyle name="Normal 58 2 4 4" xfId="19289" xr:uid="{00000000-0005-0000-0000-0000C84B0000}"/>
    <cellStyle name="Normal 58 2 5" xfId="19290" xr:uid="{00000000-0005-0000-0000-0000C94B0000}"/>
    <cellStyle name="Normal 58 2 5 2" xfId="19291" xr:uid="{00000000-0005-0000-0000-0000CA4B0000}"/>
    <cellStyle name="Normal 58 2 5 2 2" xfId="19292" xr:uid="{00000000-0005-0000-0000-0000CB4B0000}"/>
    <cellStyle name="Normal 58 2 5 2 3" xfId="19293" xr:uid="{00000000-0005-0000-0000-0000CC4B0000}"/>
    <cellStyle name="Normal 58 2 5 3" xfId="19294" xr:uid="{00000000-0005-0000-0000-0000CD4B0000}"/>
    <cellStyle name="Normal 58 2 5 4" xfId="19295" xr:uid="{00000000-0005-0000-0000-0000CE4B0000}"/>
    <cellStyle name="Normal 58 2 6" xfId="19296" xr:uid="{00000000-0005-0000-0000-0000CF4B0000}"/>
    <cellStyle name="Normal 58 2 6 2" xfId="19297" xr:uid="{00000000-0005-0000-0000-0000D04B0000}"/>
    <cellStyle name="Normal 58 2 6 2 2" xfId="19298" xr:uid="{00000000-0005-0000-0000-0000D14B0000}"/>
    <cellStyle name="Normal 58 2 6 2 3" xfId="19299" xr:uid="{00000000-0005-0000-0000-0000D24B0000}"/>
    <cellStyle name="Normal 58 2 6 3" xfId="19300" xr:uid="{00000000-0005-0000-0000-0000D34B0000}"/>
    <cellStyle name="Normal 58 2 6 4" xfId="19301" xr:uid="{00000000-0005-0000-0000-0000D44B0000}"/>
    <cellStyle name="Normal 58 2 7" xfId="19302" xr:uid="{00000000-0005-0000-0000-0000D54B0000}"/>
    <cellStyle name="Normal 58 2 7 2" xfId="19303" xr:uid="{00000000-0005-0000-0000-0000D64B0000}"/>
    <cellStyle name="Normal 58 2 7 3" xfId="19304" xr:uid="{00000000-0005-0000-0000-0000D74B0000}"/>
    <cellStyle name="Normal 58 2 8" xfId="19305" xr:uid="{00000000-0005-0000-0000-0000D84B0000}"/>
    <cellStyle name="Normal 58 2 9" xfId="19306" xr:uid="{00000000-0005-0000-0000-0000D94B0000}"/>
    <cellStyle name="Normal 58 3" xfId="19307" xr:uid="{00000000-0005-0000-0000-0000DA4B0000}"/>
    <cellStyle name="Normal 58 3 2" xfId="19308" xr:uid="{00000000-0005-0000-0000-0000DB4B0000}"/>
    <cellStyle name="Normal 58 3 2 2" xfId="19309" xr:uid="{00000000-0005-0000-0000-0000DC4B0000}"/>
    <cellStyle name="Normal 58 3 2 2 2" xfId="19310" xr:uid="{00000000-0005-0000-0000-0000DD4B0000}"/>
    <cellStyle name="Normal 58 3 2 2 3" xfId="19311" xr:uid="{00000000-0005-0000-0000-0000DE4B0000}"/>
    <cellStyle name="Normal 58 3 2 3" xfId="19312" xr:uid="{00000000-0005-0000-0000-0000DF4B0000}"/>
    <cellStyle name="Normal 58 3 2 4" xfId="19313" xr:uid="{00000000-0005-0000-0000-0000E04B0000}"/>
    <cellStyle name="Normal 58 3 2 5" xfId="19314" xr:uid="{00000000-0005-0000-0000-0000E14B0000}"/>
    <cellStyle name="Normal 58 3 3" xfId="19315" xr:uid="{00000000-0005-0000-0000-0000E24B0000}"/>
    <cellStyle name="Normal 58 3 3 2" xfId="19316" xr:uid="{00000000-0005-0000-0000-0000E34B0000}"/>
    <cellStyle name="Normal 58 3 3 2 2" xfId="19317" xr:uid="{00000000-0005-0000-0000-0000E44B0000}"/>
    <cellStyle name="Normal 58 3 3 2 3" xfId="19318" xr:uid="{00000000-0005-0000-0000-0000E54B0000}"/>
    <cellStyle name="Normal 58 3 3 3" xfId="19319" xr:uid="{00000000-0005-0000-0000-0000E64B0000}"/>
    <cellStyle name="Normal 58 3 3 4" xfId="19320" xr:uid="{00000000-0005-0000-0000-0000E74B0000}"/>
    <cellStyle name="Normal 58 3 4" xfId="19321" xr:uid="{00000000-0005-0000-0000-0000E84B0000}"/>
    <cellStyle name="Normal 58 3 4 2" xfId="19322" xr:uid="{00000000-0005-0000-0000-0000E94B0000}"/>
    <cellStyle name="Normal 58 3 4 2 2" xfId="19323" xr:uid="{00000000-0005-0000-0000-0000EA4B0000}"/>
    <cellStyle name="Normal 58 3 4 2 3" xfId="19324" xr:uid="{00000000-0005-0000-0000-0000EB4B0000}"/>
    <cellStyle name="Normal 58 3 4 3" xfId="19325" xr:uid="{00000000-0005-0000-0000-0000EC4B0000}"/>
    <cellStyle name="Normal 58 3 4 4" xfId="19326" xr:uid="{00000000-0005-0000-0000-0000ED4B0000}"/>
    <cellStyle name="Normal 58 3 5" xfId="19327" xr:uid="{00000000-0005-0000-0000-0000EE4B0000}"/>
    <cellStyle name="Normal 58 3 5 2" xfId="19328" xr:uid="{00000000-0005-0000-0000-0000EF4B0000}"/>
    <cellStyle name="Normal 58 3 5 3" xfId="19329" xr:uid="{00000000-0005-0000-0000-0000F04B0000}"/>
    <cellStyle name="Normal 58 3 6" xfId="19330" xr:uid="{00000000-0005-0000-0000-0000F14B0000}"/>
    <cellStyle name="Normal 58 3 7" xfId="19331" xr:uid="{00000000-0005-0000-0000-0000F24B0000}"/>
    <cellStyle name="Normal 58 4" xfId="19332" xr:uid="{00000000-0005-0000-0000-0000F34B0000}"/>
    <cellStyle name="Normal 58 5" xfId="19333" xr:uid="{00000000-0005-0000-0000-0000F44B0000}"/>
    <cellStyle name="Normal 58 5 2" xfId="19334" xr:uid="{00000000-0005-0000-0000-0000F54B0000}"/>
    <cellStyle name="Normal 58 5 2 2" xfId="19335" xr:uid="{00000000-0005-0000-0000-0000F64B0000}"/>
    <cellStyle name="Normal 58 5 2 3" xfId="19336" xr:uid="{00000000-0005-0000-0000-0000F74B0000}"/>
    <cellStyle name="Normal 58 5 3" xfId="19337" xr:uid="{00000000-0005-0000-0000-0000F84B0000}"/>
    <cellStyle name="Normal 58 5 4" xfId="19338" xr:uid="{00000000-0005-0000-0000-0000F94B0000}"/>
    <cellStyle name="Normal 58 6" xfId="19339" xr:uid="{00000000-0005-0000-0000-0000FA4B0000}"/>
    <cellStyle name="Normal 58 6 2" xfId="19340" xr:uid="{00000000-0005-0000-0000-0000FB4B0000}"/>
    <cellStyle name="Normal 58 6 2 2" xfId="19341" xr:uid="{00000000-0005-0000-0000-0000FC4B0000}"/>
    <cellStyle name="Normal 58 6 2 3" xfId="19342" xr:uid="{00000000-0005-0000-0000-0000FD4B0000}"/>
    <cellStyle name="Normal 58 6 3" xfId="19343" xr:uid="{00000000-0005-0000-0000-0000FE4B0000}"/>
    <cellStyle name="Normal 58 6 4" xfId="19344" xr:uid="{00000000-0005-0000-0000-0000FF4B0000}"/>
    <cellStyle name="Normal 58 7" xfId="19345" xr:uid="{00000000-0005-0000-0000-0000004C0000}"/>
    <cellStyle name="Normal 58 7 2" xfId="19346" xr:uid="{00000000-0005-0000-0000-0000014C0000}"/>
    <cellStyle name="Normal 58 7 2 2" xfId="19347" xr:uid="{00000000-0005-0000-0000-0000024C0000}"/>
    <cellStyle name="Normal 58 7 2 3" xfId="19348" xr:uid="{00000000-0005-0000-0000-0000034C0000}"/>
    <cellStyle name="Normal 58 7 3" xfId="19349" xr:uid="{00000000-0005-0000-0000-0000044C0000}"/>
    <cellStyle name="Normal 58 7 4" xfId="19350" xr:uid="{00000000-0005-0000-0000-0000054C0000}"/>
    <cellStyle name="Normal 58 8" xfId="19351" xr:uid="{00000000-0005-0000-0000-0000064C0000}"/>
    <cellStyle name="Normal 58 8 2" xfId="19352" xr:uid="{00000000-0005-0000-0000-0000074C0000}"/>
    <cellStyle name="Normal 58 8 3" xfId="19353" xr:uid="{00000000-0005-0000-0000-0000084C0000}"/>
    <cellStyle name="Normal 58 9" xfId="19354" xr:uid="{00000000-0005-0000-0000-0000094C0000}"/>
    <cellStyle name="Normal 59" xfId="19355" xr:uid="{00000000-0005-0000-0000-00000A4C0000}"/>
    <cellStyle name="Normal 59 10" xfId="19356" xr:uid="{00000000-0005-0000-0000-00000B4C0000}"/>
    <cellStyle name="Normal 59 11" xfId="19357" xr:uid="{00000000-0005-0000-0000-00000C4C0000}"/>
    <cellStyle name="Normal 59 2" xfId="19358" xr:uid="{00000000-0005-0000-0000-00000D4C0000}"/>
    <cellStyle name="Normal 59 2 2" xfId="19359" xr:uid="{00000000-0005-0000-0000-00000E4C0000}"/>
    <cellStyle name="Normal 59 2 3" xfId="19360" xr:uid="{00000000-0005-0000-0000-00000F4C0000}"/>
    <cellStyle name="Normal 59 2 3 2" xfId="19361" xr:uid="{00000000-0005-0000-0000-0000104C0000}"/>
    <cellStyle name="Normal 59 2 3 2 2" xfId="19362" xr:uid="{00000000-0005-0000-0000-0000114C0000}"/>
    <cellStyle name="Normal 59 2 3 2 2 2" xfId="19363" xr:uid="{00000000-0005-0000-0000-0000124C0000}"/>
    <cellStyle name="Normal 59 2 3 2 2 3" xfId="19364" xr:uid="{00000000-0005-0000-0000-0000134C0000}"/>
    <cellStyle name="Normal 59 2 3 2 3" xfId="19365" xr:uid="{00000000-0005-0000-0000-0000144C0000}"/>
    <cellStyle name="Normal 59 2 3 2 4" xfId="19366" xr:uid="{00000000-0005-0000-0000-0000154C0000}"/>
    <cellStyle name="Normal 59 2 3 3" xfId="19367" xr:uid="{00000000-0005-0000-0000-0000164C0000}"/>
    <cellStyle name="Normal 59 2 3 3 2" xfId="19368" xr:uid="{00000000-0005-0000-0000-0000174C0000}"/>
    <cellStyle name="Normal 59 2 3 3 2 2" xfId="19369" xr:uid="{00000000-0005-0000-0000-0000184C0000}"/>
    <cellStyle name="Normal 59 2 3 3 2 3" xfId="19370" xr:uid="{00000000-0005-0000-0000-0000194C0000}"/>
    <cellStyle name="Normal 59 2 3 3 3" xfId="19371" xr:uid="{00000000-0005-0000-0000-00001A4C0000}"/>
    <cellStyle name="Normal 59 2 3 3 4" xfId="19372" xr:uid="{00000000-0005-0000-0000-00001B4C0000}"/>
    <cellStyle name="Normal 59 2 3 4" xfId="19373" xr:uid="{00000000-0005-0000-0000-00001C4C0000}"/>
    <cellStyle name="Normal 59 2 3 4 2" xfId="19374" xr:uid="{00000000-0005-0000-0000-00001D4C0000}"/>
    <cellStyle name="Normal 59 2 3 4 2 2" xfId="19375" xr:uid="{00000000-0005-0000-0000-00001E4C0000}"/>
    <cellStyle name="Normal 59 2 3 4 2 3" xfId="19376" xr:uid="{00000000-0005-0000-0000-00001F4C0000}"/>
    <cellStyle name="Normal 59 2 3 4 3" xfId="19377" xr:uid="{00000000-0005-0000-0000-0000204C0000}"/>
    <cellStyle name="Normal 59 2 3 4 4" xfId="19378" xr:uid="{00000000-0005-0000-0000-0000214C0000}"/>
    <cellStyle name="Normal 59 2 3 5" xfId="19379" xr:uid="{00000000-0005-0000-0000-0000224C0000}"/>
    <cellStyle name="Normal 59 2 3 5 2" xfId="19380" xr:uid="{00000000-0005-0000-0000-0000234C0000}"/>
    <cellStyle name="Normal 59 2 3 5 3" xfId="19381" xr:uid="{00000000-0005-0000-0000-0000244C0000}"/>
    <cellStyle name="Normal 59 2 3 6" xfId="19382" xr:uid="{00000000-0005-0000-0000-0000254C0000}"/>
    <cellStyle name="Normal 59 2 3 7" xfId="19383" xr:uid="{00000000-0005-0000-0000-0000264C0000}"/>
    <cellStyle name="Normal 59 3" xfId="19384" xr:uid="{00000000-0005-0000-0000-0000274C0000}"/>
    <cellStyle name="Normal 59 3 2" xfId="19385" xr:uid="{00000000-0005-0000-0000-0000284C0000}"/>
    <cellStyle name="Normal 59 3 2 2" xfId="19386" xr:uid="{00000000-0005-0000-0000-0000294C0000}"/>
    <cellStyle name="Normal 59 3 2 2 2" xfId="19387" xr:uid="{00000000-0005-0000-0000-00002A4C0000}"/>
    <cellStyle name="Normal 59 3 2 2 2 2" xfId="19388" xr:uid="{00000000-0005-0000-0000-00002B4C0000}"/>
    <cellStyle name="Normal 59 3 2 2 2 3" xfId="19389" xr:uid="{00000000-0005-0000-0000-00002C4C0000}"/>
    <cellStyle name="Normal 59 3 2 2 3" xfId="19390" xr:uid="{00000000-0005-0000-0000-00002D4C0000}"/>
    <cellStyle name="Normal 59 3 2 2 4" xfId="19391" xr:uid="{00000000-0005-0000-0000-00002E4C0000}"/>
    <cellStyle name="Normal 59 3 2 3" xfId="19392" xr:uid="{00000000-0005-0000-0000-00002F4C0000}"/>
    <cellStyle name="Normal 59 3 2 3 2" xfId="19393" xr:uid="{00000000-0005-0000-0000-0000304C0000}"/>
    <cellStyle name="Normal 59 3 2 3 2 2" xfId="19394" xr:uid="{00000000-0005-0000-0000-0000314C0000}"/>
    <cellStyle name="Normal 59 3 2 3 2 3" xfId="19395" xr:uid="{00000000-0005-0000-0000-0000324C0000}"/>
    <cellStyle name="Normal 59 3 2 3 3" xfId="19396" xr:uid="{00000000-0005-0000-0000-0000334C0000}"/>
    <cellStyle name="Normal 59 3 2 3 4" xfId="19397" xr:uid="{00000000-0005-0000-0000-0000344C0000}"/>
    <cellStyle name="Normal 59 3 2 4" xfId="19398" xr:uid="{00000000-0005-0000-0000-0000354C0000}"/>
    <cellStyle name="Normal 59 3 2 4 2" xfId="19399" xr:uid="{00000000-0005-0000-0000-0000364C0000}"/>
    <cellStyle name="Normal 59 3 2 4 2 2" xfId="19400" xr:uid="{00000000-0005-0000-0000-0000374C0000}"/>
    <cellStyle name="Normal 59 3 2 4 2 3" xfId="19401" xr:uid="{00000000-0005-0000-0000-0000384C0000}"/>
    <cellStyle name="Normal 59 3 2 4 3" xfId="19402" xr:uid="{00000000-0005-0000-0000-0000394C0000}"/>
    <cellStyle name="Normal 59 3 2 4 4" xfId="19403" xr:uid="{00000000-0005-0000-0000-00003A4C0000}"/>
    <cellStyle name="Normal 59 3 2 5" xfId="19404" xr:uid="{00000000-0005-0000-0000-00003B4C0000}"/>
    <cellStyle name="Normal 59 3 2 5 2" xfId="19405" xr:uid="{00000000-0005-0000-0000-00003C4C0000}"/>
    <cellStyle name="Normal 59 3 2 5 3" xfId="19406" xr:uid="{00000000-0005-0000-0000-00003D4C0000}"/>
    <cellStyle name="Normal 59 3 2 6" xfId="19407" xr:uid="{00000000-0005-0000-0000-00003E4C0000}"/>
    <cellStyle name="Normal 59 3 2 7" xfId="19408" xr:uid="{00000000-0005-0000-0000-00003F4C0000}"/>
    <cellStyle name="Normal 59 3 3" xfId="19409" xr:uid="{00000000-0005-0000-0000-0000404C0000}"/>
    <cellStyle name="Normal 59 3 3 2" xfId="19410" xr:uid="{00000000-0005-0000-0000-0000414C0000}"/>
    <cellStyle name="Normal 59 3 3 2 2" xfId="19411" xr:uid="{00000000-0005-0000-0000-0000424C0000}"/>
    <cellStyle name="Normal 59 3 3 2 3" xfId="19412" xr:uid="{00000000-0005-0000-0000-0000434C0000}"/>
    <cellStyle name="Normal 59 3 3 3" xfId="19413" xr:uid="{00000000-0005-0000-0000-0000444C0000}"/>
    <cellStyle name="Normal 59 3 3 4" xfId="19414" xr:uid="{00000000-0005-0000-0000-0000454C0000}"/>
    <cellStyle name="Normal 59 3 4" xfId="19415" xr:uid="{00000000-0005-0000-0000-0000464C0000}"/>
    <cellStyle name="Normal 59 3 4 2" xfId="19416" xr:uid="{00000000-0005-0000-0000-0000474C0000}"/>
    <cellStyle name="Normal 59 3 4 2 2" xfId="19417" xr:uid="{00000000-0005-0000-0000-0000484C0000}"/>
    <cellStyle name="Normal 59 3 4 2 3" xfId="19418" xr:uid="{00000000-0005-0000-0000-0000494C0000}"/>
    <cellStyle name="Normal 59 3 4 3" xfId="19419" xr:uid="{00000000-0005-0000-0000-00004A4C0000}"/>
    <cellStyle name="Normal 59 3 4 4" xfId="19420" xr:uid="{00000000-0005-0000-0000-00004B4C0000}"/>
    <cellStyle name="Normal 59 3 5" xfId="19421" xr:uid="{00000000-0005-0000-0000-00004C4C0000}"/>
    <cellStyle name="Normal 59 3 5 2" xfId="19422" xr:uid="{00000000-0005-0000-0000-00004D4C0000}"/>
    <cellStyle name="Normal 59 3 5 2 2" xfId="19423" xr:uid="{00000000-0005-0000-0000-00004E4C0000}"/>
    <cellStyle name="Normal 59 3 5 2 3" xfId="19424" xr:uid="{00000000-0005-0000-0000-00004F4C0000}"/>
    <cellStyle name="Normal 59 3 5 3" xfId="19425" xr:uid="{00000000-0005-0000-0000-0000504C0000}"/>
    <cellStyle name="Normal 59 3 5 4" xfId="19426" xr:uid="{00000000-0005-0000-0000-0000514C0000}"/>
    <cellStyle name="Normal 59 3 6" xfId="19427" xr:uid="{00000000-0005-0000-0000-0000524C0000}"/>
    <cellStyle name="Normal 59 3 6 2" xfId="19428" xr:uid="{00000000-0005-0000-0000-0000534C0000}"/>
    <cellStyle name="Normal 59 3 6 3" xfId="19429" xr:uid="{00000000-0005-0000-0000-0000544C0000}"/>
    <cellStyle name="Normal 59 3 7" xfId="19430" xr:uid="{00000000-0005-0000-0000-0000554C0000}"/>
    <cellStyle name="Normal 59 3 8" xfId="19431" xr:uid="{00000000-0005-0000-0000-0000564C0000}"/>
    <cellStyle name="Normal 59 3 9" xfId="19432" xr:uid="{00000000-0005-0000-0000-0000574C0000}"/>
    <cellStyle name="Normal 59 4" xfId="19433" xr:uid="{00000000-0005-0000-0000-0000584C0000}"/>
    <cellStyle name="Normal 59 4 2" xfId="19434" xr:uid="{00000000-0005-0000-0000-0000594C0000}"/>
    <cellStyle name="Normal 59 4 2 2" xfId="19435" xr:uid="{00000000-0005-0000-0000-00005A4C0000}"/>
    <cellStyle name="Normal 59 4 2 2 2" xfId="19436" xr:uid="{00000000-0005-0000-0000-00005B4C0000}"/>
    <cellStyle name="Normal 59 4 2 2 3" xfId="19437" xr:uid="{00000000-0005-0000-0000-00005C4C0000}"/>
    <cellStyle name="Normal 59 4 2 3" xfId="19438" xr:uid="{00000000-0005-0000-0000-00005D4C0000}"/>
    <cellStyle name="Normal 59 4 2 4" xfId="19439" xr:uid="{00000000-0005-0000-0000-00005E4C0000}"/>
    <cellStyle name="Normal 59 4 3" xfId="19440" xr:uid="{00000000-0005-0000-0000-00005F4C0000}"/>
    <cellStyle name="Normal 59 4 3 2" xfId="19441" xr:uid="{00000000-0005-0000-0000-0000604C0000}"/>
    <cellStyle name="Normal 59 4 3 2 2" xfId="19442" xr:uid="{00000000-0005-0000-0000-0000614C0000}"/>
    <cellStyle name="Normal 59 4 3 2 3" xfId="19443" xr:uid="{00000000-0005-0000-0000-0000624C0000}"/>
    <cellStyle name="Normal 59 4 3 3" xfId="19444" xr:uid="{00000000-0005-0000-0000-0000634C0000}"/>
    <cellStyle name="Normal 59 4 3 4" xfId="19445" xr:uid="{00000000-0005-0000-0000-0000644C0000}"/>
    <cellStyle name="Normal 59 4 4" xfId="19446" xr:uid="{00000000-0005-0000-0000-0000654C0000}"/>
    <cellStyle name="Normal 59 4 4 2" xfId="19447" xr:uid="{00000000-0005-0000-0000-0000664C0000}"/>
    <cellStyle name="Normal 59 4 4 2 2" xfId="19448" xr:uid="{00000000-0005-0000-0000-0000674C0000}"/>
    <cellStyle name="Normal 59 4 4 2 3" xfId="19449" xr:uid="{00000000-0005-0000-0000-0000684C0000}"/>
    <cellStyle name="Normal 59 4 4 3" xfId="19450" xr:uid="{00000000-0005-0000-0000-0000694C0000}"/>
    <cellStyle name="Normal 59 4 4 4" xfId="19451" xr:uid="{00000000-0005-0000-0000-00006A4C0000}"/>
    <cellStyle name="Normal 59 4 5" xfId="19452" xr:uid="{00000000-0005-0000-0000-00006B4C0000}"/>
    <cellStyle name="Normal 59 4 5 2" xfId="19453" xr:uid="{00000000-0005-0000-0000-00006C4C0000}"/>
    <cellStyle name="Normal 59 4 5 3" xfId="19454" xr:uid="{00000000-0005-0000-0000-00006D4C0000}"/>
    <cellStyle name="Normal 59 4 6" xfId="19455" xr:uid="{00000000-0005-0000-0000-00006E4C0000}"/>
    <cellStyle name="Normal 59 4 7" xfId="19456" xr:uid="{00000000-0005-0000-0000-00006F4C0000}"/>
    <cellStyle name="Normal 59 5" xfId="19457" xr:uid="{00000000-0005-0000-0000-0000704C0000}"/>
    <cellStyle name="Normal 59 5 2" xfId="19458" xr:uid="{00000000-0005-0000-0000-0000714C0000}"/>
    <cellStyle name="Normal 59 5 2 2" xfId="19459" xr:uid="{00000000-0005-0000-0000-0000724C0000}"/>
    <cellStyle name="Normal 59 5 2 3" xfId="19460" xr:uid="{00000000-0005-0000-0000-0000734C0000}"/>
    <cellStyle name="Normal 59 5 3" xfId="19461" xr:uid="{00000000-0005-0000-0000-0000744C0000}"/>
    <cellStyle name="Normal 59 5 4" xfId="19462" xr:uid="{00000000-0005-0000-0000-0000754C0000}"/>
    <cellStyle name="Normal 59 6" xfId="19463" xr:uid="{00000000-0005-0000-0000-0000764C0000}"/>
    <cellStyle name="Normal 59 6 2" xfId="19464" xr:uid="{00000000-0005-0000-0000-0000774C0000}"/>
    <cellStyle name="Normal 59 6 2 2" xfId="19465" xr:uid="{00000000-0005-0000-0000-0000784C0000}"/>
    <cellStyle name="Normal 59 6 2 3" xfId="19466" xr:uid="{00000000-0005-0000-0000-0000794C0000}"/>
    <cellStyle name="Normal 59 6 3" xfId="19467" xr:uid="{00000000-0005-0000-0000-00007A4C0000}"/>
    <cellStyle name="Normal 59 6 4" xfId="19468" xr:uid="{00000000-0005-0000-0000-00007B4C0000}"/>
    <cellStyle name="Normal 59 7" xfId="19469" xr:uid="{00000000-0005-0000-0000-00007C4C0000}"/>
    <cellStyle name="Normal 59 7 2" xfId="19470" xr:uid="{00000000-0005-0000-0000-00007D4C0000}"/>
    <cellStyle name="Normal 59 7 2 2" xfId="19471" xr:uid="{00000000-0005-0000-0000-00007E4C0000}"/>
    <cellStyle name="Normal 59 7 2 3" xfId="19472" xr:uid="{00000000-0005-0000-0000-00007F4C0000}"/>
    <cellStyle name="Normal 59 7 3" xfId="19473" xr:uid="{00000000-0005-0000-0000-0000804C0000}"/>
    <cellStyle name="Normal 59 7 4" xfId="19474" xr:uid="{00000000-0005-0000-0000-0000814C0000}"/>
    <cellStyle name="Normal 59 8" xfId="19475" xr:uid="{00000000-0005-0000-0000-0000824C0000}"/>
    <cellStyle name="Normal 59 8 2" xfId="19476" xr:uid="{00000000-0005-0000-0000-0000834C0000}"/>
    <cellStyle name="Normal 59 8 3" xfId="19477" xr:uid="{00000000-0005-0000-0000-0000844C0000}"/>
    <cellStyle name="Normal 59 9" xfId="19478" xr:uid="{00000000-0005-0000-0000-0000854C0000}"/>
    <cellStyle name="Normal 6" xfId="38" xr:uid="{00000000-0005-0000-0000-0000864C0000}"/>
    <cellStyle name="Normal 6 10" xfId="19479" xr:uid="{00000000-0005-0000-0000-0000874C0000}"/>
    <cellStyle name="Normal 6 10 2" xfId="19480" xr:uid="{00000000-0005-0000-0000-0000884C0000}"/>
    <cellStyle name="Normal 6 10 2 2" xfId="19481" xr:uid="{00000000-0005-0000-0000-0000894C0000}"/>
    <cellStyle name="Normal 6 10 2 2 2" xfId="19482" xr:uid="{00000000-0005-0000-0000-00008A4C0000}"/>
    <cellStyle name="Normal 6 10 2 2 2 2" xfId="19483" xr:uid="{00000000-0005-0000-0000-00008B4C0000}"/>
    <cellStyle name="Normal 6 10 2 2 2 3" xfId="19484" xr:uid="{00000000-0005-0000-0000-00008C4C0000}"/>
    <cellStyle name="Normal 6 10 2 2 2 4" xfId="19485" xr:uid="{00000000-0005-0000-0000-00008D4C0000}"/>
    <cellStyle name="Normal 6 10 2 2 3" xfId="19486" xr:uid="{00000000-0005-0000-0000-00008E4C0000}"/>
    <cellStyle name="Normal 6 10 2 2 4" xfId="19487" xr:uid="{00000000-0005-0000-0000-00008F4C0000}"/>
    <cellStyle name="Normal 6 10 2 2 5" xfId="19488" xr:uid="{00000000-0005-0000-0000-0000904C0000}"/>
    <cellStyle name="Normal 6 10 2 3" xfId="19489" xr:uid="{00000000-0005-0000-0000-0000914C0000}"/>
    <cellStyle name="Normal 6 10 2 3 2" xfId="19490" xr:uid="{00000000-0005-0000-0000-0000924C0000}"/>
    <cellStyle name="Normal 6 10 2 3 2 2" xfId="19491" xr:uid="{00000000-0005-0000-0000-0000934C0000}"/>
    <cellStyle name="Normal 6 10 2 3 2 3" xfId="19492" xr:uid="{00000000-0005-0000-0000-0000944C0000}"/>
    <cellStyle name="Normal 6 10 2 3 3" xfId="19493" xr:uid="{00000000-0005-0000-0000-0000954C0000}"/>
    <cellStyle name="Normal 6 10 2 3 4" xfId="19494" xr:uid="{00000000-0005-0000-0000-0000964C0000}"/>
    <cellStyle name="Normal 6 10 2 3 5" xfId="19495" xr:uid="{00000000-0005-0000-0000-0000974C0000}"/>
    <cellStyle name="Normal 6 10 2 4" xfId="19496" xr:uid="{00000000-0005-0000-0000-0000984C0000}"/>
    <cellStyle name="Normal 6 10 2 4 2" xfId="19497" xr:uid="{00000000-0005-0000-0000-0000994C0000}"/>
    <cellStyle name="Normal 6 10 2 4 2 2" xfId="19498" xr:uid="{00000000-0005-0000-0000-00009A4C0000}"/>
    <cellStyle name="Normal 6 10 2 4 2 3" xfId="19499" xr:uid="{00000000-0005-0000-0000-00009B4C0000}"/>
    <cellStyle name="Normal 6 10 2 4 3" xfId="19500" xr:uid="{00000000-0005-0000-0000-00009C4C0000}"/>
    <cellStyle name="Normal 6 10 2 4 4" xfId="19501" xr:uid="{00000000-0005-0000-0000-00009D4C0000}"/>
    <cellStyle name="Normal 6 10 2 5" xfId="19502" xr:uid="{00000000-0005-0000-0000-00009E4C0000}"/>
    <cellStyle name="Normal 6 10 2 5 2" xfId="19503" xr:uid="{00000000-0005-0000-0000-00009F4C0000}"/>
    <cellStyle name="Normal 6 10 2 5 3" xfId="19504" xr:uid="{00000000-0005-0000-0000-0000A04C0000}"/>
    <cellStyle name="Normal 6 10 2 6" xfId="19505" xr:uid="{00000000-0005-0000-0000-0000A14C0000}"/>
    <cellStyle name="Normal 6 10 2 7" xfId="19506" xr:uid="{00000000-0005-0000-0000-0000A24C0000}"/>
    <cellStyle name="Normal 6 10 2 8" xfId="19507" xr:uid="{00000000-0005-0000-0000-0000A34C0000}"/>
    <cellStyle name="Normal 6 10 3" xfId="19508" xr:uid="{00000000-0005-0000-0000-0000A44C0000}"/>
    <cellStyle name="Normal 6 10 3 2" xfId="19509" xr:uid="{00000000-0005-0000-0000-0000A54C0000}"/>
    <cellStyle name="Normal 6 10 3 2 2" xfId="19510" xr:uid="{00000000-0005-0000-0000-0000A64C0000}"/>
    <cellStyle name="Normal 6 10 3 2 2 2" xfId="19511" xr:uid="{00000000-0005-0000-0000-0000A74C0000}"/>
    <cellStyle name="Normal 6 10 3 2 3" xfId="19512" xr:uid="{00000000-0005-0000-0000-0000A84C0000}"/>
    <cellStyle name="Normal 6 10 3 2 4" xfId="19513" xr:uid="{00000000-0005-0000-0000-0000A94C0000}"/>
    <cellStyle name="Normal 6 10 3 3" xfId="19514" xr:uid="{00000000-0005-0000-0000-0000AA4C0000}"/>
    <cellStyle name="Normal 6 10 3 3 2" xfId="19515" xr:uid="{00000000-0005-0000-0000-0000AB4C0000}"/>
    <cellStyle name="Normal 6 10 3 4" xfId="19516" xr:uid="{00000000-0005-0000-0000-0000AC4C0000}"/>
    <cellStyle name="Normal 6 10 3 5" xfId="19517" xr:uid="{00000000-0005-0000-0000-0000AD4C0000}"/>
    <cellStyle name="Normal 6 10 4" xfId="19518" xr:uid="{00000000-0005-0000-0000-0000AE4C0000}"/>
    <cellStyle name="Normal 6 10 4 2" xfId="19519" xr:uid="{00000000-0005-0000-0000-0000AF4C0000}"/>
    <cellStyle name="Normal 6 10 4 2 2" xfId="19520" xr:uid="{00000000-0005-0000-0000-0000B04C0000}"/>
    <cellStyle name="Normal 6 10 4 2 3" xfId="19521" xr:uid="{00000000-0005-0000-0000-0000B14C0000}"/>
    <cellStyle name="Normal 6 10 4 2 4" xfId="19522" xr:uid="{00000000-0005-0000-0000-0000B24C0000}"/>
    <cellStyle name="Normal 6 10 4 3" xfId="19523" xr:uid="{00000000-0005-0000-0000-0000B34C0000}"/>
    <cellStyle name="Normal 6 10 4 4" xfId="19524" xr:uid="{00000000-0005-0000-0000-0000B44C0000}"/>
    <cellStyle name="Normal 6 10 4 5" xfId="19525" xr:uid="{00000000-0005-0000-0000-0000B54C0000}"/>
    <cellStyle name="Normal 6 10 5" xfId="19526" xr:uid="{00000000-0005-0000-0000-0000B64C0000}"/>
    <cellStyle name="Normal 6 10 5 2" xfId="19527" xr:uid="{00000000-0005-0000-0000-0000B74C0000}"/>
    <cellStyle name="Normal 6 10 5 2 2" xfId="19528" xr:uid="{00000000-0005-0000-0000-0000B84C0000}"/>
    <cellStyle name="Normal 6 10 5 2 3" xfId="19529" xr:uid="{00000000-0005-0000-0000-0000B94C0000}"/>
    <cellStyle name="Normal 6 10 5 3" xfId="19530" xr:uid="{00000000-0005-0000-0000-0000BA4C0000}"/>
    <cellStyle name="Normal 6 10 5 4" xfId="19531" xr:uid="{00000000-0005-0000-0000-0000BB4C0000}"/>
    <cellStyle name="Normal 6 10 5 5" xfId="19532" xr:uid="{00000000-0005-0000-0000-0000BC4C0000}"/>
    <cellStyle name="Normal 6 10 6" xfId="19533" xr:uid="{00000000-0005-0000-0000-0000BD4C0000}"/>
    <cellStyle name="Normal 6 10 6 2" xfId="19534" xr:uid="{00000000-0005-0000-0000-0000BE4C0000}"/>
    <cellStyle name="Normal 6 10 6 3" xfId="19535" xr:uid="{00000000-0005-0000-0000-0000BF4C0000}"/>
    <cellStyle name="Normal 6 10 7" xfId="19536" xr:uid="{00000000-0005-0000-0000-0000C04C0000}"/>
    <cellStyle name="Normal 6 10 8" xfId="19537" xr:uid="{00000000-0005-0000-0000-0000C14C0000}"/>
    <cellStyle name="Normal 6 10 9" xfId="19538" xr:uid="{00000000-0005-0000-0000-0000C24C0000}"/>
    <cellStyle name="Normal 6 11" xfId="19539" xr:uid="{00000000-0005-0000-0000-0000C34C0000}"/>
    <cellStyle name="Normal 6 11 2" xfId="19540" xr:uid="{00000000-0005-0000-0000-0000C44C0000}"/>
    <cellStyle name="Normal 6 11 2 2" xfId="19541" xr:uid="{00000000-0005-0000-0000-0000C54C0000}"/>
    <cellStyle name="Normal 6 11 2 2 2" xfId="19542" xr:uid="{00000000-0005-0000-0000-0000C64C0000}"/>
    <cellStyle name="Normal 6 11 2 3" xfId="19543" xr:uid="{00000000-0005-0000-0000-0000C74C0000}"/>
    <cellStyle name="Normal 6 11 2 4" xfId="19544" xr:uid="{00000000-0005-0000-0000-0000C84C0000}"/>
    <cellStyle name="Normal 6 11 3" xfId="19545" xr:uid="{00000000-0005-0000-0000-0000C94C0000}"/>
    <cellStyle name="Normal 6 11 3 2" xfId="19546" xr:uid="{00000000-0005-0000-0000-0000CA4C0000}"/>
    <cellStyle name="Normal 6 11 3 2 2" xfId="19547" xr:uid="{00000000-0005-0000-0000-0000CB4C0000}"/>
    <cellStyle name="Normal 6 11 3 3" xfId="19548" xr:uid="{00000000-0005-0000-0000-0000CC4C0000}"/>
    <cellStyle name="Normal 6 11 4" xfId="19549" xr:uid="{00000000-0005-0000-0000-0000CD4C0000}"/>
    <cellStyle name="Normal 6 11 4 2" xfId="19550" xr:uid="{00000000-0005-0000-0000-0000CE4C0000}"/>
    <cellStyle name="Normal 6 11 5" xfId="19551" xr:uid="{00000000-0005-0000-0000-0000CF4C0000}"/>
    <cellStyle name="Normal 6 11 6" xfId="19552" xr:uid="{00000000-0005-0000-0000-0000D04C0000}"/>
    <cellStyle name="Normal 6 12" xfId="19553" xr:uid="{00000000-0005-0000-0000-0000D14C0000}"/>
    <cellStyle name="Normal 6 12 2" xfId="19554" xr:uid="{00000000-0005-0000-0000-0000D24C0000}"/>
    <cellStyle name="Normal 6 12 2 2" xfId="19555" xr:uid="{00000000-0005-0000-0000-0000D34C0000}"/>
    <cellStyle name="Normal 6 12 2 2 2" xfId="19556" xr:uid="{00000000-0005-0000-0000-0000D44C0000}"/>
    <cellStyle name="Normal 6 12 2 2 2 2" xfId="19557" xr:uid="{00000000-0005-0000-0000-0000D54C0000}"/>
    <cellStyle name="Normal 6 12 2 2 3" xfId="19558" xr:uid="{00000000-0005-0000-0000-0000D64C0000}"/>
    <cellStyle name="Normal 6 12 2 2 4" xfId="19559" xr:uid="{00000000-0005-0000-0000-0000D74C0000}"/>
    <cellStyle name="Normal 6 12 2 3" xfId="19560" xr:uid="{00000000-0005-0000-0000-0000D84C0000}"/>
    <cellStyle name="Normal 6 12 2 3 2" xfId="19561" xr:uid="{00000000-0005-0000-0000-0000D94C0000}"/>
    <cellStyle name="Normal 6 12 2 4" xfId="19562" xr:uid="{00000000-0005-0000-0000-0000DA4C0000}"/>
    <cellStyle name="Normal 6 12 2 5" xfId="19563" xr:uid="{00000000-0005-0000-0000-0000DB4C0000}"/>
    <cellStyle name="Normal 6 12 3" xfId="19564" xr:uid="{00000000-0005-0000-0000-0000DC4C0000}"/>
    <cellStyle name="Normal 6 12 3 2" xfId="19565" xr:uid="{00000000-0005-0000-0000-0000DD4C0000}"/>
    <cellStyle name="Normal 6 12 3 2 2" xfId="19566" xr:uid="{00000000-0005-0000-0000-0000DE4C0000}"/>
    <cellStyle name="Normal 6 12 3 2 2 2" xfId="19567" xr:uid="{00000000-0005-0000-0000-0000DF4C0000}"/>
    <cellStyle name="Normal 6 12 3 2 3" xfId="19568" xr:uid="{00000000-0005-0000-0000-0000E04C0000}"/>
    <cellStyle name="Normal 6 12 3 2 4" xfId="19569" xr:uid="{00000000-0005-0000-0000-0000E14C0000}"/>
    <cellStyle name="Normal 6 12 3 3" xfId="19570" xr:uid="{00000000-0005-0000-0000-0000E24C0000}"/>
    <cellStyle name="Normal 6 12 3 3 2" xfId="19571" xr:uid="{00000000-0005-0000-0000-0000E34C0000}"/>
    <cellStyle name="Normal 6 12 3 4" xfId="19572" xr:uid="{00000000-0005-0000-0000-0000E44C0000}"/>
    <cellStyle name="Normal 6 12 3 5" xfId="19573" xr:uid="{00000000-0005-0000-0000-0000E54C0000}"/>
    <cellStyle name="Normal 6 12 4" xfId="19574" xr:uid="{00000000-0005-0000-0000-0000E64C0000}"/>
    <cellStyle name="Normal 6 12 4 2" xfId="19575" xr:uid="{00000000-0005-0000-0000-0000E74C0000}"/>
    <cellStyle name="Normal 6 12 4 2 2" xfId="19576" xr:uid="{00000000-0005-0000-0000-0000E84C0000}"/>
    <cellStyle name="Normal 6 12 4 2 3" xfId="19577" xr:uid="{00000000-0005-0000-0000-0000E94C0000}"/>
    <cellStyle name="Normal 6 12 4 2 4" xfId="19578" xr:uid="{00000000-0005-0000-0000-0000EA4C0000}"/>
    <cellStyle name="Normal 6 12 4 3" xfId="19579" xr:uid="{00000000-0005-0000-0000-0000EB4C0000}"/>
    <cellStyle name="Normal 6 12 4 4" xfId="19580" xr:uid="{00000000-0005-0000-0000-0000EC4C0000}"/>
    <cellStyle name="Normal 6 12 4 5" xfId="19581" xr:uid="{00000000-0005-0000-0000-0000ED4C0000}"/>
    <cellStyle name="Normal 6 12 5" xfId="19582" xr:uid="{00000000-0005-0000-0000-0000EE4C0000}"/>
    <cellStyle name="Normal 6 12 5 2" xfId="19583" xr:uid="{00000000-0005-0000-0000-0000EF4C0000}"/>
    <cellStyle name="Normal 6 12 5 3" xfId="19584" xr:uid="{00000000-0005-0000-0000-0000F04C0000}"/>
    <cellStyle name="Normal 6 12 5 4" xfId="19585" xr:uid="{00000000-0005-0000-0000-0000F14C0000}"/>
    <cellStyle name="Normal 6 12 6" xfId="19586" xr:uid="{00000000-0005-0000-0000-0000F24C0000}"/>
    <cellStyle name="Normal 6 12 7" xfId="19587" xr:uid="{00000000-0005-0000-0000-0000F34C0000}"/>
    <cellStyle name="Normal 6 12 8" xfId="19588" xr:uid="{00000000-0005-0000-0000-0000F44C0000}"/>
    <cellStyle name="Normal 6 13" xfId="19589" xr:uid="{00000000-0005-0000-0000-0000F54C0000}"/>
    <cellStyle name="Normal 6 13 2" xfId="19590" xr:uid="{00000000-0005-0000-0000-0000F64C0000}"/>
    <cellStyle name="Normal 6 13 2 2" xfId="19591" xr:uid="{00000000-0005-0000-0000-0000F74C0000}"/>
    <cellStyle name="Normal 6 13 2 2 2" xfId="19592" xr:uid="{00000000-0005-0000-0000-0000F84C0000}"/>
    <cellStyle name="Normal 6 13 2 2 2 2" xfId="19593" xr:uid="{00000000-0005-0000-0000-0000F94C0000}"/>
    <cellStyle name="Normal 6 13 2 2 3" xfId="19594" xr:uid="{00000000-0005-0000-0000-0000FA4C0000}"/>
    <cellStyle name="Normal 6 13 2 2 4" xfId="19595" xr:uid="{00000000-0005-0000-0000-0000FB4C0000}"/>
    <cellStyle name="Normal 6 13 2 3" xfId="19596" xr:uid="{00000000-0005-0000-0000-0000FC4C0000}"/>
    <cellStyle name="Normal 6 13 2 3 2" xfId="19597" xr:uid="{00000000-0005-0000-0000-0000FD4C0000}"/>
    <cellStyle name="Normal 6 13 2 4" xfId="19598" xr:uid="{00000000-0005-0000-0000-0000FE4C0000}"/>
    <cellStyle name="Normal 6 13 2 5" xfId="19599" xr:uid="{00000000-0005-0000-0000-0000FF4C0000}"/>
    <cellStyle name="Normal 6 13 3" xfId="19600" xr:uid="{00000000-0005-0000-0000-0000004D0000}"/>
    <cellStyle name="Normal 6 13 3 2" xfId="19601" xr:uid="{00000000-0005-0000-0000-0000014D0000}"/>
    <cellStyle name="Normal 6 13 3 2 2" xfId="19602" xr:uid="{00000000-0005-0000-0000-0000024D0000}"/>
    <cellStyle name="Normal 6 13 3 2 3" xfId="19603" xr:uid="{00000000-0005-0000-0000-0000034D0000}"/>
    <cellStyle name="Normal 6 13 3 3" xfId="19604" xr:uid="{00000000-0005-0000-0000-0000044D0000}"/>
    <cellStyle name="Normal 6 13 3 3 2" xfId="19605" xr:uid="{00000000-0005-0000-0000-0000054D0000}"/>
    <cellStyle name="Normal 6 13 3 4" xfId="19606" xr:uid="{00000000-0005-0000-0000-0000064D0000}"/>
    <cellStyle name="Normal 6 13 4" xfId="19607" xr:uid="{00000000-0005-0000-0000-0000074D0000}"/>
    <cellStyle name="Normal 6 13 4 2" xfId="19608" xr:uid="{00000000-0005-0000-0000-0000084D0000}"/>
    <cellStyle name="Normal 6 13 4 3" xfId="19609" xr:uid="{00000000-0005-0000-0000-0000094D0000}"/>
    <cellStyle name="Normal 6 13 5" xfId="19610" xr:uid="{00000000-0005-0000-0000-00000A4D0000}"/>
    <cellStyle name="Normal 6 13 5 2" xfId="19611" xr:uid="{00000000-0005-0000-0000-00000B4D0000}"/>
    <cellStyle name="Normal 6 13 6" xfId="19612" xr:uid="{00000000-0005-0000-0000-00000C4D0000}"/>
    <cellStyle name="Normal 6 14" xfId="19613" xr:uid="{00000000-0005-0000-0000-00000D4D0000}"/>
    <cellStyle name="Normal 6 14 2" xfId="19614" xr:uid="{00000000-0005-0000-0000-00000E4D0000}"/>
    <cellStyle name="Normal 6 14 2 2" xfId="19615" xr:uid="{00000000-0005-0000-0000-00000F4D0000}"/>
    <cellStyle name="Normal 6 14 2 2 2" xfId="19616" xr:uid="{00000000-0005-0000-0000-0000104D0000}"/>
    <cellStyle name="Normal 6 14 2 2 3" xfId="19617" xr:uid="{00000000-0005-0000-0000-0000114D0000}"/>
    <cellStyle name="Normal 6 14 2 3" xfId="19618" xr:uid="{00000000-0005-0000-0000-0000124D0000}"/>
    <cellStyle name="Normal 6 14 2 3 2" xfId="19619" xr:uid="{00000000-0005-0000-0000-0000134D0000}"/>
    <cellStyle name="Normal 6 14 2 4" xfId="19620" xr:uid="{00000000-0005-0000-0000-0000144D0000}"/>
    <cellStyle name="Normal 6 14 3" xfId="19621" xr:uid="{00000000-0005-0000-0000-0000154D0000}"/>
    <cellStyle name="Normal 6 14 3 2" xfId="19622" xr:uid="{00000000-0005-0000-0000-0000164D0000}"/>
    <cellStyle name="Normal 6 14 3 2 2" xfId="19623" xr:uid="{00000000-0005-0000-0000-0000174D0000}"/>
    <cellStyle name="Normal 6 14 3 3" xfId="19624" xr:uid="{00000000-0005-0000-0000-0000184D0000}"/>
    <cellStyle name="Normal 6 14 3 4" xfId="19625" xr:uid="{00000000-0005-0000-0000-0000194D0000}"/>
    <cellStyle name="Normal 6 14 4" xfId="19626" xr:uid="{00000000-0005-0000-0000-00001A4D0000}"/>
    <cellStyle name="Normal 6 14 4 2" xfId="19627" xr:uid="{00000000-0005-0000-0000-00001B4D0000}"/>
    <cellStyle name="Normal 6 14 4 3" xfId="19628" xr:uid="{00000000-0005-0000-0000-00001C4D0000}"/>
    <cellStyle name="Normal 6 14 5" xfId="19629" xr:uid="{00000000-0005-0000-0000-00001D4D0000}"/>
    <cellStyle name="Normal 6 14 6" xfId="19630" xr:uid="{00000000-0005-0000-0000-00001E4D0000}"/>
    <cellStyle name="Normal 6 15" xfId="19631" xr:uid="{00000000-0005-0000-0000-00001F4D0000}"/>
    <cellStyle name="Normal 6 15 2" xfId="19632" xr:uid="{00000000-0005-0000-0000-0000204D0000}"/>
    <cellStyle name="Normal 6 15 2 2" xfId="19633" xr:uid="{00000000-0005-0000-0000-0000214D0000}"/>
    <cellStyle name="Normal 6 15 2 2 2" xfId="19634" xr:uid="{00000000-0005-0000-0000-0000224D0000}"/>
    <cellStyle name="Normal 6 15 2 2 3" xfId="19635" xr:uid="{00000000-0005-0000-0000-0000234D0000}"/>
    <cellStyle name="Normal 6 15 2 3" xfId="19636" xr:uid="{00000000-0005-0000-0000-0000244D0000}"/>
    <cellStyle name="Normal 6 15 2 3 2" xfId="19637" xr:uid="{00000000-0005-0000-0000-0000254D0000}"/>
    <cellStyle name="Normal 6 15 2 4" xfId="19638" xr:uid="{00000000-0005-0000-0000-0000264D0000}"/>
    <cellStyle name="Normal 6 15 3" xfId="19639" xr:uid="{00000000-0005-0000-0000-0000274D0000}"/>
    <cellStyle name="Normal 6 15 3 2" xfId="19640" xr:uid="{00000000-0005-0000-0000-0000284D0000}"/>
    <cellStyle name="Normal 6 15 3 2 2" xfId="19641" xr:uid="{00000000-0005-0000-0000-0000294D0000}"/>
    <cellStyle name="Normal 6 15 3 3" xfId="19642" xr:uid="{00000000-0005-0000-0000-00002A4D0000}"/>
    <cellStyle name="Normal 6 15 3 4" xfId="19643" xr:uid="{00000000-0005-0000-0000-00002B4D0000}"/>
    <cellStyle name="Normal 6 15 4" xfId="19644" xr:uid="{00000000-0005-0000-0000-00002C4D0000}"/>
    <cellStyle name="Normal 6 15 4 2" xfId="19645" xr:uid="{00000000-0005-0000-0000-00002D4D0000}"/>
    <cellStyle name="Normal 6 15 4 3" xfId="19646" xr:uid="{00000000-0005-0000-0000-00002E4D0000}"/>
    <cellStyle name="Normal 6 15 5" xfId="19647" xr:uid="{00000000-0005-0000-0000-00002F4D0000}"/>
    <cellStyle name="Normal 6 15 6" xfId="19648" xr:uid="{00000000-0005-0000-0000-0000304D0000}"/>
    <cellStyle name="Normal 6 16" xfId="19649" xr:uid="{00000000-0005-0000-0000-0000314D0000}"/>
    <cellStyle name="Normal 6 16 2" xfId="19650" xr:uid="{00000000-0005-0000-0000-0000324D0000}"/>
    <cellStyle name="Normal 6 16 2 2" xfId="19651" xr:uid="{00000000-0005-0000-0000-0000334D0000}"/>
    <cellStyle name="Normal 6 16 2 2 2" xfId="19652" xr:uid="{00000000-0005-0000-0000-0000344D0000}"/>
    <cellStyle name="Normal 6 16 2 2 3" xfId="19653" xr:uid="{00000000-0005-0000-0000-0000354D0000}"/>
    <cellStyle name="Normal 6 16 2 3" xfId="19654" xr:uid="{00000000-0005-0000-0000-0000364D0000}"/>
    <cellStyle name="Normal 6 16 2 3 2" xfId="19655" xr:uid="{00000000-0005-0000-0000-0000374D0000}"/>
    <cellStyle name="Normal 6 16 2 4" xfId="19656" xr:uid="{00000000-0005-0000-0000-0000384D0000}"/>
    <cellStyle name="Normal 6 16 3" xfId="19657" xr:uid="{00000000-0005-0000-0000-0000394D0000}"/>
    <cellStyle name="Normal 6 16 3 2" xfId="19658" xr:uid="{00000000-0005-0000-0000-00003A4D0000}"/>
    <cellStyle name="Normal 6 16 3 2 2" xfId="19659" xr:uid="{00000000-0005-0000-0000-00003B4D0000}"/>
    <cellStyle name="Normal 6 16 3 3" xfId="19660" xr:uid="{00000000-0005-0000-0000-00003C4D0000}"/>
    <cellStyle name="Normal 6 16 3 4" xfId="19661" xr:uid="{00000000-0005-0000-0000-00003D4D0000}"/>
    <cellStyle name="Normal 6 16 4" xfId="19662" xr:uid="{00000000-0005-0000-0000-00003E4D0000}"/>
    <cellStyle name="Normal 6 16 4 2" xfId="19663" xr:uid="{00000000-0005-0000-0000-00003F4D0000}"/>
    <cellStyle name="Normal 6 16 4 3" xfId="19664" xr:uid="{00000000-0005-0000-0000-0000404D0000}"/>
    <cellStyle name="Normal 6 16 5" xfId="19665" xr:uid="{00000000-0005-0000-0000-0000414D0000}"/>
    <cellStyle name="Normal 6 16 6" xfId="19666" xr:uid="{00000000-0005-0000-0000-0000424D0000}"/>
    <cellStyle name="Normal 6 17" xfId="19667" xr:uid="{00000000-0005-0000-0000-0000434D0000}"/>
    <cellStyle name="Normal 6 17 2" xfId="19668" xr:uid="{00000000-0005-0000-0000-0000444D0000}"/>
    <cellStyle name="Normal 6 17 2 2" xfId="19669" xr:uid="{00000000-0005-0000-0000-0000454D0000}"/>
    <cellStyle name="Normal 6 17 2 2 2" xfId="19670" xr:uid="{00000000-0005-0000-0000-0000464D0000}"/>
    <cellStyle name="Normal 6 17 2 3" xfId="19671" xr:uid="{00000000-0005-0000-0000-0000474D0000}"/>
    <cellStyle name="Normal 6 17 3" xfId="19672" xr:uid="{00000000-0005-0000-0000-0000484D0000}"/>
    <cellStyle name="Normal 6 17 3 2" xfId="19673" xr:uid="{00000000-0005-0000-0000-0000494D0000}"/>
    <cellStyle name="Normal 6 17 3 2 2" xfId="19674" xr:uid="{00000000-0005-0000-0000-00004A4D0000}"/>
    <cellStyle name="Normal 6 17 3 3" xfId="19675" xr:uid="{00000000-0005-0000-0000-00004B4D0000}"/>
    <cellStyle name="Normal 6 17 4" xfId="19676" xr:uid="{00000000-0005-0000-0000-00004C4D0000}"/>
    <cellStyle name="Normal 6 17 4 2" xfId="19677" xr:uid="{00000000-0005-0000-0000-00004D4D0000}"/>
    <cellStyle name="Normal 6 17 5" xfId="19678" xr:uid="{00000000-0005-0000-0000-00004E4D0000}"/>
    <cellStyle name="Normal 6 17 6" xfId="19679" xr:uid="{00000000-0005-0000-0000-00004F4D0000}"/>
    <cellStyle name="Normal 6 18" xfId="19680" xr:uid="{00000000-0005-0000-0000-0000504D0000}"/>
    <cellStyle name="Normal 6 18 2" xfId="19681" xr:uid="{00000000-0005-0000-0000-0000514D0000}"/>
    <cellStyle name="Normal 6 18 2 2" xfId="19682" xr:uid="{00000000-0005-0000-0000-0000524D0000}"/>
    <cellStyle name="Normal 6 18 2 2 2" xfId="19683" xr:uid="{00000000-0005-0000-0000-0000534D0000}"/>
    <cellStyle name="Normal 6 18 2 3" xfId="19684" xr:uid="{00000000-0005-0000-0000-0000544D0000}"/>
    <cellStyle name="Normal 6 18 2 4" xfId="19685" xr:uid="{00000000-0005-0000-0000-0000554D0000}"/>
    <cellStyle name="Normal 6 18 3" xfId="19686" xr:uid="{00000000-0005-0000-0000-0000564D0000}"/>
    <cellStyle name="Normal 6 18 3 2" xfId="19687" xr:uid="{00000000-0005-0000-0000-0000574D0000}"/>
    <cellStyle name="Normal 6 18 3 2 2" xfId="19688" xr:uid="{00000000-0005-0000-0000-0000584D0000}"/>
    <cellStyle name="Normal 6 18 3 3" xfId="19689" xr:uid="{00000000-0005-0000-0000-0000594D0000}"/>
    <cellStyle name="Normal 6 18 3 4" xfId="19690" xr:uid="{00000000-0005-0000-0000-00005A4D0000}"/>
    <cellStyle name="Normal 6 18 4" xfId="19691" xr:uid="{00000000-0005-0000-0000-00005B4D0000}"/>
    <cellStyle name="Normal 6 18 4 2" xfId="19692" xr:uid="{00000000-0005-0000-0000-00005C4D0000}"/>
    <cellStyle name="Normal 6 18 5" xfId="19693" xr:uid="{00000000-0005-0000-0000-00005D4D0000}"/>
    <cellStyle name="Normal 6 18 6" xfId="19694" xr:uid="{00000000-0005-0000-0000-00005E4D0000}"/>
    <cellStyle name="Normal 6 19" xfId="19695" xr:uid="{00000000-0005-0000-0000-00005F4D0000}"/>
    <cellStyle name="Normal 6 19 2" xfId="19696" xr:uid="{00000000-0005-0000-0000-0000604D0000}"/>
    <cellStyle name="Normal 6 19 2 2" xfId="19697" xr:uid="{00000000-0005-0000-0000-0000614D0000}"/>
    <cellStyle name="Normal 6 19 3" xfId="19698" xr:uid="{00000000-0005-0000-0000-0000624D0000}"/>
    <cellStyle name="Normal 6 19 4" xfId="19699" xr:uid="{00000000-0005-0000-0000-0000634D0000}"/>
    <cellStyle name="Normal 6 2" xfId="19700" xr:uid="{00000000-0005-0000-0000-0000644D0000}"/>
    <cellStyle name="Normal 6 2 10" xfId="19701" xr:uid="{00000000-0005-0000-0000-0000654D0000}"/>
    <cellStyle name="Normal 6 2 10 2" xfId="19702" xr:uid="{00000000-0005-0000-0000-0000664D0000}"/>
    <cellStyle name="Normal 6 2 10 2 2" xfId="19703" xr:uid="{00000000-0005-0000-0000-0000674D0000}"/>
    <cellStyle name="Normal 6 2 10 2 2 2" xfId="19704" xr:uid="{00000000-0005-0000-0000-0000684D0000}"/>
    <cellStyle name="Normal 6 2 10 2 2 2 2" xfId="19705" xr:uid="{00000000-0005-0000-0000-0000694D0000}"/>
    <cellStyle name="Normal 6 2 10 2 2 2 3" xfId="19706" xr:uid="{00000000-0005-0000-0000-00006A4D0000}"/>
    <cellStyle name="Normal 6 2 10 2 2 3" xfId="19707" xr:uid="{00000000-0005-0000-0000-00006B4D0000}"/>
    <cellStyle name="Normal 6 2 10 2 2 4" xfId="19708" xr:uid="{00000000-0005-0000-0000-00006C4D0000}"/>
    <cellStyle name="Normal 6 2 10 2 3" xfId="19709" xr:uid="{00000000-0005-0000-0000-00006D4D0000}"/>
    <cellStyle name="Normal 6 2 10 2 3 2" xfId="19710" xr:uid="{00000000-0005-0000-0000-00006E4D0000}"/>
    <cellStyle name="Normal 6 2 10 2 3 2 2" xfId="19711" xr:uid="{00000000-0005-0000-0000-00006F4D0000}"/>
    <cellStyle name="Normal 6 2 10 2 3 2 3" xfId="19712" xr:uid="{00000000-0005-0000-0000-0000704D0000}"/>
    <cellStyle name="Normal 6 2 10 2 3 3" xfId="19713" xr:uid="{00000000-0005-0000-0000-0000714D0000}"/>
    <cellStyle name="Normal 6 2 10 2 3 4" xfId="19714" xr:uid="{00000000-0005-0000-0000-0000724D0000}"/>
    <cellStyle name="Normal 6 2 10 2 4" xfId="19715" xr:uid="{00000000-0005-0000-0000-0000734D0000}"/>
    <cellStyle name="Normal 6 2 10 2 4 2" xfId="19716" xr:uid="{00000000-0005-0000-0000-0000744D0000}"/>
    <cellStyle name="Normal 6 2 10 2 4 2 2" xfId="19717" xr:uid="{00000000-0005-0000-0000-0000754D0000}"/>
    <cellStyle name="Normal 6 2 10 2 4 2 3" xfId="19718" xr:uid="{00000000-0005-0000-0000-0000764D0000}"/>
    <cellStyle name="Normal 6 2 10 2 4 3" xfId="19719" xr:uid="{00000000-0005-0000-0000-0000774D0000}"/>
    <cellStyle name="Normal 6 2 10 2 4 4" xfId="19720" xr:uid="{00000000-0005-0000-0000-0000784D0000}"/>
    <cellStyle name="Normal 6 2 10 2 5" xfId="19721" xr:uid="{00000000-0005-0000-0000-0000794D0000}"/>
    <cellStyle name="Normal 6 2 10 2 5 2" xfId="19722" xr:uid="{00000000-0005-0000-0000-00007A4D0000}"/>
    <cellStyle name="Normal 6 2 10 2 5 3" xfId="19723" xr:uid="{00000000-0005-0000-0000-00007B4D0000}"/>
    <cellStyle name="Normal 6 2 10 2 6" xfId="19724" xr:uid="{00000000-0005-0000-0000-00007C4D0000}"/>
    <cellStyle name="Normal 6 2 10 2 7" xfId="19725" xr:uid="{00000000-0005-0000-0000-00007D4D0000}"/>
    <cellStyle name="Normal 6 2 10 3" xfId="19726" xr:uid="{00000000-0005-0000-0000-00007E4D0000}"/>
    <cellStyle name="Normal 6 2 10 3 2" xfId="19727" xr:uid="{00000000-0005-0000-0000-00007F4D0000}"/>
    <cellStyle name="Normal 6 2 10 3 2 2" xfId="19728" xr:uid="{00000000-0005-0000-0000-0000804D0000}"/>
    <cellStyle name="Normal 6 2 10 3 2 3" xfId="19729" xr:uid="{00000000-0005-0000-0000-0000814D0000}"/>
    <cellStyle name="Normal 6 2 10 3 3" xfId="19730" xr:uid="{00000000-0005-0000-0000-0000824D0000}"/>
    <cellStyle name="Normal 6 2 10 3 4" xfId="19731" xr:uid="{00000000-0005-0000-0000-0000834D0000}"/>
    <cellStyle name="Normal 6 2 10 4" xfId="19732" xr:uid="{00000000-0005-0000-0000-0000844D0000}"/>
    <cellStyle name="Normal 6 2 10 4 2" xfId="19733" xr:uid="{00000000-0005-0000-0000-0000854D0000}"/>
    <cellStyle name="Normal 6 2 10 4 2 2" xfId="19734" xr:uid="{00000000-0005-0000-0000-0000864D0000}"/>
    <cellStyle name="Normal 6 2 10 4 2 3" xfId="19735" xr:uid="{00000000-0005-0000-0000-0000874D0000}"/>
    <cellStyle name="Normal 6 2 10 4 3" xfId="19736" xr:uid="{00000000-0005-0000-0000-0000884D0000}"/>
    <cellStyle name="Normal 6 2 10 4 4" xfId="19737" xr:uid="{00000000-0005-0000-0000-0000894D0000}"/>
    <cellStyle name="Normal 6 2 10 5" xfId="19738" xr:uid="{00000000-0005-0000-0000-00008A4D0000}"/>
    <cellStyle name="Normal 6 2 10 5 2" xfId="19739" xr:uid="{00000000-0005-0000-0000-00008B4D0000}"/>
    <cellStyle name="Normal 6 2 10 5 2 2" xfId="19740" xr:uid="{00000000-0005-0000-0000-00008C4D0000}"/>
    <cellStyle name="Normal 6 2 10 5 2 3" xfId="19741" xr:uid="{00000000-0005-0000-0000-00008D4D0000}"/>
    <cellStyle name="Normal 6 2 10 5 3" xfId="19742" xr:uid="{00000000-0005-0000-0000-00008E4D0000}"/>
    <cellStyle name="Normal 6 2 10 5 4" xfId="19743" xr:uid="{00000000-0005-0000-0000-00008F4D0000}"/>
    <cellStyle name="Normal 6 2 10 6" xfId="19744" xr:uid="{00000000-0005-0000-0000-0000904D0000}"/>
    <cellStyle name="Normal 6 2 10 6 2" xfId="19745" xr:uid="{00000000-0005-0000-0000-0000914D0000}"/>
    <cellStyle name="Normal 6 2 10 6 3" xfId="19746" xr:uid="{00000000-0005-0000-0000-0000924D0000}"/>
    <cellStyle name="Normal 6 2 10 7" xfId="19747" xr:uid="{00000000-0005-0000-0000-0000934D0000}"/>
    <cellStyle name="Normal 6 2 10 8" xfId="19748" xr:uid="{00000000-0005-0000-0000-0000944D0000}"/>
    <cellStyle name="Normal 6 2 10 9" xfId="19749" xr:uid="{00000000-0005-0000-0000-0000954D0000}"/>
    <cellStyle name="Normal 6 2 11" xfId="19750" xr:uid="{00000000-0005-0000-0000-0000964D0000}"/>
    <cellStyle name="Normal 6 2 11 2" xfId="19751" xr:uid="{00000000-0005-0000-0000-0000974D0000}"/>
    <cellStyle name="Normal 6 2 11 2 2" xfId="19752" xr:uid="{00000000-0005-0000-0000-0000984D0000}"/>
    <cellStyle name="Normal 6 2 11 2 2 2" xfId="19753" xr:uid="{00000000-0005-0000-0000-0000994D0000}"/>
    <cellStyle name="Normal 6 2 11 2 2 2 2" xfId="19754" xr:uid="{00000000-0005-0000-0000-00009A4D0000}"/>
    <cellStyle name="Normal 6 2 11 2 2 2 3" xfId="19755" xr:uid="{00000000-0005-0000-0000-00009B4D0000}"/>
    <cellStyle name="Normal 6 2 11 2 2 3" xfId="19756" xr:uid="{00000000-0005-0000-0000-00009C4D0000}"/>
    <cellStyle name="Normal 6 2 11 2 2 4" xfId="19757" xr:uid="{00000000-0005-0000-0000-00009D4D0000}"/>
    <cellStyle name="Normal 6 2 11 2 3" xfId="19758" xr:uid="{00000000-0005-0000-0000-00009E4D0000}"/>
    <cellStyle name="Normal 6 2 11 2 3 2" xfId="19759" xr:uid="{00000000-0005-0000-0000-00009F4D0000}"/>
    <cellStyle name="Normal 6 2 11 2 3 2 2" xfId="19760" xr:uid="{00000000-0005-0000-0000-0000A04D0000}"/>
    <cellStyle name="Normal 6 2 11 2 3 2 3" xfId="19761" xr:uid="{00000000-0005-0000-0000-0000A14D0000}"/>
    <cellStyle name="Normal 6 2 11 2 3 3" xfId="19762" xr:uid="{00000000-0005-0000-0000-0000A24D0000}"/>
    <cellStyle name="Normal 6 2 11 2 3 4" xfId="19763" xr:uid="{00000000-0005-0000-0000-0000A34D0000}"/>
    <cellStyle name="Normal 6 2 11 2 4" xfId="19764" xr:uid="{00000000-0005-0000-0000-0000A44D0000}"/>
    <cellStyle name="Normal 6 2 11 2 4 2" xfId="19765" xr:uid="{00000000-0005-0000-0000-0000A54D0000}"/>
    <cellStyle name="Normal 6 2 11 2 4 2 2" xfId="19766" xr:uid="{00000000-0005-0000-0000-0000A64D0000}"/>
    <cellStyle name="Normal 6 2 11 2 4 2 3" xfId="19767" xr:uid="{00000000-0005-0000-0000-0000A74D0000}"/>
    <cellStyle name="Normal 6 2 11 2 4 3" xfId="19768" xr:uid="{00000000-0005-0000-0000-0000A84D0000}"/>
    <cellStyle name="Normal 6 2 11 2 4 4" xfId="19769" xr:uid="{00000000-0005-0000-0000-0000A94D0000}"/>
    <cellStyle name="Normal 6 2 11 2 5" xfId="19770" xr:uid="{00000000-0005-0000-0000-0000AA4D0000}"/>
    <cellStyle name="Normal 6 2 11 2 5 2" xfId="19771" xr:uid="{00000000-0005-0000-0000-0000AB4D0000}"/>
    <cellStyle name="Normal 6 2 11 2 5 3" xfId="19772" xr:uid="{00000000-0005-0000-0000-0000AC4D0000}"/>
    <cellStyle name="Normal 6 2 11 2 6" xfId="19773" xr:uid="{00000000-0005-0000-0000-0000AD4D0000}"/>
    <cellStyle name="Normal 6 2 11 2 7" xfId="19774" xr:uid="{00000000-0005-0000-0000-0000AE4D0000}"/>
    <cellStyle name="Normal 6 2 11 3" xfId="19775" xr:uid="{00000000-0005-0000-0000-0000AF4D0000}"/>
    <cellStyle name="Normal 6 2 11 3 2" xfId="19776" xr:uid="{00000000-0005-0000-0000-0000B04D0000}"/>
    <cellStyle name="Normal 6 2 11 3 2 2" xfId="19777" xr:uid="{00000000-0005-0000-0000-0000B14D0000}"/>
    <cellStyle name="Normal 6 2 11 3 2 3" xfId="19778" xr:uid="{00000000-0005-0000-0000-0000B24D0000}"/>
    <cellStyle name="Normal 6 2 11 3 3" xfId="19779" xr:uid="{00000000-0005-0000-0000-0000B34D0000}"/>
    <cellStyle name="Normal 6 2 11 3 4" xfId="19780" xr:uid="{00000000-0005-0000-0000-0000B44D0000}"/>
    <cellStyle name="Normal 6 2 11 4" xfId="19781" xr:uid="{00000000-0005-0000-0000-0000B54D0000}"/>
    <cellStyle name="Normal 6 2 11 4 2" xfId="19782" xr:uid="{00000000-0005-0000-0000-0000B64D0000}"/>
    <cellStyle name="Normal 6 2 11 4 2 2" xfId="19783" xr:uid="{00000000-0005-0000-0000-0000B74D0000}"/>
    <cellStyle name="Normal 6 2 11 4 2 3" xfId="19784" xr:uid="{00000000-0005-0000-0000-0000B84D0000}"/>
    <cellStyle name="Normal 6 2 11 4 3" xfId="19785" xr:uid="{00000000-0005-0000-0000-0000B94D0000}"/>
    <cellStyle name="Normal 6 2 11 4 4" xfId="19786" xr:uid="{00000000-0005-0000-0000-0000BA4D0000}"/>
    <cellStyle name="Normal 6 2 11 5" xfId="19787" xr:uid="{00000000-0005-0000-0000-0000BB4D0000}"/>
    <cellStyle name="Normal 6 2 11 5 2" xfId="19788" xr:uid="{00000000-0005-0000-0000-0000BC4D0000}"/>
    <cellStyle name="Normal 6 2 11 5 2 2" xfId="19789" xr:uid="{00000000-0005-0000-0000-0000BD4D0000}"/>
    <cellStyle name="Normal 6 2 11 5 2 3" xfId="19790" xr:uid="{00000000-0005-0000-0000-0000BE4D0000}"/>
    <cellStyle name="Normal 6 2 11 5 3" xfId="19791" xr:uid="{00000000-0005-0000-0000-0000BF4D0000}"/>
    <cellStyle name="Normal 6 2 11 5 4" xfId="19792" xr:uid="{00000000-0005-0000-0000-0000C04D0000}"/>
    <cellStyle name="Normal 6 2 11 6" xfId="19793" xr:uid="{00000000-0005-0000-0000-0000C14D0000}"/>
    <cellStyle name="Normal 6 2 11 6 2" xfId="19794" xr:uid="{00000000-0005-0000-0000-0000C24D0000}"/>
    <cellStyle name="Normal 6 2 11 6 3" xfId="19795" xr:uid="{00000000-0005-0000-0000-0000C34D0000}"/>
    <cellStyle name="Normal 6 2 11 7" xfId="19796" xr:uid="{00000000-0005-0000-0000-0000C44D0000}"/>
    <cellStyle name="Normal 6 2 11 8" xfId="19797" xr:uid="{00000000-0005-0000-0000-0000C54D0000}"/>
    <cellStyle name="Normal 6 2 11 9" xfId="19798" xr:uid="{00000000-0005-0000-0000-0000C64D0000}"/>
    <cellStyle name="Normal 6 2 12" xfId="19799" xr:uid="{00000000-0005-0000-0000-0000C74D0000}"/>
    <cellStyle name="Normal 6 2 12 2" xfId="19800" xr:uid="{00000000-0005-0000-0000-0000C84D0000}"/>
    <cellStyle name="Normal 6 2 12 2 2" xfId="19801" xr:uid="{00000000-0005-0000-0000-0000C94D0000}"/>
    <cellStyle name="Normal 6 2 12 2 2 2" xfId="19802" xr:uid="{00000000-0005-0000-0000-0000CA4D0000}"/>
    <cellStyle name="Normal 6 2 12 2 2 2 2" xfId="19803" xr:uid="{00000000-0005-0000-0000-0000CB4D0000}"/>
    <cellStyle name="Normal 6 2 12 2 2 2 3" xfId="19804" xr:uid="{00000000-0005-0000-0000-0000CC4D0000}"/>
    <cellStyle name="Normal 6 2 12 2 2 3" xfId="19805" xr:uid="{00000000-0005-0000-0000-0000CD4D0000}"/>
    <cellStyle name="Normal 6 2 12 2 2 4" xfId="19806" xr:uid="{00000000-0005-0000-0000-0000CE4D0000}"/>
    <cellStyle name="Normal 6 2 12 2 3" xfId="19807" xr:uid="{00000000-0005-0000-0000-0000CF4D0000}"/>
    <cellStyle name="Normal 6 2 12 2 3 2" xfId="19808" xr:uid="{00000000-0005-0000-0000-0000D04D0000}"/>
    <cellStyle name="Normal 6 2 12 2 3 2 2" xfId="19809" xr:uid="{00000000-0005-0000-0000-0000D14D0000}"/>
    <cellStyle name="Normal 6 2 12 2 3 2 3" xfId="19810" xr:uid="{00000000-0005-0000-0000-0000D24D0000}"/>
    <cellStyle name="Normal 6 2 12 2 3 3" xfId="19811" xr:uid="{00000000-0005-0000-0000-0000D34D0000}"/>
    <cellStyle name="Normal 6 2 12 2 3 4" xfId="19812" xr:uid="{00000000-0005-0000-0000-0000D44D0000}"/>
    <cellStyle name="Normal 6 2 12 2 4" xfId="19813" xr:uid="{00000000-0005-0000-0000-0000D54D0000}"/>
    <cellStyle name="Normal 6 2 12 2 4 2" xfId="19814" xr:uid="{00000000-0005-0000-0000-0000D64D0000}"/>
    <cellStyle name="Normal 6 2 12 2 4 2 2" xfId="19815" xr:uid="{00000000-0005-0000-0000-0000D74D0000}"/>
    <cellStyle name="Normal 6 2 12 2 4 2 3" xfId="19816" xr:uid="{00000000-0005-0000-0000-0000D84D0000}"/>
    <cellStyle name="Normal 6 2 12 2 4 3" xfId="19817" xr:uid="{00000000-0005-0000-0000-0000D94D0000}"/>
    <cellStyle name="Normal 6 2 12 2 4 4" xfId="19818" xr:uid="{00000000-0005-0000-0000-0000DA4D0000}"/>
    <cellStyle name="Normal 6 2 12 2 5" xfId="19819" xr:uid="{00000000-0005-0000-0000-0000DB4D0000}"/>
    <cellStyle name="Normal 6 2 12 2 5 2" xfId="19820" xr:uid="{00000000-0005-0000-0000-0000DC4D0000}"/>
    <cellStyle name="Normal 6 2 12 2 5 3" xfId="19821" xr:uid="{00000000-0005-0000-0000-0000DD4D0000}"/>
    <cellStyle name="Normal 6 2 12 2 6" xfId="19822" xr:uid="{00000000-0005-0000-0000-0000DE4D0000}"/>
    <cellStyle name="Normal 6 2 12 2 7" xfId="19823" xr:uid="{00000000-0005-0000-0000-0000DF4D0000}"/>
    <cellStyle name="Normal 6 2 12 3" xfId="19824" xr:uid="{00000000-0005-0000-0000-0000E04D0000}"/>
    <cellStyle name="Normal 6 2 12 3 2" xfId="19825" xr:uid="{00000000-0005-0000-0000-0000E14D0000}"/>
    <cellStyle name="Normal 6 2 12 3 2 2" xfId="19826" xr:uid="{00000000-0005-0000-0000-0000E24D0000}"/>
    <cellStyle name="Normal 6 2 12 3 2 3" xfId="19827" xr:uid="{00000000-0005-0000-0000-0000E34D0000}"/>
    <cellStyle name="Normal 6 2 12 3 3" xfId="19828" xr:uid="{00000000-0005-0000-0000-0000E44D0000}"/>
    <cellStyle name="Normal 6 2 12 3 4" xfId="19829" xr:uid="{00000000-0005-0000-0000-0000E54D0000}"/>
    <cellStyle name="Normal 6 2 12 4" xfId="19830" xr:uid="{00000000-0005-0000-0000-0000E64D0000}"/>
    <cellStyle name="Normal 6 2 12 4 2" xfId="19831" xr:uid="{00000000-0005-0000-0000-0000E74D0000}"/>
    <cellStyle name="Normal 6 2 12 4 2 2" xfId="19832" xr:uid="{00000000-0005-0000-0000-0000E84D0000}"/>
    <cellStyle name="Normal 6 2 12 4 2 3" xfId="19833" xr:uid="{00000000-0005-0000-0000-0000E94D0000}"/>
    <cellStyle name="Normal 6 2 12 4 3" xfId="19834" xr:uid="{00000000-0005-0000-0000-0000EA4D0000}"/>
    <cellStyle name="Normal 6 2 12 4 4" xfId="19835" xr:uid="{00000000-0005-0000-0000-0000EB4D0000}"/>
    <cellStyle name="Normal 6 2 12 5" xfId="19836" xr:uid="{00000000-0005-0000-0000-0000EC4D0000}"/>
    <cellStyle name="Normal 6 2 12 5 2" xfId="19837" xr:uid="{00000000-0005-0000-0000-0000ED4D0000}"/>
    <cellStyle name="Normal 6 2 12 5 2 2" xfId="19838" xr:uid="{00000000-0005-0000-0000-0000EE4D0000}"/>
    <cellStyle name="Normal 6 2 12 5 2 3" xfId="19839" xr:uid="{00000000-0005-0000-0000-0000EF4D0000}"/>
    <cellStyle name="Normal 6 2 12 5 3" xfId="19840" xr:uid="{00000000-0005-0000-0000-0000F04D0000}"/>
    <cellStyle name="Normal 6 2 12 5 4" xfId="19841" xr:uid="{00000000-0005-0000-0000-0000F14D0000}"/>
    <cellStyle name="Normal 6 2 12 6" xfId="19842" xr:uid="{00000000-0005-0000-0000-0000F24D0000}"/>
    <cellStyle name="Normal 6 2 12 6 2" xfId="19843" xr:uid="{00000000-0005-0000-0000-0000F34D0000}"/>
    <cellStyle name="Normal 6 2 12 6 3" xfId="19844" xr:uid="{00000000-0005-0000-0000-0000F44D0000}"/>
    <cellStyle name="Normal 6 2 12 7" xfId="19845" xr:uid="{00000000-0005-0000-0000-0000F54D0000}"/>
    <cellStyle name="Normal 6 2 12 8" xfId="19846" xr:uid="{00000000-0005-0000-0000-0000F64D0000}"/>
    <cellStyle name="Normal 6 2 12 9" xfId="19847" xr:uid="{00000000-0005-0000-0000-0000F74D0000}"/>
    <cellStyle name="Normal 6 2 13" xfId="19848" xr:uid="{00000000-0005-0000-0000-0000F84D0000}"/>
    <cellStyle name="Normal 6 2 13 2" xfId="19849" xr:uid="{00000000-0005-0000-0000-0000F94D0000}"/>
    <cellStyle name="Normal 6 2 13 2 2" xfId="19850" xr:uid="{00000000-0005-0000-0000-0000FA4D0000}"/>
    <cellStyle name="Normal 6 2 13 2 2 2" xfId="19851" xr:uid="{00000000-0005-0000-0000-0000FB4D0000}"/>
    <cellStyle name="Normal 6 2 13 2 2 2 2" xfId="19852" xr:uid="{00000000-0005-0000-0000-0000FC4D0000}"/>
    <cellStyle name="Normal 6 2 13 2 2 2 3" xfId="19853" xr:uid="{00000000-0005-0000-0000-0000FD4D0000}"/>
    <cellStyle name="Normal 6 2 13 2 2 3" xfId="19854" xr:uid="{00000000-0005-0000-0000-0000FE4D0000}"/>
    <cellStyle name="Normal 6 2 13 2 2 4" xfId="19855" xr:uid="{00000000-0005-0000-0000-0000FF4D0000}"/>
    <cellStyle name="Normal 6 2 13 2 3" xfId="19856" xr:uid="{00000000-0005-0000-0000-0000004E0000}"/>
    <cellStyle name="Normal 6 2 13 2 3 2" xfId="19857" xr:uid="{00000000-0005-0000-0000-0000014E0000}"/>
    <cellStyle name="Normal 6 2 13 2 3 2 2" xfId="19858" xr:uid="{00000000-0005-0000-0000-0000024E0000}"/>
    <cellStyle name="Normal 6 2 13 2 3 2 3" xfId="19859" xr:uid="{00000000-0005-0000-0000-0000034E0000}"/>
    <cellStyle name="Normal 6 2 13 2 3 3" xfId="19860" xr:uid="{00000000-0005-0000-0000-0000044E0000}"/>
    <cellStyle name="Normal 6 2 13 2 3 4" xfId="19861" xr:uid="{00000000-0005-0000-0000-0000054E0000}"/>
    <cellStyle name="Normal 6 2 13 2 4" xfId="19862" xr:uid="{00000000-0005-0000-0000-0000064E0000}"/>
    <cellStyle name="Normal 6 2 13 2 4 2" xfId="19863" xr:uid="{00000000-0005-0000-0000-0000074E0000}"/>
    <cellStyle name="Normal 6 2 13 2 4 2 2" xfId="19864" xr:uid="{00000000-0005-0000-0000-0000084E0000}"/>
    <cellStyle name="Normal 6 2 13 2 4 2 3" xfId="19865" xr:uid="{00000000-0005-0000-0000-0000094E0000}"/>
    <cellStyle name="Normal 6 2 13 2 4 3" xfId="19866" xr:uid="{00000000-0005-0000-0000-00000A4E0000}"/>
    <cellStyle name="Normal 6 2 13 2 4 4" xfId="19867" xr:uid="{00000000-0005-0000-0000-00000B4E0000}"/>
    <cellStyle name="Normal 6 2 13 2 5" xfId="19868" xr:uid="{00000000-0005-0000-0000-00000C4E0000}"/>
    <cellStyle name="Normal 6 2 13 2 5 2" xfId="19869" xr:uid="{00000000-0005-0000-0000-00000D4E0000}"/>
    <cellStyle name="Normal 6 2 13 2 5 3" xfId="19870" xr:uid="{00000000-0005-0000-0000-00000E4E0000}"/>
    <cellStyle name="Normal 6 2 13 2 6" xfId="19871" xr:uid="{00000000-0005-0000-0000-00000F4E0000}"/>
    <cellStyle name="Normal 6 2 13 2 7" xfId="19872" xr:uid="{00000000-0005-0000-0000-0000104E0000}"/>
    <cellStyle name="Normal 6 2 13 3" xfId="19873" xr:uid="{00000000-0005-0000-0000-0000114E0000}"/>
    <cellStyle name="Normal 6 2 13 3 2" xfId="19874" xr:uid="{00000000-0005-0000-0000-0000124E0000}"/>
    <cellStyle name="Normal 6 2 13 3 2 2" xfId="19875" xr:uid="{00000000-0005-0000-0000-0000134E0000}"/>
    <cellStyle name="Normal 6 2 13 3 2 3" xfId="19876" xr:uid="{00000000-0005-0000-0000-0000144E0000}"/>
    <cellStyle name="Normal 6 2 13 3 3" xfId="19877" xr:uid="{00000000-0005-0000-0000-0000154E0000}"/>
    <cellStyle name="Normal 6 2 13 3 4" xfId="19878" xr:uid="{00000000-0005-0000-0000-0000164E0000}"/>
    <cellStyle name="Normal 6 2 13 4" xfId="19879" xr:uid="{00000000-0005-0000-0000-0000174E0000}"/>
    <cellStyle name="Normal 6 2 13 4 2" xfId="19880" xr:uid="{00000000-0005-0000-0000-0000184E0000}"/>
    <cellStyle name="Normal 6 2 13 4 2 2" xfId="19881" xr:uid="{00000000-0005-0000-0000-0000194E0000}"/>
    <cellStyle name="Normal 6 2 13 4 2 3" xfId="19882" xr:uid="{00000000-0005-0000-0000-00001A4E0000}"/>
    <cellStyle name="Normal 6 2 13 4 3" xfId="19883" xr:uid="{00000000-0005-0000-0000-00001B4E0000}"/>
    <cellStyle name="Normal 6 2 13 4 4" xfId="19884" xr:uid="{00000000-0005-0000-0000-00001C4E0000}"/>
    <cellStyle name="Normal 6 2 13 5" xfId="19885" xr:uid="{00000000-0005-0000-0000-00001D4E0000}"/>
    <cellStyle name="Normal 6 2 13 5 2" xfId="19886" xr:uid="{00000000-0005-0000-0000-00001E4E0000}"/>
    <cellStyle name="Normal 6 2 13 5 2 2" xfId="19887" xr:uid="{00000000-0005-0000-0000-00001F4E0000}"/>
    <cellStyle name="Normal 6 2 13 5 2 3" xfId="19888" xr:uid="{00000000-0005-0000-0000-0000204E0000}"/>
    <cellStyle name="Normal 6 2 13 5 3" xfId="19889" xr:uid="{00000000-0005-0000-0000-0000214E0000}"/>
    <cellStyle name="Normal 6 2 13 5 4" xfId="19890" xr:uid="{00000000-0005-0000-0000-0000224E0000}"/>
    <cellStyle name="Normal 6 2 13 6" xfId="19891" xr:uid="{00000000-0005-0000-0000-0000234E0000}"/>
    <cellStyle name="Normal 6 2 13 6 2" xfId="19892" xr:uid="{00000000-0005-0000-0000-0000244E0000}"/>
    <cellStyle name="Normal 6 2 13 6 3" xfId="19893" xr:uid="{00000000-0005-0000-0000-0000254E0000}"/>
    <cellStyle name="Normal 6 2 13 7" xfId="19894" xr:uid="{00000000-0005-0000-0000-0000264E0000}"/>
    <cellStyle name="Normal 6 2 13 8" xfId="19895" xr:uid="{00000000-0005-0000-0000-0000274E0000}"/>
    <cellStyle name="Normal 6 2 13 9" xfId="19896" xr:uid="{00000000-0005-0000-0000-0000284E0000}"/>
    <cellStyle name="Normal 6 2 14" xfId="19897" xr:uid="{00000000-0005-0000-0000-0000294E0000}"/>
    <cellStyle name="Normal 6 2 14 2" xfId="19898" xr:uid="{00000000-0005-0000-0000-00002A4E0000}"/>
    <cellStyle name="Normal 6 2 14 2 2" xfId="19899" xr:uid="{00000000-0005-0000-0000-00002B4E0000}"/>
    <cellStyle name="Normal 6 2 14 2 2 2" xfId="19900" xr:uid="{00000000-0005-0000-0000-00002C4E0000}"/>
    <cellStyle name="Normal 6 2 14 2 2 3" xfId="19901" xr:uid="{00000000-0005-0000-0000-00002D4E0000}"/>
    <cellStyle name="Normal 6 2 14 2 3" xfId="19902" xr:uid="{00000000-0005-0000-0000-00002E4E0000}"/>
    <cellStyle name="Normal 6 2 14 2 4" xfId="19903" xr:uid="{00000000-0005-0000-0000-00002F4E0000}"/>
    <cellStyle name="Normal 6 2 14 3" xfId="19904" xr:uid="{00000000-0005-0000-0000-0000304E0000}"/>
    <cellStyle name="Normal 6 2 14 3 2" xfId="19905" xr:uid="{00000000-0005-0000-0000-0000314E0000}"/>
    <cellStyle name="Normal 6 2 14 3 2 2" xfId="19906" xr:uid="{00000000-0005-0000-0000-0000324E0000}"/>
    <cellStyle name="Normal 6 2 14 3 2 3" xfId="19907" xr:uid="{00000000-0005-0000-0000-0000334E0000}"/>
    <cellStyle name="Normal 6 2 14 3 3" xfId="19908" xr:uid="{00000000-0005-0000-0000-0000344E0000}"/>
    <cellStyle name="Normal 6 2 14 3 4" xfId="19909" xr:uid="{00000000-0005-0000-0000-0000354E0000}"/>
    <cellStyle name="Normal 6 2 14 4" xfId="19910" xr:uid="{00000000-0005-0000-0000-0000364E0000}"/>
    <cellStyle name="Normal 6 2 14 4 2" xfId="19911" xr:uid="{00000000-0005-0000-0000-0000374E0000}"/>
    <cellStyle name="Normal 6 2 14 4 2 2" xfId="19912" xr:uid="{00000000-0005-0000-0000-0000384E0000}"/>
    <cellStyle name="Normal 6 2 14 4 2 3" xfId="19913" xr:uid="{00000000-0005-0000-0000-0000394E0000}"/>
    <cellStyle name="Normal 6 2 14 4 3" xfId="19914" xr:uid="{00000000-0005-0000-0000-00003A4E0000}"/>
    <cellStyle name="Normal 6 2 14 4 4" xfId="19915" xr:uid="{00000000-0005-0000-0000-00003B4E0000}"/>
    <cellStyle name="Normal 6 2 14 5" xfId="19916" xr:uid="{00000000-0005-0000-0000-00003C4E0000}"/>
    <cellStyle name="Normal 6 2 14 5 2" xfId="19917" xr:uid="{00000000-0005-0000-0000-00003D4E0000}"/>
    <cellStyle name="Normal 6 2 14 5 3" xfId="19918" xr:uid="{00000000-0005-0000-0000-00003E4E0000}"/>
    <cellStyle name="Normal 6 2 14 6" xfId="19919" xr:uid="{00000000-0005-0000-0000-00003F4E0000}"/>
    <cellStyle name="Normal 6 2 14 7" xfId="19920" xr:uid="{00000000-0005-0000-0000-0000404E0000}"/>
    <cellStyle name="Normal 6 2 14 8" xfId="19921" xr:uid="{00000000-0005-0000-0000-0000414E0000}"/>
    <cellStyle name="Normal 6 2 15" xfId="19922" xr:uid="{00000000-0005-0000-0000-0000424E0000}"/>
    <cellStyle name="Normal 6 2 15 2" xfId="19923" xr:uid="{00000000-0005-0000-0000-0000434E0000}"/>
    <cellStyle name="Normal 6 2 15 2 2" xfId="19924" xr:uid="{00000000-0005-0000-0000-0000444E0000}"/>
    <cellStyle name="Normal 6 2 15 2 2 2" xfId="19925" xr:uid="{00000000-0005-0000-0000-0000454E0000}"/>
    <cellStyle name="Normal 6 2 15 2 2 3" xfId="19926" xr:uid="{00000000-0005-0000-0000-0000464E0000}"/>
    <cellStyle name="Normal 6 2 15 2 3" xfId="19927" xr:uid="{00000000-0005-0000-0000-0000474E0000}"/>
    <cellStyle name="Normal 6 2 15 2 4" xfId="19928" xr:uid="{00000000-0005-0000-0000-0000484E0000}"/>
    <cellStyle name="Normal 6 2 15 3" xfId="19929" xr:uid="{00000000-0005-0000-0000-0000494E0000}"/>
    <cellStyle name="Normal 6 2 15 3 2" xfId="19930" xr:uid="{00000000-0005-0000-0000-00004A4E0000}"/>
    <cellStyle name="Normal 6 2 15 3 3" xfId="19931" xr:uid="{00000000-0005-0000-0000-00004B4E0000}"/>
    <cellStyle name="Normal 6 2 15 4" xfId="19932" xr:uid="{00000000-0005-0000-0000-00004C4E0000}"/>
    <cellStyle name="Normal 6 2 15 5" xfId="19933" xr:uid="{00000000-0005-0000-0000-00004D4E0000}"/>
    <cellStyle name="Normal 6 2 16" xfId="19934" xr:uid="{00000000-0005-0000-0000-00004E4E0000}"/>
    <cellStyle name="Normal 6 2 16 2" xfId="19935" xr:uid="{00000000-0005-0000-0000-00004F4E0000}"/>
    <cellStyle name="Normal 6 2 16 2 2" xfId="19936" xr:uid="{00000000-0005-0000-0000-0000504E0000}"/>
    <cellStyle name="Normal 6 2 16 2 3" xfId="19937" xr:uid="{00000000-0005-0000-0000-0000514E0000}"/>
    <cellStyle name="Normal 6 2 16 3" xfId="19938" xr:uid="{00000000-0005-0000-0000-0000524E0000}"/>
    <cellStyle name="Normal 6 2 16 4" xfId="19939" xr:uid="{00000000-0005-0000-0000-0000534E0000}"/>
    <cellStyle name="Normal 6 2 17" xfId="19940" xr:uid="{00000000-0005-0000-0000-0000544E0000}"/>
    <cellStyle name="Normal 6 2 17 2" xfId="19941" xr:uid="{00000000-0005-0000-0000-0000554E0000}"/>
    <cellStyle name="Normal 6 2 17 2 2" xfId="19942" xr:uid="{00000000-0005-0000-0000-0000564E0000}"/>
    <cellStyle name="Normal 6 2 17 2 3" xfId="19943" xr:uid="{00000000-0005-0000-0000-0000574E0000}"/>
    <cellStyle name="Normal 6 2 17 3" xfId="19944" xr:uid="{00000000-0005-0000-0000-0000584E0000}"/>
    <cellStyle name="Normal 6 2 17 4" xfId="19945" xr:uid="{00000000-0005-0000-0000-0000594E0000}"/>
    <cellStyle name="Normal 6 2 18" xfId="19946" xr:uid="{00000000-0005-0000-0000-00005A4E0000}"/>
    <cellStyle name="Normal 6 2 18 2" xfId="19947" xr:uid="{00000000-0005-0000-0000-00005B4E0000}"/>
    <cellStyle name="Normal 6 2 18 2 2" xfId="19948" xr:uid="{00000000-0005-0000-0000-00005C4E0000}"/>
    <cellStyle name="Normal 6 2 18 2 3" xfId="19949" xr:uid="{00000000-0005-0000-0000-00005D4E0000}"/>
    <cellStyle name="Normal 6 2 18 3" xfId="19950" xr:uid="{00000000-0005-0000-0000-00005E4E0000}"/>
    <cellStyle name="Normal 6 2 18 4" xfId="19951" xr:uid="{00000000-0005-0000-0000-00005F4E0000}"/>
    <cellStyle name="Normal 6 2 19" xfId="19952" xr:uid="{00000000-0005-0000-0000-0000604E0000}"/>
    <cellStyle name="Normal 6 2 19 2" xfId="19953" xr:uid="{00000000-0005-0000-0000-0000614E0000}"/>
    <cellStyle name="Normal 6 2 19 3" xfId="19954" xr:uid="{00000000-0005-0000-0000-0000624E0000}"/>
    <cellStyle name="Normal 6 2 2" xfId="19955" xr:uid="{00000000-0005-0000-0000-0000634E0000}"/>
    <cellStyle name="Normal 6 2 2 10" xfId="19956" xr:uid="{00000000-0005-0000-0000-0000644E0000}"/>
    <cellStyle name="Normal 6 2 2 10 2" xfId="19957" xr:uid="{00000000-0005-0000-0000-0000654E0000}"/>
    <cellStyle name="Normal 6 2 2 10 3" xfId="19958" xr:uid="{00000000-0005-0000-0000-0000664E0000}"/>
    <cellStyle name="Normal 6 2 2 11" xfId="19959" xr:uid="{00000000-0005-0000-0000-0000674E0000}"/>
    <cellStyle name="Normal 6 2 2 12" xfId="19960" xr:uid="{00000000-0005-0000-0000-0000684E0000}"/>
    <cellStyle name="Normal 6 2 2 13" xfId="19961" xr:uid="{00000000-0005-0000-0000-0000694E0000}"/>
    <cellStyle name="Normal 6 2 2 14" xfId="19962" xr:uid="{00000000-0005-0000-0000-00006A4E0000}"/>
    <cellStyle name="Normal 6 2 2 2" xfId="19963" xr:uid="{00000000-0005-0000-0000-00006B4E0000}"/>
    <cellStyle name="Normal 6 2 2 2 2" xfId="19964" xr:uid="{00000000-0005-0000-0000-00006C4E0000}"/>
    <cellStyle name="Normal 6 2 2 2 2 2" xfId="19965" xr:uid="{00000000-0005-0000-0000-00006D4E0000}"/>
    <cellStyle name="Normal 6 2 2 2 3" xfId="19966" xr:uid="{00000000-0005-0000-0000-00006E4E0000}"/>
    <cellStyle name="Normal 6 2 2 3" xfId="19967" xr:uid="{00000000-0005-0000-0000-00006F4E0000}"/>
    <cellStyle name="Normal 6 2 2 3 2" xfId="19968" xr:uid="{00000000-0005-0000-0000-0000704E0000}"/>
    <cellStyle name="Normal 6 2 2 3 2 2" xfId="19969" xr:uid="{00000000-0005-0000-0000-0000714E0000}"/>
    <cellStyle name="Normal 6 2 2 3 2 2 2" xfId="19970" xr:uid="{00000000-0005-0000-0000-0000724E0000}"/>
    <cellStyle name="Normal 6 2 2 3 2 2 2 2" xfId="19971" xr:uid="{00000000-0005-0000-0000-0000734E0000}"/>
    <cellStyle name="Normal 6 2 2 3 2 2 2 3" xfId="19972" xr:uid="{00000000-0005-0000-0000-0000744E0000}"/>
    <cellStyle name="Normal 6 2 2 3 2 2 3" xfId="19973" xr:uid="{00000000-0005-0000-0000-0000754E0000}"/>
    <cellStyle name="Normal 6 2 2 3 2 2 4" xfId="19974" xr:uid="{00000000-0005-0000-0000-0000764E0000}"/>
    <cellStyle name="Normal 6 2 2 3 2 3" xfId="19975" xr:uid="{00000000-0005-0000-0000-0000774E0000}"/>
    <cellStyle name="Normal 6 2 2 3 2 3 2" xfId="19976" xr:uid="{00000000-0005-0000-0000-0000784E0000}"/>
    <cellStyle name="Normal 6 2 2 3 2 3 2 2" xfId="19977" xr:uid="{00000000-0005-0000-0000-0000794E0000}"/>
    <cellStyle name="Normal 6 2 2 3 2 3 2 3" xfId="19978" xr:uid="{00000000-0005-0000-0000-00007A4E0000}"/>
    <cellStyle name="Normal 6 2 2 3 2 3 3" xfId="19979" xr:uid="{00000000-0005-0000-0000-00007B4E0000}"/>
    <cellStyle name="Normal 6 2 2 3 2 3 4" xfId="19980" xr:uid="{00000000-0005-0000-0000-00007C4E0000}"/>
    <cellStyle name="Normal 6 2 2 3 2 4" xfId="19981" xr:uid="{00000000-0005-0000-0000-00007D4E0000}"/>
    <cellStyle name="Normal 6 2 2 3 2 4 2" xfId="19982" xr:uid="{00000000-0005-0000-0000-00007E4E0000}"/>
    <cellStyle name="Normal 6 2 2 3 2 4 2 2" xfId="19983" xr:uid="{00000000-0005-0000-0000-00007F4E0000}"/>
    <cellStyle name="Normal 6 2 2 3 2 4 2 3" xfId="19984" xr:uid="{00000000-0005-0000-0000-0000804E0000}"/>
    <cellStyle name="Normal 6 2 2 3 2 4 3" xfId="19985" xr:uid="{00000000-0005-0000-0000-0000814E0000}"/>
    <cellStyle name="Normal 6 2 2 3 2 4 4" xfId="19986" xr:uid="{00000000-0005-0000-0000-0000824E0000}"/>
    <cellStyle name="Normal 6 2 2 3 2 5" xfId="19987" xr:uid="{00000000-0005-0000-0000-0000834E0000}"/>
    <cellStyle name="Normal 6 2 2 3 2 5 2" xfId="19988" xr:uid="{00000000-0005-0000-0000-0000844E0000}"/>
    <cellStyle name="Normal 6 2 2 3 2 5 3" xfId="19989" xr:uid="{00000000-0005-0000-0000-0000854E0000}"/>
    <cellStyle name="Normal 6 2 2 3 2 6" xfId="19990" xr:uid="{00000000-0005-0000-0000-0000864E0000}"/>
    <cellStyle name="Normal 6 2 2 3 2 7" xfId="19991" xr:uid="{00000000-0005-0000-0000-0000874E0000}"/>
    <cellStyle name="Normal 6 2 2 3 3" xfId="19992" xr:uid="{00000000-0005-0000-0000-0000884E0000}"/>
    <cellStyle name="Normal 6 2 2 3 3 2" xfId="19993" xr:uid="{00000000-0005-0000-0000-0000894E0000}"/>
    <cellStyle name="Normal 6 2 2 3 3 2 2" xfId="19994" xr:uid="{00000000-0005-0000-0000-00008A4E0000}"/>
    <cellStyle name="Normal 6 2 2 3 3 2 3" xfId="19995" xr:uid="{00000000-0005-0000-0000-00008B4E0000}"/>
    <cellStyle name="Normal 6 2 2 3 3 3" xfId="19996" xr:uid="{00000000-0005-0000-0000-00008C4E0000}"/>
    <cellStyle name="Normal 6 2 2 3 3 4" xfId="19997" xr:uid="{00000000-0005-0000-0000-00008D4E0000}"/>
    <cellStyle name="Normal 6 2 2 3 4" xfId="19998" xr:uid="{00000000-0005-0000-0000-00008E4E0000}"/>
    <cellStyle name="Normal 6 2 2 3 4 2" xfId="19999" xr:uid="{00000000-0005-0000-0000-00008F4E0000}"/>
    <cellStyle name="Normal 6 2 2 3 4 2 2" xfId="20000" xr:uid="{00000000-0005-0000-0000-0000904E0000}"/>
    <cellStyle name="Normal 6 2 2 3 4 2 3" xfId="20001" xr:uid="{00000000-0005-0000-0000-0000914E0000}"/>
    <cellStyle name="Normal 6 2 2 3 4 3" xfId="20002" xr:uid="{00000000-0005-0000-0000-0000924E0000}"/>
    <cellStyle name="Normal 6 2 2 3 4 4" xfId="20003" xr:uid="{00000000-0005-0000-0000-0000934E0000}"/>
    <cellStyle name="Normal 6 2 2 3 5" xfId="20004" xr:uid="{00000000-0005-0000-0000-0000944E0000}"/>
    <cellStyle name="Normal 6 2 2 3 5 2" xfId="20005" xr:uid="{00000000-0005-0000-0000-0000954E0000}"/>
    <cellStyle name="Normal 6 2 2 3 5 2 2" xfId="20006" xr:uid="{00000000-0005-0000-0000-0000964E0000}"/>
    <cellStyle name="Normal 6 2 2 3 5 2 3" xfId="20007" xr:uid="{00000000-0005-0000-0000-0000974E0000}"/>
    <cellStyle name="Normal 6 2 2 3 5 3" xfId="20008" xr:uid="{00000000-0005-0000-0000-0000984E0000}"/>
    <cellStyle name="Normal 6 2 2 3 5 4" xfId="20009" xr:uid="{00000000-0005-0000-0000-0000994E0000}"/>
    <cellStyle name="Normal 6 2 2 3 6" xfId="20010" xr:uid="{00000000-0005-0000-0000-00009A4E0000}"/>
    <cellStyle name="Normal 6 2 2 3 6 2" xfId="20011" xr:uid="{00000000-0005-0000-0000-00009B4E0000}"/>
    <cellStyle name="Normal 6 2 2 3 6 3" xfId="20012" xr:uid="{00000000-0005-0000-0000-00009C4E0000}"/>
    <cellStyle name="Normal 6 2 2 3 7" xfId="20013" xr:uid="{00000000-0005-0000-0000-00009D4E0000}"/>
    <cellStyle name="Normal 6 2 2 3 8" xfId="20014" xr:uid="{00000000-0005-0000-0000-00009E4E0000}"/>
    <cellStyle name="Normal 6 2 2 3 9" xfId="20015" xr:uid="{00000000-0005-0000-0000-00009F4E0000}"/>
    <cellStyle name="Normal 6 2 2 4" xfId="20016" xr:uid="{00000000-0005-0000-0000-0000A04E0000}"/>
    <cellStyle name="Normal 6 2 2 4 2" xfId="20017" xr:uid="{00000000-0005-0000-0000-0000A14E0000}"/>
    <cellStyle name="Normal 6 2 2 4 2 2" xfId="20018" xr:uid="{00000000-0005-0000-0000-0000A24E0000}"/>
    <cellStyle name="Normal 6 2 2 4 2 2 2" xfId="20019" xr:uid="{00000000-0005-0000-0000-0000A34E0000}"/>
    <cellStyle name="Normal 6 2 2 4 2 2 2 2" xfId="20020" xr:uid="{00000000-0005-0000-0000-0000A44E0000}"/>
    <cellStyle name="Normal 6 2 2 4 2 2 2 3" xfId="20021" xr:uid="{00000000-0005-0000-0000-0000A54E0000}"/>
    <cellStyle name="Normal 6 2 2 4 2 2 3" xfId="20022" xr:uid="{00000000-0005-0000-0000-0000A64E0000}"/>
    <cellStyle name="Normal 6 2 2 4 2 2 4" xfId="20023" xr:uid="{00000000-0005-0000-0000-0000A74E0000}"/>
    <cellStyle name="Normal 6 2 2 4 2 3" xfId="20024" xr:uid="{00000000-0005-0000-0000-0000A84E0000}"/>
    <cellStyle name="Normal 6 2 2 4 2 3 2" xfId="20025" xr:uid="{00000000-0005-0000-0000-0000A94E0000}"/>
    <cellStyle name="Normal 6 2 2 4 2 3 2 2" xfId="20026" xr:uid="{00000000-0005-0000-0000-0000AA4E0000}"/>
    <cellStyle name="Normal 6 2 2 4 2 3 2 3" xfId="20027" xr:uid="{00000000-0005-0000-0000-0000AB4E0000}"/>
    <cellStyle name="Normal 6 2 2 4 2 3 3" xfId="20028" xr:uid="{00000000-0005-0000-0000-0000AC4E0000}"/>
    <cellStyle name="Normal 6 2 2 4 2 3 4" xfId="20029" xr:uid="{00000000-0005-0000-0000-0000AD4E0000}"/>
    <cellStyle name="Normal 6 2 2 4 2 4" xfId="20030" xr:uid="{00000000-0005-0000-0000-0000AE4E0000}"/>
    <cellStyle name="Normal 6 2 2 4 2 4 2" xfId="20031" xr:uid="{00000000-0005-0000-0000-0000AF4E0000}"/>
    <cellStyle name="Normal 6 2 2 4 2 4 2 2" xfId="20032" xr:uid="{00000000-0005-0000-0000-0000B04E0000}"/>
    <cellStyle name="Normal 6 2 2 4 2 4 2 3" xfId="20033" xr:uid="{00000000-0005-0000-0000-0000B14E0000}"/>
    <cellStyle name="Normal 6 2 2 4 2 4 3" xfId="20034" xr:uid="{00000000-0005-0000-0000-0000B24E0000}"/>
    <cellStyle name="Normal 6 2 2 4 2 4 4" xfId="20035" xr:uid="{00000000-0005-0000-0000-0000B34E0000}"/>
    <cellStyle name="Normal 6 2 2 4 2 5" xfId="20036" xr:uid="{00000000-0005-0000-0000-0000B44E0000}"/>
    <cellStyle name="Normal 6 2 2 4 2 5 2" xfId="20037" xr:uid="{00000000-0005-0000-0000-0000B54E0000}"/>
    <cellStyle name="Normal 6 2 2 4 2 5 3" xfId="20038" xr:uid="{00000000-0005-0000-0000-0000B64E0000}"/>
    <cellStyle name="Normal 6 2 2 4 2 6" xfId="20039" xr:uid="{00000000-0005-0000-0000-0000B74E0000}"/>
    <cellStyle name="Normal 6 2 2 4 2 7" xfId="20040" xr:uid="{00000000-0005-0000-0000-0000B84E0000}"/>
    <cellStyle name="Normal 6 2 2 4 3" xfId="20041" xr:uid="{00000000-0005-0000-0000-0000B94E0000}"/>
    <cellStyle name="Normal 6 2 2 4 3 2" xfId="20042" xr:uid="{00000000-0005-0000-0000-0000BA4E0000}"/>
    <cellStyle name="Normal 6 2 2 4 3 2 2" xfId="20043" xr:uid="{00000000-0005-0000-0000-0000BB4E0000}"/>
    <cellStyle name="Normal 6 2 2 4 3 2 3" xfId="20044" xr:uid="{00000000-0005-0000-0000-0000BC4E0000}"/>
    <cellStyle name="Normal 6 2 2 4 3 3" xfId="20045" xr:uid="{00000000-0005-0000-0000-0000BD4E0000}"/>
    <cellStyle name="Normal 6 2 2 4 3 4" xfId="20046" xr:uid="{00000000-0005-0000-0000-0000BE4E0000}"/>
    <cellStyle name="Normal 6 2 2 4 4" xfId="20047" xr:uid="{00000000-0005-0000-0000-0000BF4E0000}"/>
    <cellStyle name="Normal 6 2 2 4 4 2" xfId="20048" xr:uid="{00000000-0005-0000-0000-0000C04E0000}"/>
    <cellStyle name="Normal 6 2 2 4 4 2 2" xfId="20049" xr:uid="{00000000-0005-0000-0000-0000C14E0000}"/>
    <cellStyle name="Normal 6 2 2 4 4 2 3" xfId="20050" xr:uid="{00000000-0005-0000-0000-0000C24E0000}"/>
    <cellStyle name="Normal 6 2 2 4 4 3" xfId="20051" xr:uid="{00000000-0005-0000-0000-0000C34E0000}"/>
    <cellStyle name="Normal 6 2 2 4 4 4" xfId="20052" xr:uid="{00000000-0005-0000-0000-0000C44E0000}"/>
    <cellStyle name="Normal 6 2 2 4 5" xfId="20053" xr:uid="{00000000-0005-0000-0000-0000C54E0000}"/>
    <cellStyle name="Normal 6 2 2 4 5 2" xfId="20054" xr:uid="{00000000-0005-0000-0000-0000C64E0000}"/>
    <cellStyle name="Normal 6 2 2 4 5 2 2" xfId="20055" xr:uid="{00000000-0005-0000-0000-0000C74E0000}"/>
    <cellStyle name="Normal 6 2 2 4 5 2 3" xfId="20056" xr:uid="{00000000-0005-0000-0000-0000C84E0000}"/>
    <cellStyle name="Normal 6 2 2 4 5 3" xfId="20057" xr:uid="{00000000-0005-0000-0000-0000C94E0000}"/>
    <cellStyle name="Normal 6 2 2 4 5 4" xfId="20058" xr:uid="{00000000-0005-0000-0000-0000CA4E0000}"/>
    <cellStyle name="Normal 6 2 2 4 6" xfId="20059" xr:uid="{00000000-0005-0000-0000-0000CB4E0000}"/>
    <cellStyle name="Normal 6 2 2 4 6 2" xfId="20060" xr:uid="{00000000-0005-0000-0000-0000CC4E0000}"/>
    <cellStyle name="Normal 6 2 2 4 6 3" xfId="20061" xr:uid="{00000000-0005-0000-0000-0000CD4E0000}"/>
    <cellStyle name="Normal 6 2 2 4 7" xfId="20062" xr:uid="{00000000-0005-0000-0000-0000CE4E0000}"/>
    <cellStyle name="Normal 6 2 2 4 8" xfId="20063" xr:uid="{00000000-0005-0000-0000-0000CF4E0000}"/>
    <cellStyle name="Normal 6 2 2 4 9" xfId="20064" xr:uid="{00000000-0005-0000-0000-0000D04E0000}"/>
    <cellStyle name="Normal 6 2 2 5" xfId="20065" xr:uid="{00000000-0005-0000-0000-0000D14E0000}"/>
    <cellStyle name="Normal 6 2 2 5 2" xfId="20066" xr:uid="{00000000-0005-0000-0000-0000D24E0000}"/>
    <cellStyle name="Normal 6 2 2 5 2 2" xfId="20067" xr:uid="{00000000-0005-0000-0000-0000D34E0000}"/>
    <cellStyle name="Normal 6 2 2 5 2 2 2" xfId="20068" xr:uid="{00000000-0005-0000-0000-0000D44E0000}"/>
    <cellStyle name="Normal 6 2 2 5 2 2 2 2" xfId="20069" xr:uid="{00000000-0005-0000-0000-0000D54E0000}"/>
    <cellStyle name="Normal 6 2 2 5 2 2 2 3" xfId="20070" xr:uid="{00000000-0005-0000-0000-0000D64E0000}"/>
    <cellStyle name="Normal 6 2 2 5 2 2 3" xfId="20071" xr:uid="{00000000-0005-0000-0000-0000D74E0000}"/>
    <cellStyle name="Normal 6 2 2 5 2 2 4" xfId="20072" xr:uid="{00000000-0005-0000-0000-0000D84E0000}"/>
    <cellStyle name="Normal 6 2 2 5 2 3" xfId="20073" xr:uid="{00000000-0005-0000-0000-0000D94E0000}"/>
    <cellStyle name="Normal 6 2 2 5 2 3 2" xfId="20074" xr:uid="{00000000-0005-0000-0000-0000DA4E0000}"/>
    <cellStyle name="Normal 6 2 2 5 2 3 2 2" xfId="20075" xr:uid="{00000000-0005-0000-0000-0000DB4E0000}"/>
    <cellStyle name="Normal 6 2 2 5 2 3 2 3" xfId="20076" xr:uid="{00000000-0005-0000-0000-0000DC4E0000}"/>
    <cellStyle name="Normal 6 2 2 5 2 3 3" xfId="20077" xr:uid="{00000000-0005-0000-0000-0000DD4E0000}"/>
    <cellStyle name="Normal 6 2 2 5 2 3 4" xfId="20078" xr:uid="{00000000-0005-0000-0000-0000DE4E0000}"/>
    <cellStyle name="Normal 6 2 2 5 2 4" xfId="20079" xr:uid="{00000000-0005-0000-0000-0000DF4E0000}"/>
    <cellStyle name="Normal 6 2 2 5 2 4 2" xfId="20080" xr:uid="{00000000-0005-0000-0000-0000E04E0000}"/>
    <cellStyle name="Normal 6 2 2 5 2 4 2 2" xfId="20081" xr:uid="{00000000-0005-0000-0000-0000E14E0000}"/>
    <cellStyle name="Normal 6 2 2 5 2 4 2 3" xfId="20082" xr:uid="{00000000-0005-0000-0000-0000E24E0000}"/>
    <cellStyle name="Normal 6 2 2 5 2 4 3" xfId="20083" xr:uid="{00000000-0005-0000-0000-0000E34E0000}"/>
    <cellStyle name="Normal 6 2 2 5 2 4 4" xfId="20084" xr:uid="{00000000-0005-0000-0000-0000E44E0000}"/>
    <cellStyle name="Normal 6 2 2 5 2 5" xfId="20085" xr:uid="{00000000-0005-0000-0000-0000E54E0000}"/>
    <cellStyle name="Normal 6 2 2 5 2 5 2" xfId="20086" xr:uid="{00000000-0005-0000-0000-0000E64E0000}"/>
    <cellStyle name="Normal 6 2 2 5 2 5 3" xfId="20087" xr:uid="{00000000-0005-0000-0000-0000E74E0000}"/>
    <cellStyle name="Normal 6 2 2 5 2 6" xfId="20088" xr:uid="{00000000-0005-0000-0000-0000E84E0000}"/>
    <cellStyle name="Normal 6 2 2 5 2 7" xfId="20089" xr:uid="{00000000-0005-0000-0000-0000E94E0000}"/>
    <cellStyle name="Normal 6 2 2 5 3" xfId="20090" xr:uid="{00000000-0005-0000-0000-0000EA4E0000}"/>
    <cellStyle name="Normal 6 2 2 5 3 2" xfId="20091" xr:uid="{00000000-0005-0000-0000-0000EB4E0000}"/>
    <cellStyle name="Normal 6 2 2 5 3 2 2" xfId="20092" xr:uid="{00000000-0005-0000-0000-0000EC4E0000}"/>
    <cellStyle name="Normal 6 2 2 5 3 2 3" xfId="20093" xr:uid="{00000000-0005-0000-0000-0000ED4E0000}"/>
    <cellStyle name="Normal 6 2 2 5 3 3" xfId="20094" xr:uid="{00000000-0005-0000-0000-0000EE4E0000}"/>
    <cellStyle name="Normal 6 2 2 5 3 4" xfId="20095" xr:uid="{00000000-0005-0000-0000-0000EF4E0000}"/>
    <cellStyle name="Normal 6 2 2 5 4" xfId="20096" xr:uid="{00000000-0005-0000-0000-0000F04E0000}"/>
    <cellStyle name="Normal 6 2 2 5 4 2" xfId="20097" xr:uid="{00000000-0005-0000-0000-0000F14E0000}"/>
    <cellStyle name="Normal 6 2 2 5 4 2 2" xfId="20098" xr:uid="{00000000-0005-0000-0000-0000F24E0000}"/>
    <cellStyle name="Normal 6 2 2 5 4 2 3" xfId="20099" xr:uid="{00000000-0005-0000-0000-0000F34E0000}"/>
    <cellStyle name="Normal 6 2 2 5 4 3" xfId="20100" xr:uid="{00000000-0005-0000-0000-0000F44E0000}"/>
    <cellStyle name="Normal 6 2 2 5 4 4" xfId="20101" xr:uid="{00000000-0005-0000-0000-0000F54E0000}"/>
    <cellStyle name="Normal 6 2 2 5 5" xfId="20102" xr:uid="{00000000-0005-0000-0000-0000F64E0000}"/>
    <cellStyle name="Normal 6 2 2 5 5 2" xfId="20103" xr:uid="{00000000-0005-0000-0000-0000F74E0000}"/>
    <cellStyle name="Normal 6 2 2 5 5 2 2" xfId="20104" xr:uid="{00000000-0005-0000-0000-0000F84E0000}"/>
    <cellStyle name="Normal 6 2 2 5 5 2 3" xfId="20105" xr:uid="{00000000-0005-0000-0000-0000F94E0000}"/>
    <cellStyle name="Normal 6 2 2 5 5 3" xfId="20106" xr:uid="{00000000-0005-0000-0000-0000FA4E0000}"/>
    <cellStyle name="Normal 6 2 2 5 5 4" xfId="20107" xr:uid="{00000000-0005-0000-0000-0000FB4E0000}"/>
    <cellStyle name="Normal 6 2 2 5 6" xfId="20108" xr:uid="{00000000-0005-0000-0000-0000FC4E0000}"/>
    <cellStyle name="Normal 6 2 2 5 6 2" xfId="20109" xr:uid="{00000000-0005-0000-0000-0000FD4E0000}"/>
    <cellStyle name="Normal 6 2 2 5 6 3" xfId="20110" xr:uid="{00000000-0005-0000-0000-0000FE4E0000}"/>
    <cellStyle name="Normal 6 2 2 5 7" xfId="20111" xr:uid="{00000000-0005-0000-0000-0000FF4E0000}"/>
    <cellStyle name="Normal 6 2 2 5 8" xfId="20112" xr:uid="{00000000-0005-0000-0000-0000004F0000}"/>
    <cellStyle name="Normal 6 2 2 6" xfId="20113" xr:uid="{00000000-0005-0000-0000-0000014F0000}"/>
    <cellStyle name="Normal 6 2 2 6 2" xfId="20114" xr:uid="{00000000-0005-0000-0000-0000024F0000}"/>
    <cellStyle name="Normal 6 2 2 6 2 2" xfId="20115" xr:uid="{00000000-0005-0000-0000-0000034F0000}"/>
    <cellStyle name="Normal 6 2 2 6 2 2 2" xfId="20116" xr:uid="{00000000-0005-0000-0000-0000044F0000}"/>
    <cellStyle name="Normal 6 2 2 6 2 2 3" xfId="20117" xr:uid="{00000000-0005-0000-0000-0000054F0000}"/>
    <cellStyle name="Normal 6 2 2 6 2 3" xfId="20118" xr:uid="{00000000-0005-0000-0000-0000064F0000}"/>
    <cellStyle name="Normal 6 2 2 6 2 4" xfId="20119" xr:uid="{00000000-0005-0000-0000-0000074F0000}"/>
    <cellStyle name="Normal 6 2 2 6 3" xfId="20120" xr:uid="{00000000-0005-0000-0000-0000084F0000}"/>
    <cellStyle name="Normal 6 2 2 6 3 2" xfId="20121" xr:uid="{00000000-0005-0000-0000-0000094F0000}"/>
    <cellStyle name="Normal 6 2 2 6 3 2 2" xfId="20122" xr:uid="{00000000-0005-0000-0000-00000A4F0000}"/>
    <cellStyle name="Normal 6 2 2 6 3 2 3" xfId="20123" xr:uid="{00000000-0005-0000-0000-00000B4F0000}"/>
    <cellStyle name="Normal 6 2 2 6 3 3" xfId="20124" xr:uid="{00000000-0005-0000-0000-00000C4F0000}"/>
    <cellStyle name="Normal 6 2 2 6 3 4" xfId="20125" xr:uid="{00000000-0005-0000-0000-00000D4F0000}"/>
    <cellStyle name="Normal 6 2 2 6 4" xfId="20126" xr:uid="{00000000-0005-0000-0000-00000E4F0000}"/>
    <cellStyle name="Normal 6 2 2 6 4 2" xfId="20127" xr:uid="{00000000-0005-0000-0000-00000F4F0000}"/>
    <cellStyle name="Normal 6 2 2 6 4 2 2" xfId="20128" xr:uid="{00000000-0005-0000-0000-0000104F0000}"/>
    <cellStyle name="Normal 6 2 2 6 4 2 3" xfId="20129" xr:uid="{00000000-0005-0000-0000-0000114F0000}"/>
    <cellStyle name="Normal 6 2 2 6 4 3" xfId="20130" xr:uid="{00000000-0005-0000-0000-0000124F0000}"/>
    <cellStyle name="Normal 6 2 2 6 4 4" xfId="20131" xr:uid="{00000000-0005-0000-0000-0000134F0000}"/>
    <cellStyle name="Normal 6 2 2 6 5" xfId="20132" xr:uid="{00000000-0005-0000-0000-0000144F0000}"/>
    <cellStyle name="Normal 6 2 2 6 5 2" xfId="20133" xr:uid="{00000000-0005-0000-0000-0000154F0000}"/>
    <cellStyle name="Normal 6 2 2 6 5 3" xfId="20134" xr:uid="{00000000-0005-0000-0000-0000164F0000}"/>
    <cellStyle name="Normal 6 2 2 6 6" xfId="20135" xr:uid="{00000000-0005-0000-0000-0000174F0000}"/>
    <cellStyle name="Normal 6 2 2 6 7" xfId="20136" xr:uid="{00000000-0005-0000-0000-0000184F0000}"/>
    <cellStyle name="Normal 6 2 2 7" xfId="20137" xr:uid="{00000000-0005-0000-0000-0000194F0000}"/>
    <cellStyle name="Normal 6 2 2 7 2" xfId="20138" xr:uid="{00000000-0005-0000-0000-00001A4F0000}"/>
    <cellStyle name="Normal 6 2 2 7 2 2" xfId="20139" xr:uid="{00000000-0005-0000-0000-00001B4F0000}"/>
    <cellStyle name="Normal 6 2 2 7 2 3" xfId="20140" xr:uid="{00000000-0005-0000-0000-00001C4F0000}"/>
    <cellStyle name="Normal 6 2 2 7 3" xfId="20141" xr:uid="{00000000-0005-0000-0000-00001D4F0000}"/>
    <cellStyle name="Normal 6 2 2 7 4" xfId="20142" xr:uid="{00000000-0005-0000-0000-00001E4F0000}"/>
    <cellStyle name="Normal 6 2 2 8" xfId="20143" xr:uid="{00000000-0005-0000-0000-00001F4F0000}"/>
    <cellStyle name="Normal 6 2 2 8 2" xfId="20144" xr:uid="{00000000-0005-0000-0000-0000204F0000}"/>
    <cellStyle name="Normal 6 2 2 8 2 2" xfId="20145" xr:uid="{00000000-0005-0000-0000-0000214F0000}"/>
    <cellStyle name="Normal 6 2 2 8 2 3" xfId="20146" xr:uid="{00000000-0005-0000-0000-0000224F0000}"/>
    <cellStyle name="Normal 6 2 2 8 3" xfId="20147" xr:uid="{00000000-0005-0000-0000-0000234F0000}"/>
    <cellStyle name="Normal 6 2 2 8 4" xfId="20148" xr:uid="{00000000-0005-0000-0000-0000244F0000}"/>
    <cellStyle name="Normal 6 2 2 9" xfId="20149" xr:uid="{00000000-0005-0000-0000-0000254F0000}"/>
    <cellStyle name="Normal 6 2 2 9 2" xfId="20150" xr:uid="{00000000-0005-0000-0000-0000264F0000}"/>
    <cellStyle name="Normal 6 2 2 9 2 2" xfId="20151" xr:uid="{00000000-0005-0000-0000-0000274F0000}"/>
    <cellStyle name="Normal 6 2 2 9 2 3" xfId="20152" xr:uid="{00000000-0005-0000-0000-0000284F0000}"/>
    <cellStyle name="Normal 6 2 2 9 3" xfId="20153" xr:uid="{00000000-0005-0000-0000-0000294F0000}"/>
    <cellStyle name="Normal 6 2 2 9 4" xfId="20154" xr:uid="{00000000-0005-0000-0000-00002A4F0000}"/>
    <cellStyle name="Normal 6 2 20" xfId="20155" xr:uid="{00000000-0005-0000-0000-00002B4F0000}"/>
    <cellStyle name="Normal 6 2 20 2" xfId="20156" xr:uid="{00000000-0005-0000-0000-00002C4F0000}"/>
    <cellStyle name="Normal 6 2 20 3" xfId="20157" xr:uid="{00000000-0005-0000-0000-00002D4F0000}"/>
    <cellStyle name="Normal 6 2 21" xfId="20158" xr:uid="{00000000-0005-0000-0000-00002E4F0000}"/>
    <cellStyle name="Normal 6 2 22" xfId="20159" xr:uid="{00000000-0005-0000-0000-00002F4F0000}"/>
    <cellStyle name="Normal 6 2 23" xfId="20160" xr:uid="{00000000-0005-0000-0000-0000304F0000}"/>
    <cellStyle name="Normal 6 2 24" xfId="20161" xr:uid="{00000000-0005-0000-0000-0000314F0000}"/>
    <cellStyle name="Normal 6 2 25" xfId="20162" xr:uid="{00000000-0005-0000-0000-0000324F0000}"/>
    <cellStyle name="Normal 6 2 26" xfId="20163" xr:uid="{00000000-0005-0000-0000-0000334F0000}"/>
    <cellStyle name="Normal 6 2 27" xfId="20164" xr:uid="{00000000-0005-0000-0000-0000344F0000}"/>
    <cellStyle name="Normal 6 2 28" xfId="20165" xr:uid="{00000000-0005-0000-0000-0000354F0000}"/>
    <cellStyle name="Normal 6 2 29" xfId="44001" xr:uid="{00000000-0005-0000-0000-0000364F0000}"/>
    <cellStyle name="Normal 6 2 3" xfId="20166" xr:uid="{00000000-0005-0000-0000-0000374F0000}"/>
    <cellStyle name="Normal 6 2 3 10" xfId="20167" xr:uid="{00000000-0005-0000-0000-0000384F0000}"/>
    <cellStyle name="Normal 6 2 3 11" xfId="20168" xr:uid="{00000000-0005-0000-0000-0000394F0000}"/>
    <cellStyle name="Normal 6 2 3 2" xfId="20169" xr:uid="{00000000-0005-0000-0000-00003A4F0000}"/>
    <cellStyle name="Normal 6 2 3 2 2" xfId="20170" xr:uid="{00000000-0005-0000-0000-00003B4F0000}"/>
    <cellStyle name="Normal 6 2 3 2 2 2" xfId="20171" xr:uid="{00000000-0005-0000-0000-00003C4F0000}"/>
    <cellStyle name="Normal 6 2 3 2 2 2 2" xfId="20172" xr:uid="{00000000-0005-0000-0000-00003D4F0000}"/>
    <cellStyle name="Normal 6 2 3 2 2 2 2 2" xfId="20173" xr:uid="{00000000-0005-0000-0000-00003E4F0000}"/>
    <cellStyle name="Normal 6 2 3 2 2 2 2 3" xfId="20174" xr:uid="{00000000-0005-0000-0000-00003F4F0000}"/>
    <cellStyle name="Normal 6 2 3 2 2 2 3" xfId="20175" xr:uid="{00000000-0005-0000-0000-0000404F0000}"/>
    <cellStyle name="Normal 6 2 3 2 2 2 4" xfId="20176" xr:uid="{00000000-0005-0000-0000-0000414F0000}"/>
    <cellStyle name="Normal 6 2 3 2 2 3" xfId="20177" xr:uid="{00000000-0005-0000-0000-0000424F0000}"/>
    <cellStyle name="Normal 6 2 3 2 2 3 2" xfId="20178" xr:uid="{00000000-0005-0000-0000-0000434F0000}"/>
    <cellStyle name="Normal 6 2 3 2 2 3 2 2" xfId="20179" xr:uid="{00000000-0005-0000-0000-0000444F0000}"/>
    <cellStyle name="Normal 6 2 3 2 2 3 2 3" xfId="20180" xr:uid="{00000000-0005-0000-0000-0000454F0000}"/>
    <cellStyle name="Normal 6 2 3 2 2 3 3" xfId="20181" xr:uid="{00000000-0005-0000-0000-0000464F0000}"/>
    <cellStyle name="Normal 6 2 3 2 2 3 4" xfId="20182" xr:uid="{00000000-0005-0000-0000-0000474F0000}"/>
    <cellStyle name="Normal 6 2 3 2 2 4" xfId="20183" xr:uid="{00000000-0005-0000-0000-0000484F0000}"/>
    <cellStyle name="Normal 6 2 3 2 2 4 2" xfId="20184" xr:uid="{00000000-0005-0000-0000-0000494F0000}"/>
    <cellStyle name="Normal 6 2 3 2 2 4 2 2" xfId="20185" xr:uid="{00000000-0005-0000-0000-00004A4F0000}"/>
    <cellStyle name="Normal 6 2 3 2 2 4 2 3" xfId="20186" xr:uid="{00000000-0005-0000-0000-00004B4F0000}"/>
    <cellStyle name="Normal 6 2 3 2 2 4 3" xfId="20187" xr:uid="{00000000-0005-0000-0000-00004C4F0000}"/>
    <cellStyle name="Normal 6 2 3 2 2 4 4" xfId="20188" xr:uid="{00000000-0005-0000-0000-00004D4F0000}"/>
    <cellStyle name="Normal 6 2 3 2 2 5" xfId="20189" xr:uid="{00000000-0005-0000-0000-00004E4F0000}"/>
    <cellStyle name="Normal 6 2 3 2 2 5 2" xfId="20190" xr:uid="{00000000-0005-0000-0000-00004F4F0000}"/>
    <cellStyle name="Normal 6 2 3 2 2 5 3" xfId="20191" xr:uid="{00000000-0005-0000-0000-0000504F0000}"/>
    <cellStyle name="Normal 6 2 3 2 2 6" xfId="20192" xr:uid="{00000000-0005-0000-0000-0000514F0000}"/>
    <cellStyle name="Normal 6 2 3 2 2 7" xfId="20193" xr:uid="{00000000-0005-0000-0000-0000524F0000}"/>
    <cellStyle name="Normal 6 2 3 2 2 8" xfId="20194" xr:uid="{00000000-0005-0000-0000-0000534F0000}"/>
    <cellStyle name="Normal 6 2 3 2 3" xfId="20195" xr:uid="{00000000-0005-0000-0000-0000544F0000}"/>
    <cellStyle name="Normal 6 2 3 2 3 2" xfId="20196" xr:uid="{00000000-0005-0000-0000-0000554F0000}"/>
    <cellStyle name="Normal 6 2 3 2 3 2 2" xfId="20197" xr:uid="{00000000-0005-0000-0000-0000564F0000}"/>
    <cellStyle name="Normal 6 2 3 2 3 2 3" xfId="20198" xr:uid="{00000000-0005-0000-0000-0000574F0000}"/>
    <cellStyle name="Normal 6 2 3 2 3 3" xfId="20199" xr:uid="{00000000-0005-0000-0000-0000584F0000}"/>
    <cellStyle name="Normal 6 2 3 2 3 4" xfId="20200" xr:uid="{00000000-0005-0000-0000-0000594F0000}"/>
    <cellStyle name="Normal 6 2 3 2 4" xfId="20201" xr:uid="{00000000-0005-0000-0000-00005A4F0000}"/>
    <cellStyle name="Normal 6 2 3 2 4 2" xfId="20202" xr:uid="{00000000-0005-0000-0000-00005B4F0000}"/>
    <cellStyle name="Normal 6 2 3 2 4 2 2" xfId="20203" xr:uid="{00000000-0005-0000-0000-00005C4F0000}"/>
    <cellStyle name="Normal 6 2 3 2 4 2 3" xfId="20204" xr:uid="{00000000-0005-0000-0000-00005D4F0000}"/>
    <cellStyle name="Normal 6 2 3 2 4 3" xfId="20205" xr:uid="{00000000-0005-0000-0000-00005E4F0000}"/>
    <cellStyle name="Normal 6 2 3 2 4 4" xfId="20206" xr:uid="{00000000-0005-0000-0000-00005F4F0000}"/>
    <cellStyle name="Normal 6 2 3 2 5" xfId="20207" xr:uid="{00000000-0005-0000-0000-0000604F0000}"/>
    <cellStyle name="Normal 6 2 3 2 5 2" xfId="20208" xr:uid="{00000000-0005-0000-0000-0000614F0000}"/>
    <cellStyle name="Normal 6 2 3 2 5 2 2" xfId="20209" xr:uid="{00000000-0005-0000-0000-0000624F0000}"/>
    <cellStyle name="Normal 6 2 3 2 5 2 3" xfId="20210" xr:uid="{00000000-0005-0000-0000-0000634F0000}"/>
    <cellStyle name="Normal 6 2 3 2 5 3" xfId="20211" xr:uid="{00000000-0005-0000-0000-0000644F0000}"/>
    <cellStyle name="Normal 6 2 3 2 5 4" xfId="20212" xr:uid="{00000000-0005-0000-0000-0000654F0000}"/>
    <cellStyle name="Normal 6 2 3 2 6" xfId="20213" xr:uid="{00000000-0005-0000-0000-0000664F0000}"/>
    <cellStyle name="Normal 6 2 3 2 6 2" xfId="20214" xr:uid="{00000000-0005-0000-0000-0000674F0000}"/>
    <cellStyle name="Normal 6 2 3 2 6 3" xfId="20215" xr:uid="{00000000-0005-0000-0000-0000684F0000}"/>
    <cellStyle name="Normal 6 2 3 2 7" xfId="20216" xr:uid="{00000000-0005-0000-0000-0000694F0000}"/>
    <cellStyle name="Normal 6 2 3 2 8" xfId="20217" xr:uid="{00000000-0005-0000-0000-00006A4F0000}"/>
    <cellStyle name="Normal 6 2 3 2 9" xfId="20218" xr:uid="{00000000-0005-0000-0000-00006B4F0000}"/>
    <cellStyle name="Normal 6 2 3 3" xfId="20219" xr:uid="{00000000-0005-0000-0000-00006C4F0000}"/>
    <cellStyle name="Normal 6 2 3 3 2" xfId="20220" xr:uid="{00000000-0005-0000-0000-00006D4F0000}"/>
    <cellStyle name="Normal 6 2 3 3 2 2" xfId="20221" xr:uid="{00000000-0005-0000-0000-00006E4F0000}"/>
    <cellStyle name="Normal 6 2 3 3 2 2 2" xfId="20222" xr:uid="{00000000-0005-0000-0000-00006F4F0000}"/>
    <cellStyle name="Normal 6 2 3 3 2 2 3" xfId="20223" xr:uid="{00000000-0005-0000-0000-0000704F0000}"/>
    <cellStyle name="Normal 6 2 3 3 2 3" xfId="20224" xr:uid="{00000000-0005-0000-0000-0000714F0000}"/>
    <cellStyle name="Normal 6 2 3 3 2 4" xfId="20225" xr:uid="{00000000-0005-0000-0000-0000724F0000}"/>
    <cellStyle name="Normal 6 2 3 3 3" xfId="20226" xr:uid="{00000000-0005-0000-0000-0000734F0000}"/>
    <cellStyle name="Normal 6 2 3 3 3 2" xfId="20227" xr:uid="{00000000-0005-0000-0000-0000744F0000}"/>
    <cellStyle name="Normal 6 2 3 3 3 2 2" xfId="20228" xr:uid="{00000000-0005-0000-0000-0000754F0000}"/>
    <cellStyle name="Normal 6 2 3 3 3 2 3" xfId="20229" xr:uid="{00000000-0005-0000-0000-0000764F0000}"/>
    <cellStyle name="Normal 6 2 3 3 3 3" xfId="20230" xr:uid="{00000000-0005-0000-0000-0000774F0000}"/>
    <cellStyle name="Normal 6 2 3 3 3 4" xfId="20231" xr:uid="{00000000-0005-0000-0000-0000784F0000}"/>
    <cellStyle name="Normal 6 2 3 3 4" xfId="20232" xr:uid="{00000000-0005-0000-0000-0000794F0000}"/>
    <cellStyle name="Normal 6 2 3 3 4 2" xfId="20233" xr:uid="{00000000-0005-0000-0000-00007A4F0000}"/>
    <cellStyle name="Normal 6 2 3 3 4 2 2" xfId="20234" xr:uid="{00000000-0005-0000-0000-00007B4F0000}"/>
    <cellStyle name="Normal 6 2 3 3 4 2 3" xfId="20235" xr:uid="{00000000-0005-0000-0000-00007C4F0000}"/>
    <cellStyle name="Normal 6 2 3 3 4 3" xfId="20236" xr:uid="{00000000-0005-0000-0000-00007D4F0000}"/>
    <cellStyle name="Normal 6 2 3 3 4 4" xfId="20237" xr:uid="{00000000-0005-0000-0000-00007E4F0000}"/>
    <cellStyle name="Normal 6 2 3 3 5" xfId="20238" xr:uid="{00000000-0005-0000-0000-00007F4F0000}"/>
    <cellStyle name="Normal 6 2 3 3 5 2" xfId="20239" xr:uid="{00000000-0005-0000-0000-0000804F0000}"/>
    <cellStyle name="Normal 6 2 3 3 5 3" xfId="20240" xr:uid="{00000000-0005-0000-0000-0000814F0000}"/>
    <cellStyle name="Normal 6 2 3 3 6" xfId="20241" xr:uid="{00000000-0005-0000-0000-0000824F0000}"/>
    <cellStyle name="Normal 6 2 3 3 7" xfId="20242" xr:uid="{00000000-0005-0000-0000-0000834F0000}"/>
    <cellStyle name="Normal 6 2 3 3 8" xfId="20243" xr:uid="{00000000-0005-0000-0000-0000844F0000}"/>
    <cellStyle name="Normal 6 2 3 4" xfId="20244" xr:uid="{00000000-0005-0000-0000-0000854F0000}"/>
    <cellStyle name="Normal 6 2 3 4 2" xfId="20245" xr:uid="{00000000-0005-0000-0000-0000864F0000}"/>
    <cellStyle name="Normal 6 2 3 4 2 2" xfId="20246" xr:uid="{00000000-0005-0000-0000-0000874F0000}"/>
    <cellStyle name="Normal 6 2 3 4 2 3" xfId="20247" xr:uid="{00000000-0005-0000-0000-0000884F0000}"/>
    <cellStyle name="Normal 6 2 3 4 3" xfId="20248" xr:uid="{00000000-0005-0000-0000-0000894F0000}"/>
    <cellStyle name="Normal 6 2 3 4 4" xfId="20249" xr:uid="{00000000-0005-0000-0000-00008A4F0000}"/>
    <cellStyle name="Normal 6 2 3 5" xfId="20250" xr:uid="{00000000-0005-0000-0000-00008B4F0000}"/>
    <cellStyle name="Normal 6 2 3 5 2" xfId="20251" xr:uid="{00000000-0005-0000-0000-00008C4F0000}"/>
    <cellStyle name="Normal 6 2 3 5 2 2" xfId="20252" xr:uid="{00000000-0005-0000-0000-00008D4F0000}"/>
    <cellStyle name="Normal 6 2 3 5 2 3" xfId="20253" xr:uid="{00000000-0005-0000-0000-00008E4F0000}"/>
    <cellStyle name="Normal 6 2 3 5 3" xfId="20254" xr:uid="{00000000-0005-0000-0000-00008F4F0000}"/>
    <cellStyle name="Normal 6 2 3 5 4" xfId="20255" xr:uid="{00000000-0005-0000-0000-0000904F0000}"/>
    <cellStyle name="Normal 6 2 3 6" xfId="20256" xr:uid="{00000000-0005-0000-0000-0000914F0000}"/>
    <cellStyle name="Normal 6 2 3 6 2" xfId="20257" xr:uid="{00000000-0005-0000-0000-0000924F0000}"/>
    <cellStyle name="Normal 6 2 3 6 2 2" xfId="20258" xr:uid="{00000000-0005-0000-0000-0000934F0000}"/>
    <cellStyle name="Normal 6 2 3 6 2 3" xfId="20259" xr:uid="{00000000-0005-0000-0000-0000944F0000}"/>
    <cellStyle name="Normal 6 2 3 6 3" xfId="20260" xr:uid="{00000000-0005-0000-0000-0000954F0000}"/>
    <cellStyle name="Normal 6 2 3 6 4" xfId="20261" xr:uid="{00000000-0005-0000-0000-0000964F0000}"/>
    <cellStyle name="Normal 6 2 3 7" xfId="20262" xr:uid="{00000000-0005-0000-0000-0000974F0000}"/>
    <cellStyle name="Normal 6 2 3 7 2" xfId="20263" xr:uid="{00000000-0005-0000-0000-0000984F0000}"/>
    <cellStyle name="Normal 6 2 3 7 3" xfId="20264" xr:uid="{00000000-0005-0000-0000-0000994F0000}"/>
    <cellStyle name="Normal 6 2 3 8" xfId="20265" xr:uid="{00000000-0005-0000-0000-00009A4F0000}"/>
    <cellStyle name="Normal 6 2 3 9" xfId="20266" xr:uid="{00000000-0005-0000-0000-00009B4F0000}"/>
    <cellStyle name="Normal 6 2 4" xfId="20267" xr:uid="{00000000-0005-0000-0000-00009C4F0000}"/>
    <cellStyle name="Normal 6 2 4 10" xfId="20268" xr:uid="{00000000-0005-0000-0000-00009D4F0000}"/>
    <cellStyle name="Normal 6 2 4 11" xfId="20269" xr:uid="{00000000-0005-0000-0000-00009E4F0000}"/>
    <cellStyle name="Normal 6 2 4 2" xfId="20270" xr:uid="{00000000-0005-0000-0000-00009F4F0000}"/>
    <cellStyle name="Normal 6 2 4 2 2" xfId="20271" xr:uid="{00000000-0005-0000-0000-0000A04F0000}"/>
    <cellStyle name="Normal 6 2 4 2 2 2" xfId="20272" xr:uid="{00000000-0005-0000-0000-0000A14F0000}"/>
    <cellStyle name="Normal 6 2 4 2 2 2 2" xfId="20273" xr:uid="{00000000-0005-0000-0000-0000A24F0000}"/>
    <cellStyle name="Normal 6 2 4 2 2 2 2 2" xfId="20274" xr:uid="{00000000-0005-0000-0000-0000A34F0000}"/>
    <cellStyle name="Normal 6 2 4 2 2 2 2 3" xfId="20275" xr:uid="{00000000-0005-0000-0000-0000A44F0000}"/>
    <cellStyle name="Normal 6 2 4 2 2 2 3" xfId="20276" xr:uid="{00000000-0005-0000-0000-0000A54F0000}"/>
    <cellStyle name="Normal 6 2 4 2 2 2 4" xfId="20277" xr:uid="{00000000-0005-0000-0000-0000A64F0000}"/>
    <cellStyle name="Normal 6 2 4 2 2 3" xfId="20278" xr:uid="{00000000-0005-0000-0000-0000A74F0000}"/>
    <cellStyle name="Normal 6 2 4 2 2 3 2" xfId="20279" xr:uid="{00000000-0005-0000-0000-0000A84F0000}"/>
    <cellStyle name="Normal 6 2 4 2 2 3 2 2" xfId="20280" xr:uid="{00000000-0005-0000-0000-0000A94F0000}"/>
    <cellStyle name="Normal 6 2 4 2 2 3 2 3" xfId="20281" xr:uid="{00000000-0005-0000-0000-0000AA4F0000}"/>
    <cellStyle name="Normal 6 2 4 2 2 3 3" xfId="20282" xr:uid="{00000000-0005-0000-0000-0000AB4F0000}"/>
    <cellStyle name="Normal 6 2 4 2 2 3 4" xfId="20283" xr:uid="{00000000-0005-0000-0000-0000AC4F0000}"/>
    <cellStyle name="Normal 6 2 4 2 2 4" xfId="20284" xr:uid="{00000000-0005-0000-0000-0000AD4F0000}"/>
    <cellStyle name="Normal 6 2 4 2 2 4 2" xfId="20285" xr:uid="{00000000-0005-0000-0000-0000AE4F0000}"/>
    <cellStyle name="Normal 6 2 4 2 2 4 2 2" xfId="20286" xr:uid="{00000000-0005-0000-0000-0000AF4F0000}"/>
    <cellStyle name="Normal 6 2 4 2 2 4 2 3" xfId="20287" xr:uid="{00000000-0005-0000-0000-0000B04F0000}"/>
    <cellStyle name="Normal 6 2 4 2 2 4 3" xfId="20288" xr:uid="{00000000-0005-0000-0000-0000B14F0000}"/>
    <cellStyle name="Normal 6 2 4 2 2 4 4" xfId="20289" xr:uid="{00000000-0005-0000-0000-0000B24F0000}"/>
    <cellStyle name="Normal 6 2 4 2 2 5" xfId="20290" xr:uid="{00000000-0005-0000-0000-0000B34F0000}"/>
    <cellStyle name="Normal 6 2 4 2 2 5 2" xfId="20291" xr:uid="{00000000-0005-0000-0000-0000B44F0000}"/>
    <cellStyle name="Normal 6 2 4 2 2 5 3" xfId="20292" xr:uid="{00000000-0005-0000-0000-0000B54F0000}"/>
    <cellStyle name="Normal 6 2 4 2 2 6" xfId="20293" xr:uid="{00000000-0005-0000-0000-0000B64F0000}"/>
    <cellStyle name="Normal 6 2 4 2 2 7" xfId="20294" xr:uid="{00000000-0005-0000-0000-0000B74F0000}"/>
    <cellStyle name="Normal 6 2 4 2 3" xfId="20295" xr:uid="{00000000-0005-0000-0000-0000B84F0000}"/>
    <cellStyle name="Normal 6 2 4 2 3 2" xfId="20296" xr:uid="{00000000-0005-0000-0000-0000B94F0000}"/>
    <cellStyle name="Normal 6 2 4 2 3 2 2" xfId="20297" xr:uid="{00000000-0005-0000-0000-0000BA4F0000}"/>
    <cellStyle name="Normal 6 2 4 2 3 2 3" xfId="20298" xr:uid="{00000000-0005-0000-0000-0000BB4F0000}"/>
    <cellStyle name="Normal 6 2 4 2 3 3" xfId="20299" xr:uid="{00000000-0005-0000-0000-0000BC4F0000}"/>
    <cellStyle name="Normal 6 2 4 2 3 4" xfId="20300" xr:uid="{00000000-0005-0000-0000-0000BD4F0000}"/>
    <cellStyle name="Normal 6 2 4 2 4" xfId="20301" xr:uid="{00000000-0005-0000-0000-0000BE4F0000}"/>
    <cellStyle name="Normal 6 2 4 2 4 2" xfId="20302" xr:uid="{00000000-0005-0000-0000-0000BF4F0000}"/>
    <cellStyle name="Normal 6 2 4 2 4 2 2" xfId="20303" xr:uid="{00000000-0005-0000-0000-0000C04F0000}"/>
    <cellStyle name="Normal 6 2 4 2 4 2 3" xfId="20304" xr:uid="{00000000-0005-0000-0000-0000C14F0000}"/>
    <cellStyle name="Normal 6 2 4 2 4 3" xfId="20305" xr:uid="{00000000-0005-0000-0000-0000C24F0000}"/>
    <cellStyle name="Normal 6 2 4 2 4 4" xfId="20306" xr:uid="{00000000-0005-0000-0000-0000C34F0000}"/>
    <cellStyle name="Normal 6 2 4 2 5" xfId="20307" xr:uid="{00000000-0005-0000-0000-0000C44F0000}"/>
    <cellStyle name="Normal 6 2 4 2 5 2" xfId="20308" xr:uid="{00000000-0005-0000-0000-0000C54F0000}"/>
    <cellStyle name="Normal 6 2 4 2 5 2 2" xfId="20309" xr:uid="{00000000-0005-0000-0000-0000C64F0000}"/>
    <cellStyle name="Normal 6 2 4 2 5 2 3" xfId="20310" xr:uid="{00000000-0005-0000-0000-0000C74F0000}"/>
    <cellStyle name="Normal 6 2 4 2 5 3" xfId="20311" xr:uid="{00000000-0005-0000-0000-0000C84F0000}"/>
    <cellStyle name="Normal 6 2 4 2 5 4" xfId="20312" xr:uid="{00000000-0005-0000-0000-0000C94F0000}"/>
    <cellStyle name="Normal 6 2 4 2 6" xfId="20313" xr:uid="{00000000-0005-0000-0000-0000CA4F0000}"/>
    <cellStyle name="Normal 6 2 4 2 6 2" xfId="20314" xr:uid="{00000000-0005-0000-0000-0000CB4F0000}"/>
    <cellStyle name="Normal 6 2 4 2 6 3" xfId="20315" xr:uid="{00000000-0005-0000-0000-0000CC4F0000}"/>
    <cellStyle name="Normal 6 2 4 2 7" xfId="20316" xr:uid="{00000000-0005-0000-0000-0000CD4F0000}"/>
    <cellStyle name="Normal 6 2 4 2 8" xfId="20317" xr:uid="{00000000-0005-0000-0000-0000CE4F0000}"/>
    <cellStyle name="Normal 6 2 4 2 9" xfId="20318" xr:uid="{00000000-0005-0000-0000-0000CF4F0000}"/>
    <cellStyle name="Normal 6 2 4 3" xfId="20319" xr:uid="{00000000-0005-0000-0000-0000D04F0000}"/>
    <cellStyle name="Normal 6 2 4 3 2" xfId="20320" xr:uid="{00000000-0005-0000-0000-0000D14F0000}"/>
    <cellStyle name="Normal 6 2 4 3 2 2" xfId="20321" xr:uid="{00000000-0005-0000-0000-0000D24F0000}"/>
    <cellStyle name="Normal 6 2 4 3 2 2 2" xfId="20322" xr:uid="{00000000-0005-0000-0000-0000D34F0000}"/>
    <cellStyle name="Normal 6 2 4 3 2 2 3" xfId="20323" xr:uid="{00000000-0005-0000-0000-0000D44F0000}"/>
    <cellStyle name="Normal 6 2 4 3 2 3" xfId="20324" xr:uid="{00000000-0005-0000-0000-0000D54F0000}"/>
    <cellStyle name="Normal 6 2 4 3 2 4" xfId="20325" xr:uid="{00000000-0005-0000-0000-0000D64F0000}"/>
    <cellStyle name="Normal 6 2 4 3 3" xfId="20326" xr:uid="{00000000-0005-0000-0000-0000D74F0000}"/>
    <cellStyle name="Normal 6 2 4 3 3 2" xfId="20327" xr:uid="{00000000-0005-0000-0000-0000D84F0000}"/>
    <cellStyle name="Normal 6 2 4 3 3 2 2" xfId="20328" xr:uid="{00000000-0005-0000-0000-0000D94F0000}"/>
    <cellStyle name="Normal 6 2 4 3 3 2 3" xfId="20329" xr:uid="{00000000-0005-0000-0000-0000DA4F0000}"/>
    <cellStyle name="Normal 6 2 4 3 3 3" xfId="20330" xr:uid="{00000000-0005-0000-0000-0000DB4F0000}"/>
    <cellStyle name="Normal 6 2 4 3 3 4" xfId="20331" xr:uid="{00000000-0005-0000-0000-0000DC4F0000}"/>
    <cellStyle name="Normal 6 2 4 3 4" xfId="20332" xr:uid="{00000000-0005-0000-0000-0000DD4F0000}"/>
    <cellStyle name="Normal 6 2 4 3 4 2" xfId="20333" xr:uid="{00000000-0005-0000-0000-0000DE4F0000}"/>
    <cellStyle name="Normal 6 2 4 3 4 2 2" xfId="20334" xr:uid="{00000000-0005-0000-0000-0000DF4F0000}"/>
    <cellStyle name="Normal 6 2 4 3 4 2 3" xfId="20335" xr:uid="{00000000-0005-0000-0000-0000E04F0000}"/>
    <cellStyle name="Normal 6 2 4 3 4 3" xfId="20336" xr:uid="{00000000-0005-0000-0000-0000E14F0000}"/>
    <cellStyle name="Normal 6 2 4 3 4 4" xfId="20337" xr:uid="{00000000-0005-0000-0000-0000E24F0000}"/>
    <cellStyle name="Normal 6 2 4 3 5" xfId="20338" xr:uid="{00000000-0005-0000-0000-0000E34F0000}"/>
    <cellStyle name="Normal 6 2 4 3 5 2" xfId="20339" xr:uid="{00000000-0005-0000-0000-0000E44F0000}"/>
    <cellStyle name="Normal 6 2 4 3 5 3" xfId="20340" xr:uid="{00000000-0005-0000-0000-0000E54F0000}"/>
    <cellStyle name="Normal 6 2 4 3 6" xfId="20341" xr:uid="{00000000-0005-0000-0000-0000E64F0000}"/>
    <cellStyle name="Normal 6 2 4 3 7" xfId="20342" xr:uid="{00000000-0005-0000-0000-0000E74F0000}"/>
    <cellStyle name="Normal 6 2 4 4" xfId="20343" xr:uid="{00000000-0005-0000-0000-0000E84F0000}"/>
    <cellStyle name="Normal 6 2 4 4 2" xfId="20344" xr:uid="{00000000-0005-0000-0000-0000E94F0000}"/>
    <cellStyle name="Normal 6 2 4 4 2 2" xfId="20345" xr:uid="{00000000-0005-0000-0000-0000EA4F0000}"/>
    <cellStyle name="Normal 6 2 4 4 2 3" xfId="20346" xr:uid="{00000000-0005-0000-0000-0000EB4F0000}"/>
    <cellStyle name="Normal 6 2 4 4 3" xfId="20347" xr:uid="{00000000-0005-0000-0000-0000EC4F0000}"/>
    <cellStyle name="Normal 6 2 4 4 4" xfId="20348" xr:uid="{00000000-0005-0000-0000-0000ED4F0000}"/>
    <cellStyle name="Normal 6 2 4 5" xfId="20349" xr:uid="{00000000-0005-0000-0000-0000EE4F0000}"/>
    <cellStyle name="Normal 6 2 4 5 2" xfId="20350" xr:uid="{00000000-0005-0000-0000-0000EF4F0000}"/>
    <cellStyle name="Normal 6 2 4 5 2 2" xfId="20351" xr:uid="{00000000-0005-0000-0000-0000F04F0000}"/>
    <cellStyle name="Normal 6 2 4 5 2 3" xfId="20352" xr:uid="{00000000-0005-0000-0000-0000F14F0000}"/>
    <cellStyle name="Normal 6 2 4 5 3" xfId="20353" xr:uid="{00000000-0005-0000-0000-0000F24F0000}"/>
    <cellStyle name="Normal 6 2 4 5 4" xfId="20354" xr:uid="{00000000-0005-0000-0000-0000F34F0000}"/>
    <cellStyle name="Normal 6 2 4 6" xfId="20355" xr:uid="{00000000-0005-0000-0000-0000F44F0000}"/>
    <cellStyle name="Normal 6 2 4 6 2" xfId="20356" xr:uid="{00000000-0005-0000-0000-0000F54F0000}"/>
    <cellStyle name="Normal 6 2 4 6 2 2" xfId="20357" xr:uid="{00000000-0005-0000-0000-0000F64F0000}"/>
    <cellStyle name="Normal 6 2 4 6 2 3" xfId="20358" xr:uid="{00000000-0005-0000-0000-0000F74F0000}"/>
    <cellStyle name="Normal 6 2 4 6 3" xfId="20359" xr:uid="{00000000-0005-0000-0000-0000F84F0000}"/>
    <cellStyle name="Normal 6 2 4 6 4" xfId="20360" xr:uid="{00000000-0005-0000-0000-0000F94F0000}"/>
    <cellStyle name="Normal 6 2 4 7" xfId="20361" xr:uid="{00000000-0005-0000-0000-0000FA4F0000}"/>
    <cellStyle name="Normal 6 2 4 7 2" xfId="20362" xr:uid="{00000000-0005-0000-0000-0000FB4F0000}"/>
    <cellStyle name="Normal 6 2 4 7 3" xfId="20363" xr:uid="{00000000-0005-0000-0000-0000FC4F0000}"/>
    <cellStyle name="Normal 6 2 4 8" xfId="20364" xr:uid="{00000000-0005-0000-0000-0000FD4F0000}"/>
    <cellStyle name="Normal 6 2 4 9" xfId="20365" xr:uid="{00000000-0005-0000-0000-0000FE4F0000}"/>
    <cellStyle name="Normal 6 2 5" xfId="20366" xr:uid="{00000000-0005-0000-0000-0000FF4F0000}"/>
    <cellStyle name="Normal 6 2 5 10" xfId="20367" xr:uid="{00000000-0005-0000-0000-000000500000}"/>
    <cellStyle name="Normal 6 2 5 2" xfId="20368" xr:uid="{00000000-0005-0000-0000-000001500000}"/>
    <cellStyle name="Normal 6 2 5 2 2" xfId="20369" xr:uid="{00000000-0005-0000-0000-000002500000}"/>
    <cellStyle name="Normal 6 2 5 2 2 2" xfId="20370" xr:uid="{00000000-0005-0000-0000-000003500000}"/>
    <cellStyle name="Normal 6 2 5 2 2 2 2" xfId="20371" xr:uid="{00000000-0005-0000-0000-000004500000}"/>
    <cellStyle name="Normal 6 2 5 2 2 2 2 2" xfId="20372" xr:uid="{00000000-0005-0000-0000-000005500000}"/>
    <cellStyle name="Normal 6 2 5 2 2 2 2 3" xfId="20373" xr:uid="{00000000-0005-0000-0000-000006500000}"/>
    <cellStyle name="Normal 6 2 5 2 2 2 3" xfId="20374" xr:uid="{00000000-0005-0000-0000-000007500000}"/>
    <cellStyle name="Normal 6 2 5 2 2 2 4" xfId="20375" xr:uid="{00000000-0005-0000-0000-000008500000}"/>
    <cellStyle name="Normal 6 2 5 2 2 3" xfId="20376" xr:uid="{00000000-0005-0000-0000-000009500000}"/>
    <cellStyle name="Normal 6 2 5 2 2 3 2" xfId="20377" xr:uid="{00000000-0005-0000-0000-00000A500000}"/>
    <cellStyle name="Normal 6 2 5 2 2 3 2 2" xfId="20378" xr:uid="{00000000-0005-0000-0000-00000B500000}"/>
    <cellStyle name="Normal 6 2 5 2 2 3 2 3" xfId="20379" xr:uid="{00000000-0005-0000-0000-00000C500000}"/>
    <cellStyle name="Normal 6 2 5 2 2 3 3" xfId="20380" xr:uid="{00000000-0005-0000-0000-00000D500000}"/>
    <cellStyle name="Normal 6 2 5 2 2 3 4" xfId="20381" xr:uid="{00000000-0005-0000-0000-00000E500000}"/>
    <cellStyle name="Normal 6 2 5 2 2 4" xfId="20382" xr:uid="{00000000-0005-0000-0000-00000F500000}"/>
    <cellStyle name="Normal 6 2 5 2 2 4 2" xfId="20383" xr:uid="{00000000-0005-0000-0000-000010500000}"/>
    <cellStyle name="Normal 6 2 5 2 2 4 2 2" xfId="20384" xr:uid="{00000000-0005-0000-0000-000011500000}"/>
    <cellStyle name="Normal 6 2 5 2 2 4 2 3" xfId="20385" xr:uid="{00000000-0005-0000-0000-000012500000}"/>
    <cellStyle name="Normal 6 2 5 2 2 4 3" xfId="20386" xr:uid="{00000000-0005-0000-0000-000013500000}"/>
    <cellStyle name="Normal 6 2 5 2 2 4 4" xfId="20387" xr:uid="{00000000-0005-0000-0000-000014500000}"/>
    <cellStyle name="Normal 6 2 5 2 2 5" xfId="20388" xr:uid="{00000000-0005-0000-0000-000015500000}"/>
    <cellStyle name="Normal 6 2 5 2 2 5 2" xfId="20389" xr:uid="{00000000-0005-0000-0000-000016500000}"/>
    <cellStyle name="Normal 6 2 5 2 2 5 3" xfId="20390" xr:uid="{00000000-0005-0000-0000-000017500000}"/>
    <cellStyle name="Normal 6 2 5 2 2 6" xfId="20391" xr:uid="{00000000-0005-0000-0000-000018500000}"/>
    <cellStyle name="Normal 6 2 5 2 2 7" xfId="20392" xr:uid="{00000000-0005-0000-0000-000019500000}"/>
    <cellStyle name="Normal 6 2 5 2 3" xfId="20393" xr:uid="{00000000-0005-0000-0000-00001A500000}"/>
    <cellStyle name="Normal 6 2 5 2 3 2" xfId="20394" xr:uid="{00000000-0005-0000-0000-00001B500000}"/>
    <cellStyle name="Normal 6 2 5 2 3 2 2" xfId="20395" xr:uid="{00000000-0005-0000-0000-00001C500000}"/>
    <cellStyle name="Normal 6 2 5 2 3 2 3" xfId="20396" xr:uid="{00000000-0005-0000-0000-00001D500000}"/>
    <cellStyle name="Normal 6 2 5 2 3 3" xfId="20397" xr:uid="{00000000-0005-0000-0000-00001E500000}"/>
    <cellStyle name="Normal 6 2 5 2 3 4" xfId="20398" xr:uid="{00000000-0005-0000-0000-00001F500000}"/>
    <cellStyle name="Normal 6 2 5 2 4" xfId="20399" xr:uid="{00000000-0005-0000-0000-000020500000}"/>
    <cellStyle name="Normal 6 2 5 2 4 2" xfId="20400" xr:uid="{00000000-0005-0000-0000-000021500000}"/>
    <cellStyle name="Normal 6 2 5 2 4 2 2" xfId="20401" xr:uid="{00000000-0005-0000-0000-000022500000}"/>
    <cellStyle name="Normal 6 2 5 2 4 2 3" xfId="20402" xr:uid="{00000000-0005-0000-0000-000023500000}"/>
    <cellStyle name="Normal 6 2 5 2 4 3" xfId="20403" xr:uid="{00000000-0005-0000-0000-000024500000}"/>
    <cellStyle name="Normal 6 2 5 2 4 4" xfId="20404" xr:uid="{00000000-0005-0000-0000-000025500000}"/>
    <cellStyle name="Normal 6 2 5 2 5" xfId="20405" xr:uid="{00000000-0005-0000-0000-000026500000}"/>
    <cellStyle name="Normal 6 2 5 2 5 2" xfId="20406" xr:uid="{00000000-0005-0000-0000-000027500000}"/>
    <cellStyle name="Normal 6 2 5 2 5 2 2" xfId="20407" xr:uid="{00000000-0005-0000-0000-000028500000}"/>
    <cellStyle name="Normal 6 2 5 2 5 2 3" xfId="20408" xr:uid="{00000000-0005-0000-0000-000029500000}"/>
    <cellStyle name="Normal 6 2 5 2 5 3" xfId="20409" xr:uid="{00000000-0005-0000-0000-00002A500000}"/>
    <cellStyle name="Normal 6 2 5 2 5 4" xfId="20410" xr:uid="{00000000-0005-0000-0000-00002B500000}"/>
    <cellStyle name="Normal 6 2 5 2 6" xfId="20411" xr:uid="{00000000-0005-0000-0000-00002C500000}"/>
    <cellStyle name="Normal 6 2 5 2 6 2" xfId="20412" xr:uid="{00000000-0005-0000-0000-00002D500000}"/>
    <cellStyle name="Normal 6 2 5 2 6 3" xfId="20413" xr:uid="{00000000-0005-0000-0000-00002E500000}"/>
    <cellStyle name="Normal 6 2 5 2 7" xfId="20414" xr:uid="{00000000-0005-0000-0000-00002F500000}"/>
    <cellStyle name="Normal 6 2 5 2 8" xfId="20415" xr:uid="{00000000-0005-0000-0000-000030500000}"/>
    <cellStyle name="Normal 6 2 5 2 9" xfId="20416" xr:uid="{00000000-0005-0000-0000-000031500000}"/>
    <cellStyle name="Normal 6 2 5 3" xfId="20417" xr:uid="{00000000-0005-0000-0000-000032500000}"/>
    <cellStyle name="Normal 6 2 5 3 2" xfId="20418" xr:uid="{00000000-0005-0000-0000-000033500000}"/>
    <cellStyle name="Normal 6 2 5 3 2 2" xfId="20419" xr:uid="{00000000-0005-0000-0000-000034500000}"/>
    <cellStyle name="Normal 6 2 5 3 2 2 2" xfId="20420" xr:uid="{00000000-0005-0000-0000-000035500000}"/>
    <cellStyle name="Normal 6 2 5 3 2 2 3" xfId="20421" xr:uid="{00000000-0005-0000-0000-000036500000}"/>
    <cellStyle name="Normal 6 2 5 3 2 3" xfId="20422" xr:uid="{00000000-0005-0000-0000-000037500000}"/>
    <cellStyle name="Normal 6 2 5 3 2 4" xfId="20423" xr:uid="{00000000-0005-0000-0000-000038500000}"/>
    <cellStyle name="Normal 6 2 5 3 3" xfId="20424" xr:uid="{00000000-0005-0000-0000-000039500000}"/>
    <cellStyle name="Normal 6 2 5 3 3 2" xfId="20425" xr:uid="{00000000-0005-0000-0000-00003A500000}"/>
    <cellStyle name="Normal 6 2 5 3 3 2 2" xfId="20426" xr:uid="{00000000-0005-0000-0000-00003B500000}"/>
    <cellStyle name="Normal 6 2 5 3 3 2 3" xfId="20427" xr:uid="{00000000-0005-0000-0000-00003C500000}"/>
    <cellStyle name="Normal 6 2 5 3 3 3" xfId="20428" xr:uid="{00000000-0005-0000-0000-00003D500000}"/>
    <cellStyle name="Normal 6 2 5 3 3 4" xfId="20429" xr:uid="{00000000-0005-0000-0000-00003E500000}"/>
    <cellStyle name="Normal 6 2 5 3 4" xfId="20430" xr:uid="{00000000-0005-0000-0000-00003F500000}"/>
    <cellStyle name="Normal 6 2 5 3 4 2" xfId="20431" xr:uid="{00000000-0005-0000-0000-000040500000}"/>
    <cellStyle name="Normal 6 2 5 3 4 2 2" xfId="20432" xr:uid="{00000000-0005-0000-0000-000041500000}"/>
    <cellStyle name="Normal 6 2 5 3 4 2 3" xfId="20433" xr:uid="{00000000-0005-0000-0000-000042500000}"/>
    <cellStyle name="Normal 6 2 5 3 4 3" xfId="20434" xr:uid="{00000000-0005-0000-0000-000043500000}"/>
    <cellStyle name="Normal 6 2 5 3 4 4" xfId="20435" xr:uid="{00000000-0005-0000-0000-000044500000}"/>
    <cellStyle name="Normal 6 2 5 3 5" xfId="20436" xr:uid="{00000000-0005-0000-0000-000045500000}"/>
    <cellStyle name="Normal 6 2 5 3 5 2" xfId="20437" xr:uid="{00000000-0005-0000-0000-000046500000}"/>
    <cellStyle name="Normal 6 2 5 3 5 3" xfId="20438" xr:uid="{00000000-0005-0000-0000-000047500000}"/>
    <cellStyle name="Normal 6 2 5 3 6" xfId="20439" xr:uid="{00000000-0005-0000-0000-000048500000}"/>
    <cellStyle name="Normal 6 2 5 3 7" xfId="20440" xr:uid="{00000000-0005-0000-0000-000049500000}"/>
    <cellStyle name="Normal 6 2 5 4" xfId="20441" xr:uid="{00000000-0005-0000-0000-00004A500000}"/>
    <cellStyle name="Normal 6 2 5 4 2" xfId="20442" xr:uid="{00000000-0005-0000-0000-00004B500000}"/>
    <cellStyle name="Normal 6 2 5 4 2 2" xfId="20443" xr:uid="{00000000-0005-0000-0000-00004C500000}"/>
    <cellStyle name="Normal 6 2 5 4 2 3" xfId="20444" xr:uid="{00000000-0005-0000-0000-00004D500000}"/>
    <cellStyle name="Normal 6 2 5 4 3" xfId="20445" xr:uid="{00000000-0005-0000-0000-00004E500000}"/>
    <cellStyle name="Normal 6 2 5 4 4" xfId="20446" xr:uid="{00000000-0005-0000-0000-00004F500000}"/>
    <cellStyle name="Normal 6 2 5 5" xfId="20447" xr:uid="{00000000-0005-0000-0000-000050500000}"/>
    <cellStyle name="Normal 6 2 5 5 2" xfId="20448" xr:uid="{00000000-0005-0000-0000-000051500000}"/>
    <cellStyle name="Normal 6 2 5 5 2 2" xfId="20449" xr:uid="{00000000-0005-0000-0000-000052500000}"/>
    <cellStyle name="Normal 6 2 5 5 2 3" xfId="20450" xr:uid="{00000000-0005-0000-0000-000053500000}"/>
    <cellStyle name="Normal 6 2 5 5 3" xfId="20451" xr:uid="{00000000-0005-0000-0000-000054500000}"/>
    <cellStyle name="Normal 6 2 5 5 4" xfId="20452" xr:uid="{00000000-0005-0000-0000-000055500000}"/>
    <cellStyle name="Normal 6 2 5 6" xfId="20453" xr:uid="{00000000-0005-0000-0000-000056500000}"/>
    <cellStyle name="Normal 6 2 5 6 2" xfId="20454" xr:uid="{00000000-0005-0000-0000-000057500000}"/>
    <cellStyle name="Normal 6 2 5 6 2 2" xfId="20455" xr:uid="{00000000-0005-0000-0000-000058500000}"/>
    <cellStyle name="Normal 6 2 5 6 2 3" xfId="20456" xr:uid="{00000000-0005-0000-0000-000059500000}"/>
    <cellStyle name="Normal 6 2 5 6 3" xfId="20457" xr:uid="{00000000-0005-0000-0000-00005A500000}"/>
    <cellStyle name="Normal 6 2 5 6 4" xfId="20458" xr:uid="{00000000-0005-0000-0000-00005B500000}"/>
    <cellStyle name="Normal 6 2 5 7" xfId="20459" xr:uid="{00000000-0005-0000-0000-00005C500000}"/>
    <cellStyle name="Normal 6 2 5 7 2" xfId="20460" xr:uid="{00000000-0005-0000-0000-00005D500000}"/>
    <cellStyle name="Normal 6 2 5 7 3" xfId="20461" xr:uid="{00000000-0005-0000-0000-00005E500000}"/>
    <cellStyle name="Normal 6 2 5 8" xfId="20462" xr:uid="{00000000-0005-0000-0000-00005F500000}"/>
    <cellStyle name="Normal 6 2 5 9" xfId="20463" xr:uid="{00000000-0005-0000-0000-000060500000}"/>
    <cellStyle name="Normal 6 2 6" xfId="20464" xr:uid="{00000000-0005-0000-0000-000061500000}"/>
    <cellStyle name="Normal 6 2 6 10" xfId="20465" xr:uid="{00000000-0005-0000-0000-000062500000}"/>
    <cellStyle name="Normal 6 2 6 2" xfId="20466" xr:uid="{00000000-0005-0000-0000-000063500000}"/>
    <cellStyle name="Normal 6 2 6 2 2" xfId="20467" xr:uid="{00000000-0005-0000-0000-000064500000}"/>
    <cellStyle name="Normal 6 2 6 2 2 2" xfId="20468" xr:uid="{00000000-0005-0000-0000-000065500000}"/>
    <cellStyle name="Normal 6 2 6 2 2 2 2" xfId="20469" xr:uid="{00000000-0005-0000-0000-000066500000}"/>
    <cellStyle name="Normal 6 2 6 2 2 2 2 2" xfId="20470" xr:uid="{00000000-0005-0000-0000-000067500000}"/>
    <cellStyle name="Normal 6 2 6 2 2 2 2 3" xfId="20471" xr:uid="{00000000-0005-0000-0000-000068500000}"/>
    <cellStyle name="Normal 6 2 6 2 2 2 3" xfId="20472" xr:uid="{00000000-0005-0000-0000-000069500000}"/>
    <cellStyle name="Normal 6 2 6 2 2 2 4" xfId="20473" xr:uid="{00000000-0005-0000-0000-00006A500000}"/>
    <cellStyle name="Normal 6 2 6 2 2 3" xfId="20474" xr:uid="{00000000-0005-0000-0000-00006B500000}"/>
    <cellStyle name="Normal 6 2 6 2 2 3 2" xfId="20475" xr:uid="{00000000-0005-0000-0000-00006C500000}"/>
    <cellStyle name="Normal 6 2 6 2 2 3 2 2" xfId="20476" xr:uid="{00000000-0005-0000-0000-00006D500000}"/>
    <cellStyle name="Normal 6 2 6 2 2 3 2 3" xfId="20477" xr:uid="{00000000-0005-0000-0000-00006E500000}"/>
    <cellStyle name="Normal 6 2 6 2 2 3 3" xfId="20478" xr:uid="{00000000-0005-0000-0000-00006F500000}"/>
    <cellStyle name="Normal 6 2 6 2 2 3 4" xfId="20479" xr:uid="{00000000-0005-0000-0000-000070500000}"/>
    <cellStyle name="Normal 6 2 6 2 2 4" xfId="20480" xr:uid="{00000000-0005-0000-0000-000071500000}"/>
    <cellStyle name="Normal 6 2 6 2 2 4 2" xfId="20481" xr:uid="{00000000-0005-0000-0000-000072500000}"/>
    <cellStyle name="Normal 6 2 6 2 2 4 2 2" xfId="20482" xr:uid="{00000000-0005-0000-0000-000073500000}"/>
    <cellStyle name="Normal 6 2 6 2 2 4 2 3" xfId="20483" xr:uid="{00000000-0005-0000-0000-000074500000}"/>
    <cellStyle name="Normal 6 2 6 2 2 4 3" xfId="20484" xr:uid="{00000000-0005-0000-0000-000075500000}"/>
    <cellStyle name="Normal 6 2 6 2 2 4 4" xfId="20485" xr:uid="{00000000-0005-0000-0000-000076500000}"/>
    <cellStyle name="Normal 6 2 6 2 2 5" xfId="20486" xr:uid="{00000000-0005-0000-0000-000077500000}"/>
    <cellStyle name="Normal 6 2 6 2 2 5 2" xfId="20487" xr:uid="{00000000-0005-0000-0000-000078500000}"/>
    <cellStyle name="Normal 6 2 6 2 2 5 3" xfId="20488" xr:uid="{00000000-0005-0000-0000-000079500000}"/>
    <cellStyle name="Normal 6 2 6 2 2 6" xfId="20489" xr:uid="{00000000-0005-0000-0000-00007A500000}"/>
    <cellStyle name="Normal 6 2 6 2 2 7" xfId="20490" xr:uid="{00000000-0005-0000-0000-00007B500000}"/>
    <cellStyle name="Normal 6 2 6 2 3" xfId="20491" xr:uid="{00000000-0005-0000-0000-00007C500000}"/>
    <cellStyle name="Normal 6 2 6 2 3 2" xfId="20492" xr:uid="{00000000-0005-0000-0000-00007D500000}"/>
    <cellStyle name="Normal 6 2 6 2 3 2 2" xfId="20493" xr:uid="{00000000-0005-0000-0000-00007E500000}"/>
    <cellStyle name="Normal 6 2 6 2 3 2 3" xfId="20494" xr:uid="{00000000-0005-0000-0000-00007F500000}"/>
    <cellStyle name="Normal 6 2 6 2 3 3" xfId="20495" xr:uid="{00000000-0005-0000-0000-000080500000}"/>
    <cellStyle name="Normal 6 2 6 2 3 4" xfId="20496" xr:uid="{00000000-0005-0000-0000-000081500000}"/>
    <cellStyle name="Normal 6 2 6 2 4" xfId="20497" xr:uid="{00000000-0005-0000-0000-000082500000}"/>
    <cellStyle name="Normal 6 2 6 2 4 2" xfId="20498" xr:uid="{00000000-0005-0000-0000-000083500000}"/>
    <cellStyle name="Normal 6 2 6 2 4 2 2" xfId="20499" xr:uid="{00000000-0005-0000-0000-000084500000}"/>
    <cellStyle name="Normal 6 2 6 2 4 2 3" xfId="20500" xr:uid="{00000000-0005-0000-0000-000085500000}"/>
    <cellStyle name="Normal 6 2 6 2 4 3" xfId="20501" xr:uid="{00000000-0005-0000-0000-000086500000}"/>
    <cellStyle name="Normal 6 2 6 2 4 4" xfId="20502" xr:uid="{00000000-0005-0000-0000-000087500000}"/>
    <cellStyle name="Normal 6 2 6 2 5" xfId="20503" xr:uid="{00000000-0005-0000-0000-000088500000}"/>
    <cellStyle name="Normal 6 2 6 2 5 2" xfId="20504" xr:uid="{00000000-0005-0000-0000-000089500000}"/>
    <cellStyle name="Normal 6 2 6 2 5 2 2" xfId="20505" xr:uid="{00000000-0005-0000-0000-00008A500000}"/>
    <cellStyle name="Normal 6 2 6 2 5 2 3" xfId="20506" xr:uid="{00000000-0005-0000-0000-00008B500000}"/>
    <cellStyle name="Normal 6 2 6 2 5 3" xfId="20507" xr:uid="{00000000-0005-0000-0000-00008C500000}"/>
    <cellStyle name="Normal 6 2 6 2 5 4" xfId="20508" xr:uid="{00000000-0005-0000-0000-00008D500000}"/>
    <cellStyle name="Normal 6 2 6 2 6" xfId="20509" xr:uid="{00000000-0005-0000-0000-00008E500000}"/>
    <cellStyle name="Normal 6 2 6 2 6 2" xfId="20510" xr:uid="{00000000-0005-0000-0000-00008F500000}"/>
    <cellStyle name="Normal 6 2 6 2 6 3" xfId="20511" xr:uid="{00000000-0005-0000-0000-000090500000}"/>
    <cellStyle name="Normal 6 2 6 2 7" xfId="20512" xr:uid="{00000000-0005-0000-0000-000091500000}"/>
    <cellStyle name="Normal 6 2 6 2 8" xfId="20513" xr:uid="{00000000-0005-0000-0000-000092500000}"/>
    <cellStyle name="Normal 6 2 6 2 9" xfId="20514" xr:uid="{00000000-0005-0000-0000-000093500000}"/>
    <cellStyle name="Normal 6 2 6 3" xfId="20515" xr:uid="{00000000-0005-0000-0000-000094500000}"/>
    <cellStyle name="Normal 6 2 6 3 2" xfId="20516" xr:uid="{00000000-0005-0000-0000-000095500000}"/>
    <cellStyle name="Normal 6 2 6 3 2 2" xfId="20517" xr:uid="{00000000-0005-0000-0000-000096500000}"/>
    <cellStyle name="Normal 6 2 6 3 2 2 2" xfId="20518" xr:uid="{00000000-0005-0000-0000-000097500000}"/>
    <cellStyle name="Normal 6 2 6 3 2 2 3" xfId="20519" xr:uid="{00000000-0005-0000-0000-000098500000}"/>
    <cellStyle name="Normal 6 2 6 3 2 3" xfId="20520" xr:uid="{00000000-0005-0000-0000-000099500000}"/>
    <cellStyle name="Normal 6 2 6 3 2 4" xfId="20521" xr:uid="{00000000-0005-0000-0000-00009A500000}"/>
    <cellStyle name="Normal 6 2 6 3 3" xfId="20522" xr:uid="{00000000-0005-0000-0000-00009B500000}"/>
    <cellStyle name="Normal 6 2 6 3 3 2" xfId="20523" xr:uid="{00000000-0005-0000-0000-00009C500000}"/>
    <cellStyle name="Normal 6 2 6 3 3 2 2" xfId="20524" xr:uid="{00000000-0005-0000-0000-00009D500000}"/>
    <cellStyle name="Normal 6 2 6 3 3 2 3" xfId="20525" xr:uid="{00000000-0005-0000-0000-00009E500000}"/>
    <cellStyle name="Normal 6 2 6 3 3 3" xfId="20526" xr:uid="{00000000-0005-0000-0000-00009F500000}"/>
    <cellStyle name="Normal 6 2 6 3 3 4" xfId="20527" xr:uid="{00000000-0005-0000-0000-0000A0500000}"/>
    <cellStyle name="Normal 6 2 6 3 4" xfId="20528" xr:uid="{00000000-0005-0000-0000-0000A1500000}"/>
    <cellStyle name="Normal 6 2 6 3 4 2" xfId="20529" xr:uid="{00000000-0005-0000-0000-0000A2500000}"/>
    <cellStyle name="Normal 6 2 6 3 4 2 2" xfId="20530" xr:uid="{00000000-0005-0000-0000-0000A3500000}"/>
    <cellStyle name="Normal 6 2 6 3 4 2 3" xfId="20531" xr:uid="{00000000-0005-0000-0000-0000A4500000}"/>
    <cellStyle name="Normal 6 2 6 3 4 3" xfId="20532" xr:uid="{00000000-0005-0000-0000-0000A5500000}"/>
    <cellStyle name="Normal 6 2 6 3 4 4" xfId="20533" xr:uid="{00000000-0005-0000-0000-0000A6500000}"/>
    <cellStyle name="Normal 6 2 6 3 5" xfId="20534" xr:uid="{00000000-0005-0000-0000-0000A7500000}"/>
    <cellStyle name="Normal 6 2 6 3 5 2" xfId="20535" xr:uid="{00000000-0005-0000-0000-0000A8500000}"/>
    <cellStyle name="Normal 6 2 6 3 5 3" xfId="20536" xr:uid="{00000000-0005-0000-0000-0000A9500000}"/>
    <cellStyle name="Normal 6 2 6 3 6" xfId="20537" xr:uid="{00000000-0005-0000-0000-0000AA500000}"/>
    <cellStyle name="Normal 6 2 6 3 7" xfId="20538" xr:uid="{00000000-0005-0000-0000-0000AB500000}"/>
    <cellStyle name="Normal 6 2 6 4" xfId="20539" xr:uid="{00000000-0005-0000-0000-0000AC500000}"/>
    <cellStyle name="Normal 6 2 6 4 2" xfId="20540" xr:uid="{00000000-0005-0000-0000-0000AD500000}"/>
    <cellStyle name="Normal 6 2 6 4 2 2" xfId="20541" xr:uid="{00000000-0005-0000-0000-0000AE500000}"/>
    <cellStyle name="Normal 6 2 6 4 2 3" xfId="20542" xr:uid="{00000000-0005-0000-0000-0000AF500000}"/>
    <cellStyle name="Normal 6 2 6 4 3" xfId="20543" xr:uid="{00000000-0005-0000-0000-0000B0500000}"/>
    <cellStyle name="Normal 6 2 6 4 4" xfId="20544" xr:uid="{00000000-0005-0000-0000-0000B1500000}"/>
    <cellStyle name="Normal 6 2 6 5" xfId="20545" xr:uid="{00000000-0005-0000-0000-0000B2500000}"/>
    <cellStyle name="Normal 6 2 6 5 2" xfId="20546" xr:uid="{00000000-0005-0000-0000-0000B3500000}"/>
    <cellStyle name="Normal 6 2 6 5 2 2" xfId="20547" xr:uid="{00000000-0005-0000-0000-0000B4500000}"/>
    <cellStyle name="Normal 6 2 6 5 2 3" xfId="20548" xr:uid="{00000000-0005-0000-0000-0000B5500000}"/>
    <cellStyle name="Normal 6 2 6 5 3" xfId="20549" xr:uid="{00000000-0005-0000-0000-0000B6500000}"/>
    <cellStyle name="Normal 6 2 6 5 4" xfId="20550" xr:uid="{00000000-0005-0000-0000-0000B7500000}"/>
    <cellStyle name="Normal 6 2 6 6" xfId="20551" xr:uid="{00000000-0005-0000-0000-0000B8500000}"/>
    <cellStyle name="Normal 6 2 6 6 2" xfId="20552" xr:uid="{00000000-0005-0000-0000-0000B9500000}"/>
    <cellStyle name="Normal 6 2 6 6 2 2" xfId="20553" xr:uid="{00000000-0005-0000-0000-0000BA500000}"/>
    <cellStyle name="Normal 6 2 6 6 2 3" xfId="20554" xr:uid="{00000000-0005-0000-0000-0000BB500000}"/>
    <cellStyle name="Normal 6 2 6 6 3" xfId="20555" xr:uid="{00000000-0005-0000-0000-0000BC500000}"/>
    <cellStyle name="Normal 6 2 6 6 4" xfId="20556" xr:uid="{00000000-0005-0000-0000-0000BD500000}"/>
    <cellStyle name="Normal 6 2 6 7" xfId="20557" xr:uid="{00000000-0005-0000-0000-0000BE500000}"/>
    <cellStyle name="Normal 6 2 6 7 2" xfId="20558" xr:uid="{00000000-0005-0000-0000-0000BF500000}"/>
    <cellStyle name="Normal 6 2 6 7 3" xfId="20559" xr:uid="{00000000-0005-0000-0000-0000C0500000}"/>
    <cellStyle name="Normal 6 2 6 8" xfId="20560" xr:uid="{00000000-0005-0000-0000-0000C1500000}"/>
    <cellStyle name="Normal 6 2 6 9" xfId="20561" xr:uid="{00000000-0005-0000-0000-0000C2500000}"/>
    <cellStyle name="Normal 6 2 7" xfId="20562" xr:uid="{00000000-0005-0000-0000-0000C3500000}"/>
    <cellStyle name="Normal 6 2 7 2" xfId="20563" xr:uid="{00000000-0005-0000-0000-0000C4500000}"/>
    <cellStyle name="Normal 6 2 7 2 2" xfId="20564" xr:uid="{00000000-0005-0000-0000-0000C5500000}"/>
    <cellStyle name="Normal 6 2 7 2 2 2" xfId="20565" xr:uid="{00000000-0005-0000-0000-0000C6500000}"/>
    <cellStyle name="Normal 6 2 7 2 2 2 2" xfId="20566" xr:uid="{00000000-0005-0000-0000-0000C7500000}"/>
    <cellStyle name="Normal 6 2 7 2 2 2 3" xfId="20567" xr:uid="{00000000-0005-0000-0000-0000C8500000}"/>
    <cellStyle name="Normal 6 2 7 2 2 3" xfId="20568" xr:uid="{00000000-0005-0000-0000-0000C9500000}"/>
    <cellStyle name="Normal 6 2 7 2 2 4" xfId="20569" xr:uid="{00000000-0005-0000-0000-0000CA500000}"/>
    <cellStyle name="Normal 6 2 7 2 3" xfId="20570" xr:uid="{00000000-0005-0000-0000-0000CB500000}"/>
    <cellStyle name="Normal 6 2 7 2 3 2" xfId="20571" xr:uid="{00000000-0005-0000-0000-0000CC500000}"/>
    <cellStyle name="Normal 6 2 7 2 3 2 2" xfId="20572" xr:uid="{00000000-0005-0000-0000-0000CD500000}"/>
    <cellStyle name="Normal 6 2 7 2 3 2 3" xfId="20573" xr:uid="{00000000-0005-0000-0000-0000CE500000}"/>
    <cellStyle name="Normal 6 2 7 2 3 3" xfId="20574" xr:uid="{00000000-0005-0000-0000-0000CF500000}"/>
    <cellStyle name="Normal 6 2 7 2 3 4" xfId="20575" xr:uid="{00000000-0005-0000-0000-0000D0500000}"/>
    <cellStyle name="Normal 6 2 7 2 4" xfId="20576" xr:uid="{00000000-0005-0000-0000-0000D1500000}"/>
    <cellStyle name="Normal 6 2 7 2 4 2" xfId="20577" xr:uid="{00000000-0005-0000-0000-0000D2500000}"/>
    <cellStyle name="Normal 6 2 7 2 4 2 2" xfId="20578" xr:uid="{00000000-0005-0000-0000-0000D3500000}"/>
    <cellStyle name="Normal 6 2 7 2 4 2 3" xfId="20579" xr:uid="{00000000-0005-0000-0000-0000D4500000}"/>
    <cellStyle name="Normal 6 2 7 2 4 3" xfId="20580" xr:uid="{00000000-0005-0000-0000-0000D5500000}"/>
    <cellStyle name="Normal 6 2 7 2 4 4" xfId="20581" xr:uid="{00000000-0005-0000-0000-0000D6500000}"/>
    <cellStyle name="Normal 6 2 7 2 5" xfId="20582" xr:uid="{00000000-0005-0000-0000-0000D7500000}"/>
    <cellStyle name="Normal 6 2 7 2 5 2" xfId="20583" xr:uid="{00000000-0005-0000-0000-0000D8500000}"/>
    <cellStyle name="Normal 6 2 7 2 5 3" xfId="20584" xr:uid="{00000000-0005-0000-0000-0000D9500000}"/>
    <cellStyle name="Normal 6 2 7 2 6" xfId="20585" xr:uid="{00000000-0005-0000-0000-0000DA500000}"/>
    <cellStyle name="Normal 6 2 7 2 7" xfId="20586" xr:uid="{00000000-0005-0000-0000-0000DB500000}"/>
    <cellStyle name="Normal 6 2 7 3" xfId="20587" xr:uid="{00000000-0005-0000-0000-0000DC500000}"/>
    <cellStyle name="Normal 6 2 7 3 2" xfId="20588" xr:uid="{00000000-0005-0000-0000-0000DD500000}"/>
    <cellStyle name="Normal 6 2 7 3 2 2" xfId="20589" xr:uid="{00000000-0005-0000-0000-0000DE500000}"/>
    <cellStyle name="Normal 6 2 7 3 2 3" xfId="20590" xr:uid="{00000000-0005-0000-0000-0000DF500000}"/>
    <cellStyle name="Normal 6 2 7 3 3" xfId="20591" xr:uid="{00000000-0005-0000-0000-0000E0500000}"/>
    <cellStyle name="Normal 6 2 7 3 4" xfId="20592" xr:uid="{00000000-0005-0000-0000-0000E1500000}"/>
    <cellStyle name="Normal 6 2 7 4" xfId="20593" xr:uid="{00000000-0005-0000-0000-0000E2500000}"/>
    <cellStyle name="Normal 6 2 7 4 2" xfId="20594" xr:uid="{00000000-0005-0000-0000-0000E3500000}"/>
    <cellStyle name="Normal 6 2 7 4 2 2" xfId="20595" xr:uid="{00000000-0005-0000-0000-0000E4500000}"/>
    <cellStyle name="Normal 6 2 7 4 2 3" xfId="20596" xr:uid="{00000000-0005-0000-0000-0000E5500000}"/>
    <cellStyle name="Normal 6 2 7 4 3" xfId="20597" xr:uid="{00000000-0005-0000-0000-0000E6500000}"/>
    <cellStyle name="Normal 6 2 7 4 4" xfId="20598" xr:uid="{00000000-0005-0000-0000-0000E7500000}"/>
    <cellStyle name="Normal 6 2 7 5" xfId="20599" xr:uid="{00000000-0005-0000-0000-0000E8500000}"/>
    <cellStyle name="Normal 6 2 7 5 2" xfId="20600" xr:uid="{00000000-0005-0000-0000-0000E9500000}"/>
    <cellStyle name="Normal 6 2 7 5 2 2" xfId="20601" xr:uid="{00000000-0005-0000-0000-0000EA500000}"/>
    <cellStyle name="Normal 6 2 7 5 2 3" xfId="20602" xr:uid="{00000000-0005-0000-0000-0000EB500000}"/>
    <cellStyle name="Normal 6 2 7 5 3" xfId="20603" xr:uid="{00000000-0005-0000-0000-0000EC500000}"/>
    <cellStyle name="Normal 6 2 7 5 4" xfId="20604" xr:uid="{00000000-0005-0000-0000-0000ED500000}"/>
    <cellStyle name="Normal 6 2 7 6" xfId="20605" xr:uid="{00000000-0005-0000-0000-0000EE500000}"/>
    <cellStyle name="Normal 6 2 7 6 2" xfId="20606" xr:uid="{00000000-0005-0000-0000-0000EF500000}"/>
    <cellStyle name="Normal 6 2 7 6 3" xfId="20607" xr:uid="{00000000-0005-0000-0000-0000F0500000}"/>
    <cellStyle name="Normal 6 2 7 7" xfId="20608" xr:uid="{00000000-0005-0000-0000-0000F1500000}"/>
    <cellStyle name="Normal 6 2 7 8" xfId="20609" xr:uid="{00000000-0005-0000-0000-0000F2500000}"/>
    <cellStyle name="Normal 6 2 7 9" xfId="20610" xr:uid="{00000000-0005-0000-0000-0000F3500000}"/>
    <cellStyle name="Normal 6 2 8" xfId="20611" xr:uid="{00000000-0005-0000-0000-0000F4500000}"/>
    <cellStyle name="Normal 6 2 8 2" xfId="20612" xr:uid="{00000000-0005-0000-0000-0000F5500000}"/>
    <cellStyle name="Normal 6 2 8 2 2" xfId="20613" xr:uid="{00000000-0005-0000-0000-0000F6500000}"/>
    <cellStyle name="Normal 6 2 8 2 2 2" xfId="20614" xr:uid="{00000000-0005-0000-0000-0000F7500000}"/>
    <cellStyle name="Normal 6 2 8 2 2 2 2" xfId="20615" xr:uid="{00000000-0005-0000-0000-0000F8500000}"/>
    <cellStyle name="Normal 6 2 8 2 2 2 3" xfId="20616" xr:uid="{00000000-0005-0000-0000-0000F9500000}"/>
    <cellStyle name="Normal 6 2 8 2 2 3" xfId="20617" xr:uid="{00000000-0005-0000-0000-0000FA500000}"/>
    <cellStyle name="Normal 6 2 8 2 2 4" xfId="20618" xr:uid="{00000000-0005-0000-0000-0000FB500000}"/>
    <cellStyle name="Normal 6 2 8 2 3" xfId="20619" xr:uid="{00000000-0005-0000-0000-0000FC500000}"/>
    <cellStyle name="Normal 6 2 8 2 3 2" xfId="20620" xr:uid="{00000000-0005-0000-0000-0000FD500000}"/>
    <cellStyle name="Normal 6 2 8 2 3 2 2" xfId="20621" xr:uid="{00000000-0005-0000-0000-0000FE500000}"/>
    <cellStyle name="Normal 6 2 8 2 3 2 3" xfId="20622" xr:uid="{00000000-0005-0000-0000-0000FF500000}"/>
    <cellStyle name="Normal 6 2 8 2 3 3" xfId="20623" xr:uid="{00000000-0005-0000-0000-000000510000}"/>
    <cellStyle name="Normal 6 2 8 2 3 4" xfId="20624" xr:uid="{00000000-0005-0000-0000-000001510000}"/>
    <cellStyle name="Normal 6 2 8 2 4" xfId="20625" xr:uid="{00000000-0005-0000-0000-000002510000}"/>
    <cellStyle name="Normal 6 2 8 2 4 2" xfId="20626" xr:uid="{00000000-0005-0000-0000-000003510000}"/>
    <cellStyle name="Normal 6 2 8 2 4 2 2" xfId="20627" xr:uid="{00000000-0005-0000-0000-000004510000}"/>
    <cellStyle name="Normal 6 2 8 2 4 2 3" xfId="20628" xr:uid="{00000000-0005-0000-0000-000005510000}"/>
    <cellStyle name="Normal 6 2 8 2 4 3" xfId="20629" xr:uid="{00000000-0005-0000-0000-000006510000}"/>
    <cellStyle name="Normal 6 2 8 2 4 4" xfId="20630" xr:uid="{00000000-0005-0000-0000-000007510000}"/>
    <cellStyle name="Normal 6 2 8 2 5" xfId="20631" xr:uid="{00000000-0005-0000-0000-000008510000}"/>
    <cellStyle name="Normal 6 2 8 2 5 2" xfId="20632" xr:uid="{00000000-0005-0000-0000-000009510000}"/>
    <cellStyle name="Normal 6 2 8 2 5 3" xfId="20633" xr:uid="{00000000-0005-0000-0000-00000A510000}"/>
    <cellStyle name="Normal 6 2 8 2 6" xfId="20634" xr:uid="{00000000-0005-0000-0000-00000B510000}"/>
    <cellStyle name="Normal 6 2 8 2 7" xfId="20635" xr:uid="{00000000-0005-0000-0000-00000C510000}"/>
    <cellStyle name="Normal 6 2 8 3" xfId="20636" xr:uid="{00000000-0005-0000-0000-00000D510000}"/>
    <cellStyle name="Normal 6 2 8 3 2" xfId="20637" xr:uid="{00000000-0005-0000-0000-00000E510000}"/>
    <cellStyle name="Normal 6 2 8 3 2 2" xfId="20638" xr:uid="{00000000-0005-0000-0000-00000F510000}"/>
    <cellStyle name="Normal 6 2 8 3 2 3" xfId="20639" xr:uid="{00000000-0005-0000-0000-000010510000}"/>
    <cellStyle name="Normal 6 2 8 3 3" xfId="20640" xr:uid="{00000000-0005-0000-0000-000011510000}"/>
    <cellStyle name="Normal 6 2 8 3 4" xfId="20641" xr:uid="{00000000-0005-0000-0000-000012510000}"/>
    <cellStyle name="Normal 6 2 8 4" xfId="20642" xr:uid="{00000000-0005-0000-0000-000013510000}"/>
    <cellStyle name="Normal 6 2 8 4 2" xfId="20643" xr:uid="{00000000-0005-0000-0000-000014510000}"/>
    <cellStyle name="Normal 6 2 8 4 2 2" xfId="20644" xr:uid="{00000000-0005-0000-0000-000015510000}"/>
    <cellStyle name="Normal 6 2 8 4 2 3" xfId="20645" xr:uid="{00000000-0005-0000-0000-000016510000}"/>
    <cellStyle name="Normal 6 2 8 4 3" xfId="20646" xr:uid="{00000000-0005-0000-0000-000017510000}"/>
    <cellStyle name="Normal 6 2 8 4 4" xfId="20647" xr:uid="{00000000-0005-0000-0000-000018510000}"/>
    <cellStyle name="Normal 6 2 8 5" xfId="20648" xr:uid="{00000000-0005-0000-0000-000019510000}"/>
    <cellStyle name="Normal 6 2 8 5 2" xfId="20649" xr:uid="{00000000-0005-0000-0000-00001A510000}"/>
    <cellStyle name="Normal 6 2 8 5 2 2" xfId="20650" xr:uid="{00000000-0005-0000-0000-00001B510000}"/>
    <cellStyle name="Normal 6 2 8 5 2 3" xfId="20651" xr:uid="{00000000-0005-0000-0000-00001C510000}"/>
    <cellStyle name="Normal 6 2 8 5 3" xfId="20652" xr:uid="{00000000-0005-0000-0000-00001D510000}"/>
    <cellStyle name="Normal 6 2 8 5 4" xfId="20653" xr:uid="{00000000-0005-0000-0000-00001E510000}"/>
    <cellStyle name="Normal 6 2 8 6" xfId="20654" xr:uid="{00000000-0005-0000-0000-00001F510000}"/>
    <cellStyle name="Normal 6 2 8 6 2" xfId="20655" xr:uid="{00000000-0005-0000-0000-000020510000}"/>
    <cellStyle name="Normal 6 2 8 6 3" xfId="20656" xr:uid="{00000000-0005-0000-0000-000021510000}"/>
    <cellStyle name="Normal 6 2 8 7" xfId="20657" xr:uid="{00000000-0005-0000-0000-000022510000}"/>
    <cellStyle name="Normal 6 2 8 8" xfId="20658" xr:uid="{00000000-0005-0000-0000-000023510000}"/>
    <cellStyle name="Normal 6 2 8 9" xfId="20659" xr:uid="{00000000-0005-0000-0000-000024510000}"/>
    <cellStyle name="Normal 6 2 9" xfId="20660" xr:uid="{00000000-0005-0000-0000-000025510000}"/>
    <cellStyle name="Normal 6 2 9 2" xfId="20661" xr:uid="{00000000-0005-0000-0000-000026510000}"/>
    <cellStyle name="Normal 6 2 9 2 2" xfId="20662" xr:uid="{00000000-0005-0000-0000-000027510000}"/>
    <cellStyle name="Normal 6 2 9 2 2 2" xfId="20663" xr:uid="{00000000-0005-0000-0000-000028510000}"/>
    <cellStyle name="Normal 6 2 9 2 2 2 2" xfId="20664" xr:uid="{00000000-0005-0000-0000-000029510000}"/>
    <cellStyle name="Normal 6 2 9 2 2 2 3" xfId="20665" xr:uid="{00000000-0005-0000-0000-00002A510000}"/>
    <cellStyle name="Normal 6 2 9 2 2 3" xfId="20666" xr:uid="{00000000-0005-0000-0000-00002B510000}"/>
    <cellStyle name="Normal 6 2 9 2 2 4" xfId="20667" xr:uid="{00000000-0005-0000-0000-00002C510000}"/>
    <cellStyle name="Normal 6 2 9 2 3" xfId="20668" xr:uid="{00000000-0005-0000-0000-00002D510000}"/>
    <cellStyle name="Normal 6 2 9 2 3 2" xfId="20669" xr:uid="{00000000-0005-0000-0000-00002E510000}"/>
    <cellStyle name="Normal 6 2 9 2 3 2 2" xfId="20670" xr:uid="{00000000-0005-0000-0000-00002F510000}"/>
    <cellStyle name="Normal 6 2 9 2 3 2 3" xfId="20671" xr:uid="{00000000-0005-0000-0000-000030510000}"/>
    <cellStyle name="Normal 6 2 9 2 3 3" xfId="20672" xr:uid="{00000000-0005-0000-0000-000031510000}"/>
    <cellStyle name="Normal 6 2 9 2 3 4" xfId="20673" xr:uid="{00000000-0005-0000-0000-000032510000}"/>
    <cellStyle name="Normal 6 2 9 2 4" xfId="20674" xr:uid="{00000000-0005-0000-0000-000033510000}"/>
    <cellStyle name="Normal 6 2 9 2 4 2" xfId="20675" xr:uid="{00000000-0005-0000-0000-000034510000}"/>
    <cellStyle name="Normal 6 2 9 2 4 2 2" xfId="20676" xr:uid="{00000000-0005-0000-0000-000035510000}"/>
    <cellStyle name="Normal 6 2 9 2 4 2 3" xfId="20677" xr:uid="{00000000-0005-0000-0000-000036510000}"/>
    <cellStyle name="Normal 6 2 9 2 4 3" xfId="20678" xr:uid="{00000000-0005-0000-0000-000037510000}"/>
    <cellStyle name="Normal 6 2 9 2 4 4" xfId="20679" xr:uid="{00000000-0005-0000-0000-000038510000}"/>
    <cellStyle name="Normal 6 2 9 2 5" xfId="20680" xr:uid="{00000000-0005-0000-0000-000039510000}"/>
    <cellStyle name="Normal 6 2 9 2 5 2" xfId="20681" xr:uid="{00000000-0005-0000-0000-00003A510000}"/>
    <cellStyle name="Normal 6 2 9 2 5 3" xfId="20682" xr:uid="{00000000-0005-0000-0000-00003B510000}"/>
    <cellStyle name="Normal 6 2 9 2 6" xfId="20683" xr:uid="{00000000-0005-0000-0000-00003C510000}"/>
    <cellStyle name="Normal 6 2 9 2 7" xfId="20684" xr:uid="{00000000-0005-0000-0000-00003D510000}"/>
    <cellStyle name="Normal 6 2 9 3" xfId="20685" xr:uid="{00000000-0005-0000-0000-00003E510000}"/>
    <cellStyle name="Normal 6 2 9 3 2" xfId="20686" xr:uid="{00000000-0005-0000-0000-00003F510000}"/>
    <cellStyle name="Normal 6 2 9 3 2 2" xfId="20687" xr:uid="{00000000-0005-0000-0000-000040510000}"/>
    <cellStyle name="Normal 6 2 9 3 2 3" xfId="20688" xr:uid="{00000000-0005-0000-0000-000041510000}"/>
    <cellStyle name="Normal 6 2 9 3 3" xfId="20689" xr:uid="{00000000-0005-0000-0000-000042510000}"/>
    <cellStyle name="Normal 6 2 9 3 4" xfId="20690" xr:uid="{00000000-0005-0000-0000-000043510000}"/>
    <cellStyle name="Normal 6 2 9 4" xfId="20691" xr:uid="{00000000-0005-0000-0000-000044510000}"/>
    <cellStyle name="Normal 6 2 9 4 2" xfId="20692" xr:uid="{00000000-0005-0000-0000-000045510000}"/>
    <cellStyle name="Normal 6 2 9 4 2 2" xfId="20693" xr:uid="{00000000-0005-0000-0000-000046510000}"/>
    <cellStyle name="Normal 6 2 9 4 2 3" xfId="20694" xr:uid="{00000000-0005-0000-0000-000047510000}"/>
    <cellStyle name="Normal 6 2 9 4 3" xfId="20695" xr:uid="{00000000-0005-0000-0000-000048510000}"/>
    <cellStyle name="Normal 6 2 9 4 4" xfId="20696" xr:uid="{00000000-0005-0000-0000-000049510000}"/>
    <cellStyle name="Normal 6 2 9 5" xfId="20697" xr:uid="{00000000-0005-0000-0000-00004A510000}"/>
    <cellStyle name="Normal 6 2 9 5 2" xfId="20698" xr:uid="{00000000-0005-0000-0000-00004B510000}"/>
    <cellStyle name="Normal 6 2 9 5 2 2" xfId="20699" xr:uid="{00000000-0005-0000-0000-00004C510000}"/>
    <cellStyle name="Normal 6 2 9 5 2 3" xfId="20700" xr:uid="{00000000-0005-0000-0000-00004D510000}"/>
    <cellStyle name="Normal 6 2 9 5 3" xfId="20701" xr:uid="{00000000-0005-0000-0000-00004E510000}"/>
    <cellStyle name="Normal 6 2 9 5 4" xfId="20702" xr:uid="{00000000-0005-0000-0000-00004F510000}"/>
    <cellStyle name="Normal 6 2 9 6" xfId="20703" xr:uid="{00000000-0005-0000-0000-000050510000}"/>
    <cellStyle name="Normal 6 2 9 6 2" xfId="20704" xr:uid="{00000000-0005-0000-0000-000051510000}"/>
    <cellStyle name="Normal 6 2 9 6 3" xfId="20705" xr:uid="{00000000-0005-0000-0000-000052510000}"/>
    <cellStyle name="Normal 6 2 9 7" xfId="20706" xr:uid="{00000000-0005-0000-0000-000053510000}"/>
    <cellStyle name="Normal 6 2 9 8" xfId="20707" xr:uid="{00000000-0005-0000-0000-000054510000}"/>
    <cellStyle name="Normal 6 2 9 9" xfId="20708" xr:uid="{00000000-0005-0000-0000-000055510000}"/>
    <cellStyle name="Normal 6 20" xfId="20709" xr:uid="{00000000-0005-0000-0000-000056510000}"/>
    <cellStyle name="Normal 6 20 2" xfId="20710" xr:uid="{00000000-0005-0000-0000-000057510000}"/>
    <cellStyle name="Normal 6 20 2 2" xfId="20711" xr:uid="{00000000-0005-0000-0000-000058510000}"/>
    <cellStyle name="Normal 6 20 3" xfId="20712" xr:uid="{00000000-0005-0000-0000-000059510000}"/>
    <cellStyle name="Normal 6 20 4" xfId="20713" xr:uid="{00000000-0005-0000-0000-00005A510000}"/>
    <cellStyle name="Normal 6 21" xfId="20714" xr:uid="{00000000-0005-0000-0000-00005B510000}"/>
    <cellStyle name="Normal 6 21 2" xfId="20715" xr:uid="{00000000-0005-0000-0000-00005C510000}"/>
    <cellStyle name="Normal 6 21 3" xfId="20716" xr:uid="{00000000-0005-0000-0000-00005D510000}"/>
    <cellStyle name="Normal 6 22" xfId="20717" xr:uid="{00000000-0005-0000-0000-00005E510000}"/>
    <cellStyle name="Normal 6 23" xfId="20718" xr:uid="{00000000-0005-0000-0000-00005F510000}"/>
    <cellStyle name="Normal 6 24" xfId="20719" xr:uid="{00000000-0005-0000-0000-000060510000}"/>
    <cellStyle name="Normal 6 25" xfId="20720" xr:uid="{00000000-0005-0000-0000-000061510000}"/>
    <cellStyle name="Normal 6 26" xfId="43888" xr:uid="{00000000-0005-0000-0000-000062510000}"/>
    <cellStyle name="Normal 6 27" xfId="43900" xr:uid="{00000000-0005-0000-0000-000063510000}"/>
    <cellStyle name="Normal 6 3" xfId="20721" xr:uid="{00000000-0005-0000-0000-000064510000}"/>
    <cellStyle name="Normal 6 3 10" xfId="20722" xr:uid="{00000000-0005-0000-0000-000065510000}"/>
    <cellStyle name="Normal 6 3 10 2" xfId="20723" xr:uid="{00000000-0005-0000-0000-000066510000}"/>
    <cellStyle name="Normal 6 3 10 2 2" xfId="20724" xr:uid="{00000000-0005-0000-0000-000067510000}"/>
    <cellStyle name="Normal 6 3 10 2 2 2" xfId="20725" xr:uid="{00000000-0005-0000-0000-000068510000}"/>
    <cellStyle name="Normal 6 3 10 2 2 2 2" xfId="20726" xr:uid="{00000000-0005-0000-0000-000069510000}"/>
    <cellStyle name="Normal 6 3 10 2 2 2 3" xfId="20727" xr:uid="{00000000-0005-0000-0000-00006A510000}"/>
    <cellStyle name="Normal 6 3 10 2 2 3" xfId="20728" xr:uid="{00000000-0005-0000-0000-00006B510000}"/>
    <cellStyle name="Normal 6 3 10 2 2 4" xfId="20729" xr:uid="{00000000-0005-0000-0000-00006C510000}"/>
    <cellStyle name="Normal 6 3 10 2 3" xfId="20730" xr:uid="{00000000-0005-0000-0000-00006D510000}"/>
    <cellStyle name="Normal 6 3 10 2 3 2" xfId="20731" xr:uid="{00000000-0005-0000-0000-00006E510000}"/>
    <cellStyle name="Normal 6 3 10 2 3 2 2" xfId="20732" xr:uid="{00000000-0005-0000-0000-00006F510000}"/>
    <cellStyle name="Normal 6 3 10 2 3 2 3" xfId="20733" xr:uid="{00000000-0005-0000-0000-000070510000}"/>
    <cellStyle name="Normal 6 3 10 2 3 3" xfId="20734" xr:uid="{00000000-0005-0000-0000-000071510000}"/>
    <cellStyle name="Normal 6 3 10 2 3 4" xfId="20735" xr:uid="{00000000-0005-0000-0000-000072510000}"/>
    <cellStyle name="Normal 6 3 10 2 4" xfId="20736" xr:uid="{00000000-0005-0000-0000-000073510000}"/>
    <cellStyle name="Normal 6 3 10 2 4 2" xfId="20737" xr:uid="{00000000-0005-0000-0000-000074510000}"/>
    <cellStyle name="Normal 6 3 10 2 4 2 2" xfId="20738" xr:uid="{00000000-0005-0000-0000-000075510000}"/>
    <cellStyle name="Normal 6 3 10 2 4 2 3" xfId="20739" xr:uid="{00000000-0005-0000-0000-000076510000}"/>
    <cellStyle name="Normal 6 3 10 2 4 3" xfId="20740" xr:uid="{00000000-0005-0000-0000-000077510000}"/>
    <cellStyle name="Normal 6 3 10 2 4 4" xfId="20741" xr:uid="{00000000-0005-0000-0000-000078510000}"/>
    <cellStyle name="Normal 6 3 10 2 5" xfId="20742" xr:uid="{00000000-0005-0000-0000-000079510000}"/>
    <cellStyle name="Normal 6 3 10 2 5 2" xfId="20743" xr:uid="{00000000-0005-0000-0000-00007A510000}"/>
    <cellStyle name="Normal 6 3 10 2 5 3" xfId="20744" xr:uid="{00000000-0005-0000-0000-00007B510000}"/>
    <cellStyle name="Normal 6 3 10 2 6" xfId="20745" xr:uid="{00000000-0005-0000-0000-00007C510000}"/>
    <cellStyle name="Normal 6 3 10 2 7" xfId="20746" xr:uid="{00000000-0005-0000-0000-00007D510000}"/>
    <cellStyle name="Normal 6 3 10 3" xfId="20747" xr:uid="{00000000-0005-0000-0000-00007E510000}"/>
    <cellStyle name="Normal 6 3 10 3 2" xfId="20748" xr:uid="{00000000-0005-0000-0000-00007F510000}"/>
    <cellStyle name="Normal 6 3 10 3 2 2" xfId="20749" xr:uid="{00000000-0005-0000-0000-000080510000}"/>
    <cellStyle name="Normal 6 3 10 3 2 3" xfId="20750" xr:uid="{00000000-0005-0000-0000-000081510000}"/>
    <cellStyle name="Normal 6 3 10 3 3" xfId="20751" xr:uid="{00000000-0005-0000-0000-000082510000}"/>
    <cellStyle name="Normal 6 3 10 3 4" xfId="20752" xr:uid="{00000000-0005-0000-0000-000083510000}"/>
    <cellStyle name="Normal 6 3 10 4" xfId="20753" xr:uid="{00000000-0005-0000-0000-000084510000}"/>
    <cellStyle name="Normal 6 3 10 4 2" xfId="20754" xr:uid="{00000000-0005-0000-0000-000085510000}"/>
    <cellStyle name="Normal 6 3 10 4 2 2" xfId="20755" xr:uid="{00000000-0005-0000-0000-000086510000}"/>
    <cellStyle name="Normal 6 3 10 4 2 3" xfId="20756" xr:uid="{00000000-0005-0000-0000-000087510000}"/>
    <cellStyle name="Normal 6 3 10 4 3" xfId="20757" xr:uid="{00000000-0005-0000-0000-000088510000}"/>
    <cellStyle name="Normal 6 3 10 4 4" xfId="20758" xr:uid="{00000000-0005-0000-0000-000089510000}"/>
    <cellStyle name="Normal 6 3 10 5" xfId="20759" xr:uid="{00000000-0005-0000-0000-00008A510000}"/>
    <cellStyle name="Normal 6 3 10 5 2" xfId="20760" xr:uid="{00000000-0005-0000-0000-00008B510000}"/>
    <cellStyle name="Normal 6 3 10 5 2 2" xfId="20761" xr:uid="{00000000-0005-0000-0000-00008C510000}"/>
    <cellStyle name="Normal 6 3 10 5 2 3" xfId="20762" xr:uid="{00000000-0005-0000-0000-00008D510000}"/>
    <cellStyle name="Normal 6 3 10 5 3" xfId="20763" xr:uid="{00000000-0005-0000-0000-00008E510000}"/>
    <cellStyle name="Normal 6 3 10 5 4" xfId="20764" xr:uid="{00000000-0005-0000-0000-00008F510000}"/>
    <cellStyle name="Normal 6 3 10 6" xfId="20765" xr:uid="{00000000-0005-0000-0000-000090510000}"/>
    <cellStyle name="Normal 6 3 10 6 2" xfId="20766" xr:uid="{00000000-0005-0000-0000-000091510000}"/>
    <cellStyle name="Normal 6 3 10 6 3" xfId="20767" xr:uid="{00000000-0005-0000-0000-000092510000}"/>
    <cellStyle name="Normal 6 3 10 7" xfId="20768" xr:uid="{00000000-0005-0000-0000-000093510000}"/>
    <cellStyle name="Normal 6 3 10 8" xfId="20769" xr:uid="{00000000-0005-0000-0000-000094510000}"/>
    <cellStyle name="Normal 6 3 10 9" xfId="20770" xr:uid="{00000000-0005-0000-0000-000095510000}"/>
    <cellStyle name="Normal 6 3 11" xfId="20771" xr:uid="{00000000-0005-0000-0000-000096510000}"/>
    <cellStyle name="Normal 6 3 11 2" xfId="20772" xr:uid="{00000000-0005-0000-0000-000097510000}"/>
    <cellStyle name="Normal 6 3 11 2 2" xfId="20773" xr:uid="{00000000-0005-0000-0000-000098510000}"/>
    <cellStyle name="Normal 6 3 11 2 2 2" xfId="20774" xr:uid="{00000000-0005-0000-0000-000099510000}"/>
    <cellStyle name="Normal 6 3 11 2 2 2 2" xfId="20775" xr:uid="{00000000-0005-0000-0000-00009A510000}"/>
    <cellStyle name="Normal 6 3 11 2 2 2 3" xfId="20776" xr:uid="{00000000-0005-0000-0000-00009B510000}"/>
    <cellStyle name="Normal 6 3 11 2 2 3" xfId="20777" xr:uid="{00000000-0005-0000-0000-00009C510000}"/>
    <cellStyle name="Normal 6 3 11 2 2 4" xfId="20778" xr:uid="{00000000-0005-0000-0000-00009D510000}"/>
    <cellStyle name="Normal 6 3 11 2 3" xfId="20779" xr:uid="{00000000-0005-0000-0000-00009E510000}"/>
    <cellStyle name="Normal 6 3 11 2 3 2" xfId="20780" xr:uid="{00000000-0005-0000-0000-00009F510000}"/>
    <cellStyle name="Normal 6 3 11 2 3 2 2" xfId="20781" xr:uid="{00000000-0005-0000-0000-0000A0510000}"/>
    <cellStyle name="Normal 6 3 11 2 3 2 3" xfId="20782" xr:uid="{00000000-0005-0000-0000-0000A1510000}"/>
    <cellStyle name="Normal 6 3 11 2 3 3" xfId="20783" xr:uid="{00000000-0005-0000-0000-0000A2510000}"/>
    <cellStyle name="Normal 6 3 11 2 3 4" xfId="20784" xr:uid="{00000000-0005-0000-0000-0000A3510000}"/>
    <cellStyle name="Normal 6 3 11 2 4" xfId="20785" xr:uid="{00000000-0005-0000-0000-0000A4510000}"/>
    <cellStyle name="Normal 6 3 11 2 4 2" xfId="20786" xr:uid="{00000000-0005-0000-0000-0000A5510000}"/>
    <cellStyle name="Normal 6 3 11 2 4 2 2" xfId="20787" xr:uid="{00000000-0005-0000-0000-0000A6510000}"/>
    <cellStyle name="Normal 6 3 11 2 4 2 3" xfId="20788" xr:uid="{00000000-0005-0000-0000-0000A7510000}"/>
    <cellStyle name="Normal 6 3 11 2 4 3" xfId="20789" xr:uid="{00000000-0005-0000-0000-0000A8510000}"/>
    <cellStyle name="Normal 6 3 11 2 4 4" xfId="20790" xr:uid="{00000000-0005-0000-0000-0000A9510000}"/>
    <cellStyle name="Normal 6 3 11 2 5" xfId="20791" xr:uid="{00000000-0005-0000-0000-0000AA510000}"/>
    <cellStyle name="Normal 6 3 11 2 5 2" xfId="20792" xr:uid="{00000000-0005-0000-0000-0000AB510000}"/>
    <cellStyle name="Normal 6 3 11 2 5 3" xfId="20793" xr:uid="{00000000-0005-0000-0000-0000AC510000}"/>
    <cellStyle name="Normal 6 3 11 2 6" xfId="20794" xr:uid="{00000000-0005-0000-0000-0000AD510000}"/>
    <cellStyle name="Normal 6 3 11 2 7" xfId="20795" xr:uid="{00000000-0005-0000-0000-0000AE510000}"/>
    <cellStyle name="Normal 6 3 11 3" xfId="20796" xr:uid="{00000000-0005-0000-0000-0000AF510000}"/>
    <cellStyle name="Normal 6 3 11 3 2" xfId="20797" xr:uid="{00000000-0005-0000-0000-0000B0510000}"/>
    <cellStyle name="Normal 6 3 11 3 2 2" xfId="20798" xr:uid="{00000000-0005-0000-0000-0000B1510000}"/>
    <cellStyle name="Normal 6 3 11 3 2 3" xfId="20799" xr:uid="{00000000-0005-0000-0000-0000B2510000}"/>
    <cellStyle name="Normal 6 3 11 3 3" xfId="20800" xr:uid="{00000000-0005-0000-0000-0000B3510000}"/>
    <cellStyle name="Normal 6 3 11 3 4" xfId="20801" xr:uid="{00000000-0005-0000-0000-0000B4510000}"/>
    <cellStyle name="Normal 6 3 11 4" xfId="20802" xr:uid="{00000000-0005-0000-0000-0000B5510000}"/>
    <cellStyle name="Normal 6 3 11 4 2" xfId="20803" xr:uid="{00000000-0005-0000-0000-0000B6510000}"/>
    <cellStyle name="Normal 6 3 11 4 2 2" xfId="20804" xr:uid="{00000000-0005-0000-0000-0000B7510000}"/>
    <cellStyle name="Normal 6 3 11 4 2 3" xfId="20805" xr:uid="{00000000-0005-0000-0000-0000B8510000}"/>
    <cellStyle name="Normal 6 3 11 4 3" xfId="20806" xr:uid="{00000000-0005-0000-0000-0000B9510000}"/>
    <cellStyle name="Normal 6 3 11 4 4" xfId="20807" xr:uid="{00000000-0005-0000-0000-0000BA510000}"/>
    <cellStyle name="Normal 6 3 11 5" xfId="20808" xr:uid="{00000000-0005-0000-0000-0000BB510000}"/>
    <cellStyle name="Normal 6 3 11 5 2" xfId="20809" xr:uid="{00000000-0005-0000-0000-0000BC510000}"/>
    <cellStyle name="Normal 6 3 11 5 2 2" xfId="20810" xr:uid="{00000000-0005-0000-0000-0000BD510000}"/>
    <cellStyle name="Normal 6 3 11 5 2 3" xfId="20811" xr:uid="{00000000-0005-0000-0000-0000BE510000}"/>
    <cellStyle name="Normal 6 3 11 5 3" xfId="20812" xr:uid="{00000000-0005-0000-0000-0000BF510000}"/>
    <cellStyle name="Normal 6 3 11 5 4" xfId="20813" xr:uid="{00000000-0005-0000-0000-0000C0510000}"/>
    <cellStyle name="Normal 6 3 11 6" xfId="20814" xr:uid="{00000000-0005-0000-0000-0000C1510000}"/>
    <cellStyle name="Normal 6 3 11 6 2" xfId="20815" xr:uid="{00000000-0005-0000-0000-0000C2510000}"/>
    <cellStyle name="Normal 6 3 11 6 3" xfId="20816" xr:uid="{00000000-0005-0000-0000-0000C3510000}"/>
    <cellStyle name="Normal 6 3 11 7" xfId="20817" xr:uid="{00000000-0005-0000-0000-0000C4510000}"/>
    <cellStyle name="Normal 6 3 11 8" xfId="20818" xr:uid="{00000000-0005-0000-0000-0000C5510000}"/>
    <cellStyle name="Normal 6 3 11 9" xfId="20819" xr:uid="{00000000-0005-0000-0000-0000C6510000}"/>
    <cellStyle name="Normal 6 3 12" xfId="20820" xr:uid="{00000000-0005-0000-0000-0000C7510000}"/>
    <cellStyle name="Normal 6 3 12 2" xfId="20821" xr:uid="{00000000-0005-0000-0000-0000C8510000}"/>
    <cellStyle name="Normal 6 3 12 2 2" xfId="20822" xr:uid="{00000000-0005-0000-0000-0000C9510000}"/>
    <cellStyle name="Normal 6 3 12 2 2 2" xfId="20823" xr:uid="{00000000-0005-0000-0000-0000CA510000}"/>
    <cellStyle name="Normal 6 3 12 2 2 3" xfId="20824" xr:uid="{00000000-0005-0000-0000-0000CB510000}"/>
    <cellStyle name="Normal 6 3 12 2 3" xfId="20825" xr:uid="{00000000-0005-0000-0000-0000CC510000}"/>
    <cellStyle name="Normal 6 3 12 2 4" xfId="20826" xr:uid="{00000000-0005-0000-0000-0000CD510000}"/>
    <cellStyle name="Normal 6 3 12 3" xfId="20827" xr:uid="{00000000-0005-0000-0000-0000CE510000}"/>
    <cellStyle name="Normal 6 3 12 3 2" xfId="20828" xr:uid="{00000000-0005-0000-0000-0000CF510000}"/>
    <cellStyle name="Normal 6 3 12 3 2 2" xfId="20829" xr:uid="{00000000-0005-0000-0000-0000D0510000}"/>
    <cellStyle name="Normal 6 3 12 3 2 3" xfId="20830" xr:uid="{00000000-0005-0000-0000-0000D1510000}"/>
    <cellStyle name="Normal 6 3 12 3 3" xfId="20831" xr:uid="{00000000-0005-0000-0000-0000D2510000}"/>
    <cellStyle name="Normal 6 3 12 3 4" xfId="20832" xr:uid="{00000000-0005-0000-0000-0000D3510000}"/>
    <cellStyle name="Normal 6 3 12 4" xfId="20833" xr:uid="{00000000-0005-0000-0000-0000D4510000}"/>
    <cellStyle name="Normal 6 3 12 4 2" xfId="20834" xr:uid="{00000000-0005-0000-0000-0000D5510000}"/>
    <cellStyle name="Normal 6 3 12 4 2 2" xfId="20835" xr:uid="{00000000-0005-0000-0000-0000D6510000}"/>
    <cellStyle name="Normal 6 3 12 4 2 3" xfId="20836" xr:uid="{00000000-0005-0000-0000-0000D7510000}"/>
    <cellStyle name="Normal 6 3 12 4 3" xfId="20837" xr:uid="{00000000-0005-0000-0000-0000D8510000}"/>
    <cellStyle name="Normal 6 3 12 4 4" xfId="20838" xr:uid="{00000000-0005-0000-0000-0000D9510000}"/>
    <cellStyle name="Normal 6 3 12 5" xfId="20839" xr:uid="{00000000-0005-0000-0000-0000DA510000}"/>
    <cellStyle name="Normal 6 3 12 5 2" xfId="20840" xr:uid="{00000000-0005-0000-0000-0000DB510000}"/>
    <cellStyle name="Normal 6 3 12 5 3" xfId="20841" xr:uid="{00000000-0005-0000-0000-0000DC510000}"/>
    <cellStyle name="Normal 6 3 12 6" xfId="20842" xr:uid="{00000000-0005-0000-0000-0000DD510000}"/>
    <cellStyle name="Normal 6 3 12 7" xfId="20843" xr:uid="{00000000-0005-0000-0000-0000DE510000}"/>
    <cellStyle name="Normal 6 3 12 8" xfId="20844" xr:uid="{00000000-0005-0000-0000-0000DF510000}"/>
    <cellStyle name="Normal 6 3 13" xfId="20845" xr:uid="{00000000-0005-0000-0000-0000E0510000}"/>
    <cellStyle name="Normal 6 3 13 2" xfId="20846" xr:uid="{00000000-0005-0000-0000-0000E1510000}"/>
    <cellStyle name="Normal 6 3 13 2 2" xfId="20847" xr:uid="{00000000-0005-0000-0000-0000E2510000}"/>
    <cellStyle name="Normal 6 3 13 2 3" xfId="20848" xr:uid="{00000000-0005-0000-0000-0000E3510000}"/>
    <cellStyle name="Normal 6 3 13 3" xfId="20849" xr:uid="{00000000-0005-0000-0000-0000E4510000}"/>
    <cellStyle name="Normal 6 3 13 4" xfId="20850" xr:uid="{00000000-0005-0000-0000-0000E5510000}"/>
    <cellStyle name="Normal 6 3 14" xfId="20851" xr:uid="{00000000-0005-0000-0000-0000E6510000}"/>
    <cellStyle name="Normal 6 3 14 2" xfId="20852" xr:uid="{00000000-0005-0000-0000-0000E7510000}"/>
    <cellStyle name="Normal 6 3 14 2 2" xfId="20853" xr:uid="{00000000-0005-0000-0000-0000E8510000}"/>
    <cellStyle name="Normal 6 3 14 2 3" xfId="20854" xr:uid="{00000000-0005-0000-0000-0000E9510000}"/>
    <cellStyle name="Normal 6 3 14 3" xfId="20855" xr:uid="{00000000-0005-0000-0000-0000EA510000}"/>
    <cellStyle name="Normal 6 3 14 4" xfId="20856" xr:uid="{00000000-0005-0000-0000-0000EB510000}"/>
    <cellStyle name="Normal 6 3 15" xfId="20857" xr:uid="{00000000-0005-0000-0000-0000EC510000}"/>
    <cellStyle name="Normal 6 3 15 2" xfId="20858" xr:uid="{00000000-0005-0000-0000-0000ED510000}"/>
    <cellStyle name="Normal 6 3 15 2 2" xfId="20859" xr:uid="{00000000-0005-0000-0000-0000EE510000}"/>
    <cellStyle name="Normal 6 3 15 2 3" xfId="20860" xr:uid="{00000000-0005-0000-0000-0000EF510000}"/>
    <cellStyle name="Normal 6 3 15 3" xfId="20861" xr:uid="{00000000-0005-0000-0000-0000F0510000}"/>
    <cellStyle name="Normal 6 3 15 4" xfId="20862" xr:uid="{00000000-0005-0000-0000-0000F1510000}"/>
    <cellStyle name="Normal 6 3 16" xfId="20863" xr:uid="{00000000-0005-0000-0000-0000F2510000}"/>
    <cellStyle name="Normal 6 3 16 2" xfId="20864" xr:uid="{00000000-0005-0000-0000-0000F3510000}"/>
    <cellStyle name="Normal 6 3 16 3" xfId="20865" xr:uid="{00000000-0005-0000-0000-0000F4510000}"/>
    <cellStyle name="Normal 6 3 17" xfId="20866" xr:uid="{00000000-0005-0000-0000-0000F5510000}"/>
    <cellStyle name="Normal 6 3 18" xfId="20867" xr:uid="{00000000-0005-0000-0000-0000F6510000}"/>
    <cellStyle name="Normal 6 3 19" xfId="20868" xr:uid="{00000000-0005-0000-0000-0000F7510000}"/>
    <cellStyle name="Normal 6 3 2" xfId="20869" xr:uid="{00000000-0005-0000-0000-0000F8510000}"/>
    <cellStyle name="Normal 6 3 2 2" xfId="20870" xr:uid="{00000000-0005-0000-0000-0000F9510000}"/>
    <cellStyle name="Normal 6 3 2 2 2" xfId="20871" xr:uid="{00000000-0005-0000-0000-0000FA510000}"/>
    <cellStyle name="Normal 6 3 2 2 3" xfId="20872" xr:uid="{00000000-0005-0000-0000-0000FB510000}"/>
    <cellStyle name="Normal 6 3 2 3" xfId="20873" xr:uid="{00000000-0005-0000-0000-0000FC510000}"/>
    <cellStyle name="Normal 6 3 2 4" xfId="20874" xr:uid="{00000000-0005-0000-0000-0000FD510000}"/>
    <cellStyle name="Normal 6 3 20" xfId="20875" xr:uid="{00000000-0005-0000-0000-0000FE510000}"/>
    <cellStyle name="Normal 6 3 21" xfId="20876" xr:uid="{00000000-0005-0000-0000-0000FF510000}"/>
    <cellStyle name="Normal 6 3 22" xfId="20877" xr:uid="{00000000-0005-0000-0000-000000520000}"/>
    <cellStyle name="Normal 6 3 23" xfId="20878" xr:uid="{00000000-0005-0000-0000-000001520000}"/>
    <cellStyle name="Normal 6 3 24" xfId="20879" xr:uid="{00000000-0005-0000-0000-000002520000}"/>
    <cellStyle name="Normal 6 3 25" xfId="44002" xr:uid="{00000000-0005-0000-0000-000003520000}"/>
    <cellStyle name="Normal 6 3 3" xfId="20880" xr:uid="{00000000-0005-0000-0000-000004520000}"/>
    <cellStyle name="Normal 6 3 3 10" xfId="20881" xr:uid="{00000000-0005-0000-0000-000005520000}"/>
    <cellStyle name="Normal 6 3 3 11" xfId="20882" xr:uid="{00000000-0005-0000-0000-000006520000}"/>
    <cellStyle name="Normal 6 3 3 2" xfId="20883" xr:uid="{00000000-0005-0000-0000-000007520000}"/>
    <cellStyle name="Normal 6 3 3 2 10" xfId="20884" xr:uid="{00000000-0005-0000-0000-000008520000}"/>
    <cellStyle name="Normal 6 3 3 2 2" xfId="20885" xr:uid="{00000000-0005-0000-0000-000009520000}"/>
    <cellStyle name="Normal 6 3 3 2 2 2" xfId="20886" xr:uid="{00000000-0005-0000-0000-00000A520000}"/>
    <cellStyle name="Normal 6 3 3 2 2 2 2" xfId="20887" xr:uid="{00000000-0005-0000-0000-00000B520000}"/>
    <cellStyle name="Normal 6 3 3 2 2 2 2 2" xfId="20888" xr:uid="{00000000-0005-0000-0000-00000C520000}"/>
    <cellStyle name="Normal 6 3 3 2 2 2 2 2 2" xfId="20889" xr:uid="{00000000-0005-0000-0000-00000D520000}"/>
    <cellStyle name="Normal 6 3 3 2 2 2 2 2 3" xfId="20890" xr:uid="{00000000-0005-0000-0000-00000E520000}"/>
    <cellStyle name="Normal 6 3 3 2 2 2 2 3" xfId="20891" xr:uid="{00000000-0005-0000-0000-00000F520000}"/>
    <cellStyle name="Normal 6 3 3 2 2 2 2 4" xfId="20892" xr:uid="{00000000-0005-0000-0000-000010520000}"/>
    <cellStyle name="Normal 6 3 3 2 2 2 3" xfId="20893" xr:uid="{00000000-0005-0000-0000-000011520000}"/>
    <cellStyle name="Normal 6 3 3 2 2 2 3 2" xfId="20894" xr:uid="{00000000-0005-0000-0000-000012520000}"/>
    <cellStyle name="Normal 6 3 3 2 2 2 3 2 2" xfId="20895" xr:uid="{00000000-0005-0000-0000-000013520000}"/>
    <cellStyle name="Normal 6 3 3 2 2 2 3 2 3" xfId="20896" xr:uid="{00000000-0005-0000-0000-000014520000}"/>
    <cellStyle name="Normal 6 3 3 2 2 2 3 3" xfId="20897" xr:uid="{00000000-0005-0000-0000-000015520000}"/>
    <cellStyle name="Normal 6 3 3 2 2 2 3 4" xfId="20898" xr:uid="{00000000-0005-0000-0000-000016520000}"/>
    <cellStyle name="Normal 6 3 3 2 2 2 4" xfId="20899" xr:uid="{00000000-0005-0000-0000-000017520000}"/>
    <cellStyle name="Normal 6 3 3 2 2 2 4 2" xfId="20900" xr:uid="{00000000-0005-0000-0000-000018520000}"/>
    <cellStyle name="Normal 6 3 3 2 2 2 4 2 2" xfId="20901" xr:uid="{00000000-0005-0000-0000-000019520000}"/>
    <cellStyle name="Normal 6 3 3 2 2 2 4 2 3" xfId="20902" xr:uid="{00000000-0005-0000-0000-00001A520000}"/>
    <cellStyle name="Normal 6 3 3 2 2 2 4 3" xfId="20903" xr:uid="{00000000-0005-0000-0000-00001B520000}"/>
    <cellStyle name="Normal 6 3 3 2 2 2 4 4" xfId="20904" xr:uid="{00000000-0005-0000-0000-00001C520000}"/>
    <cellStyle name="Normal 6 3 3 2 2 2 5" xfId="20905" xr:uid="{00000000-0005-0000-0000-00001D520000}"/>
    <cellStyle name="Normal 6 3 3 2 2 2 5 2" xfId="20906" xr:uid="{00000000-0005-0000-0000-00001E520000}"/>
    <cellStyle name="Normal 6 3 3 2 2 2 5 3" xfId="20907" xr:uid="{00000000-0005-0000-0000-00001F520000}"/>
    <cellStyle name="Normal 6 3 3 2 2 2 6" xfId="20908" xr:uid="{00000000-0005-0000-0000-000020520000}"/>
    <cellStyle name="Normal 6 3 3 2 2 2 7" xfId="20909" xr:uid="{00000000-0005-0000-0000-000021520000}"/>
    <cellStyle name="Normal 6 3 3 2 2 3" xfId="20910" xr:uid="{00000000-0005-0000-0000-000022520000}"/>
    <cellStyle name="Normal 6 3 3 2 2 3 2" xfId="20911" xr:uid="{00000000-0005-0000-0000-000023520000}"/>
    <cellStyle name="Normal 6 3 3 2 2 3 2 2" xfId="20912" xr:uid="{00000000-0005-0000-0000-000024520000}"/>
    <cellStyle name="Normal 6 3 3 2 2 3 2 3" xfId="20913" xr:uid="{00000000-0005-0000-0000-000025520000}"/>
    <cellStyle name="Normal 6 3 3 2 2 3 3" xfId="20914" xr:uid="{00000000-0005-0000-0000-000026520000}"/>
    <cellStyle name="Normal 6 3 3 2 2 3 4" xfId="20915" xr:uid="{00000000-0005-0000-0000-000027520000}"/>
    <cellStyle name="Normal 6 3 3 2 2 4" xfId="20916" xr:uid="{00000000-0005-0000-0000-000028520000}"/>
    <cellStyle name="Normal 6 3 3 2 2 4 2" xfId="20917" xr:uid="{00000000-0005-0000-0000-000029520000}"/>
    <cellStyle name="Normal 6 3 3 2 2 4 2 2" xfId="20918" xr:uid="{00000000-0005-0000-0000-00002A520000}"/>
    <cellStyle name="Normal 6 3 3 2 2 4 2 3" xfId="20919" xr:uid="{00000000-0005-0000-0000-00002B520000}"/>
    <cellStyle name="Normal 6 3 3 2 2 4 3" xfId="20920" xr:uid="{00000000-0005-0000-0000-00002C520000}"/>
    <cellStyle name="Normal 6 3 3 2 2 4 4" xfId="20921" xr:uid="{00000000-0005-0000-0000-00002D520000}"/>
    <cellStyle name="Normal 6 3 3 2 2 5" xfId="20922" xr:uid="{00000000-0005-0000-0000-00002E520000}"/>
    <cellStyle name="Normal 6 3 3 2 2 5 2" xfId="20923" xr:uid="{00000000-0005-0000-0000-00002F520000}"/>
    <cellStyle name="Normal 6 3 3 2 2 5 2 2" xfId="20924" xr:uid="{00000000-0005-0000-0000-000030520000}"/>
    <cellStyle name="Normal 6 3 3 2 2 5 2 3" xfId="20925" xr:uid="{00000000-0005-0000-0000-000031520000}"/>
    <cellStyle name="Normal 6 3 3 2 2 5 3" xfId="20926" xr:uid="{00000000-0005-0000-0000-000032520000}"/>
    <cellStyle name="Normal 6 3 3 2 2 5 4" xfId="20927" xr:uid="{00000000-0005-0000-0000-000033520000}"/>
    <cellStyle name="Normal 6 3 3 2 2 6" xfId="20928" xr:uid="{00000000-0005-0000-0000-000034520000}"/>
    <cellStyle name="Normal 6 3 3 2 2 6 2" xfId="20929" xr:uid="{00000000-0005-0000-0000-000035520000}"/>
    <cellStyle name="Normal 6 3 3 2 2 6 3" xfId="20930" xr:uid="{00000000-0005-0000-0000-000036520000}"/>
    <cellStyle name="Normal 6 3 3 2 2 7" xfId="20931" xr:uid="{00000000-0005-0000-0000-000037520000}"/>
    <cellStyle name="Normal 6 3 3 2 2 8" xfId="20932" xr:uid="{00000000-0005-0000-0000-000038520000}"/>
    <cellStyle name="Normal 6 3 3 2 2 9" xfId="20933" xr:uid="{00000000-0005-0000-0000-000039520000}"/>
    <cellStyle name="Normal 6 3 3 2 3" xfId="20934" xr:uid="{00000000-0005-0000-0000-00003A520000}"/>
    <cellStyle name="Normal 6 3 3 2 3 2" xfId="20935" xr:uid="{00000000-0005-0000-0000-00003B520000}"/>
    <cellStyle name="Normal 6 3 3 2 3 2 2" xfId="20936" xr:uid="{00000000-0005-0000-0000-00003C520000}"/>
    <cellStyle name="Normal 6 3 3 2 3 2 2 2" xfId="20937" xr:uid="{00000000-0005-0000-0000-00003D520000}"/>
    <cellStyle name="Normal 6 3 3 2 3 2 2 3" xfId="20938" xr:uid="{00000000-0005-0000-0000-00003E520000}"/>
    <cellStyle name="Normal 6 3 3 2 3 2 3" xfId="20939" xr:uid="{00000000-0005-0000-0000-00003F520000}"/>
    <cellStyle name="Normal 6 3 3 2 3 2 4" xfId="20940" xr:uid="{00000000-0005-0000-0000-000040520000}"/>
    <cellStyle name="Normal 6 3 3 2 3 3" xfId="20941" xr:uid="{00000000-0005-0000-0000-000041520000}"/>
    <cellStyle name="Normal 6 3 3 2 3 3 2" xfId="20942" xr:uid="{00000000-0005-0000-0000-000042520000}"/>
    <cellStyle name="Normal 6 3 3 2 3 3 2 2" xfId="20943" xr:uid="{00000000-0005-0000-0000-000043520000}"/>
    <cellStyle name="Normal 6 3 3 2 3 3 2 3" xfId="20944" xr:uid="{00000000-0005-0000-0000-000044520000}"/>
    <cellStyle name="Normal 6 3 3 2 3 3 3" xfId="20945" xr:uid="{00000000-0005-0000-0000-000045520000}"/>
    <cellStyle name="Normal 6 3 3 2 3 3 4" xfId="20946" xr:uid="{00000000-0005-0000-0000-000046520000}"/>
    <cellStyle name="Normal 6 3 3 2 3 4" xfId="20947" xr:uid="{00000000-0005-0000-0000-000047520000}"/>
    <cellStyle name="Normal 6 3 3 2 3 4 2" xfId="20948" xr:uid="{00000000-0005-0000-0000-000048520000}"/>
    <cellStyle name="Normal 6 3 3 2 3 4 2 2" xfId="20949" xr:uid="{00000000-0005-0000-0000-000049520000}"/>
    <cellStyle name="Normal 6 3 3 2 3 4 2 3" xfId="20950" xr:uid="{00000000-0005-0000-0000-00004A520000}"/>
    <cellStyle name="Normal 6 3 3 2 3 4 3" xfId="20951" xr:uid="{00000000-0005-0000-0000-00004B520000}"/>
    <cellStyle name="Normal 6 3 3 2 3 4 4" xfId="20952" xr:uid="{00000000-0005-0000-0000-00004C520000}"/>
    <cellStyle name="Normal 6 3 3 2 3 5" xfId="20953" xr:uid="{00000000-0005-0000-0000-00004D520000}"/>
    <cellStyle name="Normal 6 3 3 2 3 5 2" xfId="20954" xr:uid="{00000000-0005-0000-0000-00004E520000}"/>
    <cellStyle name="Normal 6 3 3 2 3 5 3" xfId="20955" xr:uid="{00000000-0005-0000-0000-00004F520000}"/>
    <cellStyle name="Normal 6 3 3 2 3 6" xfId="20956" xr:uid="{00000000-0005-0000-0000-000050520000}"/>
    <cellStyle name="Normal 6 3 3 2 3 7" xfId="20957" xr:uid="{00000000-0005-0000-0000-000051520000}"/>
    <cellStyle name="Normal 6 3 3 2 4" xfId="20958" xr:uid="{00000000-0005-0000-0000-000052520000}"/>
    <cellStyle name="Normal 6 3 3 2 4 2" xfId="20959" xr:uid="{00000000-0005-0000-0000-000053520000}"/>
    <cellStyle name="Normal 6 3 3 2 4 2 2" xfId="20960" xr:uid="{00000000-0005-0000-0000-000054520000}"/>
    <cellStyle name="Normal 6 3 3 2 4 2 3" xfId="20961" xr:uid="{00000000-0005-0000-0000-000055520000}"/>
    <cellStyle name="Normal 6 3 3 2 4 3" xfId="20962" xr:uid="{00000000-0005-0000-0000-000056520000}"/>
    <cellStyle name="Normal 6 3 3 2 4 4" xfId="20963" xr:uid="{00000000-0005-0000-0000-000057520000}"/>
    <cellStyle name="Normal 6 3 3 2 5" xfId="20964" xr:uid="{00000000-0005-0000-0000-000058520000}"/>
    <cellStyle name="Normal 6 3 3 2 5 2" xfId="20965" xr:uid="{00000000-0005-0000-0000-000059520000}"/>
    <cellStyle name="Normal 6 3 3 2 5 2 2" xfId="20966" xr:uid="{00000000-0005-0000-0000-00005A520000}"/>
    <cellStyle name="Normal 6 3 3 2 5 2 3" xfId="20967" xr:uid="{00000000-0005-0000-0000-00005B520000}"/>
    <cellStyle name="Normal 6 3 3 2 5 3" xfId="20968" xr:uid="{00000000-0005-0000-0000-00005C520000}"/>
    <cellStyle name="Normal 6 3 3 2 5 4" xfId="20969" xr:uid="{00000000-0005-0000-0000-00005D520000}"/>
    <cellStyle name="Normal 6 3 3 2 6" xfId="20970" xr:uid="{00000000-0005-0000-0000-00005E520000}"/>
    <cellStyle name="Normal 6 3 3 2 6 2" xfId="20971" xr:uid="{00000000-0005-0000-0000-00005F520000}"/>
    <cellStyle name="Normal 6 3 3 2 6 2 2" xfId="20972" xr:uid="{00000000-0005-0000-0000-000060520000}"/>
    <cellStyle name="Normal 6 3 3 2 6 2 3" xfId="20973" xr:uid="{00000000-0005-0000-0000-000061520000}"/>
    <cellStyle name="Normal 6 3 3 2 6 3" xfId="20974" xr:uid="{00000000-0005-0000-0000-000062520000}"/>
    <cellStyle name="Normal 6 3 3 2 6 4" xfId="20975" xr:uid="{00000000-0005-0000-0000-000063520000}"/>
    <cellStyle name="Normal 6 3 3 2 7" xfId="20976" xr:uid="{00000000-0005-0000-0000-000064520000}"/>
    <cellStyle name="Normal 6 3 3 2 7 2" xfId="20977" xr:uid="{00000000-0005-0000-0000-000065520000}"/>
    <cellStyle name="Normal 6 3 3 2 7 3" xfId="20978" xr:uid="{00000000-0005-0000-0000-000066520000}"/>
    <cellStyle name="Normal 6 3 3 2 8" xfId="20979" xr:uid="{00000000-0005-0000-0000-000067520000}"/>
    <cellStyle name="Normal 6 3 3 2 9" xfId="20980" xr:uid="{00000000-0005-0000-0000-000068520000}"/>
    <cellStyle name="Normal 6 3 3 3" xfId="20981" xr:uid="{00000000-0005-0000-0000-000069520000}"/>
    <cellStyle name="Normal 6 3 3 3 2" xfId="20982" xr:uid="{00000000-0005-0000-0000-00006A520000}"/>
    <cellStyle name="Normal 6 3 3 3 2 2" xfId="20983" xr:uid="{00000000-0005-0000-0000-00006B520000}"/>
    <cellStyle name="Normal 6 3 3 3 2 2 2" xfId="20984" xr:uid="{00000000-0005-0000-0000-00006C520000}"/>
    <cellStyle name="Normal 6 3 3 3 2 2 2 2" xfId="20985" xr:uid="{00000000-0005-0000-0000-00006D520000}"/>
    <cellStyle name="Normal 6 3 3 3 2 2 2 3" xfId="20986" xr:uid="{00000000-0005-0000-0000-00006E520000}"/>
    <cellStyle name="Normal 6 3 3 3 2 2 3" xfId="20987" xr:uid="{00000000-0005-0000-0000-00006F520000}"/>
    <cellStyle name="Normal 6 3 3 3 2 2 4" xfId="20988" xr:uid="{00000000-0005-0000-0000-000070520000}"/>
    <cellStyle name="Normal 6 3 3 3 2 3" xfId="20989" xr:uid="{00000000-0005-0000-0000-000071520000}"/>
    <cellStyle name="Normal 6 3 3 3 2 3 2" xfId="20990" xr:uid="{00000000-0005-0000-0000-000072520000}"/>
    <cellStyle name="Normal 6 3 3 3 2 3 2 2" xfId="20991" xr:uid="{00000000-0005-0000-0000-000073520000}"/>
    <cellStyle name="Normal 6 3 3 3 2 3 2 3" xfId="20992" xr:uid="{00000000-0005-0000-0000-000074520000}"/>
    <cellStyle name="Normal 6 3 3 3 2 3 3" xfId="20993" xr:uid="{00000000-0005-0000-0000-000075520000}"/>
    <cellStyle name="Normal 6 3 3 3 2 3 4" xfId="20994" xr:uid="{00000000-0005-0000-0000-000076520000}"/>
    <cellStyle name="Normal 6 3 3 3 2 4" xfId="20995" xr:uid="{00000000-0005-0000-0000-000077520000}"/>
    <cellStyle name="Normal 6 3 3 3 2 4 2" xfId="20996" xr:uid="{00000000-0005-0000-0000-000078520000}"/>
    <cellStyle name="Normal 6 3 3 3 2 4 2 2" xfId="20997" xr:uid="{00000000-0005-0000-0000-000079520000}"/>
    <cellStyle name="Normal 6 3 3 3 2 4 2 3" xfId="20998" xr:uid="{00000000-0005-0000-0000-00007A520000}"/>
    <cellStyle name="Normal 6 3 3 3 2 4 3" xfId="20999" xr:uid="{00000000-0005-0000-0000-00007B520000}"/>
    <cellStyle name="Normal 6 3 3 3 2 4 4" xfId="21000" xr:uid="{00000000-0005-0000-0000-00007C520000}"/>
    <cellStyle name="Normal 6 3 3 3 2 5" xfId="21001" xr:uid="{00000000-0005-0000-0000-00007D520000}"/>
    <cellStyle name="Normal 6 3 3 3 2 5 2" xfId="21002" xr:uid="{00000000-0005-0000-0000-00007E520000}"/>
    <cellStyle name="Normal 6 3 3 3 2 5 3" xfId="21003" xr:uid="{00000000-0005-0000-0000-00007F520000}"/>
    <cellStyle name="Normal 6 3 3 3 2 6" xfId="21004" xr:uid="{00000000-0005-0000-0000-000080520000}"/>
    <cellStyle name="Normal 6 3 3 3 2 7" xfId="21005" xr:uid="{00000000-0005-0000-0000-000081520000}"/>
    <cellStyle name="Normal 6 3 3 3 3" xfId="21006" xr:uid="{00000000-0005-0000-0000-000082520000}"/>
    <cellStyle name="Normal 6 3 3 3 3 2" xfId="21007" xr:uid="{00000000-0005-0000-0000-000083520000}"/>
    <cellStyle name="Normal 6 3 3 3 3 2 2" xfId="21008" xr:uid="{00000000-0005-0000-0000-000084520000}"/>
    <cellStyle name="Normal 6 3 3 3 3 2 3" xfId="21009" xr:uid="{00000000-0005-0000-0000-000085520000}"/>
    <cellStyle name="Normal 6 3 3 3 3 3" xfId="21010" xr:uid="{00000000-0005-0000-0000-000086520000}"/>
    <cellStyle name="Normal 6 3 3 3 3 4" xfId="21011" xr:uid="{00000000-0005-0000-0000-000087520000}"/>
    <cellStyle name="Normal 6 3 3 3 4" xfId="21012" xr:uid="{00000000-0005-0000-0000-000088520000}"/>
    <cellStyle name="Normal 6 3 3 3 4 2" xfId="21013" xr:uid="{00000000-0005-0000-0000-000089520000}"/>
    <cellStyle name="Normal 6 3 3 3 4 2 2" xfId="21014" xr:uid="{00000000-0005-0000-0000-00008A520000}"/>
    <cellStyle name="Normal 6 3 3 3 4 2 3" xfId="21015" xr:uid="{00000000-0005-0000-0000-00008B520000}"/>
    <cellStyle name="Normal 6 3 3 3 4 3" xfId="21016" xr:uid="{00000000-0005-0000-0000-00008C520000}"/>
    <cellStyle name="Normal 6 3 3 3 4 4" xfId="21017" xr:uid="{00000000-0005-0000-0000-00008D520000}"/>
    <cellStyle name="Normal 6 3 3 3 5" xfId="21018" xr:uid="{00000000-0005-0000-0000-00008E520000}"/>
    <cellStyle name="Normal 6 3 3 3 5 2" xfId="21019" xr:uid="{00000000-0005-0000-0000-00008F520000}"/>
    <cellStyle name="Normal 6 3 3 3 5 2 2" xfId="21020" xr:uid="{00000000-0005-0000-0000-000090520000}"/>
    <cellStyle name="Normal 6 3 3 3 5 2 3" xfId="21021" xr:uid="{00000000-0005-0000-0000-000091520000}"/>
    <cellStyle name="Normal 6 3 3 3 5 3" xfId="21022" xr:uid="{00000000-0005-0000-0000-000092520000}"/>
    <cellStyle name="Normal 6 3 3 3 5 4" xfId="21023" xr:uid="{00000000-0005-0000-0000-000093520000}"/>
    <cellStyle name="Normal 6 3 3 3 6" xfId="21024" xr:uid="{00000000-0005-0000-0000-000094520000}"/>
    <cellStyle name="Normal 6 3 3 3 6 2" xfId="21025" xr:uid="{00000000-0005-0000-0000-000095520000}"/>
    <cellStyle name="Normal 6 3 3 3 6 3" xfId="21026" xr:uid="{00000000-0005-0000-0000-000096520000}"/>
    <cellStyle name="Normal 6 3 3 3 7" xfId="21027" xr:uid="{00000000-0005-0000-0000-000097520000}"/>
    <cellStyle name="Normal 6 3 3 3 8" xfId="21028" xr:uid="{00000000-0005-0000-0000-000098520000}"/>
    <cellStyle name="Normal 6 3 3 3 9" xfId="21029" xr:uid="{00000000-0005-0000-0000-000099520000}"/>
    <cellStyle name="Normal 6 3 3 4" xfId="21030" xr:uid="{00000000-0005-0000-0000-00009A520000}"/>
    <cellStyle name="Normal 6 3 3 4 2" xfId="21031" xr:uid="{00000000-0005-0000-0000-00009B520000}"/>
    <cellStyle name="Normal 6 3 3 4 2 2" xfId="21032" xr:uid="{00000000-0005-0000-0000-00009C520000}"/>
    <cellStyle name="Normal 6 3 3 4 2 2 2" xfId="21033" xr:uid="{00000000-0005-0000-0000-00009D520000}"/>
    <cellStyle name="Normal 6 3 3 4 2 2 3" xfId="21034" xr:uid="{00000000-0005-0000-0000-00009E520000}"/>
    <cellStyle name="Normal 6 3 3 4 2 3" xfId="21035" xr:uid="{00000000-0005-0000-0000-00009F520000}"/>
    <cellStyle name="Normal 6 3 3 4 2 4" xfId="21036" xr:uid="{00000000-0005-0000-0000-0000A0520000}"/>
    <cellStyle name="Normal 6 3 3 4 3" xfId="21037" xr:uid="{00000000-0005-0000-0000-0000A1520000}"/>
    <cellStyle name="Normal 6 3 3 4 3 2" xfId="21038" xr:uid="{00000000-0005-0000-0000-0000A2520000}"/>
    <cellStyle name="Normal 6 3 3 4 3 2 2" xfId="21039" xr:uid="{00000000-0005-0000-0000-0000A3520000}"/>
    <cellStyle name="Normal 6 3 3 4 3 2 3" xfId="21040" xr:uid="{00000000-0005-0000-0000-0000A4520000}"/>
    <cellStyle name="Normal 6 3 3 4 3 3" xfId="21041" xr:uid="{00000000-0005-0000-0000-0000A5520000}"/>
    <cellStyle name="Normal 6 3 3 4 3 4" xfId="21042" xr:uid="{00000000-0005-0000-0000-0000A6520000}"/>
    <cellStyle name="Normal 6 3 3 4 4" xfId="21043" xr:uid="{00000000-0005-0000-0000-0000A7520000}"/>
    <cellStyle name="Normal 6 3 3 4 4 2" xfId="21044" xr:uid="{00000000-0005-0000-0000-0000A8520000}"/>
    <cellStyle name="Normal 6 3 3 4 4 2 2" xfId="21045" xr:uid="{00000000-0005-0000-0000-0000A9520000}"/>
    <cellStyle name="Normal 6 3 3 4 4 2 3" xfId="21046" xr:uid="{00000000-0005-0000-0000-0000AA520000}"/>
    <cellStyle name="Normal 6 3 3 4 4 3" xfId="21047" xr:uid="{00000000-0005-0000-0000-0000AB520000}"/>
    <cellStyle name="Normal 6 3 3 4 4 4" xfId="21048" xr:uid="{00000000-0005-0000-0000-0000AC520000}"/>
    <cellStyle name="Normal 6 3 3 4 5" xfId="21049" xr:uid="{00000000-0005-0000-0000-0000AD520000}"/>
    <cellStyle name="Normal 6 3 3 4 5 2" xfId="21050" xr:uid="{00000000-0005-0000-0000-0000AE520000}"/>
    <cellStyle name="Normal 6 3 3 4 5 3" xfId="21051" xr:uid="{00000000-0005-0000-0000-0000AF520000}"/>
    <cellStyle name="Normal 6 3 3 4 6" xfId="21052" xr:uid="{00000000-0005-0000-0000-0000B0520000}"/>
    <cellStyle name="Normal 6 3 3 4 7" xfId="21053" xr:uid="{00000000-0005-0000-0000-0000B1520000}"/>
    <cellStyle name="Normal 6 3 3 4 8" xfId="21054" xr:uid="{00000000-0005-0000-0000-0000B2520000}"/>
    <cellStyle name="Normal 6 3 3 5" xfId="21055" xr:uid="{00000000-0005-0000-0000-0000B3520000}"/>
    <cellStyle name="Normal 6 3 3 5 2" xfId="21056" xr:uid="{00000000-0005-0000-0000-0000B4520000}"/>
    <cellStyle name="Normal 6 3 3 5 2 2" xfId="21057" xr:uid="{00000000-0005-0000-0000-0000B5520000}"/>
    <cellStyle name="Normal 6 3 3 5 2 3" xfId="21058" xr:uid="{00000000-0005-0000-0000-0000B6520000}"/>
    <cellStyle name="Normal 6 3 3 5 3" xfId="21059" xr:uid="{00000000-0005-0000-0000-0000B7520000}"/>
    <cellStyle name="Normal 6 3 3 5 4" xfId="21060" xr:uid="{00000000-0005-0000-0000-0000B8520000}"/>
    <cellStyle name="Normal 6 3 3 6" xfId="21061" xr:uid="{00000000-0005-0000-0000-0000B9520000}"/>
    <cellStyle name="Normal 6 3 3 6 2" xfId="21062" xr:uid="{00000000-0005-0000-0000-0000BA520000}"/>
    <cellStyle name="Normal 6 3 3 6 2 2" xfId="21063" xr:uid="{00000000-0005-0000-0000-0000BB520000}"/>
    <cellStyle name="Normal 6 3 3 6 2 3" xfId="21064" xr:uid="{00000000-0005-0000-0000-0000BC520000}"/>
    <cellStyle name="Normal 6 3 3 6 3" xfId="21065" xr:uid="{00000000-0005-0000-0000-0000BD520000}"/>
    <cellStyle name="Normal 6 3 3 6 4" xfId="21066" xr:uid="{00000000-0005-0000-0000-0000BE520000}"/>
    <cellStyle name="Normal 6 3 3 7" xfId="21067" xr:uid="{00000000-0005-0000-0000-0000BF520000}"/>
    <cellStyle name="Normal 6 3 3 7 2" xfId="21068" xr:uid="{00000000-0005-0000-0000-0000C0520000}"/>
    <cellStyle name="Normal 6 3 3 7 2 2" xfId="21069" xr:uid="{00000000-0005-0000-0000-0000C1520000}"/>
    <cellStyle name="Normal 6 3 3 7 2 3" xfId="21070" xr:uid="{00000000-0005-0000-0000-0000C2520000}"/>
    <cellStyle name="Normal 6 3 3 7 3" xfId="21071" xr:uid="{00000000-0005-0000-0000-0000C3520000}"/>
    <cellStyle name="Normal 6 3 3 7 4" xfId="21072" xr:uid="{00000000-0005-0000-0000-0000C4520000}"/>
    <cellStyle name="Normal 6 3 3 8" xfId="21073" xr:uid="{00000000-0005-0000-0000-0000C5520000}"/>
    <cellStyle name="Normal 6 3 3 8 2" xfId="21074" xr:uid="{00000000-0005-0000-0000-0000C6520000}"/>
    <cellStyle name="Normal 6 3 3 8 3" xfId="21075" xr:uid="{00000000-0005-0000-0000-0000C7520000}"/>
    <cellStyle name="Normal 6 3 3 9" xfId="21076" xr:uid="{00000000-0005-0000-0000-0000C8520000}"/>
    <cellStyle name="Normal 6 3 4" xfId="21077" xr:uid="{00000000-0005-0000-0000-0000C9520000}"/>
    <cellStyle name="Normal 6 3 4 10" xfId="21078" xr:uid="{00000000-0005-0000-0000-0000CA520000}"/>
    <cellStyle name="Normal 6 3 4 2" xfId="21079" xr:uid="{00000000-0005-0000-0000-0000CB520000}"/>
    <cellStyle name="Normal 6 3 4 2 2" xfId="21080" xr:uid="{00000000-0005-0000-0000-0000CC520000}"/>
    <cellStyle name="Normal 6 3 4 2 2 2" xfId="21081" xr:uid="{00000000-0005-0000-0000-0000CD520000}"/>
    <cellStyle name="Normal 6 3 4 2 2 2 2" xfId="21082" xr:uid="{00000000-0005-0000-0000-0000CE520000}"/>
    <cellStyle name="Normal 6 3 4 2 2 2 2 2" xfId="21083" xr:uid="{00000000-0005-0000-0000-0000CF520000}"/>
    <cellStyle name="Normal 6 3 4 2 2 2 2 3" xfId="21084" xr:uid="{00000000-0005-0000-0000-0000D0520000}"/>
    <cellStyle name="Normal 6 3 4 2 2 2 3" xfId="21085" xr:uid="{00000000-0005-0000-0000-0000D1520000}"/>
    <cellStyle name="Normal 6 3 4 2 2 2 4" xfId="21086" xr:uid="{00000000-0005-0000-0000-0000D2520000}"/>
    <cellStyle name="Normal 6 3 4 2 2 3" xfId="21087" xr:uid="{00000000-0005-0000-0000-0000D3520000}"/>
    <cellStyle name="Normal 6 3 4 2 2 3 2" xfId="21088" xr:uid="{00000000-0005-0000-0000-0000D4520000}"/>
    <cellStyle name="Normal 6 3 4 2 2 3 2 2" xfId="21089" xr:uid="{00000000-0005-0000-0000-0000D5520000}"/>
    <cellStyle name="Normal 6 3 4 2 2 3 2 3" xfId="21090" xr:uid="{00000000-0005-0000-0000-0000D6520000}"/>
    <cellStyle name="Normal 6 3 4 2 2 3 3" xfId="21091" xr:uid="{00000000-0005-0000-0000-0000D7520000}"/>
    <cellStyle name="Normal 6 3 4 2 2 3 4" xfId="21092" xr:uid="{00000000-0005-0000-0000-0000D8520000}"/>
    <cellStyle name="Normal 6 3 4 2 2 4" xfId="21093" xr:uid="{00000000-0005-0000-0000-0000D9520000}"/>
    <cellStyle name="Normal 6 3 4 2 2 4 2" xfId="21094" xr:uid="{00000000-0005-0000-0000-0000DA520000}"/>
    <cellStyle name="Normal 6 3 4 2 2 4 2 2" xfId="21095" xr:uid="{00000000-0005-0000-0000-0000DB520000}"/>
    <cellStyle name="Normal 6 3 4 2 2 4 2 3" xfId="21096" xr:uid="{00000000-0005-0000-0000-0000DC520000}"/>
    <cellStyle name="Normal 6 3 4 2 2 4 3" xfId="21097" xr:uid="{00000000-0005-0000-0000-0000DD520000}"/>
    <cellStyle name="Normal 6 3 4 2 2 4 4" xfId="21098" xr:uid="{00000000-0005-0000-0000-0000DE520000}"/>
    <cellStyle name="Normal 6 3 4 2 2 5" xfId="21099" xr:uid="{00000000-0005-0000-0000-0000DF520000}"/>
    <cellStyle name="Normal 6 3 4 2 2 5 2" xfId="21100" xr:uid="{00000000-0005-0000-0000-0000E0520000}"/>
    <cellStyle name="Normal 6 3 4 2 2 5 3" xfId="21101" xr:uid="{00000000-0005-0000-0000-0000E1520000}"/>
    <cellStyle name="Normal 6 3 4 2 2 6" xfId="21102" xr:uid="{00000000-0005-0000-0000-0000E2520000}"/>
    <cellStyle name="Normal 6 3 4 2 2 7" xfId="21103" xr:uid="{00000000-0005-0000-0000-0000E3520000}"/>
    <cellStyle name="Normal 6 3 4 2 3" xfId="21104" xr:uid="{00000000-0005-0000-0000-0000E4520000}"/>
    <cellStyle name="Normal 6 3 4 2 3 2" xfId="21105" xr:uid="{00000000-0005-0000-0000-0000E5520000}"/>
    <cellStyle name="Normal 6 3 4 2 3 2 2" xfId="21106" xr:uid="{00000000-0005-0000-0000-0000E6520000}"/>
    <cellStyle name="Normal 6 3 4 2 3 2 3" xfId="21107" xr:uid="{00000000-0005-0000-0000-0000E7520000}"/>
    <cellStyle name="Normal 6 3 4 2 3 3" xfId="21108" xr:uid="{00000000-0005-0000-0000-0000E8520000}"/>
    <cellStyle name="Normal 6 3 4 2 3 4" xfId="21109" xr:uid="{00000000-0005-0000-0000-0000E9520000}"/>
    <cellStyle name="Normal 6 3 4 2 4" xfId="21110" xr:uid="{00000000-0005-0000-0000-0000EA520000}"/>
    <cellStyle name="Normal 6 3 4 2 4 2" xfId="21111" xr:uid="{00000000-0005-0000-0000-0000EB520000}"/>
    <cellStyle name="Normal 6 3 4 2 4 2 2" xfId="21112" xr:uid="{00000000-0005-0000-0000-0000EC520000}"/>
    <cellStyle name="Normal 6 3 4 2 4 2 3" xfId="21113" xr:uid="{00000000-0005-0000-0000-0000ED520000}"/>
    <cellStyle name="Normal 6 3 4 2 4 3" xfId="21114" xr:uid="{00000000-0005-0000-0000-0000EE520000}"/>
    <cellStyle name="Normal 6 3 4 2 4 4" xfId="21115" xr:uid="{00000000-0005-0000-0000-0000EF520000}"/>
    <cellStyle name="Normal 6 3 4 2 5" xfId="21116" xr:uid="{00000000-0005-0000-0000-0000F0520000}"/>
    <cellStyle name="Normal 6 3 4 2 5 2" xfId="21117" xr:uid="{00000000-0005-0000-0000-0000F1520000}"/>
    <cellStyle name="Normal 6 3 4 2 5 2 2" xfId="21118" xr:uid="{00000000-0005-0000-0000-0000F2520000}"/>
    <cellStyle name="Normal 6 3 4 2 5 2 3" xfId="21119" xr:uid="{00000000-0005-0000-0000-0000F3520000}"/>
    <cellStyle name="Normal 6 3 4 2 5 3" xfId="21120" xr:uid="{00000000-0005-0000-0000-0000F4520000}"/>
    <cellStyle name="Normal 6 3 4 2 5 4" xfId="21121" xr:uid="{00000000-0005-0000-0000-0000F5520000}"/>
    <cellStyle name="Normal 6 3 4 2 6" xfId="21122" xr:uid="{00000000-0005-0000-0000-0000F6520000}"/>
    <cellStyle name="Normal 6 3 4 2 6 2" xfId="21123" xr:uid="{00000000-0005-0000-0000-0000F7520000}"/>
    <cellStyle name="Normal 6 3 4 2 6 3" xfId="21124" xr:uid="{00000000-0005-0000-0000-0000F8520000}"/>
    <cellStyle name="Normal 6 3 4 2 7" xfId="21125" xr:uid="{00000000-0005-0000-0000-0000F9520000}"/>
    <cellStyle name="Normal 6 3 4 2 8" xfId="21126" xr:uid="{00000000-0005-0000-0000-0000FA520000}"/>
    <cellStyle name="Normal 6 3 4 2 9" xfId="21127" xr:uid="{00000000-0005-0000-0000-0000FB520000}"/>
    <cellStyle name="Normal 6 3 4 3" xfId="21128" xr:uid="{00000000-0005-0000-0000-0000FC520000}"/>
    <cellStyle name="Normal 6 3 4 3 2" xfId="21129" xr:uid="{00000000-0005-0000-0000-0000FD520000}"/>
    <cellStyle name="Normal 6 3 4 3 2 2" xfId="21130" xr:uid="{00000000-0005-0000-0000-0000FE520000}"/>
    <cellStyle name="Normal 6 3 4 3 2 2 2" xfId="21131" xr:uid="{00000000-0005-0000-0000-0000FF520000}"/>
    <cellStyle name="Normal 6 3 4 3 2 2 3" xfId="21132" xr:uid="{00000000-0005-0000-0000-000000530000}"/>
    <cellStyle name="Normal 6 3 4 3 2 3" xfId="21133" xr:uid="{00000000-0005-0000-0000-000001530000}"/>
    <cellStyle name="Normal 6 3 4 3 2 4" xfId="21134" xr:uid="{00000000-0005-0000-0000-000002530000}"/>
    <cellStyle name="Normal 6 3 4 3 3" xfId="21135" xr:uid="{00000000-0005-0000-0000-000003530000}"/>
    <cellStyle name="Normal 6 3 4 3 3 2" xfId="21136" xr:uid="{00000000-0005-0000-0000-000004530000}"/>
    <cellStyle name="Normal 6 3 4 3 3 2 2" xfId="21137" xr:uid="{00000000-0005-0000-0000-000005530000}"/>
    <cellStyle name="Normal 6 3 4 3 3 2 3" xfId="21138" xr:uid="{00000000-0005-0000-0000-000006530000}"/>
    <cellStyle name="Normal 6 3 4 3 3 3" xfId="21139" xr:uid="{00000000-0005-0000-0000-000007530000}"/>
    <cellStyle name="Normal 6 3 4 3 3 4" xfId="21140" xr:uid="{00000000-0005-0000-0000-000008530000}"/>
    <cellStyle name="Normal 6 3 4 3 4" xfId="21141" xr:uid="{00000000-0005-0000-0000-000009530000}"/>
    <cellStyle name="Normal 6 3 4 3 4 2" xfId="21142" xr:uid="{00000000-0005-0000-0000-00000A530000}"/>
    <cellStyle name="Normal 6 3 4 3 4 2 2" xfId="21143" xr:uid="{00000000-0005-0000-0000-00000B530000}"/>
    <cellStyle name="Normal 6 3 4 3 4 2 3" xfId="21144" xr:uid="{00000000-0005-0000-0000-00000C530000}"/>
    <cellStyle name="Normal 6 3 4 3 4 3" xfId="21145" xr:uid="{00000000-0005-0000-0000-00000D530000}"/>
    <cellStyle name="Normal 6 3 4 3 4 4" xfId="21146" xr:uid="{00000000-0005-0000-0000-00000E530000}"/>
    <cellStyle name="Normal 6 3 4 3 5" xfId="21147" xr:uid="{00000000-0005-0000-0000-00000F530000}"/>
    <cellStyle name="Normal 6 3 4 3 5 2" xfId="21148" xr:uid="{00000000-0005-0000-0000-000010530000}"/>
    <cellStyle name="Normal 6 3 4 3 5 3" xfId="21149" xr:uid="{00000000-0005-0000-0000-000011530000}"/>
    <cellStyle name="Normal 6 3 4 3 6" xfId="21150" xr:uid="{00000000-0005-0000-0000-000012530000}"/>
    <cellStyle name="Normal 6 3 4 3 7" xfId="21151" xr:uid="{00000000-0005-0000-0000-000013530000}"/>
    <cellStyle name="Normal 6 3 4 4" xfId="21152" xr:uid="{00000000-0005-0000-0000-000014530000}"/>
    <cellStyle name="Normal 6 3 4 4 2" xfId="21153" xr:uid="{00000000-0005-0000-0000-000015530000}"/>
    <cellStyle name="Normal 6 3 4 4 2 2" xfId="21154" xr:uid="{00000000-0005-0000-0000-000016530000}"/>
    <cellStyle name="Normal 6 3 4 4 2 3" xfId="21155" xr:uid="{00000000-0005-0000-0000-000017530000}"/>
    <cellStyle name="Normal 6 3 4 4 3" xfId="21156" xr:uid="{00000000-0005-0000-0000-000018530000}"/>
    <cellStyle name="Normal 6 3 4 4 4" xfId="21157" xr:uid="{00000000-0005-0000-0000-000019530000}"/>
    <cellStyle name="Normal 6 3 4 5" xfId="21158" xr:uid="{00000000-0005-0000-0000-00001A530000}"/>
    <cellStyle name="Normal 6 3 4 5 2" xfId="21159" xr:uid="{00000000-0005-0000-0000-00001B530000}"/>
    <cellStyle name="Normal 6 3 4 5 2 2" xfId="21160" xr:uid="{00000000-0005-0000-0000-00001C530000}"/>
    <cellStyle name="Normal 6 3 4 5 2 3" xfId="21161" xr:uid="{00000000-0005-0000-0000-00001D530000}"/>
    <cellStyle name="Normal 6 3 4 5 3" xfId="21162" xr:uid="{00000000-0005-0000-0000-00001E530000}"/>
    <cellStyle name="Normal 6 3 4 5 4" xfId="21163" xr:uid="{00000000-0005-0000-0000-00001F530000}"/>
    <cellStyle name="Normal 6 3 4 6" xfId="21164" xr:uid="{00000000-0005-0000-0000-000020530000}"/>
    <cellStyle name="Normal 6 3 4 6 2" xfId="21165" xr:uid="{00000000-0005-0000-0000-000021530000}"/>
    <cellStyle name="Normal 6 3 4 6 2 2" xfId="21166" xr:uid="{00000000-0005-0000-0000-000022530000}"/>
    <cellStyle name="Normal 6 3 4 6 2 3" xfId="21167" xr:uid="{00000000-0005-0000-0000-000023530000}"/>
    <cellStyle name="Normal 6 3 4 6 3" xfId="21168" xr:uid="{00000000-0005-0000-0000-000024530000}"/>
    <cellStyle name="Normal 6 3 4 6 4" xfId="21169" xr:uid="{00000000-0005-0000-0000-000025530000}"/>
    <cellStyle name="Normal 6 3 4 7" xfId="21170" xr:uid="{00000000-0005-0000-0000-000026530000}"/>
    <cellStyle name="Normal 6 3 4 7 2" xfId="21171" xr:uid="{00000000-0005-0000-0000-000027530000}"/>
    <cellStyle name="Normal 6 3 4 7 3" xfId="21172" xr:uid="{00000000-0005-0000-0000-000028530000}"/>
    <cellStyle name="Normal 6 3 4 8" xfId="21173" xr:uid="{00000000-0005-0000-0000-000029530000}"/>
    <cellStyle name="Normal 6 3 4 9" xfId="21174" xr:uid="{00000000-0005-0000-0000-00002A530000}"/>
    <cellStyle name="Normal 6 3 5" xfId="21175" xr:uid="{00000000-0005-0000-0000-00002B530000}"/>
    <cellStyle name="Normal 6 3 5 2" xfId="21176" xr:uid="{00000000-0005-0000-0000-00002C530000}"/>
    <cellStyle name="Normal 6 3 5 2 2" xfId="21177" xr:uid="{00000000-0005-0000-0000-00002D530000}"/>
    <cellStyle name="Normal 6 3 5 2 2 2" xfId="21178" xr:uid="{00000000-0005-0000-0000-00002E530000}"/>
    <cellStyle name="Normal 6 3 5 2 2 2 2" xfId="21179" xr:uid="{00000000-0005-0000-0000-00002F530000}"/>
    <cellStyle name="Normal 6 3 5 2 2 2 3" xfId="21180" xr:uid="{00000000-0005-0000-0000-000030530000}"/>
    <cellStyle name="Normal 6 3 5 2 2 3" xfId="21181" xr:uid="{00000000-0005-0000-0000-000031530000}"/>
    <cellStyle name="Normal 6 3 5 2 2 4" xfId="21182" xr:uid="{00000000-0005-0000-0000-000032530000}"/>
    <cellStyle name="Normal 6 3 5 2 3" xfId="21183" xr:uid="{00000000-0005-0000-0000-000033530000}"/>
    <cellStyle name="Normal 6 3 5 2 3 2" xfId="21184" xr:uid="{00000000-0005-0000-0000-000034530000}"/>
    <cellStyle name="Normal 6 3 5 2 3 2 2" xfId="21185" xr:uid="{00000000-0005-0000-0000-000035530000}"/>
    <cellStyle name="Normal 6 3 5 2 3 2 3" xfId="21186" xr:uid="{00000000-0005-0000-0000-000036530000}"/>
    <cellStyle name="Normal 6 3 5 2 3 3" xfId="21187" xr:uid="{00000000-0005-0000-0000-000037530000}"/>
    <cellStyle name="Normal 6 3 5 2 3 4" xfId="21188" xr:uid="{00000000-0005-0000-0000-000038530000}"/>
    <cellStyle name="Normal 6 3 5 2 4" xfId="21189" xr:uid="{00000000-0005-0000-0000-000039530000}"/>
    <cellStyle name="Normal 6 3 5 2 4 2" xfId="21190" xr:uid="{00000000-0005-0000-0000-00003A530000}"/>
    <cellStyle name="Normal 6 3 5 2 4 2 2" xfId="21191" xr:uid="{00000000-0005-0000-0000-00003B530000}"/>
    <cellStyle name="Normal 6 3 5 2 4 2 3" xfId="21192" xr:uid="{00000000-0005-0000-0000-00003C530000}"/>
    <cellStyle name="Normal 6 3 5 2 4 3" xfId="21193" xr:uid="{00000000-0005-0000-0000-00003D530000}"/>
    <cellStyle name="Normal 6 3 5 2 4 4" xfId="21194" xr:uid="{00000000-0005-0000-0000-00003E530000}"/>
    <cellStyle name="Normal 6 3 5 2 5" xfId="21195" xr:uid="{00000000-0005-0000-0000-00003F530000}"/>
    <cellStyle name="Normal 6 3 5 2 5 2" xfId="21196" xr:uid="{00000000-0005-0000-0000-000040530000}"/>
    <cellStyle name="Normal 6 3 5 2 5 3" xfId="21197" xr:uid="{00000000-0005-0000-0000-000041530000}"/>
    <cellStyle name="Normal 6 3 5 2 6" xfId="21198" xr:uid="{00000000-0005-0000-0000-000042530000}"/>
    <cellStyle name="Normal 6 3 5 2 7" xfId="21199" xr:uid="{00000000-0005-0000-0000-000043530000}"/>
    <cellStyle name="Normal 6 3 5 3" xfId="21200" xr:uid="{00000000-0005-0000-0000-000044530000}"/>
    <cellStyle name="Normal 6 3 5 3 2" xfId="21201" xr:uid="{00000000-0005-0000-0000-000045530000}"/>
    <cellStyle name="Normal 6 3 5 3 2 2" xfId="21202" xr:uid="{00000000-0005-0000-0000-000046530000}"/>
    <cellStyle name="Normal 6 3 5 3 2 3" xfId="21203" xr:uid="{00000000-0005-0000-0000-000047530000}"/>
    <cellStyle name="Normal 6 3 5 3 3" xfId="21204" xr:uid="{00000000-0005-0000-0000-000048530000}"/>
    <cellStyle name="Normal 6 3 5 3 4" xfId="21205" xr:uid="{00000000-0005-0000-0000-000049530000}"/>
    <cellStyle name="Normal 6 3 5 4" xfId="21206" xr:uid="{00000000-0005-0000-0000-00004A530000}"/>
    <cellStyle name="Normal 6 3 5 4 2" xfId="21207" xr:uid="{00000000-0005-0000-0000-00004B530000}"/>
    <cellStyle name="Normal 6 3 5 4 2 2" xfId="21208" xr:uid="{00000000-0005-0000-0000-00004C530000}"/>
    <cellStyle name="Normal 6 3 5 4 2 3" xfId="21209" xr:uid="{00000000-0005-0000-0000-00004D530000}"/>
    <cellStyle name="Normal 6 3 5 4 3" xfId="21210" xr:uid="{00000000-0005-0000-0000-00004E530000}"/>
    <cellStyle name="Normal 6 3 5 4 4" xfId="21211" xr:uid="{00000000-0005-0000-0000-00004F530000}"/>
    <cellStyle name="Normal 6 3 5 5" xfId="21212" xr:uid="{00000000-0005-0000-0000-000050530000}"/>
    <cellStyle name="Normal 6 3 5 5 2" xfId="21213" xr:uid="{00000000-0005-0000-0000-000051530000}"/>
    <cellStyle name="Normal 6 3 5 5 2 2" xfId="21214" xr:uid="{00000000-0005-0000-0000-000052530000}"/>
    <cellStyle name="Normal 6 3 5 5 2 3" xfId="21215" xr:uid="{00000000-0005-0000-0000-000053530000}"/>
    <cellStyle name="Normal 6 3 5 5 3" xfId="21216" xr:uid="{00000000-0005-0000-0000-000054530000}"/>
    <cellStyle name="Normal 6 3 5 5 4" xfId="21217" xr:uid="{00000000-0005-0000-0000-000055530000}"/>
    <cellStyle name="Normal 6 3 5 6" xfId="21218" xr:uid="{00000000-0005-0000-0000-000056530000}"/>
    <cellStyle name="Normal 6 3 5 6 2" xfId="21219" xr:uid="{00000000-0005-0000-0000-000057530000}"/>
    <cellStyle name="Normal 6 3 5 6 3" xfId="21220" xr:uid="{00000000-0005-0000-0000-000058530000}"/>
    <cellStyle name="Normal 6 3 5 7" xfId="21221" xr:uid="{00000000-0005-0000-0000-000059530000}"/>
    <cellStyle name="Normal 6 3 5 8" xfId="21222" xr:uid="{00000000-0005-0000-0000-00005A530000}"/>
    <cellStyle name="Normal 6 3 5 9" xfId="21223" xr:uid="{00000000-0005-0000-0000-00005B530000}"/>
    <cellStyle name="Normal 6 3 6" xfId="21224" xr:uid="{00000000-0005-0000-0000-00005C530000}"/>
    <cellStyle name="Normal 6 3 6 2" xfId="21225" xr:uid="{00000000-0005-0000-0000-00005D530000}"/>
    <cellStyle name="Normal 6 3 6 2 2" xfId="21226" xr:uid="{00000000-0005-0000-0000-00005E530000}"/>
    <cellStyle name="Normal 6 3 6 2 2 2" xfId="21227" xr:uid="{00000000-0005-0000-0000-00005F530000}"/>
    <cellStyle name="Normal 6 3 6 2 2 2 2" xfId="21228" xr:uid="{00000000-0005-0000-0000-000060530000}"/>
    <cellStyle name="Normal 6 3 6 2 2 2 3" xfId="21229" xr:uid="{00000000-0005-0000-0000-000061530000}"/>
    <cellStyle name="Normal 6 3 6 2 2 3" xfId="21230" xr:uid="{00000000-0005-0000-0000-000062530000}"/>
    <cellStyle name="Normal 6 3 6 2 2 4" xfId="21231" xr:uid="{00000000-0005-0000-0000-000063530000}"/>
    <cellStyle name="Normal 6 3 6 2 3" xfId="21232" xr:uid="{00000000-0005-0000-0000-000064530000}"/>
    <cellStyle name="Normal 6 3 6 2 3 2" xfId="21233" xr:uid="{00000000-0005-0000-0000-000065530000}"/>
    <cellStyle name="Normal 6 3 6 2 3 2 2" xfId="21234" xr:uid="{00000000-0005-0000-0000-000066530000}"/>
    <cellStyle name="Normal 6 3 6 2 3 2 3" xfId="21235" xr:uid="{00000000-0005-0000-0000-000067530000}"/>
    <cellStyle name="Normal 6 3 6 2 3 3" xfId="21236" xr:uid="{00000000-0005-0000-0000-000068530000}"/>
    <cellStyle name="Normal 6 3 6 2 3 4" xfId="21237" xr:uid="{00000000-0005-0000-0000-000069530000}"/>
    <cellStyle name="Normal 6 3 6 2 4" xfId="21238" xr:uid="{00000000-0005-0000-0000-00006A530000}"/>
    <cellStyle name="Normal 6 3 6 2 4 2" xfId="21239" xr:uid="{00000000-0005-0000-0000-00006B530000}"/>
    <cellStyle name="Normal 6 3 6 2 4 2 2" xfId="21240" xr:uid="{00000000-0005-0000-0000-00006C530000}"/>
    <cellStyle name="Normal 6 3 6 2 4 2 3" xfId="21241" xr:uid="{00000000-0005-0000-0000-00006D530000}"/>
    <cellStyle name="Normal 6 3 6 2 4 3" xfId="21242" xr:uid="{00000000-0005-0000-0000-00006E530000}"/>
    <cellStyle name="Normal 6 3 6 2 4 4" xfId="21243" xr:uid="{00000000-0005-0000-0000-00006F530000}"/>
    <cellStyle name="Normal 6 3 6 2 5" xfId="21244" xr:uid="{00000000-0005-0000-0000-000070530000}"/>
    <cellStyle name="Normal 6 3 6 2 5 2" xfId="21245" xr:uid="{00000000-0005-0000-0000-000071530000}"/>
    <cellStyle name="Normal 6 3 6 2 5 3" xfId="21246" xr:uid="{00000000-0005-0000-0000-000072530000}"/>
    <cellStyle name="Normal 6 3 6 2 6" xfId="21247" xr:uid="{00000000-0005-0000-0000-000073530000}"/>
    <cellStyle name="Normal 6 3 6 2 7" xfId="21248" xr:uid="{00000000-0005-0000-0000-000074530000}"/>
    <cellStyle name="Normal 6 3 6 3" xfId="21249" xr:uid="{00000000-0005-0000-0000-000075530000}"/>
    <cellStyle name="Normal 6 3 6 3 2" xfId="21250" xr:uid="{00000000-0005-0000-0000-000076530000}"/>
    <cellStyle name="Normal 6 3 6 3 2 2" xfId="21251" xr:uid="{00000000-0005-0000-0000-000077530000}"/>
    <cellStyle name="Normal 6 3 6 3 2 3" xfId="21252" xr:uid="{00000000-0005-0000-0000-000078530000}"/>
    <cellStyle name="Normal 6 3 6 3 3" xfId="21253" xr:uid="{00000000-0005-0000-0000-000079530000}"/>
    <cellStyle name="Normal 6 3 6 3 4" xfId="21254" xr:uid="{00000000-0005-0000-0000-00007A530000}"/>
    <cellStyle name="Normal 6 3 6 4" xfId="21255" xr:uid="{00000000-0005-0000-0000-00007B530000}"/>
    <cellStyle name="Normal 6 3 6 4 2" xfId="21256" xr:uid="{00000000-0005-0000-0000-00007C530000}"/>
    <cellStyle name="Normal 6 3 6 4 2 2" xfId="21257" xr:uid="{00000000-0005-0000-0000-00007D530000}"/>
    <cellStyle name="Normal 6 3 6 4 2 3" xfId="21258" xr:uid="{00000000-0005-0000-0000-00007E530000}"/>
    <cellStyle name="Normal 6 3 6 4 3" xfId="21259" xr:uid="{00000000-0005-0000-0000-00007F530000}"/>
    <cellStyle name="Normal 6 3 6 4 4" xfId="21260" xr:uid="{00000000-0005-0000-0000-000080530000}"/>
    <cellStyle name="Normal 6 3 6 5" xfId="21261" xr:uid="{00000000-0005-0000-0000-000081530000}"/>
    <cellStyle name="Normal 6 3 6 5 2" xfId="21262" xr:uid="{00000000-0005-0000-0000-000082530000}"/>
    <cellStyle name="Normal 6 3 6 5 2 2" xfId="21263" xr:uid="{00000000-0005-0000-0000-000083530000}"/>
    <cellStyle name="Normal 6 3 6 5 2 3" xfId="21264" xr:uid="{00000000-0005-0000-0000-000084530000}"/>
    <cellStyle name="Normal 6 3 6 5 3" xfId="21265" xr:uid="{00000000-0005-0000-0000-000085530000}"/>
    <cellStyle name="Normal 6 3 6 5 4" xfId="21266" xr:uid="{00000000-0005-0000-0000-000086530000}"/>
    <cellStyle name="Normal 6 3 6 6" xfId="21267" xr:uid="{00000000-0005-0000-0000-000087530000}"/>
    <cellStyle name="Normal 6 3 6 6 2" xfId="21268" xr:uid="{00000000-0005-0000-0000-000088530000}"/>
    <cellStyle name="Normal 6 3 6 6 3" xfId="21269" xr:uid="{00000000-0005-0000-0000-000089530000}"/>
    <cellStyle name="Normal 6 3 6 7" xfId="21270" xr:uid="{00000000-0005-0000-0000-00008A530000}"/>
    <cellStyle name="Normal 6 3 6 8" xfId="21271" xr:uid="{00000000-0005-0000-0000-00008B530000}"/>
    <cellStyle name="Normal 6 3 6 9" xfId="21272" xr:uid="{00000000-0005-0000-0000-00008C530000}"/>
    <cellStyle name="Normal 6 3 7" xfId="21273" xr:uid="{00000000-0005-0000-0000-00008D530000}"/>
    <cellStyle name="Normal 6 3 7 2" xfId="21274" xr:uid="{00000000-0005-0000-0000-00008E530000}"/>
    <cellStyle name="Normal 6 3 7 2 2" xfId="21275" xr:uid="{00000000-0005-0000-0000-00008F530000}"/>
    <cellStyle name="Normal 6 3 7 2 2 2" xfId="21276" xr:uid="{00000000-0005-0000-0000-000090530000}"/>
    <cellStyle name="Normal 6 3 7 2 2 2 2" xfId="21277" xr:uid="{00000000-0005-0000-0000-000091530000}"/>
    <cellStyle name="Normal 6 3 7 2 2 2 3" xfId="21278" xr:uid="{00000000-0005-0000-0000-000092530000}"/>
    <cellStyle name="Normal 6 3 7 2 2 3" xfId="21279" xr:uid="{00000000-0005-0000-0000-000093530000}"/>
    <cellStyle name="Normal 6 3 7 2 2 4" xfId="21280" xr:uid="{00000000-0005-0000-0000-000094530000}"/>
    <cellStyle name="Normal 6 3 7 2 3" xfId="21281" xr:uid="{00000000-0005-0000-0000-000095530000}"/>
    <cellStyle name="Normal 6 3 7 2 3 2" xfId="21282" xr:uid="{00000000-0005-0000-0000-000096530000}"/>
    <cellStyle name="Normal 6 3 7 2 3 2 2" xfId="21283" xr:uid="{00000000-0005-0000-0000-000097530000}"/>
    <cellStyle name="Normal 6 3 7 2 3 2 3" xfId="21284" xr:uid="{00000000-0005-0000-0000-000098530000}"/>
    <cellStyle name="Normal 6 3 7 2 3 3" xfId="21285" xr:uid="{00000000-0005-0000-0000-000099530000}"/>
    <cellStyle name="Normal 6 3 7 2 3 4" xfId="21286" xr:uid="{00000000-0005-0000-0000-00009A530000}"/>
    <cellStyle name="Normal 6 3 7 2 4" xfId="21287" xr:uid="{00000000-0005-0000-0000-00009B530000}"/>
    <cellStyle name="Normal 6 3 7 2 4 2" xfId="21288" xr:uid="{00000000-0005-0000-0000-00009C530000}"/>
    <cellStyle name="Normal 6 3 7 2 4 2 2" xfId="21289" xr:uid="{00000000-0005-0000-0000-00009D530000}"/>
    <cellStyle name="Normal 6 3 7 2 4 2 3" xfId="21290" xr:uid="{00000000-0005-0000-0000-00009E530000}"/>
    <cellStyle name="Normal 6 3 7 2 4 3" xfId="21291" xr:uid="{00000000-0005-0000-0000-00009F530000}"/>
    <cellStyle name="Normal 6 3 7 2 4 4" xfId="21292" xr:uid="{00000000-0005-0000-0000-0000A0530000}"/>
    <cellStyle name="Normal 6 3 7 2 5" xfId="21293" xr:uid="{00000000-0005-0000-0000-0000A1530000}"/>
    <cellStyle name="Normal 6 3 7 2 5 2" xfId="21294" xr:uid="{00000000-0005-0000-0000-0000A2530000}"/>
    <cellStyle name="Normal 6 3 7 2 5 3" xfId="21295" xr:uid="{00000000-0005-0000-0000-0000A3530000}"/>
    <cellStyle name="Normal 6 3 7 2 6" xfId="21296" xr:uid="{00000000-0005-0000-0000-0000A4530000}"/>
    <cellStyle name="Normal 6 3 7 2 7" xfId="21297" xr:uid="{00000000-0005-0000-0000-0000A5530000}"/>
    <cellStyle name="Normal 6 3 7 3" xfId="21298" xr:uid="{00000000-0005-0000-0000-0000A6530000}"/>
    <cellStyle name="Normal 6 3 7 3 2" xfId="21299" xr:uid="{00000000-0005-0000-0000-0000A7530000}"/>
    <cellStyle name="Normal 6 3 7 3 2 2" xfId="21300" xr:uid="{00000000-0005-0000-0000-0000A8530000}"/>
    <cellStyle name="Normal 6 3 7 3 2 3" xfId="21301" xr:uid="{00000000-0005-0000-0000-0000A9530000}"/>
    <cellStyle name="Normal 6 3 7 3 3" xfId="21302" xr:uid="{00000000-0005-0000-0000-0000AA530000}"/>
    <cellStyle name="Normal 6 3 7 3 4" xfId="21303" xr:uid="{00000000-0005-0000-0000-0000AB530000}"/>
    <cellStyle name="Normal 6 3 7 4" xfId="21304" xr:uid="{00000000-0005-0000-0000-0000AC530000}"/>
    <cellStyle name="Normal 6 3 7 4 2" xfId="21305" xr:uid="{00000000-0005-0000-0000-0000AD530000}"/>
    <cellStyle name="Normal 6 3 7 4 2 2" xfId="21306" xr:uid="{00000000-0005-0000-0000-0000AE530000}"/>
    <cellStyle name="Normal 6 3 7 4 2 3" xfId="21307" xr:uid="{00000000-0005-0000-0000-0000AF530000}"/>
    <cellStyle name="Normal 6 3 7 4 3" xfId="21308" xr:uid="{00000000-0005-0000-0000-0000B0530000}"/>
    <cellStyle name="Normal 6 3 7 4 4" xfId="21309" xr:uid="{00000000-0005-0000-0000-0000B1530000}"/>
    <cellStyle name="Normal 6 3 7 5" xfId="21310" xr:uid="{00000000-0005-0000-0000-0000B2530000}"/>
    <cellStyle name="Normal 6 3 7 5 2" xfId="21311" xr:uid="{00000000-0005-0000-0000-0000B3530000}"/>
    <cellStyle name="Normal 6 3 7 5 2 2" xfId="21312" xr:uid="{00000000-0005-0000-0000-0000B4530000}"/>
    <cellStyle name="Normal 6 3 7 5 2 3" xfId="21313" xr:uid="{00000000-0005-0000-0000-0000B5530000}"/>
    <cellStyle name="Normal 6 3 7 5 3" xfId="21314" xr:uid="{00000000-0005-0000-0000-0000B6530000}"/>
    <cellStyle name="Normal 6 3 7 5 4" xfId="21315" xr:uid="{00000000-0005-0000-0000-0000B7530000}"/>
    <cellStyle name="Normal 6 3 7 6" xfId="21316" xr:uid="{00000000-0005-0000-0000-0000B8530000}"/>
    <cellStyle name="Normal 6 3 7 6 2" xfId="21317" xr:uid="{00000000-0005-0000-0000-0000B9530000}"/>
    <cellStyle name="Normal 6 3 7 6 3" xfId="21318" xr:uid="{00000000-0005-0000-0000-0000BA530000}"/>
    <cellStyle name="Normal 6 3 7 7" xfId="21319" xr:uid="{00000000-0005-0000-0000-0000BB530000}"/>
    <cellStyle name="Normal 6 3 7 8" xfId="21320" xr:uid="{00000000-0005-0000-0000-0000BC530000}"/>
    <cellStyle name="Normal 6 3 7 9" xfId="21321" xr:uid="{00000000-0005-0000-0000-0000BD530000}"/>
    <cellStyle name="Normal 6 3 8" xfId="21322" xr:uid="{00000000-0005-0000-0000-0000BE530000}"/>
    <cellStyle name="Normal 6 3 8 2" xfId="21323" xr:uid="{00000000-0005-0000-0000-0000BF530000}"/>
    <cellStyle name="Normal 6 3 8 2 2" xfId="21324" xr:uid="{00000000-0005-0000-0000-0000C0530000}"/>
    <cellStyle name="Normal 6 3 8 2 2 2" xfId="21325" xr:uid="{00000000-0005-0000-0000-0000C1530000}"/>
    <cellStyle name="Normal 6 3 8 2 2 2 2" xfId="21326" xr:uid="{00000000-0005-0000-0000-0000C2530000}"/>
    <cellStyle name="Normal 6 3 8 2 2 2 3" xfId="21327" xr:uid="{00000000-0005-0000-0000-0000C3530000}"/>
    <cellStyle name="Normal 6 3 8 2 2 3" xfId="21328" xr:uid="{00000000-0005-0000-0000-0000C4530000}"/>
    <cellStyle name="Normal 6 3 8 2 2 4" xfId="21329" xr:uid="{00000000-0005-0000-0000-0000C5530000}"/>
    <cellStyle name="Normal 6 3 8 2 3" xfId="21330" xr:uid="{00000000-0005-0000-0000-0000C6530000}"/>
    <cellStyle name="Normal 6 3 8 2 3 2" xfId="21331" xr:uid="{00000000-0005-0000-0000-0000C7530000}"/>
    <cellStyle name="Normal 6 3 8 2 3 2 2" xfId="21332" xr:uid="{00000000-0005-0000-0000-0000C8530000}"/>
    <cellStyle name="Normal 6 3 8 2 3 2 3" xfId="21333" xr:uid="{00000000-0005-0000-0000-0000C9530000}"/>
    <cellStyle name="Normal 6 3 8 2 3 3" xfId="21334" xr:uid="{00000000-0005-0000-0000-0000CA530000}"/>
    <cellStyle name="Normal 6 3 8 2 3 4" xfId="21335" xr:uid="{00000000-0005-0000-0000-0000CB530000}"/>
    <cellStyle name="Normal 6 3 8 2 4" xfId="21336" xr:uid="{00000000-0005-0000-0000-0000CC530000}"/>
    <cellStyle name="Normal 6 3 8 2 4 2" xfId="21337" xr:uid="{00000000-0005-0000-0000-0000CD530000}"/>
    <cellStyle name="Normal 6 3 8 2 4 2 2" xfId="21338" xr:uid="{00000000-0005-0000-0000-0000CE530000}"/>
    <cellStyle name="Normal 6 3 8 2 4 2 3" xfId="21339" xr:uid="{00000000-0005-0000-0000-0000CF530000}"/>
    <cellStyle name="Normal 6 3 8 2 4 3" xfId="21340" xr:uid="{00000000-0005-0000-0000-0000D0530000}"/>
    <cellStyle name="Normal 6 3 8 2 4 4" xfId="21341" xr:uid="{00000000-0005-0000-0000-0000D1530000}"/>
    <cellStyle name="Normal 6 3 8 2 5" xfId="21342" xr:uid="{00000000-0005-0000-0000-0000D2530000}"/>
    <cellStyle name="Normal 6 3 8 2 5 2" xfId="21343" xr:uid="{00000000-0005-0000-0000-0000D3530000}"/>
    <cellStyle name="Normal 6 3 8 2 5 3" xfId="21344" xr:uid="{00000000-0005-0000-0000-0000D4530000}"/>
    <cellStyle name="Normal 6 3 8 2 6" xfId="21345" xr:uid="{00000000-0005-0000-0000-0000D5530000}"/>
    <cellStyle name="Normal 6 3 8 2 7" xfId="21346" xr:uid="{00000000-0005-0000-0000-0000D6530000}"/>
    <cellStyle name="Normal 6 3 8 3" xfId="21347" xr:uid="{00000000-0005-0000-0000-0000D7530000}"/>
    <cellStyle name="Normal 6 3 8 3 2" xfId="21348" xr:uid="{00000000-0005-0000-0000-0000D8530000}"/>
    <cellStyle name="Normal 6 3 8 3 2 2" xfId="21349" xr:uid="{00000000-0005-0000-0000-0000D9530000}"/>
    <cellStyle name="Normal 6 3 8 3 2 3" xfId="21350" xr:uid="{00000000-0005-0000-0000-0000DA530000}"/>
    <cellStyle name="Normal 6 3 8 3 3" xfId="21351" xr:uid="{00000000-0005-0000-0000-0000DB530000}"/>
    <cellStyle name="Normal 6 3 8 3 4" xfId="21352" xr:uid="{00000000-0005-0000-0000-0000DC530000}"/>
    <cellStyle name="Normal 6 3 8 4" xfId="21353" xr:uid="{00000000-0005-0000-0000-0000DD530000}"/>
    <cellStyle name="Normal 6 3 8 4 2" xfId="21354" xr:uid="{00000000-0005-0000-0000-0000DE530000}"/>
    <cellStyle name="Normal 6 3 8 4 2 2" xfId="21355" xr:uid="{00000000-0005-0000-0000-0000DF530000}"/>
    <cellStyle name="Normal 6 3 8 4 2 3" xfId="21356" xr:uid="{00000000-0005-0000-0000-0000E0530000}"/>
    <cellStyle name="Normal 6 3 8 4 3" xfId="21357" xr:uid="{00000000-0005-0000-0000-0000E1530000}"/>
    <cellStyle name="Normal 6 3 8 4 4" xfId="21358" xr:uid="{00000000-0005-0000-0000-0000E2530000}"/>
    <cellStyle name="Normal 6 3 8 5" xfId="21359" xr:uid="{00000000-0005-0000-0000-0000E3530000}"/>
    <cellStyle name="Normal 6 3 8 5 2" xfId="21360" xr:uid="{00000000-0005-0000-0000-0000E4530000}"/>
    <cellStyle name="Normal 6 3 8 5 2 2" xfId="21361" xr:uid="{00000000-0005-0000-0000-0000E5530000}"/>
    <cellStyle name="Normal 6 3 8 5 2 3" xfId="21362" xr:uid="{00000000-0005-0000-0000-0000E6530000}"/>
    <cellStyle name="Normal 6 3 8 5 3" xfId="21363" xr:uid="{00000000-0005-0000-0000-0000E7530000}"/>
    <cellStyle name="Normal 6 3 8 5 4" xfId="21364" xr:uid="{00000000-0005-0000-0000-0000E8530000}"/>
    <cellStyle name="Normal 6 3 8 6" xfId="21365" xr:uid="{00000000-0005-0000-0000-0000E9530000}"/>
    <cellStyle name="Normal 6 3 8 6 2" xfId="21366" xr:uid="{00000000-0005-0000-0000-0000EA530000}"/>
    <cellStyle name="Normal 6 3 8 6 3" xfId="21367" xr:uid="{00000000-0005-0000-0000-0000EB530000}"/>
    <cellStyle name="Normal 6 3 8 7" xfId="21368" xr:uid="{00000000-0005-0000-0000-0000EC530000}"/>
    <cellStyle name="Normal 6 3 8 8" xfId="21369" xr:uid="{00000000-0005-0000-0000-0000ED530000}"/>
    <cellStyle name="Normal 6 3 8 9" xfId="21370" xr:uid="{00000000-0005-0000-0000-0000EE530000}"/>
    <cellStyle name="Normal 6 3 9" xfId="21371" xr:uid="{00000000-0005-0000-0000-0000EF530000}"/>
    <cellStyle name="Normal 6 3 9 2" xfId="21372" xr:uid="{00000000-0005-0000-0000-0000F0530000}"/>
    <cellStyle name="Normal 6 3 9 2 2" xfId="21373" xr:uid="{00000000-0005-0000-0000-0000F1530000}"/>
    <cellStyle name="Normal 6 3 9 2 2 2" xfId="21374" xr:uid="{00000000-0005-0000-0000-0000F2530000}"/>
    <cellStyle name="Normal 6 3 9 2 2 2 2" xfId="21375" xr:uid="{00000000-0005-0000-0000-0000F3530000}"/>
    <cellStyle name="Normal 6 3 9 2 2 2 3" xfId="21376" xr:uid="{00000000-0005-0000-0000-0000F4530000}"/>
    <cellStyle name="Normal 6 3 9 2 2 3" xfId="21377" xr:uid="{00000000-0005-0000-0000-0000F5530000}"/>
    <cellStyle name="Normal 6 3 9 2 2 4" xfId="21378" xr:uid="{00000000-0005-0000-0000-0000F6530000}"/>
    <cellStyle name="Normal 6 3 9 2 3" xfId="21379" xr:uid="{00000000-0005-0000-0000-0000F7530000}"/>
    <cellStyle name="Normal 6 3 9 2 3 2" xfId="21380" xr:uid="{00000000-0005-0000-0000-0000F8530000}"/>
    <cellStyle name="Normal 6 3 9 2 3 2 2" xfId="21381" xr:uid="{00000000-0005-0000-0000-0000F9530000}"/>
    <cellStyle name="Normal 6 3 9 2 3 2 3" xfId="21382" xr:uid="{00000000-0005-0000-0000-0000FA530000}"/>
    <cellStyle name="Normal 6 3 9 2 3 3" xfId="21383" xr:uid="{00000000-0005-0000-0000-0000FB530000}"/>
    <cellStyle name="Normal 6 3 9 2 3 4" xfId="21384" xr:uid="{00000000-0005-0000-0000-0000FC530000}"/>
    <cellStyle name="Normal 6 3 9 2 4" xfId="21385" xr:uid="{00000000-0005-0000-0000-0000FD530000}"/>
    <cellStyle name="Normal 6 3 9 2 4 2" xfId="21386" xr:uid="{00000000-0005-0000-0000-0000FE530000}"/>
    <cellStyle name="Normal 6 3 9 2 4 2 2" xfId="21387" xr:uid="{00000000-0005-0000-0000-0000FF530000}"/>
    <cellStyle name="Normal 6 3 9 2 4 2 3" xfId="21388" xr:uid="{00000000-0005-0000-0000-000000540000}"/>
    <cellStyle name="Normal 6 3 9 2 4 3" xfId="21389" xr:uid="{00000000-0005-0000-0000-000001540000}"/>
    <cellStyle name="Normal 6 3 9 2 4 4" xfId="21390" xr:uid="{00000000-0005-0000-0000-000002540000}"/>
    <cellStyle name="Normal 6 3 9 2 5" xfId="21391" xr:uid="{00000000-0005-0000-0000-000003540000}"/>
    <cellStyle name="Normal 6 3 9 2 5 2" xfId="21392" xr:uid="{00000000-0005-0000-0000-000004540000}"/>
    <cellStyle name="Normal 6 3 9 2 5 3" xfId="21393" xr:uid="{00000000-0005-0000-0000-000005540000}"/>
    <cellStyle name="Normal 6 3 9 2 6" xfId="21394" xr:uid="{00000000-0005-0000-0000-000006540000}"/>
    <cellStyle name="Normal 6 3 9 2 7" xfId="21395" xr:uid="{00000000-0005-0000-0000-000007540000}"/>
    <cellStyle name="Normal 6 3 9 3" xfId="21396" xr:uid="{00000000-0005-0000-0000-000008540000}"/>
    <cellStyle name="Normal 6 3 9 3 2" xfId="21397" xr:uid="{00000000-0005-0000-0000-000009540000}"/>
    <cellStyle name="Normal 6 3 9 3 2 2" xfId="21398" xr:uid="{00000000-0005-0000-0000-00000A540000}"/>
    <cellStyle name="Normal 6 3 9 3 2 3" xfId="21399" xr:uid="{00000000-0005-0000-0000-00000B540000}"/>
    <cellStyle name="Normal 6 3 9 3 3" xfId="21400" xr:uid="{00000000-0005-0000-0000-00000C540000}"/>
    <cellStyle name="Normal 6 3 9 3 4" xfId="21401" xr:uid="{00000000-0005-0000-0000-00000D540000}"/>
    <cellStyle name="Normal 6 3 9 4" xfId="21402" xr:uid="{00000000-0005-0000-0000-00000E540000}"/>
    <cellStyle name="Normal 6 3 9 4 2" xfId="21403" xr:uid="{00000000-0005-0000-0000-00000F540000}"/>
    <cellStyle name="Normal 6 3 9 4 2 2" xfId="21404" xr:uid="{00000000-0005-0000-0000-000010540000}"/>
    <cellStyle name="Normal 6 3 9 4 2 3" xfId="21405" xr:uid="{00000000-0005-0000-0000-000011540000}"/>
    <cellStyle name="Normal 6 3 9 4 3" xfId="21406" xr:uid="{00000000-0005-0000-0000-000012540000}"/>
    <cellStyle name="Normal 6 3 9 4 4" xfId="21407" xr:uid="{00000000-0005-0000-0000-000013540000}"/>
    <cellStyle name="Normal 6 3 9 5" xfId="21408" xr:uid="{00000000-0005-0000-0000-000014540000}"/>
    <cellStyle name="Normal 6 3 9 5 2" xfId="21409" xr:uid="{00000000-0005-0000-0000-000015540000}"/>
    <cellStyle name="Normal 6 3 9 5 2 2" xfId="21410" xr:uid="{00000000-0005-0000-0000-000016540000}"/>
    <cellStyle name="Normal 6 3 9 5 2 3" xfId="21411" xr:uid="{00000000-0005-0000-0000-000017540000}"/>
    <cellStyle name="Normal 6 3 9 5 3" xfId="21412" xr:uid="{00000000-0005-0000-0000-000018540000}"/>
    <cellStyle name="Normal 6 3 9 5 4" xfId="21413" xr:uid="{00000000-0005-0000-0000-000019540000}"/>
    <cellStyle name="Normal 6 3 9 6" xfId="21414" xr:uid="{00000000-0005-0000-0000-00001A540000}"/>
    <cellStyle name="Normal 6 3 9 6 2" xfId="21415" xr:uid="{00000000-0005-0000-0000-00001B540000}"/>
    <cellStyle name="Normal 6 3 9 6 3" xfId="21416" xr:uid="{00000000-0005-0000-0000-00001C540000}"/>
    <cellStyle name="Normal 6 3 9 7" xfId="21417" xr:uid="{00000000-0005-0000-0000-00001D540000}"/>
    <cellStyle name="Normal 6 3 9 8" xfId="21418" xr:uid="{00000000-0005-0000-0000-00001E540000}"/>
    <cellStyle name="Normal 6 3 9 9" xfId="21419" xr:uid="{00000000-0005-0000-0000-00001F540000}"/>
    <cellStyle name="Normal 6 4" xfId="21420" xr:uid="{00000000-0005-0000-0000-000020540000}"/>
    <cellStyle name="Normal 6 4 2" xfId="21421" xr:uid="{00000000-0005-0000-0000-000021540000}"/>
    <cellStyle name="Normal 6 4 2 2" xfId="21422" xr:uid="{00000000-0005-0000-0000-000022540000}"/>
    <cellStyle name="Normal 6 4 2 2 2" xfId="21423" xr:uid="{00000000-0005-0000-0000-000023540000}"/>
    <cellStyle name="Normal 6 4 2 3" xfId="21424" xr:uid="{00000000-0005-0000-0000-000024540000}"/>
    <cellStyle name="Normal 6 4 2 4" xfId="21425" xr:uid="{00000000-0005-0000-0000-000025540000}"/>
    <cellStyle name="Normal 6 4 3" xfId="21426" xr:uid="{00000000-0005-0000-0000-000026540000}"/>
    <cellStyle name="Normal 6 4 3 2" xfId="21427" xr:uid="{00000000-0005-0000-0000-000027540000}"/>
    <cellStyle name="Normal 6 4 3 2 2" xfId="21428" xr:uid="{00000000-0005-0000-0000-000028540000}"/>
    <cellStyle name="Normal 6 4 3 3" xfId="21429" xr:uid="{00000000-0005-0000-0000-000029540000}"/>
    <cellStyle name="Normal 6 4 3 4" xfId="21430" xr:uid="{00000000-0005-0000-0000-00002A540000}"/>
    <cellStyle name="Normal 6 4 4" xfId="21431" xr:uid="{00000000-0005-0000-0000-00002B540000}"/>
    <cellStyle name="Normal 6 4 4 2" xfId="21432" xr:uid="{00000000-0005-0000-0000-00002C540000}"/>
    <cellStyle name="Normal 6 4 5" xfId="21433" xr:uid="{00000000-0005-0000-0000-00002D540000}"/>
    <cellStyle name="Normal 6 4 6" xfId="21434" xr:uid="{00000000-0005-0000-0000-00002E540000}"/>
    <cellStyle name="Normal 6 4 7" xfId="44003" xr:uid="{00000000-0005-0000-0000-00002F540000}"/>
    <cellStyle name="Normal 6 5" xfId="21435" xr:uid="{00000000-0005-0000-0000-000030540000}"/>
    <cellStyle name="Normal 6 5 10" xfId="21436" xr:uid="{00000000-0005-0000-0000-000031540000}"/>
    <cellStyle name="Normal 6 5 11" xfId="21437" xr:uid="{00000000-0005-0000-0000-000032540000}"/>
    <cellStyle name="Normal 6 5 12" xfId="21438" xr:uid="{00000000-0005-0000-0000-000033540000}"/>
    <cellStyle name="Normal 6 5 13" xfId="21439" xr:uid="{00000000-0005-0000-0000-000034540000}"/>
    <cellStyle name="Normal 6 5 14" xfId="44004" xr:uid="{00000000-0005-0000-0000-000035540000}"/>
    <cellStyle name="Normal 6 5 2" xfId="21440" xr:uid="{00000000-0005-0000-0000-000036540000}"/>
    <cellStyle name="Normal 6 5 2 2" xfId="21441" xr:uid="{00000000-0005-0000-0000-000037540000}"/>
    <cellStyle name="Normal 6 5 2 2 2" xfId="21442" xr:uid="{00000000-0005-0000-0000-000038540000}"/>
    <cellStyle name="Normal 6 5 2 2 2 2" xfId="21443" xr:uid="{00000000-0005-0000-0000-000039540000}"/>
    <cellStyle name="Normal 6 5 2 2 2 2 2" xfId="21444" xr:uid="{00000000-0005-0000-0000-00003A540000}"/>
    <cellStyle name="Normal 6 5 2 2 2 2 3" xfId="21445" xr:uid="{00000000-0005-0000-0000-00003B540000}"/>
    <cellStyle name="Normal 6 5 2 2 2 3" xfId="21446" xr:uid="{00000000-0005-0000-0000-00003C540000}"/>
    <cellStyle name="Normal 6 5 2 2 2 4" xfId="21447" xr:uid="{00000000-0005-0000-0000-00003D540000}"/>
    <cellStyle name="Normal 6 5 2 2 2 5" xfId="21448" xr:uid="{00000000-0005-0000-0000-00003E540000}"/>
    <cellStyle name="Normal 6 5 2 2 3" xfId="21449" xr:uid="{00000000-0005-0000-0000-00003F540000}"/>
    <cellStyle name="Normal 6 5 2 2 3 2" xfId="21450" xr:uid="{00000000-0005-0000-0000-000040540000}"/>
    <cellStyle name="Normal 6 5 2 2 3 2 2" xfId="21451" xr:uid="{00000000-0005-0000-0000-000041540000}"/>
    <cellStyle name="Normal 6 5 2 2 3 2 3" xfId="21452" xr:uid="{00000000-0005-0000-0000-000042540000}"/>
    <cellStyle name="Normal 6 5 2 2 3 3" xfId="21453" xr:uid="{00000000-0005-0000-0000-000043540000}"/>
    <cellStyle name="Normal 6 5 2 2 3 4" xfId="21454" xr:uid="{00000000-0005-0000-0000-000044540000}"/>
    <cellStyle name="Normal 6 5 2 2 4" xfId="21455" xr:uid="{00000000-0005-0000-0000-000045540000}"/>
    <cellStyle name="Normal 6 5 2 2 4 2" xfId="21456" xr:uid="{00000000-0005-0000-0000-000046540000}"/>
    <cellStyle name="Normal 6 5 2 2 4 2 2" xfId="21457" xr:uid="{00000000-0005-0000-0000-000047540000}"/>
    <cellStyle name="Normal 6 5 2 2 4 2 3" xfId="21458" xr:uid="{00000000-0005-0000-0000-000048540000}"/>
    <cellStyle name="Normal 6 5 2 2 4 3" xfId="21459" xr:uid="{00000000-0005-0000-0000-000049540000}"/>
    <cellStyle name="Normal 6 5 2 2 4 4" xfId="21460" xr:uid="{00000000-0005-0000-0000-00004A540000}"/>
    <cellStyle name="Normal 6 5 2 2 5" xfId="21461" xr:uid="{00000000-0005-0000-0000-00004B540000}"/>
    <cellStyle name="Normal 6 5 2 2 5 2" xfId="21462" xr:uid="{00000000-0005-0000-0000-00004C540000}"/>
    <cellStyle name="Normal 6 5 2 2 5 3" xfId="21463" xr:uid="{00000000-0005-0000-0000-00004D540000}"/>
    <cellStyle name="Normal 6 5 2 2 6" xfId="21464" xr:uid="{00000000-0005-0000-0000-00004E540000}"/>
    <cellStyle name="Normal 6 5 2 2 7" xfId="21465" xr:uid="{00000000-0005-0000-0000-00004F540000}"/>
    <cellStyle name="Normal 6 5 2 2 8" xfId="21466" xr:uid="{00000000-0005-0000-0000-000050540000}"/>
    <cellStyle name="Normal 6 5 2 3" xfId="21467" xr:uid="{00000000-0005-0000-0000-000051540000}"/>
    <cellStyle name="Normal 6 5 2 3 2" xfId="21468" xr:uid="{00000000-0005-0000-0000-000052540000}"/>
    <cellStyle name="Normal 6 5 2 3 2 2" xfId="21469" xr:uid="{00000000-0005-0000-0000-000053540000}"/>
    <cellStyle name="Normal 6 5 2 3 2 3" xfId="21470" xr:uid="{00000000-0005-0000-0000-000054540000}"/>
    <cellStyle name="Normal 6 5 2 3 3" xfId="21471" xr:uid="{00000000-0005-0000-0000-000055540000}"/>
    <cellStyle name="Normal 6 5 2 3 4" xfId="21472" xr:uid="{00000000-0005-0000-0000-000056540000}"/>
    <cellStyle name="Normal 6 5 2 3 5" xfId="21473" xr:uid="{00000000-0005-0000-0000-000057540000}"/>
    <cellStyle name="Normal 6 5 2 4" xfId="21474" xr:uid="{00000000-0005-0000-0000-000058540000}"/>
    <cellStyle name="Normal 6 5 2 4 2" xfId="21475" xr:uid="{00000000-0005-0000-0000-000059540000}"/>
    <cellStyle name="Normal 6 5 2 4 2 2" xfId="21476" xr:uid="{00000000-0005-0000-0000-00005A540000}"/>
    <cellStyle name="Normal 6 5 2 4 2 3" xfId="21477" xr:uid="{00000000-0005-0000-0000-00005B540000}"/>
    <cellStyle name="Normal 6 5 2 4 3" xfId="21478" xr:uid="{00000000-0005-0000-0000-00005C540000}"/>
    <cellStyle name="Normal 6 5 2 4 4" xfId="21479" xr:uid="{00000000-0005-0000-0000-00005D540000}"/>
    <cellStyle name="Normal 6 5 2 5" xfId="21480" xr:uid="{00000000-0005-0000-0000-00005E540000}"/>
    <cellStyle name="Normal 6 5 2 5 2" xfId="21481" xr:uid="{00000000-0005-0000-0000-00005F540000}"/>
    <cellStyle name="Normal 6 5 2 5 2 2" xfId="21482" xr:uid="{00000000-0005-0000-0000-000060540000}"/>
    <cellStyle name="Normal 6 5 2 5 2 3" xfId="21483" xr:uid="{00000000-0005-0000-0000-000061540000}"/>
    <cellStyle name="Normal 6 5 2 5 3" xfId="21484" xr:uid="{00000000-0005-0000-0000-000062540000}"/>
    <cellStyle name="Normal 6 5 2 5 4" xfId="21485" xr:uid="{00000000-0005-0000-0000-000063540000}"/>
    <cellStyle name="Normal 6 5 2 6" xfId="21486" xr:uid="{00000000-0005-0000-0000-000064540000}"/>
    <cellStyle name="Normal 6 5 2 6 2" xfId="21487" xr:uid="{00000000-0005-0000-0000-000065540000}"/>
    <cellStyle name="Normal 6 5 2 6 3" xfId="21488" xr:uid="{00000000-0005-0000-0000-000066540000}"/>
    <cellStyle name="Normal 6 5 2 7" xfId="21489" xr:uid="{00000000-0005-0000-0000-000067540000}"/>
    <cellStyle name="Normal 6 5 2 8" xfId="21490" xr:uid="{00000000-0005-0000-0000-000068540000}"/>
    <cellStyle name="Normal 6 5 2 9" xfId="21491" xr:uid="{00000000-0005-0000-0000-000069540000}"/>
    <cellStyle name="Normal 6 5 3" xfId="21492" xr:uid="{00000000-0005-0000-0000-00006A540000}"/>
    <cellStyle name="Normal 6 5 3 2" xfId="21493" xr:uid="{00000000-0005-0000-0000-00006B540000}"/>
    <cellStyle name="Normal 6 5 3 2 2" xfId="21494" xr:uid="{00000000-0005-0000-0000-00006C540000}"/>
    <cellStyle name="Normal 6 5 3 2 2 2" xfId="21495" xr:uid="{00000000-0005-0000-0000-00006D540000}"/>
    <cellStyle name="Normal 6 5 3 2 2 2 2" xfId="21496" xr:uid="{00000000-0005-0000-0000-00006E540000}"/>
    <cellStyle name="Normal 6 5 3 2 2 2 3" xfId="21497" xr:uid="{00000000-0005-0000-0000-00006F540000}"/>
    <cellStyle name="Normal 6 5 3 2 2 3" xfId="21498" xr:uid="{00000000-0005-0000-0000-000070540000}"/>
    <cellStyle name="Normal 6 5 3 2 2 4" xfId="21499" xr:uid="{00000000-0005-0000-0000-000071540000}"/>
    <cellStyle name="Normal 6 5 3 2 2 5" xfId="21500" xr:uid="{00000000-0005-0000-0000-000072540000}"/>
    <cellStyle name="Normal 6 5 3 2 3" xfId="21501" xr:uid="{00000000-0005-0000-0000-000073540000}"/>
    <cellStyle name="Normal 6 5 3 2 3 2" xfId="21502" xr:uid="{00000000-0005-0000-0000-000074540000}"/>
    <cellStyle name="Normal 6 5 3 2 3 2 2" xfId="21503" xr:uid="{00000000-0005-0000-0000-000075540000}"/>
    <cellStyle name="Normal 6 5 3 2 3 2 3" xfId="21504" xr:uid="{00000000-0005-0000-0000-000076540000}"/>
    <cellStyle name="Normal 6 5 3 2 3 3" xfId="21505" xr:uid="{00000000-0005-0000-0000-000077540000}"/>
    <cellStyle name="Normal 6 5 3 2 3 4" xfId="21506" xr:uid="{00000000-0005-0000-0000-000078540000}"/>
    <cellStyle name="Normal 6 5 3 2 4" xfId="21507" xr:uid="{00000000-0005-0000-0000-000079540000}"/>
    <cellStyle name="Normal 6 5 3 2 4 2" xfId="21508" xr:uid="{00000000-0005-0000-0000-00007A540000}"/>
    <cellStyle name="Normal 6 5 3 2 4 2 2" xfId="21509" xr:uid="{00000000-0005-0000-0000-00007B540000}"/>
    <cellStyle name="Normal 6 5 3 2 4 2 3" xfId="21510" xr:uid="{00000000-0005-0000-0000-00007C540000}"/>
    <cellStyle name="Normal 6 5 3 2 4 3" xfId="21511" xr:uid="{00000000-0005-0000-0000-00007D540000}"/>
    <cellStyle name="Normal 6 5 3 2 4 4" xfId="21512" xr:uid="{00000000-0005-0000-0000-00007E540000}"/>
    <cellStyle name="Normal 6 5 3 2 5" xfId="21513" xr:uid="{00000000-0005-0000-0000-00007F540000}"/>
    <cellStyle name="Normal 6 5 3 2 5 2" xfId="21514" xr:uid="{00000000-0005-0000-0000-000080540000}"/>
    <cellStyle name="Normal 6 5 3 2 5 3" xfId="21515" xr:uid="{00000000-0005-0000-0000-000081540000}"/>
    <cellStyle name="Normal 6 5 3 2 6" xfId="21516" xr:uid="{00000000-0005-0000-0000-000082540000}"/>
    <cellStyle name="Normal 6 5 3 2 7" xfId="21517" xr:uid="{00000000-0005-0000-0000-000083540000}"/>
    <cellStyle name="Normal 6 5 3 2 8" xfId="21518" xr:uid="{00000000-0005-0000-0000-000084540000}"/>
    <cellStyle name="Normal 6 5 3 3" xfId="21519" xr:uid="{00000000-0005-0000-0000-000085540000}"/>
    <cellStyle name="Normal 6 5 3 3 2" xfId="21520" xr:uid="{00000000-0005-0000-0000-000086540000}"/>
    <cellStyle name="Normal 6 5 3 3 2 2" xfId="21521" xr:uid="{00000000-0005-0000-0000-000087540000}"/>
    <cellStyle name="Normal 6 5 3 3 2 3" xfId="21522" xr:uid="{00000000-0005-0000-0000-000088540000}"/>
    <cellStyle name="Normal 6 5 3 3 3" xfId="21523" xr:uid="{00000000-0005-0000-0000-000089540000}"/>
    <cellStyle name="Normal 6 5 3 3 4" xfId="21524" xr:uid="{00000000-0005-0000-0000-00008A540000}"/>
    <cellStyle name="Normal 6 5 3 3 5" xfId="21525" xr:uid="{00000000-0005-0000-0000-00008B540000}"/>
    <cellStyle name="Normal 6 5 3 4" xfId="21526" xr:uid="{00000000-0005-0000-0000-00008C540000}"/>
    <cellStyle name="Normal 6 5 3 4 2" xfId="21527" xr:uid="{00000000-0005-0000-0000-00008D540000}"/>
    <cellStyle name="Normal 6 5 3 4 2 2" xfId="21528" xr:uid="{00000000-0005-0000-0000-00008E540000}"/>
    <cellStyle name="Normal 6 5 3 4 2 3" xfId="21529" xr:uid="{00000000-0005-0000-0000-00008F540000}"/>
    <cellStyle name="Normal 6 5 3 4 3" xfId="21530" xr:uid="{00000000-0005-0000-0000-000090540000}"/>
    <cellStyle name="Normal 6 5 3 4 4" xfId="21531" xr:uid="{00000000-0005-0000-0000-000091540000}"/>
    <cellStyle name="Normal 6 5 3 5" xfId="21532" xr:uid="{00000000-0005-0000-0000-000092540000}"/>
    <cellStyle name="Normal 6 5 3 5 2" xfId="21533" xr:uid="{00000000-0005-0000-0000-000093540000}"/>
    <cellStyle name="Normal 6 5 3 5 2 2" xfId="21534" xr:uid="{00000000-0005-0000-0000-000094540000}"/>
    <cellStyle name="Normal 6 5 3 5 2 3" xfId="21535" xr:uid="{00000000-0005-0000-0000-000095540000}"/>
    <cellStyle name="Normal 6 5 3 5 3" xfId="21536" xr:uid="{00000000-0005-0000-0000-000096540000}"/>
    <cellStyle name="Normal 6 5 3 5 4" xfId="21537" xr:uid="{00000000-0005-0000-0000-000097540000}"/>
    <cellStyle name="Normal 6 5 3 6" xfId="21538" xr:uid="{00000000-0005-0000-0000-000098540000}"/>
    <cellStyle name="Normal 6 5 3 6 2" xfId="21539" xr:uid="{00000000-0005-0000-0000-000099540000}"/>
    <cellStyle name="Normal 6 5 3 6 3" xfId="21540" xr:uid="{00000000-0005-0000-0000-00009A540000}"/>
    <cellStyle name="Normal 6 5 3 7" xfId="21541" xr:uid="{00000000-0005-0000-0000-00009B540000}"/>
    <cellStyle name="Normal 6 5 3 8" xfId="21542" xr:uid="{00000000-0005-0000-0000-00009C540000}"/>
    <cellStyle name="Normal 6 5 3 9" xfId="21543" xr:uid="{00000000-0005-0000-0000-00009D540000}"/>
    <cellStyle name="Normal 6 5 4" xfId="21544" xr:uid="{00000000-0005-0000-0000-00009E540000}"/>
    <cellStyle name="Normal 6 5 4 2" xfId="21545" xr:uid="{00000000-0005-0000-0000-00009F540000}"/>
    <cellStyle name="Normal 6 5 4 2 2" xfId="21546" xr:uid="{00000000-0005-0000-0000-0000A0540000}"/>
    <cellStyle name="Normal 6 5 4 2 2 2" xfId="21547" xr:uid="{00000000-0005-0000-0000-0000A1540000}"/>
    <cellStyle name="Normal 6 5 4 2 2 3" xfId="21548" xr:uid="{00000000-0005-0000-0000-0000A2540000}"/>
    <cellStyle name="Normal 6 5 4 2 3" xfId="21549" xr:uid="{00000000-0005-0000-0000-0000A3540000}"/>
    <cellStyle name="Normal 6 5 4 2 4" xfId="21550" xr:uid="{00000000-0005-0000-0000-0000A4540000}"/>
    <cellStyle name="Normal 6 5 4 2 5" xfId="21551" xr:uid="{00000000-0005-0000-0000-0000A5540000}"/>
    <cellStyle name="Normal 6 5 4 3" xfId="21552" xr:uid="{00000000-0005-0000-0000-0000A6540000}"/>
    <cellStyle name="Normal 6 5 4 3 2" xfId="21553" xr:uid="{00000000-0005-0000-0000-0000A7540000}"/>
    <cellStyle name="Normal 6 5 4 3 2 2" xfId="21554" xr:uid="{00000000-0005-0000-0000-0000A8540000}"/>
    <cellStyle name="Normal 6 5 4 3 2 3" xfId="21555" xr:uid="{00000000-0005-0000-0000-0000A9540000}"/>
    <cellStyle name="Normal 6 5 4 3 3" xfId="21556" xr:uid="{00000000-0005-0000-0000-0000AA540000}"/>
    <cellStyle name="Normal 6 5 4 3 4" xfId="21557" xr:uid="{00000000-0005-0000-0000-0000AB540000}"/>
    <cellStyle name="Normal 6 5 4 4" xfId="21558" xr:uid="{00000000-0005-0000-0000-0000AC540000}"/>
    <cellStyle name="Normal 6 5 4 4 2" xfId="21559" xr:uid="{00000000-0005-0000-0000-0000AD540000}"/>
    <cellStyle name="Normal 6 5 4 4 2 2" xfId="21560" xr:uid="{00000000-0005-0000-0000-0000AE540000}"/>
    <cellStyle name="Normal 6 5 4 4 2 3" xfId="21561" xr:uid="{00000000-0005-0000-0000-0000AF540000}"/>
    <cellStyle name="Normal 6 5 4 4 3" xfId="21562" xr:uid="{00000000-0005-0000-0000-0000B0540000}"/>
    <cellStyle name="Normal 6 5 4 4 4" xfId="21563" xr:uid="{00000000-0005-0000-0000-0000B1540000}"/>
    <cellStyle name="Normal 6 5 4 5" xfId="21564" xr:uid="{00000000-0005-0000-0000-0000B2540000}"/>
    <cellStyle name="Normal 6 5 4 5 2" xfId="21565" xr:uid="{00000000-0005-0000-0000-0000B3540000}"/>
    <cellStyle name="Normal 6 5 4 5 3" xfId="21566" xr:uid="{00000000-0005-0000-0000-0000B4540000}"/>
    <cellStyle name="Normal 6 5 4 6" xfId="21567" xr:uid="{00000000-0005-0000-0000-0000B5540000}"/>
    <cellStyle name="Normal 6 5 4 7" xfId="21568" xr:uid="{00000000-0005-0000-0000-0000B6540000}"/>
    <cellStyle name="Normal 6 5 4 8" xfId="21569" xr:uid="{00000000-0005-0000-0000-0000B7540000}"/>
    <cellStyle name="Normal 6 5 5" xfId="21570" xr:uid="{00000000-0005-0000-0000-0000B8540000}"/>
    <cellStyle name="Normal 6 5 5 2" xfId="21571" xr:uid="{00000000-0005-0000-0000-0000B9540000}"/>
    <cellStyle name="Normal 6 5 5 2 2" xfId="21572" xr:uid="{00000000-0005-0000-0000-0000BA540000}"/>
    <cellStyle name="Normal 6 5 5 2 3" xfId="21573" xr:uid="{00000000-0005-0000-0000-0000BB540000}"/>
    <cellStyle name="Normal 6 5 5 3" xfId="21574" xr:uid="{00000000-0005-0000-0000-0000BC540000}"/>
    <cellStyle name="Normal 6 5 5 4" xfId="21575" xr:uid="{00000000-0005-0000-0000-0000BD540000}"/>
    <cellStyle name="Normal 6 5 5 5" xfId="21576" xr:uid="{00000000-0005-0000-0000-0000BE540000}"/>
    <cellStyle name="Normal 6 5 6" xfId="21577" xr:uid="{00000000-0005-0000-0000-0000BF540000}"/>
    <cellStyle name="Normal 6 5 6 2" xfId="21578" xr:uid="{00000000-0005-0000-0000-0000C0540000}"/>
    <cellStyle name="Normal 6 5 6 2 2" xfId="21579" xr:uid="{00000000-0005-0000-0000-0000C1540000}"/>
    <cellStyle name="Normal 6 5 6 2 3" xfId="21580" xr:uid="{00000000-0005-0000-0000-0000C2540000}"/>
    <cellStyle name="Normal 6 5 6 3" xfId="21581" xr:uid="{00000000-0005-0000-0000-0000C3540000}"/>
    <cellStyle name="Normal 6 5 6 4" xfId="21582" xr:uid="{00000000-0005-0000-0000-0000C4540000}"/>
    <cellStyle name="Normal 6 5 7" xfId="21583" xr:uid="{00000000-0005-0000-0000-0000C5540000}"/>
    <cellStyle name="Normal 6 5 7 2" xfId="21584" xr:uid="{00000000-0005-0000-0000-0000C6540000}"/>
    <cellStyle name="Normal 6 5 7 2 2" xfId="21585" xr:uid="{00000000-0005-0000-0000-0000C7540000}"/>
    <cellStyle name="Normal 6 5 7 2 3" xfId="21586" xr:uid="{00000000-0005-0000-0000-0000C8540000}"/>
    <cellStyle name="Normal 6 5 7 3" xfId="21587" xr:uid="{00000000-0005-0000-0000-0000C9540000}"/>
    <cellStyle name="Normal 6 5 7 4" xfId="21588" xr:uid="{00000000-0005-0000-0000-0000CA540000}"/>
    <cellStyle name="Normal 6 5 8" xfId="21589" xr:uid="{00000000-0005-0000-0000-0000CB540000}"/>
    <cellStyle name="Normal 6 5 8 2" xfId="21590" xr:uid="{00000000-0005-0000-0000-0000CC540000}"/>
    <cellStyle name="Normal 6 5 8 3" xfId="21591" xr:uid="{00000000-0005-0000-0000-0000CD540000}"/>
    <cellStyle name="Normal 6 5 9" xfId="21592" xr:uid="{00000000-0005-0000-0000-0000CE540000}"/>
    <cellStyle name="Normal 6 6" xfId="21593" xr:uid="{00000000-0005-0000-0000-0000CF540000}"/>
    <cellStyle name="Normal 6 6 10" xfId="21594" xr:uid="{00000000-0005-0000-0000-0000D0540000}"/>
    <cellStyle name="Normal 6 6 11" xfId="44005" xr:uid="{00000000-0005-0000-0000-0000D1540000}"/>
    <cellStyle name="Normal 6 6 2" xfId="21595" xr:uid="{00000000-0005-0000-0000-0000D2540000}"/>
    <cellStyle name="Normal 6 6 2 2" xfId="21596" xr:uid="{00000000-0005-0000-0000-0000D3540000}"/>
    <cellStyle name="Normal 6 6 2 2 2" xfId="21597" xr:uid="{00000000-0005-0000-0000-0000D4540000}"/>
    <cellStyle name="Normal 6 6 2 2 2 2" xfId="21598" xr:uid="{00000000-0005-0000-0000-0000D5540000}"/>
    <cellStyle name="Normal 6 6 2 2 2 2 2" xfId="21599" xr:uid="{00000000-0005-0000-0000-0000D6540000}"/>
    <cellStyle name="Normal 6 6 2 2 2 2 3" xfId="21600" xr:uid="{00000000-0005-0000-0000-0000D7540000}"/>
    <cellStyle name="Normal 6 6 2 2 2 3" xfId="21601" xr:uid="{00000000-0005-0000-0000-0000D8540000}"/>
    <cellStyle name="Normal 6 6 2 2 2 4" xfId="21602" xr:uid="{00000000-0005-0000-0000-0000D9540000}"/>
    <cellStyle name="Normal 6 6 2 2 2 5" xfId="21603" xr:uid="{00000000-0005-0000-0000-0000DA540000}"/>
    <cellStyle name="Normal 6 6 2 2 3" xfId="21604" xr:uid="{00000000-0005-0000-0000-0000DB540000}"/>
    <cellStyle name="Normal 6 6 2 2 3 2" xfId="21605" xr:uid="{00000000-0005-0000-0000-0000DC540000}"/>
    <cellStyle name="Normal 6 6 2 2 3 2 2" xfId="21606" xr:uid="{00000000-0005-0000-0000-0000DD540000}"/>
    <cellStyle name="Normal 6 6 2 2 3 2 3" xfId="21607" xr:uid="{00000000-0005-0000-0000-0000DE540000}"/>
    <cellStyle name="Normal 6 6 2 2 3 3" xfId="21608" xr:uid="{00000000-0005-0000-0000-0000DF540000}"/>
    <cellStyle name="Normal 6 6 2 2 3 4" xfId="21609" xr:uid="{00000000-0005-0000-0000-0000E0540000}"/>
    <cellStyle name="Normal 6 6 2 2 4" xfId="21610" xr:uid="{00000000-0005-0000-0000-0000E1540000}"/>
    <cellStyle name="Normal 6 6 2 2 4 2" xfId="21611" xr:uid="{00000000-0005-0000-0000-0000E2540000}"/>
    <cellStyle name="Normal 6 6 2 2 4 2 2" xfId="21612" xr:uid="{00000000-0005-0000-0000-0000E3540000}"/>
    <cellStyle name="Normal 6 6 2 2 4 2 3" xfId="21613" xr:uid="{00000000-0005-0000-0000-0000E4540000}"/>
    <cellStyle name="Normal 6 6 2 2 4 3" xfId="21614" xr:uid="{00000000-0005-0000-0000-0000E5540000}"/>
    <cellStyle name="Normal 6 6 2 2 4 4" xfId="21615" xr:uid="{00000000-0005-0000-0000-0000E6540000}"/>
    <cellStyle name="Normal 6 6 2 2 5" xfId="21616" xr:uid="{00000000-0005-0000-0000-0000E7540000}"/>
    <cellStyle name="Normal 6 6 2 2 5 2" xfId="21617" xr:uid="{00000000-0005-0000-0000-0000E8540000}"/>
    <cellStyle name="Normal 6 6 2 2 5 3" xfId="21618" xr:uid="{00000000-0005-0000-0000-0000E9540000}"/>
    <cellStyle name="Normal 6 6 2 2 6" xfId="21619" xr:uid="{00000000-0005-0000-0000-0000EA540000}"/>
    <cellStyle name="Normal 6 6 2 2 7" xfId="21620" xr:uid="{00000000-0005-0000-0000-0000EB540000}"/>
    <cellStyle name="Normal 6 6 2 2 8" xfId="21621" xr:uid="{00000000-0005-0000-0000-0000EC540000}"/>
    <cellStyle name="Normal 6 6 2 3" xfId="21622" xr:uid="{00000000-0005-0000-0000-0000ED540000}"/>
    <cellStyle name="Normal 6 6 2 3 2" xfId="21623" xr:uid="{00000000-0005-0000-0000-0000EE540000}"/>
    <cellStyle name="Normal 6 6 2 3 2 2" xfId="21624" xr:uid="{00000000-0005-0000-0000-0000EF540000}"/>
    <cellStyle name="Normal 6 6 2 3 2 3" xfId="21625" xr:uid="{00000000-0005-0000-0000-0000F0540000}"/>
    <cellStyle name="Normal 6 6 2 3 3" xfId="21626" xr:uid="{00000000-0005-0000-0000-0000F1540000}"/>
    <cellStyle name="Normal 6 6 2 3 4" xfId="21627" xr:uid="{00000000-0005-0000-0000-0000F2540000}"/>
    <cellStyle name="Normal 6 6 2 3 5" xfId="21628" xr:uid="{00000000-0005-0000-0000-0000F3540000}"/>
    <cellStyle name="Normal 6 6 2 4" xfId="21629" xr:uid="{00000000-0005-0000-0000-0000F4540000}"/>
    <cellStyle name="Normal 6 6 2 4 2" xfId="21630" xr:uid="{00000000-0005-0000-0000-0000F5540000}"/>
    <cellStyle name="Normal 6 6 2 4 2 2" xfId="21631" xr:uid="{00000000-0005-0000-0000-0000F6540000}"/>
    <cellStyle name="Normal 6 6 2 4 2 3" xfId="21632" xr:uid="{00000000-0005-0000-0000-0000F7540000}"/>
    <cellStyle name="Normal 6 6 2 4 3" xfId="21633" xr:uid="{00000000-0005-0000-0000-0000F8540000}"/>
    <cellStyle name="Normal 6 6 2 4 4" xfId="21634" xr:uid="{00000000-0005-0000-0000-0000F9540000}"/>
    <cellStyle name="Normal 6 6 2 5" xfId="21635" xr:uid="{00000000-0005-0000-0000-0000FA540000}"/>
    <cellStyle name="Normal 6 6 2 5 2" xfId="21636" xr:uid="{00000000-0005-0000-0000-0000FB540000}"/>
    <cellStyle name="Normal 6 6 2 5 2 2" xfId="21637" xr:uid="{00000000-0005-0000-0000-0000FC540000}"/>
    <cellStyle name="Normal 6 6 2 5 2 3" xfId="21638" xr:uid="{00000000-0005-0000-0000-0000FD540000}"/>
    <cellStyle name="Normal 6 6 2 5 3" xfId="21639" xr:uid="{00000000-0005-0000-0000-0000FE540000}"/>
    <cellStyle name="Normal 6 6 2 5 4" xfId="21640" xr:uid="{00000000-0005-0000-0000-0000FF540000}"/>
    <cellStyle name="Normal 6 6 2 6" xfId="21641" xr:uid="{00000000-0005-0000-0000-000000550000}"/>
    <cellStyle name="Normal 6 6 2 6 2" xfId="21642" xr:uid="{00000000-0005-0000-0000-000001550000}"/>
    <cellStyle name="Normal 6 6 2 6 3" xfId="21643" xr:uid="{00000000-0005-0000-0000-000002550000}"/>
    <cellStyle name="Normal 6 6 2 7" xfId="21644" xr:uid="{00000000-0005-0000-0000-000003550000}"/>
    <cellStyle name="Normal 6 6 2 8" xfId="21645" xr:uid="{00000000-0005-0000-0000-000004550000}"/>
    <cellStyle name="Normal 6 6 2 9" xfId="21646" xr:uid="{00000000-0005-0000-0000-000005550000}"/>
    <cellStyle name="Normal 6 6 3" xfId="21647" xr:uid="{00000000-0005-0000-0000-000006550000}"/>
    <cellStyle name="Normal 6 6 3 2" xfId="21648" xr:uid="{00000000-0005-0000-0000-000007550000}"/>
    <cellStyle name="Normal 6 6 3 2 2" xfId="21649" xr:uid="{00000000-0005-0000-0000-000008550000}"/>
    <cellStyle name="Normal 6 6 3 2 2 2" xfId="21650" xr:uid="{00000000-0005-0000-0000-000009550000}"/>
    <cellStyle name="Normal 6 6 3 2 2 3" xfId="21651" xr:uid="{00000000-0005-0000-0000-00000A550000}"/>
    <cellStyle name="Normal 6 6 3 2 2 4" xfId="21652" xr:uid="{00000000-0005-0000-0000-00000B550000}"/>
    <cellStyle name="Normal 6 6 3 2 3" xfId="21653" xr:uid="{00000000-0005-0000-0000-00000C550000}"/>
    <cellStyle name="Normal 6 6 3 2 4" xfId="21654" xr:uid="{00000000-0005-0000-0000-00000D550000}"/>
    <cellStyle name="Normal 6 6 3 2 5" xfId="21655" xr:uid="{00000000-0005-0000-0000-00000E550000}"/>
    <cellStyle name="Normal 6 6 3 3" xfId="21656" xr:uid="{00000000-0005-0000-0000-00000F550000}"/>
    <cellStyle name="Normal 6 6 3 3 2" xfId="21657" xr:uid="{00000000-0005-0000-0000-000010550000}"/>
    <cellStyle name="Normal 6 6 3 3 2 2" xfId="21658" xr:uid="{00000000-0005-0000-0000-000011550000}"/>
    <cellStyle name="Normal 6 6 3 3 2 3" xfId="21659" xr:uid="{00000000-0005-0000-0000-000012550000}"/>
    <cellStyle name="Normal 6 6 3 3 3" xfId="21660" xr:uid="{00000000-0005-0000-0000-000013550000}"/>
    <cellStyle name="Normal 6 6 3 3 4" xfId="21661" xr:uid="{00000000-0005-0000-0000-000014550000}"/>
    <cellStyle name="Normal 6 6 3 3 5" xfId="21662" xr:uid="{00000000-0005-0000-0000-000015550000}"/>
    <cellStyle name="Normal 6 6 3 4" xfId="21663" xr:uid="{00000000-0005-0000-0000-000016550000}"/>
    <cellStyle name="Normal 6 6 3 4 2" xfId="21664" xr:uid="{00000000-0005-0000-0000-000017550000}"/>
    <cellStyle name="Normal 6 6 3 4 2 2" xfId="21665" xr:uid="{00000000-0005-0000-0000-000018550000}"/>
    <cellStyle name="Normal 6 6 3 4 2 3" xfId="21666" xr:uid="{00000000-0005-0000-0000-000019550000}"/>
    <cellStyle name="Normal 6 6 3 4 3" xfId="21667" xr:uid="{00000000-0005-0000-0000-00001A550000}"/>
    <cellStyle name="Normal 6 6 3 4 4" xfId="21668" xr:uid="{00000000-0005-0000-0000-00001B550000}"/>
    <cellStyle name="Normal 6 6 3 5" xfId="21669" xr:uid="{00000000-0005-0000-0000-00001C550000}"/>
    <cellStyle name="Normal 6 6 3 5 2" xfId="21670" xr:uid="{00000000-0005-0000-0000-00001D550000}"/>
    <cellStyle name="Normal 6 6 3 5 3" xfId="21671" xr:uid="{00000000-0005-0000-0000-00001E550000}"/>
    <cellStyle name="Normal 6 6 3 6" xfId="21672" xr:uid="{00000000-0005-0000-0000-00001F550000}"/>
    <cellStyle name="Normal 6 6 3 7" xfId="21673" xr:uid="{00000000-0005-0000-0000-000020550000}"/>
    <cellStyle name="Normal 6 6 3 8" xfId="21674" xr:uid="{00000000-0005-0000-0000-000021550000}"/>
    <cellStyle name="Normal 6 6 4" xfId="21675" xr:uid="{00000000-0005-0000-0000-000022550000}"/>
    <cellStyle name="Normal 6 6 4 2" xfId="21676" xr:uid="{00000000-0005-0000-0000-000023550000}"/>
    <cellStyle name="Normal 6 6 4 2 2" xfId="21677" xr:uid="{00000000-0005-0000-0000-000024550000}"/>
    <cellStyle name="Normal 6 6 4 2 3" xfId="21678" xr:uid="{00000000-0005-0000-0000-000025550000}"/>
    <cellStyle name="Normal 6 6 4 2 4" xfId="21679" xr:uid="{00000000-0005-0000-0000-000026550000}"/>
    <cellStyle name="Normal 6 6 4 3" xfId="21680" xr:uid="{00000000-0005-0000-0000-000027550000}"/>
    <cellStyle name="Normal 6 6 4 4" xfId="21681" xr:uid="{00000000-0005-0000-0000-000028550000}"/>
    <cellStyle name="Normal 6 6 4 5" xfId="21682" xr:uid="{00000000-0005-0000-0000-000029550000}"/>
    <cellStyle name="Normal 6 6 5" xfId="21683" xr:uid="{00000000-0005-0000-0000-00002A550000}"/>
    <cellStyle name="Normal 6 6 5 2" xfId="21684" xr:uid="{00000000-0005-0000-0000-00002B550000}"/>
    <cellStyle name="Normal 6 6 5 2 2" xfId="21685" xr:uid="{00000000-0005-0000-0000-00002C550000}"/>
    <cellStyle name="Normal 6 6 5 2 3" xfId="21686" xr:uid="{00000000-0005-0000-0000-00002D550000}"/>
    <cellStyle name="Normal 6 6 5 3" xfId="21687" xr:uid="{00000000-0005-0000-0000-00002E550000}"/>
    <cellStyle name="Normal 6 6 5 4" xfId="21688" xr:uid="{00000000-0005-0000-0000-00002F550000}"/>
    <cellStyle name="Normal 6 6 5 5" xfId="21689" xr:uid="{00000000-0005-0000-0000-000030550000}"/>
    <cellStyle name="Normal 6 6 6" xfId="21690" xr:uid="{00000000-0005-0000-0000-000031550000}"/>
    <cellStyle name="Normal 6 6 6 2" xfId="21691" xr:uid="{00000000-0005-0000-0000-000032550000}"/>
    <cellStyle name="Normal 6 6 6 2 2" xfId="21692" xr:uid="{00000000-0005-0000-0000-000033550000}"/>
    <cellStyle name="Normal 6 6 6 2 3" xfId="21693" xr:uid="{00000000-0005-0000-0000-000034550000}"/>
    <cellStyle name="Normal 6 6 6 3" xfId="21694" xr:uid="{00000000-0005-0000-0000-000035550000}"/>
    <cellStyle name="Normal 6 6 6 4" xfId="21695" xr:uid="{00000000-0005-0000-0000-000036550000}"/>
    <cellStyle name="Normal 6 6 7" xfId="21696" xr:uid="{00000000-0005-0000-0000-000037550000}"/>
    <cellStyle name="Normal 6 6 7 2" xfId="21697" xr:uid="{00000000-0005-0000-0000-000038550000}"/>
    <cellStyle name="Normal 6 6 7 3" xfId="21698" xr:uid="{00000000-0005-0000-0000-000039550000}"/>
    <cellStyle name="Normal 6 6 8" xfId="21699" xr:uid="{00000000-0005-0000-0000-00003A550000}"/>
    <cellStyle name="Normal 6 6 9" xfId="21700" xr:uid="{00000000-0005-0000-0000-00003B550000}"/>
    <cellStyle name="Normal 6 7" xfId="21701" xr:uid="{00000000-0005-0000-0000-00003C550000}"/>
    <cellStyle name="Normal 6 7 10" xfId="21702" xr:uid="{00000000-0005-0000-0000-00003D550000}"/>
    <cellStyle name="Normal 6 7 11" xfId="44006" xr:uid="{00000000-0005-0000-0000-00003E550000}"/>
    <cellStyle name="Normal 6 7 2" xfId="21703" xr:uid="{00000000-0005-0000-0000-00003F550000}"/>
    <cellStyle name="Normal 6 7 2 2" xfId="21704" xr:uid="{00000000-0005-0000-0000-000040550000}"/>
    <cellStyle name="Normal 6 7 2 2 2" xfId="21705" xr:uid="{00000000-0005-0000-0000-000041550000}"/>
    <cellStyle name="Normal 6 7 2 2 2 2" xfId="21706" xr:uid="{00000000-0005-0000-0000-000042550000}"/>
    <cellStyle name="Normal 6 7 2 2 2 2 2" xfId="21707" xr:uid="{00000000-0005-0000-0000-000043550000}"/>
    <cellStyle name="Normal 6 7 2 2 2 2 3" xfId="21708" xr:uid="{00000000-0005-0000-0000-000044550000}"/>
    <cellStyle name="Normal 6 7 2 2 2 3" xfId="21709" xr:uid="{00000000-0005-0000-0000-000045550000}"/>
    <cellStyle name="Normal 6 7 2 2 2 4" xfId="21710" xr:uid="{00000000-0005-0000-0000-000046550000}"/>
    <cellStyle name="Normal 6 7 2 2 2 5" xfId="21711" xr:uid="{00000000-0005-0000-0000-000047550000}"/>
    <cellStyle name="Normal 6 7 2 2 3" xfId="21712" xr:uid="{00000000-0005-0000-0000-000048550000}"/>
    <cellStyle name="Normal 6 7 2 2 3 2" xfId="21713" xr:uid="{00000000-0005-0000-0000-000049550000}"/>
    <cellStyle name="Normal 6 7 2 2 3 2 2" xfId="21714" xr:uid="{00000000-0005-0000-0000-00004A550000}"/>
    <cellStyle name="Normal 6 7 2 2 3 2 3" xfId="21715" xr:uid="{00000000-0005-0000-0000-00004B550000}"/>
    <cellStyle name="Normal 6 7 2 2 3 3" xfId="21716" xr:uid="{00000000-0005-0000-0000-00004C550000}"/>
    <cellStyle name="Normal 6 7 2 2 3 4" xfId="21717" xr:uid="{00000000-0005-0000-0000-00004D550000}"/>
    <cellStyle name="Normal 6 7 2 2 4" xfId="21718" xr:uid="{00000000-0005-0000-0000-00004E550000}"/>
    <cellStyle name="Normal 6 7 2 2 4 2" xfId="21719" xr:uid="{00000000-0005-0000-0000-00004F550000}"/>
    <cellStyle name="Normal 6 7 2 2 4 2 2" xfId="21720" xr:uid="{00000000-0005-0000-0000-000050550000}"/>
    <cellStyle name="Normal 6 7 2 2 4 2 3" xfId="21721" xr:uid="{00000000-0005-0000-0000-000051550000}"/>
    <cellStyle name="Normal 6 7 2 2 4 3" xfId="21722" xr:uid="{00000000-0005-0000-0000-000052550000}"/>
    <cellStyle name="Normal 6 7 2 2 4 4" xfId="21723" xr:uid="{00000000-0005-0000-0000-000053550000}"/>
    <cellStyle name="Normal 6 7 2 2 5" xfId="21724" xr:uid="{00000000-0005-0000-0000-000054550000}"/>
    <cellStyle name="Normal 6 7 2 2 5 2" xfId="21725" xr:uid="{00000000-0005-0000-0000-000055550000}"/>
    <cellStyle name="Normal 6 7 2 2 5 3" xfId="21726" xr:uid="{00000000-0005-0000-0000-000056550000}"/>
    <cellStyle name="Normal 6 7 2 2 6" xfId="21727" xr:uid="{00000000-0005-0000-0000-000057550000}"/>
    <cellStyle name="Normal 6 7 2 2 7" xfId="21728" xr:uid="{00000000-0005-0000-0000-000058550000}"/>
    <cellStyle name="Normal 6 7 2 2 8" xfId="21729" xr:uid="{00000000-0005-0000-0000-000059550000}"/>
    <cellStyle name="Normal 6 7 2 3" xfId="21730" xr:uid="{00000000-0005-0000-0000-00005A550000}"/>
    <cellStyle name="Normal 6 7 2 3 2" xfId="21731" xr:uid="{00000000-0005-0000-0000-00005B550000}"/>
    <cellStyle name="Normal 6 7 2 3 2 2" xfId="21732" xr:uid="{00000000-0005-0000-0000-00005C550000}"/>
    <cellStyle name="Normal 6 7 2 3 2 3" xfId="21733" xr:uid="{00000000-0005-0000-0000-00005D550000}"/>
    <cellStyle name="Normal 6 7 2 3 3" xfId="21734" xr:uid="{00000000-0005-0000-0000-00005E550000}"/>
    <cellStyle name="Normal 6 7 2 3 4" xfId="21735" xr:uid="{00000000-0005-0000-0000-00005F550000}"/>
    <cellStyle name="Normal 6 7 2 3 5" xfId="21736" xr:uid="{00000000-0005-0000-0000-000060550000}"/>
    <cellStyle name="Normal 6 7 2 4" xfId="21737" xr:uid="{00000000-0005-0000-0000-000061550000}"/>
    <cellStyle name="Normal 6 7 2 4 2" xfId="21738" xr:uid="{00000000-0005-0000-0000-000062550000}"/>
    <cellStyle name="Normal 6 7 2 4 2 2" xfId="21739" xr:uid="{00000000-0005-0000-0000-000063550000}"/>
    <cellStyle name="Normal 6 7 2 4 2 3" xfId="21740" xr:uid="{00000000-0005-0000-0000-000064550000}"/>
    <cellStyle name="Normal 6 7 2 4 3" xfId="21741" xr:uid="{00000000-0005-0000-0000-000065550000}"/>
    <cellStyle name="Normal 6 7 2 4 4" xfId="21742" xr:uid="{00000000-0005-0000-0000-000066550000}"/>
    <cellStyle name="Normal 6 7 2 5" xfId="21743" xr:uid="{00000000-0005-0000-0000-000067550000}"/>
    <cellStyle name="Normal 6 7 2 5 2" xfId="21744" xr:uid="{00000000-0005-0000-0000-000068550000}"/>
    <cellStyle name="Normal 6 7 2 5 2 2" xfId="21745" xr:uid="{00000000-0005-0000-0000-000069550000}"/>
    <cellStyle name="Normal 6 7 2 5 2 3" xfId="21746" xr:uid="{00000000-0005-0000-0000-00006A550000}"/>
    <cellStyle name="Normal 6 7 2 5 3" xfId="21747" xr:uid="{00000000-0005-0000-0000-00006B550000}"/>
    <cellStyle name="Normal 6 7 2 5 4" xfId="21748" xr:uid="{00000000-0005-0000-0000-00006C550000}"/>
    <cellStyle name="Normal 6 7 2 6" xfId="21749" xr:uid="{00000000-0005-0000-0000-00006D550000}"/>
    <cellStyle name="Normal 6 7 2 6 2" xfId="21750" xr:uid="{00000000-0005-0000-0000-00006E550000}"/>
    <cellStyle name="Normal 6 7 2 6 3" xfId="21751" xr:uid="{00000000-0005-0000-0000-00006F550000}"/>
    <cellStyle name="Normal 6 7 2 7" xfId="21752" xr:uid="{00000000-0005-0000-0000-000070550000}"/>
    <cellStyle name="Normal 6 7 2 8" xfId="21753" xr:uid="{00000000-0005-0000-0000-000071550000}"/>
    <cellStyle name="Normal 6 7 2 9" xfId="21754" xr:uid="{00000000-0005-0000-0000-000072550000}"/>
    <cellStyle name="Normal 6 7 3" xfId="21755" xr:uid="{00000000-0005-0000-0000-000073550000}"/>
    <cellStyle name="Normal 6 7 3 2" xfId="21756" xr:uid="{00000000-0005-0000-0000-000074550000}"/>
    <cellStyle name="Normal 6 7 3 2 2" xfId="21757" xr:uid="{00000000-0005-0000-0000-000075550000}"/>
    <cellStyle name="Normal 6 7 3 2 2 2" xfId="21758" xr:uid="{00000000-0005-0000-0000-000076550000}"/>
    <cellStyle name="Normal 6 7 3 2 2 3" xfId="21759" xr:uid="{00000000-0005-0000-0000-000077550000}"/>
    <cellStyle name="Normal 6 7 3 2 2 4" xfId="21760" xr:uid="{00000000-0005-0000-0000-000078550000}"/>
    <cellStyle name="Normal 6 7 3 2 3" xfId="21761" xr:uid="{00000000-0005-0000-0000-000079550000}"/>
    <cellStyle name="Normal 6 7 3 2 4" xfId="21762" xr:uid="{00000000-0005-0000-0000-00007A550000}"/>
    <cellStyle name="Normal 6 7 3 2 5" xfId="21763" xr:uid="{00000000-0005-0000-0000-00007B550000}"/>
    <cellStyle name="Normal 6 7 3 3" xfId="21764" xr:uid="{00000000-0005-0000-0000-00007C550000}"/>
    <cellStyle name="Normal 6 7 3 3 2" xfId="21765" xr:uid="{00000000-0005-0000-0000-00007D550000}"/>
    <cellStyle name="Normal 6 7 3 3 2 2" xfId="21766" xr:uid="{00000000-0005-0000-0000-00007E550000}"/>
    <cellStyle name="Normal 6 7 3 3 2 3" xfId="21767" xr:uid="{00000000-0005-0000-0000-00007F550000}"/>
    <cellStyle name="Normal 6 7 3 3 3" xfId="21768" xr:uid="{00000000-0005-0000-0000-000080550000}"/>
    <cellStyle name="Normal 6 7 3 3 4" xfId="21769" xr:uid="{00000000-0005-0000-0000-000081550000}"/>
    <cellStyle name="Normal 6 7 3 3 5" xfId="21770" xr:uid="{00000000-0005-0000-0000-000082550000}"/>
    <cellStyle name="Normal 6 7 3 4" xfId="21771" xr:uid="{00000000-0005-0000-0000-000083550000}"/>
    <cellStyle name="Normal 6 7 3 4 2" xfId="21772" xr:uid="{00000000-0005-0000-0000-000084550000}"/>
    <cellStyle name="Normal 6 7 3 4 2 2" xfId="21773" xr:uid="{00000000-0005-0000-0000-000085550000}"/>
    <cellStyle name="Normal 6 7 3 4 2 3" xfId="21774" xr:uid="{00000000-0005-0000-0000-000086550000}"/>
    <cellStyle name="Normal 6 7 3 4 3" xfId="21775" xr:uid="{00000000-0005-0000-0000-000087550000}"/>
    <cellStyle name="Normal 6 7 3 4 4" xfId="21776" xr:uid="{00000000-0005-0000-0000-000088550000}"/>
    <cellStyle name="Normal 6 7 3 5" xfId="21777" xr:uid="{00000000-0005-0000-0000-000089550000}"/>
    <cellStyle name="Normal 6 7 3 5 2" xfId="21778" xr:uid="{00000000-0005-0000-0000-00008A550000}"/>
    <cellStyle name="Normal 6 7 3 5 3" xfId="21779" xr:uid="{00000000-0005-0000-0000-00008B550000}"/>
    <cellStyle name="Normal 6 7 3 6" xfId="21780" xr:uid="{00000000-0005-0000-0000-00008C550000}"/>
    <cellStyle name="Normal 6 7 3 7" xfId="21781" xr:uid="{00000000-0005-0000-0000-00008D550000}"/>
    <cellStyle name="Normal 6 7 3 8" xfId="21782" xr:uid="{00000000-0005-0000-0000-00008E550000}"/>
    <cellStyle name="Normal 6 7 4" xfId="21783" xr:uid="{00000000-0005-0000-0000-00008F550000}"/>
    <cellStyle name="Normal 6 7 4 2" xfId="21784" xr:uid="{00000000-0005-0000-0000-000090550000}"/>
    <cellStyle name="Normal 6 7 4 2 2" xfId="21785" xr:uid="{00000000-0005-0000-0000-000091550000}"/>
    <cellStyle name="Normal 6 7 4 2 3" xfId="21786" xr:uid="{00000000-0005-0000-0000-000092550000}"/>
    <cellStyle name="Normal 6 7 4 2 4" xfId="21787" xr:uid="{00000000-0005-0000-0000-000093550000}"/>
    <cellStyle name="Normal 6 7 4 3" xfId="21788" xr:uid="{00000000-0005-0000-0000-000094550000}"/>
    <cellStyle name="Normal 6 7 4 4" xfId="21789" xr:uid="{00000000-0005-0000-0000-000095550000}"/>
    <cellStyle name="Normal 6 7 4 5" xfId="21790" xr:uid="{00000000-0005-0000-0000-000096550000}"/>
    <cellStyle name="Normal 6 7 5" xfId="21791" xr:uid="{00000000-0005-0000-0000-000097550000}"/>
    <cellStyle name="Normal 6 7 5 2" xfId="21792" xr:uid="{00000000-0005-0000-0000-000098550000}"/>
    <cellStyle name="Normal 6 7 5 2 2" xfId="21793" xr:uid="{00000000-0005-0000-0000-000099550000}"/>
    <cellStyle name="Normal 6 7 5 2 3" xfId="21794" xr:uid="{00000000-0005-0000-0000-00009A550000}"/>
    <cellStyle name="Normal 6 7 5 3" xfId="21795" xr:uid="{00000000-0005-0000-0000-00009B550000}"/>
    <cellStyle name="Normal 6 7 5 4" xfId="21796" xr:uid="{00000000-0005-0000-0000-00009C550000}"/>
    <cellStyle name="Normal 6 7 5 5" xfId="21797" xr:uid="{00000000-0005-0000-0000-00009D550000}"/>
    <cellStyle name="Normal 6 7 6" xfId="21798" xr:uid="{00000000-0005-0000-0000-00009E550000}"/>
    <cellStyle name="Normal 6 7 6 2" xfId="21799" xr:uid="{00000000-0005-0000-0000-00009F550000}"/>
    <cellStyle name="Normal 6 7 6 2 2" xfId="21800" xr:uid="{00000000-0005-0000-0000-0000A0550000}"/>
    <cellStyle name="Normal 6 7 6 2 3" xfId="21801" xr:uid="{00000000-0005-0000-0000-0000A1550000}"/>
    <cellStyle name="Normal 6 7 6 3" xfId="21802" xr:uid="{00000000-0005-0000-0000-0000A2550000}"/>
    <cellStyle name="Normal 6 7 6 4" xfId="21803" xr:uid="{00000000-0005-0000-0000-0000A3550000}"/>
    <cellStyle name="Normal 6 7 7" xfId="21804" xr:uid="{00000000-0005-0000-0000-0000A4550000}"/>
    <cellStyle name="Normal 6 7 7 2" xfId="21805" xr:uid="{00000000-0005-0000-0000-0000A5550000}"/>
    <cellStyle name="Normal 6 7 7 3" xfId="21806" xr:uid="{00000000-0005-0000-0000-0000A6550000}"/>
    <cellStyle name="Normal 6 7 8" xfId="21807" xr:uid="{00000000-0005-0000-0000-0000A7550000}"/>
    <cellStyle name="Normal 6 7 9" xfId="21808" xr:uid="{00000000-0005-0000-0000-0000A8550000}"/>
    <cellStyle name="Normal 6 8" xfId="21809" xr:uid="{00000000-0005-0000-0000-0000A9550000}"/>
    <cellStyle name="Normal 6 8 10" xfId="21810" xr:uid="{00000000-0005-0000-0000-0000AA550000}"/>
    <cellStyle name="Normal 6 8 2" xfId="21811" xr:uid="{00000000-0005-0000-0000-0000AB550000}"/>
    <cellStyle name="Normal 6 8 2 2" xfId="21812" xr:uid="{00000000-0005-0000-0000-0000AC550000}"/>
    <cellStyle name="Normal 6 8 2 2 2" xfId="21813" xr:uid="{00000000-0005-0000-0000-0000AD550000}"/>
    <cellStyle name="Normal 6 8 2 2 2 2" xfId="21814" xr:uid="{00000000-0005-0000-0000-0000AE550000}"/>
    <cellStyle name="Normal 6 8 2 2 2 2 2" xfId="21815" xr:uid="{00000000-0005-0000-0000-0000AF550000}"/>
    <cellStyle name="Normal 6 8 2 2 2 2 3" xfId="21816" xr:uid="{00000000-0005-0000-0000-0000B0550000}"/>
    <cellStyle name="Normal 6 8 2 2 2 3" xfId="21817" xr:uid="{00000000-0005-0000-0000-0000B1550000}"/>
    <cellStyle name="Normal 6 8 2 2 2 4" xfId="21818" xr:uid="{00000000-0005-0000-0000-0000B2550000}"/>
    <cellStyle name="Normal 6 8 2 2 2 5" xfId="21819" xr:uid="{00000000-0005-0000-0000-0000B3550000}"/>
    <cellStyle name="Normal 6 8 2 2 3" xfId="21820" xr:uid="{00000000-0005-0000-0000-0000B4550000}"/>
    <cellStyle name="Normal 6 8 2 2 3 2" xfId="21821" xr:uid="{00000000-0005-0000-0000-0000B5550000}"/>
    <cellStyle name="Normal 6 8 2 2 3 2 2" xfId="21822" xr:uid="{00000000-0005-0000-0000-0000B6550000}"/>
    <cellStyle name="Normal 6 8 2 2 3 2 3" xfId="21823" xr:uid="{00000000-0005-0000-0000-0000B7550000}"/>
    <cellStyle name="Normal 6 8 2 2 3 3" xfId="21824" xr:uid="{00000000-0005-0000-0000-0000B8550000}"/>
    <cellStyle name="Normal 6 8 2 2 3 4" xfId="21825" xr:uid="{00000000-0005-0000-0000-0000B9550000}"/>
    <cellStyle name="Normal 6 8 2 2 4" xfId="21826" xr:uid="{00000000-0005-0000-0000-0000BA550000}"/>
    <cellStyle name="Normal 6 8 2 2 4 2" xfId="21827" xr:uid="{00000000-0005-0000-0000-0000BB550000}"/>
    <cellStyle name="Normal 6 8 2 2 4 2 2" xfId="21828" xr:uid="{00000000-0005-0000-0000-0000BC550000}"/>
    <cellStyle name="Normal 6 8 2 2 4 2 3" xfId="21829" xr:uid="{00000000-0005-0000-0000-0000BD550000}"/>
    <cellStyle name="Normal 6 8 2 2 4 3" xfId="21830" xr:uid="{00000000-0005-0000-0000-0000BE550000}"/>
    <cellStyle name="Normal 6 8 2 2 4 4" xfId="21831" xr:uid="{00000000-0005-0000-0000-0000BF550000}"/>
    <cellStyle name="Normal 6 8 2 2 5" xfId="21832" xr:uid="{00000000-0005-0000-0000-0000C0550000}"/>
    <cellStyle name="Normal 6 8 2 2 5 2" xfId="21833" xr:uid="{00000000-0005-0000-0000-0000C1550000}"/>
    <cellStyle name="Normal 6 8 2 2 5 3" xfId="21834" xr:uid="{00000000-0005-0000-0000-0000C2550000}"/>
    <cellStyle name="Normal 6 8 2 2 6" xfId="21835" xr:uid="{00000000-0005-0000-0000-0000C3550000}"/>
    <cellStyle name="Normal 6 8 2 2 7" xfId="21836" xr:uid="{00000000-0005-0000-0000-0000C4550000}"/>
    <cellStyle name="Normal 6 8 2 2 8" xfId="21837" xr:uid="{00000000-0005-0000-0000-0000C5550000}"/>
    <cellStyle name="Normal 6 8 2 3" xfId="21838" xr:uid="{00000000-0005-0000-0000-0000C6550000}"/>
    <cellStyle name="Normal 6 8 2 3 2" xfId="21839" xr:uid="{00000000-0005-0000-0000-0000C7550000}"/>
    <cellStyle name="Normal 6 8 2 3 2 2" xfId="21840" xr:uid="{00000000-0005-0000-0000-0000C8550000}"/>
    <cellStyle name="Normal 6 8 2 3 2 3" xfId="21841" xr:uid="{00000000-0005-0000-0000-0000C9550000}"/>
    <cellStyle name="Normal 6 8 2 3 3" xfId="21842" xr:uid="{00000000-0005-0000-0000-0000CA550000}"/>
    <cellStyle name="Normal 6 8 2 3 4" xfId="21843" xr:uid="{00000000-0005-0000-0000-0000CB550000}"/>
    <cellStyle name="Normal 6 8 2 3 5" xfId="21844" xr:uid="{00000000-0005-0000-0000-0000CC550000}"/>
    <cellStyle name="Normal 6 8 2 4" xfId="21845" xr:uid="{00000000-0005-0000-0000-0000CD550000}"/>
    <cellStyle name="Normal 6 8 2 4 2" xfId="21846" xr:uid="{00000000-0005-0000-0000-0000CE550000}"/>
    <cellStyle name="Normal 6 8 2 4 2 2" xfId="21847" xr:uid="{00000000-0005-0000-0000-0000CF550000}"/>
    <cellStyle name="Normal 6 8 2 4 2 3" xfId="21848" xr:uid="{00000000-0005-0000-0000-0000D0550000}"/>
    <cellStyle name="Normal 6 8 2 4 3" xfId="21849" xr:uid="{00000000-0005-0000-0000-0000D1550000}"/>
    <cellStyle name="Normal 6 8 2 4 4" xfId="21850" xr:uid="{00000000-0005-0000-0000-0000D2550000}"/>
    <cellStyle name="Normal 6 8 2 5" xfId="21851" xr:uid="{00000000-0005-0000-0000-0000D3550000}"/>
    <cellStyle name="Normal 6 8 2 5 2" xfId="21852" xr:uid="{00000000-0005-0000-0000-0000D4550000}"/>
    <cellStyle name="Normal 6 8 2 5 2 2" xfId="21853" xr:uid="{00000000-0005-0000-0000-0000D5550000}"/>
    <cellStyle name="Normal 6 8 2 5 2 3" xfId="21854" xr:uid="{00000000-0005-0000-0000-0000D6550000}"/>
    <cellStyle name="Normal 6 8 2 5 3" xfId="21855" xr:uid="{00000000-0005-0000-0000-0000D7550000}"/>
    <cellStyle name="Normal 6 8 2 5 4" xfId="21856" xr:uid="{00000000-0005-0000-0000-0000D8550000}"/>
    <cellStyle name="Normal 6 8 2 6" xfId="21857" xr:uid="{00000000-0005-0000-0000-0000D9550000}"/>
    <cellStyle name="Normal 6 8 2 6 2" xfId="21858" xr:uid="{00000000-0005-0000-0000-0000DA550000}"/>
    <cellStyle name="Normal 6 8 2 6 3" xfId="21859" xr:uid="{00000000-0005-0000-0000-0000DB550000}"/>
    <cellStyle name="Normal 6 8 2 7" xfId="21860" xr:uid="{00000000-0005-0000-0000-0000DC550000}"/>
    <cellStyle name="Normal 6 8 2 8" xfId="21861" xr:uid="{00000000-0005-0000-0000-0000DD550000}"/>
    <cellStyle name="Normal 6 8 2 9" xfId="21862" xr:uid="{00000000-0005-0000-0000-0000DE550000}"/>
    <cellStyle name="Normal 6 8 3" xfId="21863" xr:uid="{00000000-0005-0000-0000-0000DF550000}"/>
    <cellStyle name="Normal 6 8 3 2" xfId="21864" xr:uid="{00000000-0005-0000-0000-0000E0550000}"/>
    <cellStyle name="Normal 6 8 3 2 2" xfId="21865" xr:uid="{00000000-0005-0000-0000-0000E1550000}"/>
    <cellStyle name="Normal 6 8 3 2 2 2" xfId="21866" xr:uid="{00000000-0005-0000-0000-0000E2550000}"/>
    <cellStyle name="Normal 6 8 3 2 2 3" xfId="21867" xr:uid="{00000000-0005-0000-0000-0000E3550000}"/>
    <cellStyle name="Normal 6 8 3 2 2 4" xfId="21868" xr:uid="{00000000-0005-0000-0000-0000E4550000}"/>
    <cellStyle name="Normal 6 8 3 2 3" xfId="21869" xr:uid="{00000000-0005-0000-0000-0000E5550000}"/>
    <cellStyle name="Normal 6 8 3 2 4" xfId="21870" xr:uid="{00000000-0005-0000-0000-0000E6550000}"/>
    <cellStyle name="Normal 6 8 3 2 5" xfId="21871" xr:uid="{00000000-0005-0000-0000-0000E7550000}"/>
    <cellStyle name="Normal 6 8 3 3" xfId="21872" xr:uid="{00000000-0005-0000-0000-0000E8550000}"/>
    <cellStyle name="Normal 6 8 3 3 2" xfId="21873" xr:uid="{00000000-0005-0000-0000-0000E9550000}"/>
    <cellStyle name="Normal 6 8 3 3 2 2" xfId="21874" xr:uid="{00000000-0005-0000-0000-0000EA550000}"/>
    <cellStyle name="Normal 6 8 3 3 2 3" xfId="21875" xr:uid="{00000000-0005-0000-0000-0000EB550000}"/>
    <cellStyle name="Normal 6 8 3 3 3" xfId="21876" xr:uid="{00000000-0005-0000-0000-0000EC550000}"/>
    <cellStyle name="Normal 6 8 3 3 4" xfId="21877" xr:uid="{00000000-0005-0000-0000-0000ED550000}"/>
    <cellStyle name="Normal 6 8 3 3 5" xfId="21878" xr:uid="{00000000-0005-0000-0000-0000EE550000}"/>
    <cellStyle name="Normal 6 8 3 4" xfId="21879" xr:uid="{00000000-0005-0000-0000-0000EF550000}"/>
    <cellStyle name="Normal 6 8 3 4 2" xfId="21880" xr:uid="{00000000-0005-0000-0000-0000F0550000}"/>
    <cellStyle name="Normal 6 8 3 4 2 2" xfId="21881" xr:uid="{00000000-0005-0000-0000-0000F1550000}"/>
    <cellStyle name="Normal 6 8 3 4 2 3" xfId="21882" xr:uid="{00000000-0005-0000-0000-0000F2550000}"/>
    <cellStyle name="Normal 6 8 3 4 3" xfId="21883" xr:uid="{00000000-0005-0000-0000-0000F3550000}"/>
    <cellStyle name="Normal 6 8 3 4 4" xfId="21884" xr:uid="{00000000-0005-0000-0000-0000F4550000}"/>
    <cellStyle name="Normal 6 8 3 5" xfId="21885" xr:uid="{00000000-0005-0000-0000-0000F5550000}"/>
    <cellStyle name="Normal 6 8 3 5 2" xfId="21886" xr:uid="{00000000-0005-0000-0000-0000F6550000}"/>
    <cellStyle name="Normal 6 8 3 5 3" xfId="21887" xr:uid="{00000000-0005-0000-0000-0000F7550000}"/>
    <cellStyle name="Normal 6 8 3 6" xfId="21888" xr:uid="{00000000-0005-0000-0000-0000F8550000}"/>
    <cellStyle name="Normal 6 8 3 7" xfId="21889" xr:uid="{00000000-0005-0000-0000-0000F9550000}"/>
    <cellStyle name="Normal 6 8 3 8" xfId="21890" xr:uid="{00000000-0005-0000-0000-0000FA550000}"/>
    <cellStyle name="Normal 6 8 4" xfId="21891" xr:uid="{00000000-0005-0000-0000-0000FB550000}"/>
    <cellStyle name="Normal 6 8 4 2" xfId="21892" xr:uid="{00000000-0005-0000-0000-0000FC550000}"/>
    <cellStyle name="Normal 6 8 4 2 2" xfId="21893" xr:uid="{00000000-0005-0000-0000-0000FD550000}"/>
    <cellStyle name="Normal 6 8 4 2 3" xfId="21894" xr:uid="{00000000-0005-0000-0000-0000FE550000}"/>
    <cellStyle name="Normal 6 8 4 2 4" xfId="21895" xr:uid="{00000000-0005-0000-0000-0000FF550000}"/>
    <cellStyle name="Normal 6 8 4 3" xfId="21896" xr:uid="{00000000-0005-0000-0000-000000560000}"/>
    <cellStyle name="Normal 6 8 4 4" xfId="21897" xr:uid="{00000000-0005-0000-0000-000001560000}"/>
    <cellStyle name="Normal 6 8 4 5" xfId="21898" xr:uid="{00000000-0005-0000-0000-000002560000}"/>
    <cellStyle name="Normal 6 8 5" xfId="21899" xr:uid="{00000000-0005-0000-0000-000003560000}"/>
    <cellStyle name="Normal 6 8 5 2" xfId="21900" xr:uid="{00000000-0005-0000-0000-000004560000}"/>
    <cellStyle name="Normal 6 8 5 2 2" xfId="21901" xr:uid="{00000000-0005-0000-0000-000005560000}"/>
    <cellStyle name="Normal 6 8 5 2 3" xfId="21902" xr:uid="{00000000-0005-0000-0000-000006560000}"/>
    <cellStyle name="Normal 6 8 5 3" xfId="21903" xr:uid="{00000000-0005-0000-0000-000007560000}"/>
    <cellStyle name="Normal 6 8 5 4" xfId="21904" xr:uid="{00000000-0005-0000-0000-000008560000}"/>
    <cellStyle name="Normal 6 8 5 5" xfId="21905" xr:uid="{00000000-0005-0000-0000-000009560000}"/>
    <cellStyle name="Normal 6 8 6" xfId="21906" xr:uid="{00000000-0005-0000-0000-00000A560000}"/>
    <cellStyle name="Normal 6 8 6 2" xfId="21907" xr:uid="{00000000-0005-0000-0000-00000B560000}"/>
    <cellStyle name="Normal 6 8 6 2 2" xfId="21908" xr:uid="{00000000-0005-0000-0000-00000C560000}"/>
    <cellStyle name="Normal 6 8 6 2 3" xfId="21909" xr:uid="{00000000-0005-0000-0000-00000D560000}"/>
    <cellStyle name="Normal 6 8 6 3" xfId="21910" xr:uid="{00000000-0005-0000-0000-00000E560000}"/>
    <cellStyle name="Normal 6 8 6 4" xfId="21911" xr:uid="{00000000-0005-0000-0000-00000F560000}"/>
    <cellStyle name="Normal 6 8 7" xfId="21912" xr:uid="{00000000-0005-0000-0000-000010560000}"/>
    <cellStyle name="Normal 6 8 7 2" xfId="21913" xr:uid="{00000000-0005-0000-0000-000011560000}"/>
    <cellStyle name="Normal 6 8 7 3" xfId="21914" xr:uid="{00000000-0005-0000-0000-000012560000}"/>
    <cellStyle name="Normal 6 8 8" xfId="21915" xr:uid="{00000000-0005-0000-0000-000013560000}"/>
    <cellStyle name="Normal 6 8 9" xfId="21916" xr:uid="{00000000-0005-0000-0000-000014560000}"/>
    <cellStyle name="Normal 6 9" xfId="21917" xr:uid="{00000000-0005-0000-0000-000015560000}"/>
    <cellStyle name="Normal 6 9 2" xfId="21918" xr:uid="{00000000-0005-0000-0000-000016560000}"/>
    <cellStyle name="Normal 6 9 2 2" xfId="21919" xr:uid="{00000000-0005-0000-0000-000017560000}"/>
    <cellStyle name="Normal 6 9 2 2 2" xfId="21920" xr:uid="{00000000-0005-0000-0000-000018560000}"/>
    <cellStyle name="Normal 6 9 2 2 2 2" xfId="21921" xr:uid="{00000000-0005-0000-0000-000019560000}"/>
    <cellStyle name="Normal 6 9 2 2 2 3" xfId="21922" xr:uid="{00000000-0005-0000-0000-00001A560000}"/>
    <cellStyle name="Normal 6 9 2 2 2 4" xfId="21923" xr:uid="{00000000-0005-0000-0000-00001B560000}"/>
    <cellStyle name="Normal 6 9 2 2 3" xfId="21924" xr:uid="{00000000-0005-0000-0000-00001C560000}"/>
    <cellStyle name="Normal 6 9 2 2 4" xfId="21925" xr:uid="{00000000-0005-0000-0000-00001D560000}"/>
    <cellStyle name="Normal 6 9 2 2 5" xfId="21926" xr:uid="{00000000-0005-0000-0000-00001E560000}"/>
    <cellStyle name="Normal 6 9 2 3" xfId="21927" xr:uid="{00000000-0005-0000-0000-00001F560000}"/>
    <cellStyle name="Normal 6 9 2 3 2" xfId="21928" xr:uid="{00000000-0005-0000-0000-000020560000}"/>
    <cellStyle name="Normal 6 9 2 3 2 2" xfId="21929" xr:uid="{00000000-0005-0000-0000-000021560000}"/>
    <cellStyle name="Normal 6 9 2 3 2 3" xfId="21930" xr:uid="{00000000-0005-0000-0000-000022560000}"/>
    <cellStyle name="Normal 6 9 2 3 3" xfId="21931" xr:uid="{00000000-0005-0000-0000-000023560000}"/>
    <cellStyle name="Normal 6 9 2 3 4" xfId="21932" xr:uid="{00000000-0005-0000-0000-000024560000}"/>
    <cellStyle name="Normal 6 9 2 3 5" xfId="21933" xr:uid="{00000000-0005-0000-0000-000025560000}"/>
    <cellStyle name="Normal 6 9 2 4" xfId="21934" xr:uid="{00000000-0005-0000-0000-000026560000}"/>
    <cellStyle name="Normal 6 9 2 4 2" xfId="21935" xr:uid="{00000000-0005-0000-0000-000027560000}"/>
    <cellStyle name="Normal 6 9 2 4 2 2" xfId="21936" xr:uid="{00000000-0005-0000-0000-000028560000}"/>
    <cellStyle name="Normal 6 9 2 4 2 3" xfId="21937" xr:uid="{00000000-0005-0000-0000-000029560000}"/>
    <cellStyle name="Normal 6 9 2 4 3" xfId="21938" xr:uid="{00000000-0005-0000-0000-00002A560000}"/>
    <cellStyle name="Normal 6 9 2 4 4" xfId="21939" xr:uid="{00000000-0005-0000-0000-00002B560000}"/>
    <cellStyle name="Normal 6 9 2 5" xfId="21940" xr:uid="{00000000-0005-0000-0000-00002C560000}"/>
    <cellStyle name="Normal 6 9 2 5 2" xfId="21941" xr:uid="{00000000-0005-0000-0000-00002D560000}"/>
    <cellStyle name="Normal 6 9 2 5 3" xfId="21942" xr:uid="{00000000-0005-0000-0000-00002E560000}"/>
    <cellStyle name="Normal 6 9 2 6" xfId="21943" xr:uid="{00000000-0005-0000-0000-00002F560000}"/>
    <cellStyle name="Normal 6 9 2 7" xfId="21944" xr:uid="{00000000-0005-0000-0000-000030560000}"/>
    <cellStyle name="Normal 6 9 2 8" xfId="21945" xr:uid="{00000000-0005-0000-0000-000031560000}"/>
    <cellStyle name="Normal 6 9 3" xfId="21946" xr:uid="{00000000-0005-0000-0000-000032560000}"/>
    <cellStyle name="Normal 6 9 3 2" xfId="21947" xr:uid="{00000000-0005-0000-0000-000033560000}"/>
    <cellStyle name="Normal 6 9 3 2 2" xfId="21948" xr:uid="{00000000-0005-0000-0000-000034560000}"/>
    <cellStyle name="Normal 6 9 3 2 2 2" xfId="21949" xr:uid="{00000000-0005-0000-0000-000035560000}"/>
    <cellStyle name="Normal 6 9 3 2 3" xfId="21950" xr:uid="{00000000-0005-0000-0000-000036560000}"/>
    <cellStyle name="Normal 6 9 3 2 4" xfId="21951" xr:uid="{00000000-0005-0000-0000-000037560000}"/>
    <cellStyle name="Normal 6 9 3 3" xfId="21952" xr:uid="{00000000-0005-0000-0000-000038560000}"/>
    <cellStyle name="Normal 6 9 3 3 2" xfId="21953" xr:uid="{00000000-0005-0000-0000-000039560000}"/>
    <cellStyle name="Normal 6 9 3 4" xfId="21954" xr:uid="{00000000-0005-0000-0000-00003A560000}"/>
    <cellStyle name="Normal 6 9 3 5" xfId="21955" xr:uid="{00000000-0005-0000-0000-00003B560000}"/>
    <cellStyle name="Normal 6 9 4" xfId="21956" xr:uid="{00000000-0005-0000-0000-00003C560000}"/>
    <cellStyle name="Normal 6 9 4 2" xfId="21957" xr:uid="{00000000-0005-0000-0000-00003D560000}"/>
    <cellStyle name="Normal 6 9 4 2 2" xfId="21958" xr:uid="{00000000-0005-0000-0000-00003E560000}"/>
    <cellStyle name="Normal 6 9 4 2 3" xfId="21959" xr:uid="{00000000-0005-0000-0000-00003F560000}"/>
    <cellStyle name="Normal 6 9 4 2 4" xfId="21960" xr:uid="{00000000-0005-0000-0000-000040560000}"/>
    <cellStyle name="Normal 6 9 4 3" xfId="21961" xr:uid="{00000000-0005-0000-0000-000041560000}"/>
    <cellStyle name="Normal 6 9 4 4" xfId="21962" xr:uid="{00000000-0005-0000-0000-000042560000}"/>
    <cellStyle name="Normal 6 9 4 5" xfId="21963" xr:uid="{00000000-0005-0000-0000-000043560000}"/>
    <cellStyle name="Normal 6 9 5" xfId="21964" xr:uid="{00000000-0005-0000-0000-000044560000}"/>
    <cellStyle name="Normal 6 9 5 2" xfId="21965" xr:uid="{00000000-0005-0000-0000-000045560000}"/>
    <cellStyle name="Normal 6 9 5 2 2" xfId="21966" xr:uid="{00000000-0005-0000-0000-000046560000}"/>
    <cellStyle name="Normal 6 9 5 2 3" xfId="21967" xr:uid="{00000000-0005-0000-0000-000047560000}"/>
    <cellStyle name="Normal 6 9 5 3" xfId="21968" xr:uid="{00000000-0005-0000-0000-000048560000}"/>
    <cellStyle name="Normal 6 9 5 4" xfId="21969" xr:uid="{00000000-0005-0000-0000-000049560000}"/>
    <cellStyle name="Normal 6 9 5 5" xfId="21970" xr:uid="{00000000-0005-0000-0000-00004A560000}"/>
    <cellStyle name="Normal 6 9 6" xfId="21971" xr:uid="{00000000-0005-0000-0000-00004B560000}"/>
    <cellStyle name="Normal 6 9 6 2" xfId="21972" xr:uid="{00000000-0005-0000-0000-00004C560000}"/>
    <cellStyle name="Normal 6 9 6 3" xfId="21973" xr:uid="{00000000-0005-0000-0000-00004D560000}"/>
    <cellStyle name="Normal 6 9 7" xfId="21974" xr:uid="{00000000-0005-0000-0000-00004E560000}"/>
    <cellStyle name="Normal 6 9 8" xfId="21975" xr:uid="{00000000-0005-0000-0000-00004F560000}"/>
    <cellStyle name="Normal 6 9 9" xfId="21976" xr:uid="{00000000-0005-0000-0000-000050560000}"/>
    <cellStyle name="Normal 60" xfId="21977" xr:uid="{00000000-0005-0000-0000-000051560000}"/>
    <cellStyle name="Normal 60 10" xfId="21978" xr:uid="{00000000-0005-0000-0000-000052560000}"/>
    <cellStyle name="Normal 60 11" xfId="21979" xr:uid="{00000000-0005-0000-0000-000053560000}"/>
    <cellStyle name="Normal 60 2" xfId="21980" xr:uid="{00000000-0005-0000-0000-000054560000}"/>
    <cellStyle name="Normal 60 2 2" xfId="21981" xr:uid="{00000000-0005-0000-0000-000055560000}"/>
    <cellStyle name="Normal 60 2 2 2" xfId="21982" xr:uid="{00000000-0005-0000-0000-000056560000}"/>
    <cellStyle name="Normal 60 2 2 2 2" xfId="21983" xr:uid="{00000000-0005-0000-0000-000057560000}"/>
    <cellStyle name="Normal 60 2 2 2 2 2" xfId="21984" xr:uid="{00000000-0005-0000-0000-000058560000}"/>
    <cellStyle name="Normal 60 2 2 2 2 3" xfId="21985" xr:uid="{00000000-0005-0000-0000-000059560000}"/>
    <cellStyle name="Normal 60 2 2 2 3" xfId="21986" xr:uid="{00000000-0005-0000-0000-00005A560000}"/>
    <cellStyle name="Normal 60 2 2 2 4" xfId="21987" xr:uid="{00000000-0005-0000-0000-00005B560000}"/>
    <cellStyle name="Normal 60 2 2 3" xfId="21988" xr:uid="{00000000-0005-0000-0000-00005C560000}"/>
    <cellStyle name="Normal 60 2 2 3 2" xfId="21989" xr:uid="{00000000-0005-0000-0000-00005D560000}"/>
    <cellStyle name="Normal 60 2 2 3 2 2" xfId="21990" xr:uid="{00000000-0005-0000-0000-00005E560000}"/>
    <cellStyle name="Normal 60 2 2 3 2 3" xfId="21991" xr:uid="{00000000-0005-0000-0000-00005F560000}"/>
    <cellStyle name="Normal 60 2 2 3 3" xfId="21992" xr:uid="{00000000-0005-0000-0000-000060560000}"/>
    <cellStyle name="Normal 60 2 2 3 4" xfId="21993" xr:uid="{00000000-0005-0000-0000-000061560000}"/>
    <cellStyle name="Normal 60 2 2 4" xfId="21994" xr:uid="{00000000-0005-0000-0000-000062560000}"/>
    <cellStyle name="Normal 60 2 2 4 2" xfId="21995" xr:uid="{00000000-0005-0000-0000-000063560000}"/>
    <cellStyle name="Normal 60 2 2 4 2 2" xfId="21996" xr:uid="{00000000-0005-0000-0000-000064560000}"/>
    <cellStyle name="Normal 60 2 2 4 2 3" xfId="21997" xr:uid="{00000000-0005-0000-0000-000065560000}"/>
    <cellStyle name="Normal 60 2 2 4 3" xfId="21998" xr:uid="{00000000-0005-0000-0000-000066560000}"/>
    <cellStyle name="Normal 60 2 2 4 4" xfId="21999" xr:uid="{00000000-0005-0000-0000-000067560000}"/>
    <cellStyle name="Normal 60 2 2 5" xfId="22000" xr:uid="{00000000-0005-0000-0000-000068560000}"/>
    <cellStyle name="Normal 60 2 2 5 2" xfId="22001" xr:uid="{00000000-0005-0000-0000-000069560000}"/>
    <cellStyle name="Normal 60 2 2 5 3" xfId="22002" xr:uid="{00000000-0005-0000-0000-00006A560000}"/>
    <cellStyle name="Normal 60 2 2 6" xfId="22003" xr:uid="{00000000-0005-0000-0000-00006B560000}"/>
    <cellStyle name="Normal 60 2 2 7" xfId="22004" xr:uid="{00000000-0005-0000-0000-00006C560000}"/>
    <cellStyle name="Normal 60 2 3" xfId="22005" xr:uid="{00000000-0005-0000-0000-00006D560000}"/>
    <cellStyle name="Normal 60 2 3 2" xfId="22006" xr:uid="{00000000-0005-0000-0000-00006E560000}"/>
    <cellStyle name="Normal 60 2 3 2 2" xfId="22007" xr:uid="{00000000-0005-0000-0000-00006F560000}"/>
    <cellStyle name="Normal 60 2 3 2 3" xfId="22008" xr:uid="{00000000-0005-0000-0000-000070560000}"/>
    <cellStyle name="Normal 60 2 3 3" xfId="22009" xr:uid="{00000000-0005-0000-0000-000071560000}"/>
    <cellStyle name="Normal 60 2 3 4" xfId="22010" xr:uid="{00000000-0005-0000-0000-000072560000}"/>
    <cellStyle name="Normal 60 2 4" xfId="22011" xr:uid="{00000000-0005-0000-0000-000073560000}"/>
    <cellStyle name="Normal 60 2 4 2" xfId="22012" xr:uid="{00000000-0005-0000-0000-000074560000}"/>
    <cellStyle name="Normal 60 2 4 2 2" xfId="22013" xr:uid="{00000000-0005-0000-0000-000075560000}"/>
    <cellStyle name="Normal 60 2 4 2 3" xfId="22014" xr:uid="{00000000-0005-0000-0000-000076560000}"/>
    <cellStyle name="Normal 60 2 4 3" xfId="22015" xr:uid="{00000000-0005-0000-0000-000077560000}"/>
    <cellStyle name="Normal 60 2 4 4" xfId="22016" xr:uid="{00000000-0005-0000-0000-000078560000}"/>
    <cellStyle name="Normal 60 2 5" xfId="22017" xr:uid="{00000000-0005-0000-0000-000079560000}"/>
    <cellStyle name="Normal 60 2 5 2" xfId="22018" xr:uid="{00000000-0005-0000-0000-00007A560000}"/>
    <cellStyle name="Normal 60 2 5 2 2" xfId="22019" xr:uid="{00000000-0005-0000-0000-00007B560000}"/>
    <cellStyle name="Normal 60 2 5 2 3" xfId="22020" xr:uid="{00000000-0005-0000-0000-00007C560000}"/>
    <cellStyle name="Normal 60 2 5 3" xfId="22021" xr:uid="{00000000-0005-0000-0000-00007D560000}"/>
    <cellStyle name="Normal 60 2 5 4" xfId="22022" xr:uid="{00000000-0005-0000-0000-00007E560000}"/>
    <cellStyle name="Normal 60 2 6" xfId="22023" xr:uid="{00000000-0005-0000-0000-00007F560000}"/>
    <cellStyle name="Normal 60 2 6 2" xfId="22024" xr:uid="{00000000-0005-0000-0000-000080560000}"/>
    <cellStyle name="Normal 60 2 6 3" xfId="22025" xr:uid="{00000000-0005-0000-0000-000081560000}"/>
    <cellStyle name="Normal 60 2 7" xfId="22026" xr:uid="{00000000-0005-0000-0000-000082560000}"/>
    <cellStyle name="Normal 60 2 8" xfId="22027" xr:uid="{00000000-0005-0000-0000-000083560000}"/>
    <cellStyle name="Normal 60 2 9" xfId="22028" xr:uid="{00000000-0005-0000-0000-000084560000}"/>
    <cellStyle name="Normal 60 3" xfId="22029" xr:uid="{00000000-0005-0000-0000-000085560000}"/>
    <cellStyle name="Normal 60 3 2" xfId="22030" xr:uid="{00000000-0005-0000-0000-000086560000}"/>
    <cellStyle name="Normal 60 3 2 2" xfId="22031" xr:uid="{00000000-0005-0000-0000-000087560000}"/>
    <cellStyle name="Normal 60 3 2 2 2" xfId="22032" xr:uid="{00000000-0005-0000-0000-000088560000}"/>
    <cellStyle name="Normal 60 3 2 2 3" xfId="22033" xr:uid="{00000000-0005-0000-0000-000089560000}"/>
    <cellStyle name="Normal 60 3 2 3" xfId="22034" xr:uid="{00000000-0005-0000-0000-00008A560000}"/>
    <cellStyle name="Normal 60 3 2 4" xfId="22035" xr:uid="{00000000-0005-0000-0000-00008B560000}"/>
    <cellStyle name="Normal 60 3 3" xfId="22036" xr:uid="{00000000-0005-0000-0000-00008C560000}"/>
    <cellStyle name="Normal 60 3 3 2" xfId="22037" xr:uid="{00000000-0005-0000-0000-00008D560000}"/>
    <cellStyle name="Normal 60 3 3 2 2" xfId="22038" xr:uid="{00000000-0005-0000-0000-00008E560000}"/>
    <cellStyle name="Normal 60 3 3 2 3" xfId="22039" xr:uid="{00000000-0005-0000-0000-00008F560000}"/>
    <cellStyle name="Normal 60 3 3 3" xfId="22040" xr:uid="{00000000-0005-0000-0000-000090560000}"/>
    <cellStyle name="Normal 60 3 3 4" xfId="22041" xr:uid="{00000000-0005-0000-0000-000091560000}"/>
    <cellStyle name="Normal 60 3 4" xfId="22042" xr:uid="{00000000-0005-0000-0000-000092560000}"/>
    <cellStyle name="Normal 60 3 4 2" xfId="22043" xr:uid="{00000000-0005-0000-0000-000093560000}"/>
    <cellStyle name="Normal 60 3 4 2 2" xfId="22044" xr:uid="{00000000-0005-0000-0000-000094560000}"/>
    <cellStyle name="Normal 60 3 4 2 3" xfId="22045" xr:uid="{00000000-0005-0000-0000-000095560000}"/>
    <cellStyle name="Normal 60 3 4 3" xfId="22046" xr:uid="{00000000-0005-0000-0000-000096560000}"/>
    <cellStyle name="Normal 60 3 4 4" xfId="22047" xr:uid="{00000000-0005-0000-0000-000097560000}"/>
    <cellStyle name="Normal 60 3 5" xfId="22048" xr:uid="{00000000-0005-0000-0000-000098560000}"/>
    <cellStyle name="Normal 60 3 5 2" xfId="22049" xr:uid="{00000000-0005-0000-0000-000099560000}"/>
    <cellStyle name="Normal 60 3 5 3" xfId="22050" xr:uid="{00000000-0005-0000-0000-00009A560000}"/>
    <cellStyle name="Normal 60 3 6" xfId="22051" xr:uid="{00000000-0005-0000-0000-00009B560000}"/>
    <cellStyle name="Normal 60 3 7" xfId="22052" xr:uid="{00000000-0005-0000-0000-00009C560000}"/>
    <cellStyle name="Normal 60 4" xfId="22053" xr:uid="{00000000-0005-0000-0000-00009D560000}"/>
    <cellStyle name="Normal 60 5" xfId="22054" xr:uid="{00000000-0005-0000-0000-00009E560000}"/>
    <cellStyle name="Normal 60 5 2" xfId="22055" xr:uid="{00000000-0005-0000-0000-00009F560000}"/>
    <cellStyle name="Normal 60 5 2 2" xfId="22056" xr:uid="{00000000-0005-0000-0000-0000A0560000}"/>
    <cellStyle name="Normal 60 5 2 3" xfId="22057" xr:uid="{00000000-0005-0000-0000-0000A1560000}"/>
    <cellStyle name="Normal 60 5 3" xfId="22058" xr:uid="{00000000-0005-0000-0000-0000A2560000}"/>
    <cellStyle name="Normal 60 5 4" xfId="22059" xr:uid="{00000000-0005-0000-0000-0000A3560000}"/>
    <cellStyle name="Normal 60 6" xfId="22060" xr:uid="{00000000-0005-0000-0000-0000A4560000}"/>
    <cellStyle name="Normal 60 6 2" xfId="22061" xr:uid="{00000000-0005-0000-0000-0000A5560000}"/>
    <cellStyle name="Normal 60 6 2 2" xfId="22062" xr:uid="{00000000-0005-0000-0000-0000A6560000}"/>
    <cellStyle name="Normal 60 6 2 3" xfId="22063" xr:uid="{00000000-0005-0000-0000-0000A7560000}"/>
    <cellStyle name="Normal 60 6 3" xfId="22064" xr:uid="{00000000-0005-0000-0000-0000A8560000}"/>
    <cellStyle name="Normal 60 6 4" xfId="22065" xr:uid="{00000000-0005-0000-0000-0000A9560000}"/>
    <cellStyle name="Normal 60 7" xfId="22066" xr:uid="{00000000-0005-0000-0000-0000AA560000}"/>
    <cellStyle name="Normal 60 7 2" xfId="22067" xr:uid="{00000000-0005-0000-0000-0000AB560000}"/>
    <cellStyle name="Normal 60 7 2 2" xfId="22068" xr:uid="{00000000-0005-0000-0000-0000AC560000}"/>
    <cellStyle name="Normal 60 7 2 3" xfId="22069" xr:uid="{00000000-0005-0000-0000-0000AD560000}"/>
    <cellStyle name="Normal 60 7 3" xfId="22070" xr:uid="{00000000-0005-0000-0000-0000AE560000}"/>
    <cellStyle name="Normal 60 7 4" xfId="22071" xr:uid="{00000000-0005-0000-0000-0000AF560000}"/>
    <cellStyle name="Normal 60 8" xfId="22072" xr:uid="{00000000-0005-0000-0000-0000B0560000}"/>
    <cellStyle name="Normal 60 8 2" xfId="22073" xr:uid="{00000000-0005-0000-0000-0000B1560000}"/>
    <cellStyle name="Normal 60 8 3" xfId="22074" xr:uid="{00000000-0005-0000-0000-0000B2560000}"/>
    <cellStyle name="Normal 60 9" xfId="22075" xr:uid="{00000000-0005-0000-0000-0000B3560000}"/>
    <cellStyle name="Normal 61" xfId="22076" xr:uid="{00000000-0005-0000-0000-0000B4560000}"/>
    <cellStyle name="Normal 61 10" xfId="22077" xr:uid="{00000000-0005-0000-0000-0000B5560000}"/>
    <cellStyle name="Normal 61 11" xfId="22078" xr:uid="{00000000-0005-0000-0000-0000B6560000}"/>
    <cellStyle name="Normal 61 2" xfId="22079" xr:uid="{00000000-0005-0000-0000-0000B7560000}"/>
    <cellStyle name="Normal 61 2 2" xfId="22080" xr:uid="{00000000-0005-0000-0000-0000B8560000}"/>
    <cellStyle name="Normal 61 2 2 2" xfId="22081" xr:uid="{00000000-0005-0000-0000-0000B9560000}"/>
    <cellStyle name="Normal 61 2 2 2 2" xfId="22082" xr:uid="{00000000-0005-0000-0000-0000BA560000}"/>
    <cellStyle name="Normal 61 2 2 2 2 2" xfId="22083" xr:uid="{00000000-0005-0000-0000-0000BB560000}"/>
    <cellStyle name="Normal 61 2 2 2 2 3" xfId="22084" xr:uid="{00000000-0005-0000-0000-0000BC560000}"/>
    <cellStyle name="Normal 61 2 2 2 3" xfId="22085" xr:uid="{00000000-0005-0000-0000-0000BD560000}"/>
    <cellStyle name="Normal 61 2 2 2 4" xfId="22086" xr:uid="{00000000-0005-0000-0000-0000BE560000}"/>
    <cellStyle name="Normal 61 2 2 3" xfId="22087" xr:uid="{00000000-0005-0000-0000-0000BF560000}"/>
    <cellStyle name="Normal 61 2 2 3 2" xfId="22088" xr:uid="{00000000-0005-0000-0000-0000C0560000}"/>
    <cellStyle name="Normal 61 2 2 3 2 2" xfId="22089" xr:uid="{00000000-0005-0000-0000-0000C1560000}"/>
    <cellStyle name="Normal 61 2 2 3 2 3" xfId="22090" xr:uid="{00000000-0005-0000-0000-0000C2560000}"/>
    <cellStyle name="Normal 61 2 2 3 3" xfId="22091" xr:uid="{00000000-0005-0000-0000-0000C3560000}"/>
    <cellStyle name="Normal 61 2 2 3 4" xfId="22092" xr:uid="{00000000-0005-0000-0000-0000C4560000}"/>
    <cellStyle name="Normal 61 2 2 4" xfId="22093" xr:uid="{00000000-0005-0000-0000-0000C5560000}"/>
    <cellStyle name="Normal 61 2 2 4 2" xfId="22094" xr:uid="{00000000-0005-0000-0000-0000C6560000}"/>
    <cellStyle name="Normal 61 2 2 4 2 2" xfId="22095" xr:uid="{00000000-0005-0000-0000-0000C7560000}"/>
    <cellStyle name="Normal 61 2 2 4 2 3" xfId="22096" xr:uid="{00000000-0005-0000-0000-0000C8560000}"/>
    <cellStyle name="Normal 61 2 2 4 3" xfId="22097" xr:uid="{00000000-0005-0000-0000-0000C9560000}"/>
    <cellStyle name="Normal 61 2 2 4 4" xfId="22098" xr:uid="{00000000-0005-0000-0000-0000CA560000}"/>
    <cellStyle name="Normal 61 2 2 5" xfId="22099" xr:uid="{00000000-0005-0000-0000-0000CB560000}"/>
    <cellStyle name="Normal 61 2 2 5 2" xfId="22100" xr:uid="{00000000-0005-0000-0000-0000CC560000}"/>
    <cellStyle name="Normal 61 2 2 5 3" xfId="22101" xr:uid="{00000000-0005-0000-0000-0000CD560000}"/>
    <cellStyle name="Normal 61 2 2 6" xfId="22102" xr:uid="{00000000-0005-0000-0000-0000CE560000}"/>
    <cellStyle name="Normal 61 2 2 7" xfId="22103" xr:uid="{00000000-0005-0000-0000-0000CF560000}"/>
    <cellStyle name="Normal 61 2 3" xfId="22104" xr:uid="{00000000-0005-0000-0000-0000D0560000}"/>
    <cellStyle name="Normal 61 2 3 2" xfId="22105" xr:uid="{00000000-0005-0000-0000-0000D1560000}"/>
    <cellStyle name="Normal 61 2 3 2 2" xfId="22106" xr:uid="{00000000-0005-0000-0000-0000D2560000}"/>
    <cellStyle name="Normal 61 2 3 2 3" xfId="22107" xr:uid="{00000000-0005-0000-0000-0000D3560000}"/>
    <cellStyle name="Normal 61 2 3 3" xfId="22108" xr:uid="{00000000-0005-0000-0000-0000D4560000}"/>
    <cellStyle name="Normal 61 2 3 4" xfId="22109" xr:uid="{00000000-0005-0000-0000-0000D5560000}"/>
    <cellStyle name="Normal 61 2 4" xfId="22110" xr:uid="{00000000-0005-0000-0000-0000D6560000}"/>
    <cellStyle name="Normal 61 2 4 2" xfId="22111" xr:uid="{00000000-0005-0000-0000-0000D7560000}"/>
    <cellStyle name="Normal 61 2 4 2 2" xfId="22112" xr:uid="{00000000-0005-0000-0000-0000D8560000}"/>
    <cellStyle name="Normal 61 2 4 2 3" xfId="22113" xr:uid="{00000000-0005-0000-0000-0000D9560000}"/>
    <cellStyle name="Normal 61 2 4 3" xfId="22114" xr:uid="{00000000-0005-0000-0000-0000DA560000}"/>
    <cellStyle name="Normal 61 2 4 4" xfId="22115" xr:uid="{00000000-0005-0000-0000-0000DB560000}"/>
    <cellStyle name="Normal 61 2 5" xfId="22116" xr:uid="{00000000-0005-0000-0000-0000DC560000}"/>
    <cellStyle name="Normal 61 2 5 2" xfId="22117" xr:uid="{00000000-0005-0000-0000-0000DD560000}"/>
    <cellStyle name="Normal 61 2 5 2 2" xfId="22118" xr:uid="{00000000-0005-0000-0000-0000DE560000}"/>
    <cellStyle name="Normal 61 2 5 2 3" xfId="22119" xr:uid="{00000000-0005-0000-0000-0000DF560000}"/>
    <cellStyle name="Normal 61 2 5 3" xfId="22120" xr:uid="{00000000-0005-0000-0000-0000E0560000}"/>
    <cellStyle name="Normal 61 2 5 4" xfId="22121" xr:uid="{00000000-0005-0000-0000-0000E1560000}"/>
    <cellStyle name="Normal 61 2 6" xfId="22122" xr:uid="{00000000-0005-0000-0000-0000E2560000}"/>
    <cellStyle name="Normal 61 2 6 2" xfId="22123" xr:uid="{00000000-0005-0000-0000-0000E3560000}"/>
    <cellStyle name="Normal 61 2 6 3" xfId="22124" xr:uid="{00000000-0005-0000-0000-0000E4560000}"/>
    <cellStyle name="Normal 61 2 7" xfId="22125" xr:uid="{00000000-0005-0000-0000-0000E5560000}"/>
    <cellStyle name="Normal 61 2 8" xfId="22126" xr:uid="{00000000-0005-0000-0000-0000E6560000}"/>
    <cellStyle name="Normal 61 2 9" xfId="22127" xr:uid="{00000000-0005-0000-0000-0000E7560000}"/>
    <cellStyle name="Normal 61 3" xfId="22128" xr:uid="{00000000-0005-0000-0000-0000E8560000}"/>
    <cellStyle name="Normal 61 3 2" xfId="22129" xr:uid="{00000000-0005-0000-0000-0000E9560000}"/>
    <cellStyle name="Normal 61 3 2 2" xfId="22130" xr:uid="{00000000-0005-0000-0000-0000EA560000}"/>
    <cellStyle name="Normal 61 3 2 2 2" xfId="22131" xr:uid="{00000000-0005-0000-0000-0000EB560000}"/>
    <cellStyle name="Normal 61 3 2 2 3" xfId="22132" xr:uid="{00000000-0005-0000-0000-0000EC560000}"/>
    <cellStyle name="Normal 61 3 2 3" xfId="22133" xr:uid="{00000000-0005-0000-0000-0000ED560000}"/>
    <cellStyle name="Normal 61 3 2 4" xfId="22134" xr:uid="{00000000-0005-0000-0000-0000EE560000}"/>
    <cellStyle name="Normal 61 3 3" xfId="22135" xr:uid="{00000000-0005-0000-0000-0000EF560000}"/>
    <cellStyle name="Normal 61 3 3 2" xfId="22136" xr:uid="{00000000-0005-0000-0000-0000F0560000}"/>
    <cellStyle name="Normal 61 3 3 2 2" xfId="22137" xr:uid="{00000000-0005-0000-0000-0000F1560000}"/>
    <cellStyle name="Normal 61 3 3 2 3" xfId="22138" xr:uid="{00000000-0005-0000-0000-0000F2560000}"/>
    <cellStyle name="Normal 61 3 3 3" xfId="22139" xr:uid="{00000000-0005-0000-0000-0000F3560000}"/>
    <cellStyle name="Normal 61 3 3 4" xfId="22140" xr:uid="{00000000-0005-0000-0000-0000F4560000}"/>
    <cellStyle name="Normal 61 3 4" xfId="22141" xr:uid="{00000000-0005-0000-0000-0000F5560000}"/>
    <cellStyle name="Normal 61 3 4 2" xfId="22142" xr:uid="{00000000-0005-0000-0000-0000F6560000}"/>
    <cellStyle name="Normal 61 3 4 2 2" xfId="22143" xr:uid="{00000000-0005-0000-0000-0000F7560000}"/>
    <cellStyle name="Normal 61 3 4 2 3" xfId="22144" xr:uid="{00000000-0005-0000-0000-0000F8560000}"/>
    <cellStyle name="Normal 61 3 4 3" xfId="22145" xr:uid="{00000000-0005-0000-0000-0000F9560000}"/>
    <cellStyle name="Normal 61 3 4 4" xfId="22146" xr:uid="{00000000-0005-0000-0000-0000FA560000}"/>
    <cellStyle name="Normal 61 3 5" xfId="22147" xr:uid="{00000000-0005-0000-0000-0000FB560000}"/>
    <cellStyle name="Normal 61 3 5 2" xfId="22148" xr:uid="{00000000-0005-0000-0000-0000FC560000}"/>
    <cellStyle name="Normal 61 3 5 3" xfId="22149" xr:uid="{00000000-0005-0000-0000-0000FD560000}"/>
    <cellStyle name="Normal 61 3 6" xfId="22150" xr:uid="{00000000-0005-0000-0000-0000FE560000}"/>
    <cellStyle name="Normal 61 3 7" xfId="22151" xr:uid="{00000000-0005-0000-0000-0000FF560000}"/>
    <cellStyle name="Normal 61 4" xfId="22152" xr:uid="{00000000-0005-0000-0000-000000570000}"/>
    <cellStyle name="Normal 61 5" xfId="22153" xr:uid="{00000000-0005-0000-0000-000001570000}"/>
    <cellStyle name="Normal 61 5 2" xfId="22154" xr:uid="{00000000-0005-0000-0000-000002570000}"/>
    <cellStyle name="Normal 61 5 2 2" xfId="22155" xr:uid="{00000000-0005-0000-0000-000003570000}"/>
    <cellStyle name="Normal 61 5 2 3" xfId="22156" xr:uid="{00000000-0005-0000-0000-000004570000}"/>
    <cellStyle name="Normal 61 5 3" xfId="22157" xr:uid="{00000000-0005-0000-0000-000005570000}"/>
    <cellStyle name="Normal 61 5 4" xfId="22158" xr:uid="{00000000-0005-0000-0000-000006570000}"/>
    <cellStyle name="Normal 61 6" xfId="22159" xr:uid="{00000000-0005-0000-0000-000007570000}"/>
    <cellStyle name="Normal 61 6 2" xfId="22160" xr:uid="{00000000-0005-0000-0000-000008570000}"/>
    <cellStyle name="Normal 61 6 2 2" xfId="22161" xr:uid="{00000000-0005-0000-0000-000009570000}"/>
    <cellStyle name="Normal 61 6 2 3" xfId="22162" xr:uid="{00000000-0005-0000-0000-00000A570000}"/>
    <cellStyle name="Normal 61 6 3" xfId="22163" xr:uid="{00000000-0005-0000-0000-00000B570000}"/>
    <cellStyle name="Normal 61 6 4" xfId="22164" xr:uid="{00000000-0005-0000-0000-00000C570000}"/>
    <cellStyle name="Normal 61 7" xfId="22165" xr:uid="{00000000-0005-0000-0000-00000D570000}"/>
    <cellStyle name="Normal 61 7 2" xfId="22166" xr:uid="{00000000-0005-0000-0000-00000E570000}"/>
    <cellStyle name="Normal 61 7 2 2" xfId="22167" xr:uid="{00000000-0005-0000-0000-00000F570000}"/>
    <cellStyle name="Normal 61 7 2 3" xfId="22168" xr:uid="{00000000-0005-0000-0000-000010570000}"/>
    <cellStyle name="Normal 61 7 3" xfId="22169" xr:uid="{00000000-0005-0000-0000-000011570000}"/>
    <cellStyle name="Normal 61 7 4" xfId="22170" xr:uid="{00000000-0005-0000-0000-000012570000}"/>
    <cellStyle name="Normal 61 8" xfId="22171" xr:uid="{00000000-0005-0000-0000-000013570000}"/>
    <cellStyle name="Normal 61 8 2" xfId="22172" xr:uid="{00000000-0005-0000-0000-000014570000}"/>
    <cellStyle name="Normal 61 8 3" xfId="22173" xr:uid="{00000000-0005-0000-0000-000015570000}"/>
    <cellStyle name="Normal 61 9" xfId="22174" xr:uid="{00000000-0005-0000-0000-000016570000}"/>
    <cellStyle name="Normal 62" xfId="22175" xr:uid="{00000000-0005-0000-0000-000017570000}"/>
    <cellStyle name="Normal 62 10" xfId="22176" xr:uid="{00000000-0005-0000-0000-000018570000}"/>
    <cellStyle name="Normal 62 11" xfId="22177" xr:uid="{00000000-0005-0000-0000-000019570000}"/>
    <cellStyle name="Normal 62 2" xfId="22178" xr:uid="{00000000-0005-0000-0000-00001A570000}"/>
    <cellStyle name="Normal 62 2 2" xfId="22179" xr:uid="{00000000-0005-0000-0000-00001B570000}"/>
    <cellStyle name="Normal 62 2 2 2" xfId="22180" xr:uid="{00000000-0005-0000-0000-00001C570000}"/>
    <cellStyle name="Normal 62 2 2 2 2" xfId="22181" xr:uid="{00000000-0005-0000-0000-00001D570000}"/>
    <cellStyle name="Normal 62 2 2 2 2 2" xfId="22182" xr:uid="{00000000-0005-0000-0000-00001E570000}"/>
    <cellStyle name="Normal 62 2 2 2 2 3" xfId="22183" xr:uid="{00000000-0005-0000-0000-00001F570000}"/>
    <cellStyle name="Normal 62 2 2 2 3" xfId="22184" xr:uid="{00000000-0005-0000-0000-000020570000}"/>
    <cellStyle name="Normal 62 2 2 2 4" xfId="22185" xr:uid="{00000000-0005-0000-0000-000021570000}"/>
    <cellStyle name="Normal 62 2 2 3" xfId="22186" xr:uid="{00000000-0005-0000-0000-000022570000}"/>
    <cellStyle name="Normal 62 2 2 3 2" xfId="22187" xr:uid="{00000000-0005-0000-0000-000023570000}"/>
    <cellStyle name="Normal 62 2 2 3 2 2" xfId="22188" xr:uid="{00000000-0005-0000-0000-000024570000}"/>
    <cellStyle name="Normal 62 2 2 3 2 3" xfId="22189" xr:uid="{00000000-0005-0000-0000-000025570000}"/>
    <cellStyle name="Normal 62 2 2 3 3" xfId="22190" xr:uid="{00000000-0005-0000-0000-000026570000}"/>
    <cellStyle name="Normal 62 2 2 3 4" xfId="22191" xr:uid="{00000000-0005-0000-0000-000027570000}"/>
    <cellStyle name="Normal 62 2 2 4" xfId="22192" xr:uid="{00000000-0005-0000-0000-000028570000}"/>
    <cellStyle name="Normal 62 2 2 4 2" xfId="22193" xr:uid="{00000000-0005-0000-0000-000029570000}"/>
    <cellStyle name="Normal 62 2 2 4 2 2" xfId="22194" xr:uid="{00000000-0005-0000-0000-00002A570000}"/>
    <cellStyle name="Normal 62 2 2 4 2 3" xfId="22195" xr:uid="{00000000-0005-0000-0000-00002B570000}"/>
    <cellStyle name="Normal 62 2 2 4 3" xfId="22196" xr:uid="{00000000-0005-0000-0000-00002C570000}"/>
    <cellStyle name="Normal 62 2 2 4 4" xfId="22197" xr:uid="{00000000-0005-0000-0000-00002D570000}"/>
    <cellStyle name="Normal 62 2 2 5" xfId="22198" xr:uid="{00000000-0005-0000-0000-00002E570000}"/>
    <cellStyle name="Normal 62 2 2 5 2" xfId="22199" xr:uid="{00000000-0005-0000-0000-00002F570000}"/>
    <cellStyle name="Normal 62 2 2 5 3" xfId="22200" xr:uid="{00000000-0005-0000-0000-000030570000}"/>
    <cellStyle name="Normal 62 2 2 6" xfId="22201" xr:uid="{00000000-0005-0000-0000-000031570000}"/>
    <cellStyle name="Normal 62 2 2 7" xfId="22202" xr:uid="{00000000-0005-0000-0000-000032570000}"/>
    <cellStyle name="Normal 62 2 3" xfId="22203" xr:uid="{00000000-0005-0000-0000-000033570000}"/>
    <cellStyle name="Normal 62 2 3 2" xfId="22204" xr:uid="{00000000-0005-0000-0000-000034570000}"/>
    <cellStyle name="Normal 62 2 3 2 2" xfId="22205" xr:uid="{00000000-0005-0000-0000-000035570000}"/>
    <cellStyle name="Normal 62 2 3 2 3" xfId="22206" xr:uid="{00000000-0005-0000-0000-000036570000}"/>
    <cellStyle name="Normal 62 2 3 3" xfId="22207" xr:uid="{00000000-0005-0000-0000-000037570000}"/>
    <cellStyle name="Normal 62 2 3 4" xfId="22208" xr:uid="{00000000-0005-0000-0000-000038570000}"/>
    <cellStyle name="Normal 62 2 4" xfId="22209" xr:uid="{00000000-0005-0000-0000-000039570000}"/>
    <cellStyle name="Normal 62 2 4 2" xfId="22210" xr:uid="{00000000-0005-0000-0000-00003A570000}"/>
    <cellStyle name="Normal 62 2 4 2 2" xfId="22211" xr:uid="{00000000-0005-0000-0000-00003B570000}"/>
    <cellStyle name="Normal 62 2 4 2 3" xfId="22212" xr:uid="{00000000-0005-0000-0000-00003C570000}"/>
    <cellStyle name="Normal 62 2 4 3" xfId="22213" xr:uid="{00000000-0005-0000-0000-00003D570000}"/>
    <cellStyle name="Normal 62 2 4 4" xfId="22214" xr:uid="{00000000-0005-0000-0000-00003E570000}"/>
    <cellStyle name="Normal 62 2 5" xfId="22215" xr:uid="{00000000-0005-0000-0000-00003F570000}"/>
    <cellStyle name="Normal 62 2 5 2" xfId="22216" xr:uid="{00000000-0005-0000-0000-000040570000}"/>
    <cellStyle name="Normal 62 2 5 2 2" xfId="22217" xr:uid="{00000000-0005-0000-0000-000041570000}"/>
    <cellStyle name="Normal 62 2 5 2 3" xfId="22218" xr:uid="{00000000-0005-0000-0000-000042570000}"/>
    <cellStyle name="Normal 62 2 5 3" xfId="22219" xr:uid="{00000000-0005-0000-0000-000043570000}"/>
    <cellStyle name="Normal 62 2 5 4" xfId="22220" xr:uid="{00000000-0005-0000-0000-000044570000}"/>
    <cellStyle name="Normal 62 2 6" xfId="22221" xr:uid="{00000000-0005-0000-0000-000045570000}"/>
    <cellStyle name="Normal 62 2 6 2" xfId="22222" xr:uid="{00000000-0005-0000-0000-000046570000}"/>
    <cellStyle name="Normal 62 2 6 3" xfId="22223" xr:uid="{00000000-0005-0000-0000-000047570000}"/>
    <cellStyle name="Normal 62 2 7" xfId="22224" xr:uid="{00000000-0005-0000-0000-000048570000}"/>
    <cellStyle name="Normal 62 2 8" xfId="22225" xr:uid="{00000000-0005-0000-0000-000049570000}"/>
    <cellStyle name="Normal 62 2 9" xfId="22226" xr:uid="{00000000-0005-0000-0000-00004A570000}"/>
    <cellStyle name="Normal 62 3" xfId="22227" xr:uid="{00000000-0005-0000-0000-00004B570000}"/>
    <cellStyle name="Normal 62 3 2" xfId="22228" xr:uid="{00000000-0005-0000-0000-00004C570000}"/>
    <cellStyle name="Normal 62 3 2 2" xfId="22229" xr:uid="{00000000-0005-0000-0000-00004D570000}"/>
    <cellStyle name="Normal 62 3 2 2 2" xfId="22230" xr:uid="{00000000-0005-0000-0000-00004E570000}"/>
    <cellStyle name="Normal 62 3 2 2 3" xfId="22231" xr:uid="{00000000-0005-0000-0000-00004F570000}"/>
    <cellStyle name="Normal 62 3 2 3" xfId="22232" xr:uid="{00000000-0005-0000-0000-000050570000}"/>
    <cellStyle name="Normal 62 3 2 4" xfId="22233" xr:uid="{00000000-0005-0000-0000-000051570000}"/>
    <cellStyle name="Normal 62 3 3" xfId="22234" xr:uid="{00000000-0005-0000-0000-000052570000}"/>
    <cellStyle name="Normal 62 3 3 2" xfId="22235" xr:uid="{00000000-0005-0000-0000-000053570000}"/>
    <cellStyle name="Normal 62 3 3 2 2" xfId="22236" xr:uid="{00000000-0005-0000-0000-000054570000}"/>
    <cellStyle name="Normal 62 3 3 2 3" xfId="22237" xr:uid="{00000000-0005-0000-0000-000055570000}"/>
    <cellStyle name="Normal 62 3 3 3" xfId="22238" xr:uid="{00000000-0005-0000-0000-000056570000}"/>
    <cellStyle name="Normal 62 3 3 4" xfId="22239" xr:uid="{00000000-0005-0000-0000-000057570000}"/>
    <cellStyle name="Normal 62 3 4" xfId="22240" xr:uid="{00000000-0005-0000-0000-000058570000}"/>
    <cellStyle name="Normal 62 3 4 2" xfId="22241" xr:uid="{00000000-0005-0000-0000-000059570000}"/>
    <cellStyle name="Normal 62 3 4 2 2" xfId="22242" xr:uid="{00000000-0005-0000-0000-00005A570000}"/>
    <cellStyle name="Normal 62 3 4 2 3" xfId="22243" xr:uid="{00000000-0005-0000-0000-00005B570000}"/>
    <cellStyle name="Normal 62 3 4 3" xfId="22244" xr:uid="{00000000-0005-0000-0000-00005C570000}"/>
    <cellStyle name="Normal 62 3 4 4" xfId="22245" xr:uid="{00000000-0005-0000-0000-00005D570000}"/>
    <cellStyle name="Normal 62 3 5" xfId="22246" xr:uid="{00000000-0005-0000-0000-00005E570000}"/>
    <cellStyle name="Normal 62 3 5 2" xfId="22247" xr:uid="{00000000-0005-0000-0000-00005F570000}"/>
    <cellStyle name="Normal 62 3 5 3" xfId="22248" xr:uid="{00000000-0005-0000-0000-000060570000}"/>
    <cellStyle name="Normal 62 3 6" xfId="22249" xr:uid="{00000000-0005-0000-0000-000061570000}"/>
    <cellStyle name="Normal 62 3 7" xfId="22250" xr:uid="{00000000-0005-0000-0000-000062570000}"/>
    <cellStyle name="Normal 62 4" xfId="22251" xr:uid="{00000000-0005-0000-0000-000063570000}"/>
    <cellStyle name="Normal 62 5" xfId="22252" xr:uid="{00000000-0005-0000-0000-000064570000}"/>
    <cellStyle name="Normal 62 5 2" xfId="22253" xr:uid="{00000000-0005-0000-0000-000065570000}"/>
    <cellStyle name="Normal 62 5 2 2" xfId="22254" xr:uid="{00000000-0005-0000-0000-000066570000}"/>
    <cellStyle name="Normal 62 5 2 3" xfId="22255" xr:uid="{00000000-0005-0000-0000-000067570000}"/>
    <cellStyle name="Normal 62 5 3" xfId="22256" xr:uid="{00000000-0005-0000-0000-000068570000}"/>
    <cellStyle name="Normal 62 5 4" xfId="22257" xr:uid="{00000000-0005-0000-0000-000069570000}"/>
    <cellStyle name="Normal 62 6" xfId="22258" xr:uid="{00000000-0005-0000-0000-00006A570000}"/>
    <cellStyle name="Normal 62 6 2" xfId="22259" xr:uid="{00000000-0005-0000-0000-00006B570000}"/>
    <cellStyle name="Normal 62 6 2 2" xfId="22260" xr:uid="{00000000-0005-0000-0000-00006C570000}"/>
    <cellStyle name="Normal 62 6 2 3" xfId="22261" xr:uid="{00000000-0005-0000-0000-00006D570000}"/>
    <cellStyle name="Normal 62 6 3" xfId="22262" xr:uid="{00000000-0005-0000-0000-00006E570000}"/>
    <cellStyle name="Normal 62 6 4" xfId="22263" xr:uid="{00000000-0005-0000-0000-00006F570000}"/>
    <cellStyle name="Normal 62 7" xfId="22264" xr:uid="{00000000-0005-0000-0000-000070570000}"/>
    <cellStyle name="Normal 62 7 2" xfId="22265" xr:uid="{00000000-0005-0000-0000-000071570000}"/>
    <cellStyle name="Normal 62 7 2 2" xfId="22266" xr:uid="{00000000-0005-0000-0000-000072570000}"/>
    <cellStyle name="Normal 62 7 2 3" xfId="22267" xr:uid="{00000000-0005-0000-0000-000073570000}"/>
    <cellStyle name="Normal 62 7 3" xfId="22268" xr:uid="{00000000-0005-0000-0000-000074570000}"/>
    <cellStyle name="Normal 62 7 4" xfId="22269" xr:uid="{00000000-0005-0000-0000-000075570000}"/>
    <cellStyle name="Normal 62 8" xfId="22270" xr:uid="{00000000-0005-0000-0000-000076570000}"/>
    <cellStyle name="Normal 62 8 2" xfId="22271" xr:uid="{00000000-0005-0000-0000-000077570000}"/>
    <cellStyle name="Normal 62 8 3" xfId="22272" xr:uid="{00000000-0005-0000-0000-000078570000}"/>
    <cellStyle name="Normal 62 9" xfId="22273" xr:uid="{00000000-0005-0000-0000-000079570000}"/>
    <cellStyle name="Normal 63" xfId="22274" xr:uid="{00000000-0005-0000-0000-00007A570000}"/>
    <cellStyle name="Normal 63 10" xfId="22275" xr:uid="{00000000-0005-0000-0000-00007B570000}"/>
    <cellStyle name="Normal 63 11" xfId="22276" xr:uid="{00000000-0005-0000-0000-00007C570000}"/>
    <cellStyle name="Normal 63 2" xfId="22277" xr:uid="{00000000-0005-0000-0000-00007D570000}"/>
    <cellStyle name="Normal 63 2 2" xfId="22278" xr:uid="{00000000-0005-0000-0000-00007E570000}"/>
    <cellStyle name="Normal 63 2 2 2" xfId="22279" xr:uid="{00000000-0005-0000-0000-00007F570000}"/>
    <cellStyle name="Normal 63 2 2 2 2" xfId="22280" xr:uid="{00000000-0005-0000-0000-000080570000}"/>
    <cellStyle name="Normal 63 2 2 2 2 2" xfId="22281" xr:uid="{00000000-0005-0000-0000-000081570000}"/>
    <cellStyle name="Normal 63 2 2 2 2 3" xfId="22282" xr:uid="{00000000-0005-0000-0000-000082570000}"/>
    <cellStyle name="Normal 63 2 2 2 3" xfId="22283" xr:uid="{00000000-0005-0000-0000-000083570000}"/>
    <cellStyle name="Normal 63 2 2 2 4" xfId="22284" xr:uid="{00000000-0005-0000-0000-000084570000}"/>
    <cellStyle name="Normal 63 2 2 3" xfId="22285" xr:uid="{00000000-0005-0000-0000-000085570000}"/>
    <cellStyle name="Normal 63 2 2 3 2" xfId="22286" xr:uid="{00000000-0005-0000-0000-000086570000}"/>
    <cellStyle name="Normal 63 2 2 3 2 2" xfId="22287" xr:uid="{00000000-0005-0000-0000-000087570000}"/>
    <cellStyle name="Normal 63 2 2 3 2 3" xfId="22288" xr:uid="{00000000-0005-0000-0000-000088570000}"/>
    <cellStyle name="Normal 63 2 2 3 3" xfId="22289" xr:uid="{00000000-0005-0000-0000-000089570000}"/>
    <cellStyle name="Normal 63 2 2 3 4" xfId="22290" xr:uid="{00000000-0005-0000-0000-00008A570000}"/>
    <cellStyle name="Normal 63 2 2 4" xfId="22291" xr:uid="{00000000-0005-0000-0000-00008B570000}"/>
    <cellStyle name="Normal 63 2 2 4 2" xfId="22292" xr:uid="{00000000-0005-0000-0000-00008C570000}"/>
    <cellStyle name="Normal 63 2 2 4 2 2" xfId="22293" xr:uid="{00000000-0005-0000-0000-00008D570000}"/>
    <cellStyle name="Normal 63 2 2 4 2 3" xfId="22294" xr:uid="{00000000-0005-0000-0000-00008E570000}"/>
    <cellStyle name="Normal 63 2 2 4 3" xfId="22295" xr:uid="{00000000-0005-0000-0000-00008F570000}"/>
    <cellStyle name="Normal 63 2 2 4 4" xfId="22296" xr:uid="{00000000-0005-0000-0000-000090570000}"/>
    <cellStyle name="Normal 63 2 2 5" xfId="22297" xr:uid="{00000000-0005-0000-0000-000091570000}"/>
    <cellStyle name="Normal 63 2 2 5 2" xfId="22298" xr:uid="{00000000-0005-0000-0000-000092570000}"/>
    <cellStyle name="Normal 63 2 2 5 3" xfId="22299" xr:uid="{00000000-0005-0000-0000-000093570000}"/>
    <cellStyle name="Normal 63 2 2 6" xfId="22300" xr:uid="{00000000-0005-0000-0000-000094570000}"/>
    <cellStyle name="Normal 63 2 2 7" xfId="22301" xr:uid="{00000000-0005-0000-0000-000095570000}"/>
    <cellStyle name="Normal 63 2 3" xfId="22302" xr:uid="{00000000-0005-0000-0000-000096570000}"/>
    <cellStyle name="Normal 63 2 3 2" xfId="22303" xr:uid="{00000000-0005-0000-0000-000097570000}"/>
    <cellStyle name="Normal 63 2 3 2 2" xfId="22304" xr:uid="{00000000-0005-0000-0000-000098570000}"/>
    <cellStyle name="Normal 63 2 3 2 3" xfId="22305" xr:uid="{00000000-0005-0000-0000-000099570000}"/>
    <cellStyle name="Normal 63 2 3 3" xfId="22306" xr:uid="{00000000-0005-0000-0000-00009A570000}"/>
    <cellStyle name="Normal 63 2 3 4" xfId="22307" xr:uid="{00000000-0005-0000-0000-00009B570000}"/>
    <cellStyle name="Normal 63 2 4" xfId="22308" xr:uid="{00000000-0005-0000-0000-00009C570000}"/>
    <cellStyle name="Normal 63 2 4 2" xfId="22309" xr:uid="{00000000-0005-0000-0000-00009D570000}"/>
    <cellStyle name="Normal 63 2 4 2 2" xfId="22310" xr:uid="{00000000-0005-0000-0000-00009E570000}"/>
    <cellStyle name="Normal 63 2 4 2 3" xfId="22311" xr:uid="{00000000-0005-0000-0000-00009F570000}"/>
    <cellStyle name="Normal 63 2 4 3" xfId="22312" xr:uid="{00000000-0005-0000-0000-0000A0570000}"/>
    <cellStyle name="Normal 63 2 4 4" xfId="22313" xr:uid="{00000000-0005-0000-0000-0000A1570000}"/>
    <cellStyle name="Normal 63 2 5" xfId="22314" xr:uid="{00000000-0005-0000-0000-0000A2570000}"/>
    <cellStyle name="Normal 63 2 5 2" xfId="22315" xr:uid="{00000000-0005-0000-0000-0000A3570000}"/>
    <cellStyle name="Normal 63 2 5 2 2" xfId="22316" xr:uid="{00000000-0005-0000-0000-0000A4570000}"/>
    <cellStyle name="Normal 63 2 5 2 3" xfId="22317" xr:uid="{00000000-0005-0000-0000-0000A5570000}"/>
    <cellStyle name="Normal 63 2 5 3" xfId="22318" xr:uid="{00000000-0005-0000-0000-0000A6570000}"/>
    <cellStyle name="Normal 63 2 5 4" xfId="22319" xr:uid="{00000000-0005-0000-0000-0000A7570000}"/>
    <cellStyle name="Normal 63 2 6" xfId="22320" xr:uid="{00000000-0005-0000-0000-0000A8570000}"/>
    <cellStyle name="Normal 63 2 6 2" xfId="22321" xr:uid="{00000000-0005-0000-0000-0000A9570000}"/>
    <cellStyle name="Normal 63 2 6 3" xfId="22322" xr:uid="{00000000-0005-0000-0000-0000AA570000}"/>
    <cellStyle name="Normal 63 2 7" xfId="22323" xr:uid="{00000000-0005-0000-0000-0000AB570000}"/>
    <cellStyle name="Normal 63 2 8" xfId="22324" xr:uid="{00000000-0005-0000-0000-0000AC570000}"/>
    <cellStyle name="Normal 63 2 9" xfId="22325" xr:uid="{00000000-0005-0000-0000-0000AD570000}"/>
    <cellStyle name="Normal 63 3" xfId="22326" xr:uid="{00000000-0005-0000-0000-0000AE570000}"/>
    <cellStyle name="Normal 63 3 2" xfId="22327" xr:uid="{00000000-0005-0000-0000-0000AF570000}"/>
    <cellStyle name="Normal 63 3 2 2" xfId="22328" xr:uid="{00000000-0005-0000-0000-0000B0570000}"/>
    <cellStyle name="Normal 63 3 2 2 2" xfId="22329" xr:uid="{00000000-0005-0000-0000-0000B1570000}"/>
    <cellStyle name="Normal 63 3 2 2 3" xfId="22330" xr:uid="{00000000-0005-0000-0000-0000B2570000}"/>
    <cellStyle name="Normal 63 3 2 3" xfId="22331" xr:uid="{00000000-0005-0000-0000-0000B3570000}"/>
    <cellStyle name="Normal 63 3 2 4" xfId="22332" xr:uid="{00000000-0005-0000-0000-0000B4570000}"/>
    <cellStyle name="Normal 63 3 3" xfId="22333" xr:uid="{00000000-0005-0000-0000-0000B5570000}"/>
    <cellStyle name="Normal 63 3 3 2" xfId="22334" xr:uid="{00000000-0005-0000-0000-0000B6570000}"/>
    <cellStyle name="Normal 63 3 3 2 2" xfId="22335" xr:uid="{00000000-0005-0000-0000-0000B7570000}"/>
    <cellStyle name="Normal 63 3 3 2 3" xfId="22336" xr:uid="{00000000-0005-0000-0000-0000B8570000}"/>
    <cellStyle name="Normal 63 3 3 3" xfId="22337" xr:uid="{00000000-0005-0000-0000-0000B9570000}"/>
    <cellStyle name="Normal 63 3 3 4" xfId="22338" xr:uid="{00000000-0005-0000-0000-0000BA570000}"/>
    <cellStyle name="Normal 63 3 4" xfId="22339" xr:uid="{00000000-0005-0000-0000-0000BB570000}"/>
    <cellStyle name="Normal 63 3 4 2" xfId="22340" xr:uid="{00000000-0005-0000-0000-0000BC570000}"/>
    <cellStyle name="Normal 63 3 4 2 2" xfId="22341" xr:uid="{00000000-0005-0000-0000-0000BD570000}"/>
    <cellStyle name="Normal 63 3 4 2 3" xfId="22342" xr:uid="{00000000-0005-0000-0000-0000BE570000}"/>
    <cellStyle name="Normal 63 3 4 3" xfId="22343" xr:uid="{00000000-0005-0000-0000-0000BF570000}"/>
    <cellStyle name="Normal 63 3 4 4" xfId="22344" xr:uid="{00000000-0005-0000-0000-0000C0570000}"/>
    <cellStyle name="Normal 63 3 5" xfId="22345" xr:uid="{00000000-0005-0000-0000-0000C1570000}"/>
    <cellStyle name="Normal 63 3 5 2" xfId="22346" xr:uid="{00000000-0005-0000-0000-0000C2570000}"/>
    <cellStyle name="Normal 63 3 5 3" xfId="22347" xr:uid="{00000000-0005-0000-0000-0000C3570000}"/>
    <cellStyle name="Normal 63 3 6" xfId="22348" xr:uid="{00000000-0005-0000-0000-0000C4570000}"/>
    <cellStyle name="Normal 63 3 7" xfId="22349" xr:uid="{00000000-0005-0000-0000-0000C5570000}"/>
    <cellStyle name="Normal 63 4" xfId="22350" xr:uid="{00000000-0005-0000-0000-0000C6570000}"/>
    <cellStyle name="Normal 63 5" xfId="22351" xr:uid="{00000000-0005-0000-0000-0000C7570000}"/>
    <cellStyle name="Normal 63 5 2" xfId="22352" xr:uid="{00000000-0005-0000-0000-0000C8570000}"/>
    <cellStyle name="Normal 63 5 2 2" xfId="22353" xr:uid="{00000000-0005-0000-0000-0000C9570000}"/>
    <cellStyle name="Normal 63 5 2 3" xfId="22354" xr:uid="{00000000-0005-0000-0000-0000CA570000}"/>
    <cellStyle name="Normal 63 5 3" xfId="22355" xr:uid="{00000000-0005-0000-0000-0000CB570000}"/>
    <cellStyle name="Normal 63 5 4" xfId="22356" xr:uid="{00000000-0005-0000-0000-0000CC570000}"/>
    <cellStyle name="Normal 63 6" xfId="22357" xr:uid="{00000000-0005-0000-0000-0000CD570000}"/>
    <cellStyle name="Normal 63 6 2" xfId="22358" xr:uid="{00000000-0005-0000-0000-0000CE570000}"/>
    <cellStyle name="Normal 63 6 2 2" xfId="22359" xr:uid="{00000000-0005-0000-0000-0000CF570000}"/>
    <cellStyle name="Normal 63 6 2 3" xfId="22360" xr:uid="{00000000-0005-0000-0000-0000D0570000}"/>
    <cellStyle name="Normal 63 6 3" xfId="22361" xr:uid="{00000000-0005-0000-0000-0000D1570000}"/>
    <cellStyle name="Normal 63 6 4" xfId="22362" xr:uid="{00000000-0005-0000-0000-0000D2570000}"/>
    <cellStyle name="Normal 63 7" xfId="22363" xr:uid="{00000000-0005-0000-0000-0000D3570000}"/>
    <cellStyle name="Normal 63 7 2" xfId="22364" xr:uid="{00000000-0005-0000-0000-0000D4570000}"/>
    <cellStyle name="Normal 63 7 2 2" xfId="22365" xr:uid="{00000000-0005-0000-0000-0000D5570000}"/>
    <cellStyle name="Normal 63 7 2 3" xfId="22366" xr:uid="{00000000-0005-0000-0000-0000D6570000}"/>
    <cellStyle name="Normal 63 7 3" xfId="22367" xr:uid="{00000000-0005-0000-0000-0000D7570000}"/>
    <cellStyle name="Normal 63 7 4" xfId="22368" xr:uid="{00000000-0005-0000-0000-0000D8570000}"/>
    <cellStyle name="Normal 63 8" xfId="22369" xr:uid="{00000000-0005-0000-0000-0000D9570000}"/>
    <cellStyle name="Normal 63 8 2" xfId="22370" xr:uid="{00000000-0005-0000-0000-0000DA570000}"/>
    <cellStyle name="Normal 63 8 3" xfId="22371" xr:uid="{00000000-0005-0000-0000-0000DB570000}"/>
    <cellStyle name="Normal 63 9" xfId="22372" xr:uid="{00000000-0005-0000-0000-0000DC570000}"/>
    <cellStyle name="Normal 64" xfId="22373" xr:uid="{00000000-0005-0000-0000-0000DD570000}"/>
    <cellStyle name="Normal 64 10" xfId="22374" xr:uid="{00000000-0005-0000-0000-0000DE570000}"/>
    <cellStyle name="Normal 64 11" xfId="22375" xr:uid="{00000000-0005-0000-0000-0000DF570000}"/>
    <cellStyle name="Normal 64 2" xfId="22376" xr:uid="{00000000-0005-0000-0000-0000E0570000}"/>
    <cellStyle name="Normal 64 2 2" xfId="22377" xr:uid="{00000000-0005-0000-0000-0000E1570000}"/>
    <cellStyle name="Normal 64 2 2 2" xfId="22378" xr:uid="{00000000-0005-0000-0000-0000E2570000}"/>
    <cellStyle name="Normal 64 2 2 2 2" xfId="22379" xr:uid="{00000000-0005-0000-0000-0000E3570000}"/>
    <cellStyle name="Normal 64 2 2 2 2 2" xfId="22380" xr:uid="{00000000-0005-0000-0000-0000E4570000}"/>
    <cellStyle name="Normal 64 2 2 2 2 3" xfId="22381" xr:uid="{00000000-0005-0000-0000-0000E5570000}"/>
    <cellStyle name="Normal 64 2 2 2 3" xfId="22382" xr:uid="{00000000-0005-0000-0000-0000E6570000}"/>
    <cellStyle name="Normal 64 2 2 2 4" xfId="22383" xr:uid="{00000000-0005-0000-0000-0000E7570000}"/>
    <cellStyle name="Normal 64 2 2 3" xfId="22384" xr:uid="{00000000-0005-0000-0000-0000E8570000}"/>
    <cellStyle name="Normal 64 2 2 3 2" xfId="22385" xr:uid="{00000000-0005-0000-0000-0000E9570000}"/>
    <cellStyle name="Normal 64 2 2 3 2 2" xfId="22386" xr:uid="{00000000-0005-0000-0000-0000EA570000}"/>
    <cellStyle name="Normal 64 2 2 3 2 3" xfId="22387" xr:uid="{00000000-0005-0000-0000-0000EB570000}"/>
    <cellStyle name="Normal 64 2 2 3 3" xfId="22388" xr:uid="{00000000-0005-0000-0000-0000EC570000}"/>
    <cellStyle name="Normal 64 2 2 3 4" xfId="22389" xr:uid="{00000000-0005-0000-0000-0000ED570000}"/>
    <cellStyle name="Normal 64 2 2 4" xfId="22390" xr:uid="{00000000-0005-0000-0000-0000EE570000}"/>
    <cellStyle name="Normal 64 2 2 4 2" xfId="22391" xr:uid="{00000000-0005-0000-0000-0000EF570000}"/>
    <cellStyle name="Normal 64 2 2 4 2 2" xfId="22392" xr:uid="{00000000-0005-0000-0000-0000F0570000}"/>
    <cellStyle name="Normal 64 2 2 4 2 3" xfId="22393" xr:uid="{00000000-0005-0000-0000-0000F1570000}"/>
    <cellStyle name="Normal 64 2 2 4 3" xfId="22394" xr:uid="{00000000-0005-0000-0000-0000F2570000}"/>
    <cellStyle name="Normal 64 2 2 4 4" xfId="22395" xr:uid="{00000000-0005-0000-0000-0000F3570000}"/>
    <cellStyle name="Normal 64 2 2 5" xfId="22396" xr:uid="{00000000-0005-0000-0000-0000F4570000}"/>
    <cellStyle name="Normal 64 2 2 5 2" xfId="22397" xr:uid="{00000000-0005-0000-0000-0000F5570000}"/>
    <cellStyle name="Normal 64 2 2 5 3" xfId="22398" xr:uid="{00000000-0005-0000-0000-0000F6570000}"/>
    <cellStyle name="Normal 64 2 2 6" xfId="22399" xr:uid="{00000000-0005-0000-0000-0000F7570000}"/>
    <cellStyle name="Normal 64 2 2 7" xfId="22400" xr:uid="{00000000-0005-0000-0000-0000F8570000}"/>
    <cellStyle name="Normal 64 2 3" xfId="22401" xr:uid="{00000000-0005-0000-0000-0000F9570000}"/>
    <cellStyle name="Normal 64 2 3 2" xfId="22402" xr:uid="{00000000-0005-0000-0000-0000FA570000}"/>
    <cellStyle name="Normal 64 2 3 2 2" xfId="22403" xr:uid="{00000000-0005-0000-0000-0000FB570000}"/>
    <cellStyle name="Normal 64 2 3 2 3" xfId="22404" xr:uid="{00000000-0005-0000-0000-0000FC570000}"/>
    <cellStyle name="Normal 64 2 3 3" xfId="22405" xr:uid="{00000000-0005-0000-0000-0000FD570000}"/>
    <cellStyle name="Normal 64 2 3 4" xfId="22406" xr:uid="{00000000-0005-0000-0000-0000FE570000}"/>
    <cellStyle name="Normal 64 2 4" xfId="22407" xr:uid="{00000000-0005-0000-0000-0000FF570000}"/>
    <cellStyle name="Normal 64 2 4 2" xfId="22408" xr:uid="{00000000-0005-0000-0000-000000580000}"/>
    <cellStyle name="Normal 64 2 4 2 2" xfId="22409" xr:uid="{00000000-0005-0000-0000-000001580000}"/>
    <cellStyle name="Normal 64 2 4 2 3" xfId="22410" xr:uid="{00000000-0005-0000-0000-000002580000}"/>
    <cellStyle name="Normal 64 2 4 3" xfId="22411" xr:uid="{00000000-0005-0000-0000-000003580000}"/>
    <cellStyle name="Normal 64 2 4 4" xfId="22412" xr:uid="{00000000-0005-0000-0000-000004580000}"/>
    <cellStyle name="Normal 64 2 5" xfId="22413" xr:uid="{00000000-0005-0000-0000-000005580000}"/>
    <cellStyle name="Normal 64 2 5 2" xfId="22414" xr:uid="{00000000-0005-0000-0000-000006580000}"/>
    <cellStyle name="Normal 64 2 5 2 2" xfId="22415" xr:uid="{00000000-0005-0000-0000-000007580000}"/>
    <cellStyle name="Normal 64 2 5 2 3" xfId="22416" xr:uid="{00000000-0005-0000-0000-000008580000}"/>
    <cellStyle name="Normal 64 2 5 3" xfId="22417" xr:uid="{00000000-0005-0000-0000-000009580000}"/>
    <cellStyle name="Normal 64 2 5 4" xfId="22418" xr:uid="{00000000-0005-0000-0000-00000A580000}"/>
    <cellStyle name="Normal 64 2 6" xfId="22419" xr:uid="{00000000-0005-0000-0000-00000B580000}"/>
    <cellStyle name="Normal 64 2 6 2" xfId="22420" xr:uid="{00000000-0005-0000-0000-00000C580000}"/>
    <cellStyle name="Normal 64 2 6 3" xfId="22421" xr:uid="{00000000-0005-0000-0000-00000D580000}"/>
    <cellStyle name="Normal 64 2 7" xfId="22422" xr:uid="{00000000-0005-0000-0000-00000E580000}"/>
    <cellStyle name="Normal 64 2 8" xfId="22423" xr:uid="{00000000-0005-0000-0000-00000F580000}"/>
    <cellStyle name="Normal 64 2 9" xfId="22424" xr:uid="{00000000-0005-0000-0000-000010580000}"/>
    <cellStyle name="Normal 64 3" xfId="22425" xr:uid="{00000000-0005-0000-0000-000011580000}"/>
    <cellStyle name="Normal 64 3 2" xfId="22426" xr:uid="{00000000-0005-0000-0000-000012580000}"/>
    <cellStyle name="Normal 64 3 2 2" xfId="22427" xr:uid="{00000000-0005-0000-0000-000013580000}"/>
    <cellStyle name="Normal 64 3 2 2 2" xfId="22428" xr:uid="{00000000-0005-0000-0000-000014580000}"/>
    <cellStyle name="Normal 64 3 2 2 3" xfId="22429" xr:uid="{00000000-0005-0000-0000-000015580000}"/>
    <cellStyle name="Normal 64 3 2 3" xfId="22430" xr:uid="{00000000-0005-0000-0000-000016580000}"/>
    <cellStyle name="Normal 64 3 2 4" xfId="22431" xr:uid="{00000000-0005-0000-0000-000017580000}"/>
    <cellStyle name="Normal 64 3 3" xfId="22432" xr:uid="{00000000-0005-0000-0000-000018580000}"/>
    <cellStyle name="Normal 64 3 3 2" xfId="22433" xr:uid="{00000000-0005-0000-0000-000019580000}"/>
    <cellStyle name="Normal 64 3 3 2 2" xfId="22434" xr:uid="{00000000-0005-0000-0000-00001A580000}"/>
    <cellStyle name="Normal 64 3 3 2 3" xfId="22435" xr:uid="{00000000-0005-0000-0000-00001B580000}"/>
    <cellStyle name="Normal 64 3 3 3" xfId="22436" xr:uid="{00000000-0005-0000-0000-00001C580000}"/>
    <cellStyle name="Normal 64 3 3 4" xfId="22437" xr:uid="{00000000-0005-0000-0000-00001D580000}"/>
    <cellStyle name="Normal 64 3 4" xfId="22438" xr:uid="{00000000-0005-0000-0000-00001E580000}"/>
    <cellStyle name="Normal 64 3 4 2" xfId="22439" xr:uid="{00000000-0005-0000-0000-00001F580000}"/>
    <cellStyle name="Normal 64 3 4 2 2" xfId="22440" xr:uid="{00000000-0005-0000-0000-000020580000}"/>
    <cellStyle name="Normal 64 3 4 2 3" xfId="22441" xr:uid="{00000000-0005-0000-0000-000021580000}"/>
    <cellStyle name="Normal 64 3 4 3" xfId="22442" xr:uid="{00000000-0005-0000-0000-000022580000}"/>
    <cellStyle name="Normal 64 3 4 4" xfId="22443" xr:uid="{00000000-0005-0000-0000-000023580000}"/>
    <cellStyle name="Normal 64 3 5" xfId="22444" xr:uid="{00000000-0005-0000-0000-000024580000}"/>
    <cellStyle name="Normal 64 3 5 2" xfId="22445" xr:uid="{00000000-0005-0000-0000-000025580000}"/>
    <cellStyle name="Normal 64 3 5 3" xfId="22446" xr:uid="{00000000-0005-0000-0000-000026580000}"/>
    <cellStyle name="Normal 64 3 6" xfId="22447" xr:uid="{00000000-0005-0000-0000-000027580000}"/>
    <cellStyle name="Normal 64 3 7" xfId="22448" xr:uid="{00000000-0005-0000-0000-000028580000}"/>
    <cellStyle name="Normal 64 4" xfId="22449" xr:uid="{00000000-0005-0000-0000-000029580000}"/>
    <cellStyle name="Normal 64 5" xfId="22450" xr:uid="{00000000-0005-0000-0000-00002A580000}"/>
    <cellStyle name="Normal 64 5 2" xfId="22451" xr:uid="{00000000-0005-0000-0000-00002B580000}"/>
    <cellStyle name="Normal 64 5 2 2" xfId="22452" xr:uid="{00000000-0005-0000-0000-00002C580000}"/>
    <cellStyle name="Normal 64 5 2 3" xfId="22453" xr:uid="{00000000-0005-0000-0000-00002D580000}"/>
    <cellStyle name="Normal 64 5 3" xfId="22454" xr:uid="{00000000-0005-0000-0000-00002E580000}"/>
    <cellStyle name="Normal 64 5 4" xfId="22455" xr:uid="{00000000-0005-0000-0000-00002F580000}"/>
    <cellStyle name="Normal 64 6" xfId="22456" xr:uid="{00000000-0005-0000-0000-000030580000}"/>
    <cellStyle name="Normal 64 6 2" xfId="22457" xr:uid="{00000000-0005-0000-0000-000031580000}"/>
    <cellStyle name="Normal 64 6 2 2" xfId="22458" xr:uid="{00000000-0005-0000-0000-000032580000}"/>
    <cellStyle name="Normal 64 6 2 3" xfId="22459" xr:uid="{00000000-0005-0000-0000-000033580000}"/>
    <cellStyle name="Normal 64 6 3" xfId="22460" xr:uid="{00000000-0005-0000-0000-000034580000}"/>
    <cellStyle name="Normal 64 6 4" xfId="22461" xr:uid="{00000000-0005-0000-0000-000035580000}"/>
    <cellStyle name="Normal 64 7" xfId="22462" xr:uid="{00000000-0005-0000-0000-000036580000}"/>
    <cellStyle name="Normal 64 7 2" xfId="22463" xr:uid="{00000000-0005-0000-0000-000037580000}"/>
    <cellStyle name="Normal 64 7 2 2" xfId="22464" xr:uid="{00000000-0005-0000-0000-000038580000}"/>
    <cellStyle name="Normal 64 7 2 3" xfId="22465" xr:uid="{00000000-0005-0000-0000-000039580000}"/>
    <cellStyle name="Normal 64 7 3" xfId="22466" xr:uid="{00000000-0005-0000-0000-00003A580000}"/>
    <cellStyle name="Normal 64 7 4" xfId="22467" xr:uid="{00000000-0005-0000-0000-00003B580000}"/>
    <cellStyle name="Normal 64 8" xfId="22468" xr:uid="{00000000-0005-0000-0000-00003C580000}"/>
    <cellStyle name="Normal 64 8 2" xfId="22469" xr:uid="{00000000-0005-0000-0000-00003D580000}"/>
    <cellStyle name="Normal 64 8 3" xfId="22470" xr:uid="{00000000-0005-0000-0000-00003E580000}"/>
    <cellStyle name="Normal 64 9" xfId="22471" xr:uid="{00000000-0005-0000-0000-00003F580000}"/>
    <cellStyle name="Normal 65" xfId="22472" xr:uid="{00000000-0005-0000-0000-000040580000}"/>
    <cellStyle name="Normal 65 10" xfId="22473" xr:uid="{00000000-0005-0000-0000-000041580000}"/>
    <cellStyle name="Normal 65 11" xfId="22474" xr:uid="{00000000-0005-0000-0000-000042580000}"/>
    <cellStyle name="Normal 65 2" xfId="22475" xr:uid="{00000000-0005-0000-0000-000043580000}"/>
    <cellStyle name="Normal 65 2 2" xfId="22476" xr:uid="{00000000-0005-0000-0000-000044580000}"/>
    <cellStyle name="Normal 65 2 2 2" xfId="22477" xr:uid="{00000000-0005-0000-0000-000045580000}"/>
    <cellStyle name="Normal 65 2 2 2 2" xfId="22478" xr:uid="{00000000-0005-0000-0000-000046580000}"/>
    <cellStyle name="Normal 65 2 2 2 2 2" xfId="22479" xr:uid="{00000000-0005-0000-0000-000047580000}"/>
    <cellStyle name="Normal 65 2 2 2 2 3" xfId="22480" xr:uid="{00000000-0005-0000-0000-000048580000}"/>
    <cellStyle name="Normal 65 2 2 2 3" xfId="22481" xr:uid="{00000000-0005-0000-0000-000049580000}"/>
    <cellStyle name="Normal 65 2 2 2 4" xfId="22482" xr:uid="{00000000-0005-0000-0000-00004A580000}"/>
    <cellStyle name="Normal 65 2 2 3" xfId="22483" xr:uid="{00000000-0005-0000-0000-00004B580000}"/>
    <cellStyle name="Normal 65 2 2 3 2" xfId="22484" xr:uid="{00000000-0005-0000-0000-00004C580000}"/>
    <cellStyle name="Normal 65 2 2 3 2 2" xfId="22485" xr:uid="{00000000-0005-0000-0000-00004D580000}"/>
    <cellStyle name="Normal 65 2 2 3 2 3" xfId="22486" xr:uid="{00000000-0005-0000-0000-00004E580000}"/>
    <cellStyle name="Normal 65 2 2 3 3" xfId="22487" xr:uid="{00000000-0005-0000-0000-00004F580000}"/>
    <cellStyle name="Normal 65 2 2 3 4" xfId="22488" xr:uid="{00000000-0005-0000-0000-000050580000}"/>
    <cellStyle name="Normal 65 2 2 4" xfId="22489" xr:uid="{00000000-0005-0000-0000-000051580000}"/>
    <cellStyle name="Normal 65 2 2 4 2" xfId="22490" xr:uid="{00000000-0005-0000-0000-000052580000}"/>
    <cellStyle name="Normal 65 2 2 4 2 2" xfId="22491" xr:uid="{00000000-0005-0000-0000-000053580000}"/>
    <cellStyle name="Normal 65 2 2 4 2 3" xfId="22492" xr:uid="{00000000-0005-0000-0000-000054580000}"/>
    <cellStyle name="Normal 65 2 2 4 3" xfId="22493" xr:uid="{00000000-0005-0000-0000-000055580000}"/>
    <cellStyle name="Normal 65 2 2 4 4" xfId="22494" xr:uid="{00000000-0005-0000-0000-000056580000}"/>
    <cellStyle name="Normal 65 2 2 5" xfId="22495" xr:uid="{00000000-0005-0000-0000-000057580000}"/>
    <cellStyle name="Normal 65 2 2 5 2" xfId="22496" xr:uid="{00000000-0005-0000-0000-000058580000}"/>
    <cellStyle name="Normal 65 2 2 5 3" xfId="22497" xr:uid="{00000000-0005-0000-0000-000059580000}"/>
    <cellStyle name="Normal 65 2 2 6" xfId="22498" xr:uid="{00000000-0005-0000-0000-00005A580000}"/>
    <cellStyle name="Normal 65 2 2 7" xfId="22499" xr:uid="{00000000-0005-0000-0000-00005B580000}"/>
    <cellStyle name="Normal 65 2 3" xfId="22500" xr:uid="{00000000-0005-0000-0000-00005C580000}"/>
    <cellStyle name="Normal 65 2 3 2" xfId="22501" xr:uid="{00000000-0005-0000-0000-00005D580000}"/>
    <cellStyle name="Normal 65 2 3 2 2" xfId="22502" xr:uid="{00000000-0005-0000-0000-00005E580000}"/>
    <cellStyle name="Normal 65 2 3 2 3" xfId="22503" xr:uid="{00000000-0005-0000-0000-00005F580000}"/>
    <cellStyle name="Normal 65 2 3 3" xfId="22504" xr:uid="{00000000-0005-0000-0000-000060580000}"/>
    <cellStyle name="Normal 65 2 3 4" xfId="22505" xr:uid="{00000000-0005-0000-0000-000061580000}"/>
    <cellStyle name="Normal 65 2 4" xfId="22506" xr:uid="{00000000-0005-0000-0000-000062580000}"/>
    <cellStyle name="Normal 65 2 4 2" xfId="22507" xr:uid="{00000000-0005-0000-0000-000063580000}"/>
    <cellStyle name="Normal 65 2 4 2 2" xfId="22508" xr:uid="{00000000-0005-0000-0000-000064580000}"/>
    <cellStyle name="Normal 65 2 4 2 3" xfId="22509" xr:uid="{00000000-0005-0000-0000-000065580000}"/>
    <cellStyle name="Normal 65 2 4 3" xfId="22510" xr:uid="{00000000-0005-0000-0000-000066580000}"/>
    <cellStyle name="Normal 65 2 4 4" xfId="22511" xr:uid="{00000000-0005-0000-0000-000067580000}"/>
    <cellStyle name="Normal 65 2 5" xfId="22512" xr:uid="{00000000-0005-0000-0000-000068580000}"/>
    <cellStyle name="Normal 65 2 5 2" xfId="22513" xr:uid="{00000000-0005-0000-0000-000069580000}"/>
    <cellStyle name="Normal 65 2 5 2 2" xfId="22514" xr:uid="{00000000-0005-0000-0000-00006A580000}"/>
    <cellStyle name="Normal 65 2 5 2 3" xfId="22515" xr:uid="{00000000-0005-0000-0000-00006B580000}"/>
    <cellStyle name="Normal 65 2 5 3" xfId="22516" xr:uid="{00000000-0005-0000-0000-00006C580000}"/>
    <cellStyle name="Normal 65 2 5 4" xfId="22517" xr:uid="{00000000-0005-0000-0000-00006D580000}"/>
    <cellStyle name="Normal 65 2 6" xfId="22518" xr:uid="{00000000-0005-0000-0000-00006E580000}"/>
    <cellStyle name="Normal 65 2 6 2" xfId="22519" xr:uid="{00000000-0005-0000-0000-00006F580000}"/>
    <cellStyle name="Normal 65 2 6 3" xfId="22520" xr:uid="{00000000-0005-0000-0000-000070580000}"/>
    <cellStyle name="Normal 65 2 7" xfId="22521" xr:uid="{00000000-0005-0000-0000-000071580000}"/>
    <cellStyle name="Normal 65 2 8" xfId="22522" xr:uid="{00000000-0005-0000-0000-000072580000}"/>
    <cellStyle name="Normal 65 2 9" xfId="22523" xr:uid="{00000000-0005-0000-0000-000073580000}"/>
    <cellStyle name="Normal 65 3" xfId="22524" xr:uid="{00000000-0005-0000-0000-000074580000}"/>
    <cellStyle name="Normal 65 3 2" xfId="22525" xr:uid="{00000000-0005-0000-0000-000075580000}"/>
    <cellStyle name="Normal 65 3 2 2" xfId="22526" xr:uid="{00000000-0005-0000-0000-000076580000}"/>
    <cellStyle name="Normal 65 3 2 2 2" xfId="22527" xr:uid="{00000000-0005-0000-0000-000077580000}"/>
    <cellStyle name="Normal 65 3 2 2 3" xfId="22528" xr:uid="{00000000-0005-0000-0000-000078580000}"/>
    <cellStyle name="Normal 65 3 2 3" xfId="22529" xr:uid="{00000000-0005-0000-0000-000079580000}"/>
    <cellStyle name="Normal 65 3 2 4" xfId="22530" xr:uid="{00000000-0005-0000-0000-00007A580000}"/>
    <cellStyle name="Normal 65 3 3" xfId="22531" xr:uid="{00000000-0005-0000-0000-00007B580000}"/>
    <cellStyle name="Normal 65 3 3 2" xfId="22532" xr:uid="{00000000-0005-0000-0000-00007C580000}"/>
    <cellStyle name="Normal 65 3 3 2 2" xfId="22533" xr:uid="{00000000-0005-0000-0000-00007D580000}"/>
    <cellStyle name="Normal 65 3 3 2 3" xfId="22534" xr:uid="{00000000-0005-0000-0000-00007E580000}"/>
    <cellStyle name="Normal 65 3 3 3" xfId="22535" xr:uid="{00000000-0005-0000-0000-00007F580000}"/>
    <cellStyle name="Normal 65 3 3 4" xfId="22536" xr:uid="{00000000-0005-0000-0000-000080580000}"/>
    <cellStyle name="Normal 65 3 4" xfId="22537" xr:uid="{00000000-0005-0000-0000-000081580000}"/>
    <cellStyle name="Normal 65 3 4 2" xfId="22538" xr:uid="{00000000-0005-0000-0000-000082580000}"/>
    <cellStyle name="Normal 65 3 4 2 2" xfId="22539" xr:uid="{00000000-0005-0000-0000-000083580000}"/>
    <cellStyle name="Normal 65 3 4 2 3" xfId="22540" xr:uid="{00000000-0005-0000-0000-000084580000}"/>
    <cellStyle name="Normal 65 3 4 3" xfId="22541" xr:uid="{00000000-0005-0000-0000-000085580000}"/>
    <cellStyle name="Normal 65 3 4 4" xfId="22542" xr:uid="{00000000-0005-0000-0000-000086580000}"/>
    <cellStyle name="Normal 65 3 5" xfId="22543" xr:uid="{00000000-0005-0000-0000-000087580000}"/>
    <cellStyle name="Normal 65 3 5 2" xfId="22544" xr:uid="{00000000-0005-0000-0000-000088580000}"/>
    <cellStyle name="Normal 65 3 5 3" xfId="22545" xr:uid="{00000000-0005-0000-0000-000089580000}"/>
    <cellStyle name="Normal 65 3 6" xfId="22546" xr:uid="{00000000-0005-0000-0000-00008A580000}"/>
    <cellStyle name="Normal 65 3 7" xfId="22547" xr:uid="{00000000-0005-0000-0000-00008B580000}"/>
    <cellStyle name="Normal 65 4" xfId="22548" xr:uid="{00000000-0005-0000-0000-00008C580000}"/>
    <cellStyle name="Normal 65 5" xfId="22549" xr:uid="{00000000-0005-0000-0000-00008D580000}"/>
    <cellStyle name="Normal 65 5 2" xfId="22550" xr:uid="{00000000-0005-0000-0000-00008E580000}"/>
    <cellStyle name="Normal 65 5 2 2" xfId="22551" xr:uid="{00000000-0005-0000-0000-00008F580000}"/>
    <cellStyle name="Normal 65 5 2 3" xfId="22552" xr:uid="{00000000-0005-0000-0000-000090580000}"/>
    <cellStyle name="Normal 65 5 3" xfId="22553" xr:uid="{00000000-0005-0000-0000-000091580000}"/>
    <cellStyle name="Normal 65 5 4" xfId="22554" xr:uid="{00000000-0005-0000-0000-000092580000}"/>
    <cellStyle name="Normal 65 6" xfId="22555" xr:uid="{00000000-0005-0000-0000-000093580000}"/>
    <cellStyle name="Normal 65 6 2" xfId="22556" xr:uid="{00000000-0005-0000-0000-000094580000}"/>
    <cellStyle name="Normal 65 6 2 2" xfId="22557" xr:uid="{00000000-0005-0000-0000-000095580000}"/>
    <cellStyle name="Normal 65 6 2 3" xfId="22558" xr:uid="{00000000-0005-0000-0000-000096580000}"/>
    <cellStyle name="Normal 65 6 3" xfId="22559" xr:uid="{00000000-0005-0000-0000-000097580000}"/>
    <cellStyle name="Normal 65 6 4" xfId="22560" xr:uid="{00000000-0005-0000-0000-000098580000}"/>
    <cellStyle name="Normal 65 7" xfId="22561" xr:uid="{00000000-0005-0000-0000-000099580000}"/>
    <cellStyle name="Normal 65 7 2" xfId="22562" xr:uid="{00000000-0005-0000-0000-00009A580000}"/>
    <cellStyle name="Normal 65 7 2 2" xfId="22563" xr:uid="{00000000-0005-0000-0000-00009B580000}"/>
    <cellStyle name="Normal 65 7 2 3" xfId="22564" xr:uid="{00000000-0005-0000-0000-00009C580000}"/>
    <cellStyle name="Normal 65 7 3" xfId="22565" xr:uid="{00000000-0005-0000-0000-00009D580000}"/>
    <cellStyle name="Normal 65 7 4" xfId="22566" xr:uid="{00000000-0005-0000-0000-00009E580000}"/>
    <cellStyle name="Normal 65 8" xfId="22567" xr:uid="{00000000-0005-0000-0000-00009F580000}"/>
    <cellStyle name="Normal 65 8 2" xfId="22568" xr:uid="{00000000-0005-0000-0000-0000A0580000}"/>
    <cellStyle name="Normal 65 8 3" xfId="22569" xr:uid="{00000000-0005-0000-0000-0000A1580000}"/>
    <cellStyle name="Normal 65 9" xfId="22570" xr:uid="{00000000-0005-0000-0000-0000A2580000}"/>
    <cellStyle name="Normal 66" xfId="22571" xr:uid="{00000000-0005-0000-0000-0000A3580000}"/>
    <cellStyle name="Normal 66 10" xfId="22572" xr:uid="{00000000-0005-0000-0000-0000A4580000}"/>
    <cellStyle name="Normal 66 11" xfId="22573" xr:uid="{00000000-0005-0000-0000-0000A5580000}"/>
    <cellStyle name="Normal 66 2" xfId="22574" xr:uid="{00000000-0005-0000-0000-0000A6580000}"/>
    <cellStyle name="Normal 66 2 2" xfId="22575" xr:uid="{00000000-0005-0000-0000-0000A7580000}"/>
    <cellStyle name="Normal 66 2 2 2" xfId="22576" xr:uid="{00000000-0005-0000-0000-0000A8580000}"/>
    <cellStyle name="Normal 66 2 2 2 2" xfId="22577" xr:uid="{00000000-0005-0000-0000-0000A9580000}"/>
    <cellStyle name="Normal 66 2 2 2 2 2" xfId="22578" xr:uid="{00000000-0005-0000-0000-0000AA580000}"/>
    <cellStyle name="Normal 66 2 2 2 2 3" xfId="22579" xr:uid="{00000000-0005-0000-0000-0000AB580000}"/>
    <cellStyle name="Normal 66 2 2 2 3" xfId="22580" xr:uid="{00000000-0005-0000-0000-0000AC580000}"/>
    <cellStyle name="Normal 66 2 2 2 4" xfId="22581" xr:uid="{00000000-0005-0000-0000-0000AD580000}"/>
    <cellStyle name="Normal 66 2 2 3" xfId="22582" xr:uid="{00000000-0005-0000-0000-0000AE580000}"/>
    <cellStyle name="Normal 66 2 2 3 2" xfId="22583" xr:uid="{00000000-0005-0000-0000-0000AF580000}"/>
    <cellStyle name="Normal 66 2 2 3 2 2" xfId="22584" xr:uid="{00000000-0005-0000-0000-0000B0580000}"/>
    <cellStyle name="Normal 66 2 2 3 2 3" xfId="22585" xr:uid="{00000000-0005-0000-0000-0000B1580000}"/>
    <cellStyle name="Normal 66 2 2 3 3" xfId="22586" xr:uid="{00000000-0005-0000-0000-0000B2580000}"/>
    <cellStyle name="Normal 66 2 2 3 4" xfId="22587" xr:uid="{00000000-0005-0000-0000-0000B3580000}"/>
    <cellStyle name="Normal 66 2 2 4" xfId="22588" xr:uid="{00000000-0005-0000-0000-0000B4580000}"/>
    <cellStyle name="Normal 66 2 2 4 2" xfId="22589" xr:uid="{00000000-0005-0000-0000-0000B5580000}"/>
    <cellStyle name="Normal 66 2 2 4 2 2" xfId="22590" xr:uid="{00000000-0005-0000-0000-0000B6580000}"/>
    <cellStyle name="Normal 66 2 2 4 2 3" xfId="22591" xr:uid="{00000000-0005-0000-0000-0000B7580000}"/>
    <cellStyle name="Normal 66 2 2 4 3" xfId="22592" xr:uid="{00000000-0005-0000-0000-0000B8580000}"/>
    <cellStyle name="Normal 66 2 2 4 4" xfId="22593" xr:uid="{00000000-0005-0000-0000-0000B9580000}"/>
    <cellStyle name="Normal 66 2 2 5" xfId="22594" xr:uid="{00000000-0005-0000-0000-0000BA580000}"/>
    <cellStyle name="Normal 66 2 2 5 2" xfId="22595" xr:uid="{00000000-0005-0000-0000-0000BB580000}"/>
    <cellStyle name="Normal 66 2 2 5 3" xfId="22596" xr:uid="{00000000-0005-0000-0000-0000BC580000}"/>
    <cellStyle name="Normal 66 2 2 6" xfId="22597" xr:uid="{00000000-0005-0000-0000-0000BD580000}"/>
    <cellStyle name="Normal 66 2 2 7" xfId="22598" xr:uid="{00000000-0005-0000-0000-0000BE580000}"/>
    <cellStyle name="Normal 66 2 3" xfId="22599" xr:uid="{00000000-0005-0000-0000-0000BF580000}"/>
    <cellStyle name="Normal 66 2 3 2" xfId="22600" xr:uid="{00000000-0005-0000-0000-0000C0580000}"/>
    <cellStyle name="Normal 66 2 3 2 2" xfId="22601" xr:uid="{00000000-0005-0000-0000-0000C1580000}"/>
    <cellStyle name="Normal 66 2 3 2 3" xfId="22602" xr:uid="{00000000-0005-0000-0000-0000C2580000}"/>
    <cellStyle name="Normal 66 2 3 3" xfId="22603" xr:uid="{00000000-0005-0000-0000-0000C3580000}"/>
    <cellStyle name="Normal 66 2 3 4" xfId="22604" xr:uid="{00000000-0005-0000-0000-0000C4580000}"/>
    <cellStyle name="Normal 66 2 4" xfId="22605" xr:uid="{00000000-0005-0000-0000-0000C5580000}"/>
    <cellStyle name="Normal 66 2 4 2" xfId="22606" xr:uid="{00000000-0005-0000-0000-0000C6580000}"/>
    <cellStyle name="Normal 66 2 4 2 2" xfId="22607" xr:uid="{00000000-0005-0000-0000-0000C7580000}"/>
    <cellStyle name="Normal 66 2 4 2 3" xfId="22608" xr:uid="{00000000-0005-0000-0000-0000C8580000}"/>
    <cellStyle name="Normal 66 2 4 3" xfId="22609" xr:uid="{00000000-0005-0000-0000-0000C9580000}"/>
    <cellStyle name="Normal 66 2 4 4" xfId="22610" xr:uid="{00000000-0005-0000-0000-0000CA580000}"/>
    <cellStyle name="Normal 66 2 5" xfId="22611" xr:uid="{00000000-0005-0000-0000-0000CB580000}"/>
    <cellStyle name="Normal 66 2 5 2" xfId="22612" xr:uid="{00000000-0005-0000-0000-0000CC580000}"/>
    <cellStyle name="Normal 66 2 5 2 2" xfId="22613" xr:uid="{00000000-0005-0000-0000-0000CD580000}"/>
    <cellStyle name="Normal 66 2 5 2 3" xfId="22614" xr:uid="{00000000-0005-0000-0000-0000CE580000}"/>
    <cellStyle name="Normal 66 2 5 3" xfId="22615" xr:uid="{00000000-0005-0000-0000-0000CF580000}"/>
    <cellStyle name="Normal 66 2 5 4" xfId="22616" xr:uid="{00000000-0005-0000-0000-0000D0580000}"/>
    <cellStyle name="Normal 66 2 6" xfId="22617" xr:uid="{00000000-0005-0000-0000-0000D1580000}"/>
    <cellStyle name="Normal 66 2 6 2" xfId="22618" xr:uid="{00000000-0005-0000-0000-0000D2580000}"/>
    <cellStyle name="Normal 66 2 6 3" xfId="22619" xr:uid="{00000000-0005-0000-0000-0000D3580000}"/>
    <cellStyle name="Normal 66 2 7" xfId="22620" xr:uid="{00000000-0005-0000-0000-0000D4580000}"/>
    <cellStyle name="Normal 66 2 8" xfId="22621" xr:uid="{00000000-0005-0000-0000-0000D5580000}"/>
    <cellStyle name="Normal 66 2 9" xfId="22622" xr:uid="{00000000-0005-0000-0000-0000D6580000}"/>
    <cellStyle name="Normal 66 3" xfId="22623" xr:uid="{00000000-0005-0000-0000-0000D7580000}"/>
    <cellStyle name="Normal 66 3 2" xfId="22624" xr:uid="{00000000-0005-0000-0000-0000D8580000}"/>
    <cellStyle name="Normal 66 3 2 2" xfId="22625" xr:uid="{00000000-0005-0000-0000-0000D9580000}"/>
    <cellStyle name="Normal 66 3 2 2 2" xfId="22626" xr:uid="{00000000-0005-0000-0000-0000DA580000}"/>
    <cellStyle name="Normal 66 3 2 2 3" xfId="22627" xr:uid="{00000000-0005-0000-0000-0000DB580000}"/>
    <cellStyle name="Normal 66 3 2 3" xfId="22628" xr:uid="{00000000-0005-0000-0000-0000DC580000}"/>
    <cellStyle name="Normal 66 3 2 4" xfId="22629" xr:uid="{00000000-0005-0000-0000-0000DD580000}"/>
    <cellStyle name="Normal 66 3 3" xfId="22630" xr:uid="{00000000-0005-0000-0000-0000DE580000}"/>
    <cellStyle name="Normal 66 3 3 2" xfId="22631" xr:uid="{00000000-0005-0000-0000-0000DF580000}"/>
    <cellStyle name="Normal 66 3 3 2 2" xfId="22632" xr:uid="{00000000-0005-0000-0000-0000E0580000}"/>
    <cellStyle name="Normal 66 3 3 2 3" xfId="22633" xr:uid="{00000000-0005-0000-0000-0000E1580000}"/>
    <cellStyle name="Normal 66 3 3 3" xfId="22634" xr:uid="{00000000-0005-0000-0000-0000E2580000}"/>
    <cellStyle name="Normal 66 3 3 4" xfId="22635" xr:uid="{00000000-0005-0000-0000-0000E3580000}"/>
    <cellStyle name="Normal 66 3 4" xfId="22636" xr:uid="{00000000-0005-0000-0000-0000E4580000}"/>
    <cellStyle name="Normal 66 3 4 2" xfId="22637" xr:uid="{00000000-0005-0000-0000-0000E5580000}"/>
    <cellStyle name="Normal 66 3 4 2 2" xfId="22638" xr:uid="{00000000-0005-0000-0000-0000E6580000}"/>
    <cellStyle name="Normal 66 3 4 2 3" xfId="22639" xr:uid="{00000000-0005-0000-0000-0000E7580000}"/>
    <cellStyle name="Normal 66 3 4 3" xfId="22640" xr:uid="{00000000-0005-0000-0000-0000E8580000}"/>
    <cellStyle name="Normal 66 3 4 4" xfId="22641" xr:uid="{00000000-0005-0000-0000-0000E9580000}"/>
    <cellStyle name="Normal 66 3 5" xfId="22642" xr:uid="{00000000-0005-0000-0000-0000EA580000}"/>
    <cellStyle name="Normal 66 3 5 2" xfId="22643" xr:uid="{00000000-0005-0000-0000-0000EB580000}"/>
    <cellStyle name="Normal 66 3 5 3" xfId="22644" xr:uid="{00000000-0005-0000-0000-0000EC580000}"/>
    <cellStyle name="Normal 66 3 6" xfId="22645" xr:uid="{00000000-0005-0000-0000-0000ED580000}"/>
    <cellStyle name="Normal 66 3 7" xfId="22646" xr:uid="{00000000-0005-0000-0000-0000EE580000}"/>
    <cellStyle name="Normal 66 4" xfId="22647" xr:uid="{00000000-0005-0000-0000-0000EF580000}"/>
    <cellStyle name="Normal 66 5" xfId="22648" xr:uid="{00000000-0005-0000-0000-0000F0580000}"/>
    <cellStyle name="Normal 66 5 2" xfId="22649" xr:uid="{00000000-0005-0000-0000-0000F1580000}"/>
    <cellStyle name="Normal 66 5 2 2" xfId="22650" xr:uid="{00000000-0005-0000-0000-0000F2580000}"/>
    <cellStyle name="Normal 66 5 2 3" xfId="22651" xr:uid="{00000000-0005-0000-0000-0000F3580000}"/>
    <cellStyle name="Normal 66 5 3" xfId="22652" xr:uid="{00000000-0005-0000-0000-0000F4580000}"/>
    <cellStyle name="Normal 66 5 4" xfId="22653" xr:uid="{00000000-0005-0000-0000-0000F5580000}"/>
    <cellStyle name="Normal 66 6" xfId="22654" xr:uid="{00000000-0005-0000-0000-0000F6580000}"/>
    <cellStyle name="Normal 66 6 2" xfId="22655" xr:uid="{00000000-0005-0000-0000-0000F7580000}"/>
    <cellStyle name="Normal 66 6 2 2" xfId="22656" xr:uid="{00000000-0005-0000-0000-0000F8580000}"/>
    <cellStyle name="Normal 66 6 2 3" xfId="22657" xr:uid="{00000000-0005-0000-0000-0000F9580000}"/>
    <cellStyle name="Normal 66 6 3" xfId="22658" xr:uid="{00000000-0005-0000-0000-0000FA580000}"/>
    <cellStyle name="Normal 66 6 4" xfId="22659" xr:uid="{00000000-0005-0000-0000-0000FB580000}"/>
    <cellStyle name="Normal 66 7" xfId="22660" xr:uid="{00000000-0005-0000-0000-0000FC580000}"/>
    <cellStyle name="Normal 66 7 2" xfId="22661" xr:uid="{00000000-0005-0000-0000-0000FD580000}"/>
    <cellStyle name="Normal 66 7 2 2" xfId="22662" xr:uid="{00000000-0005-0000-0000-0000FE580000}"/>
    <cellStyle name="Normal 66 7 2 3" xfId="22663" xr:uid="{00000000-0005-0000-0000-0000FF580000}"/>
    <cellStyle name="Normal 66 7 3" xfId="22664" xr:uid="{00000000-0005-0000-0000-000000590000}"/>
    <cellStyle name="Normal 66 7 4" xfId="22665" xr:uid="{00000000-0005-0000-0000-000001590000}"/>
    <cellStyle name="Normal 66 8" xfId="22666" xr:uid="{00000000-0005-0000-0000-000002590000}"/>
    <cellStyle name="Normal 66 8 2" xfId="22667" xr:uid="{00000000-0005-0000-0000-000003590000}"/>
    <cellStyle name="Normal 66 8 3" xfId="22668" xr:uid="{00000000-0005-0000-0000-000004590000}"/>
    <cellStyle name="Normal 66 9" xfId="22669" xr:uid="{00000000-0005-0000-0000-000005590000}"/>
    <cellStyle name="Normal 67" xfId="22670" xr:uid="{00000000-0005-0000-0000-000006590000}"/>
    <cellStyle name="Normal 67 10" xfId="22671" xr:uid="{00000000-0005-0000-0000-000007590000}"/>
    <cellStyle name="Normal 67 11" xfId="22672" xr:uid="{00000000-0005-0000-0000-000008590000}"/>
    <cellStyle name="Normal 67 2" xfId="22673" xr:uid="{00000000-0005-0000-0000-000009590000}"/>
    <cellStyle name="Normal 67 2 2" xfId="22674" xr:uid="{00000000-0005-0000-0000-00000A590000}"/>
    <cellStyle name="Normal 67 2 2 2" xfId="22675" xr:uid="{00000000-0005-0000-0000-00000B590000}"/>
    <cellStyle name="Normal 67 2 2 2 2" xfId="22676" xr:uid="{00000000-0005-0000-0000-00000C590000}"/>
    <cellStyle name="Normal 67 2 2 2 2 2" xfId="22677" xr:uid="{00000000-0005-0000-0000-00000D590000}"/>
    <cellStyle name="Normal 67 2 2 2 2 3" xfId="22678" xr:uid="{00000000-0005-0000-0000-00000E590000}"/>
    <cellStyle name="Normal 67 2 2 2 3" xfId="22679" xr:uid="{00000000-0005-0000-0000-00000F590000}"/>
    <cellStyle name="Normal 67 2 2 2 4" xfId="22680" xr:uid="{00000000-0005-0000-0000-000010590000}"/>
    <cellStyle name="Normal 67 2 2 3" xfId="22681" xr:uid="{00000000-0005-0000-0000-000011590000}"/>
    <cellStyle name="Normal 67 2 2 3 2" xfId="22682" xr:uid="{00000000-0005-0000-0000-000012590000}"/>
    <cellStyle name="Normal 67 2 2 3 2 2" xfId="22683" xr:uid="{00000000-0005-0000-0000-000013590000}"/>
    <cellStyle name="Normal 67 2 2 3 2 3" xfId="22684" xr:uid="{00000000-0005-0000-0000-000014590000}"/>
    <cellStyle name="Normal 67 2 2 3 3" xfId="22685" xr:uid="{00000000-0005-0000-0000-000015590000}"/>
    <cellStyle name="Normal 67 2 2 3 4" xfId="22686" xr:uid="{00000000-0005-0000-0000-000016590000}"/>
    <cellStyle name="Normal 67 2 2 4" xfId="22687" xr:uid="{00000000-0005-0000-0000-000017590000}"/>
    <cellStyle name="Normal 67 2 2 4 2" xfId="22688" xr:uid="{00000000-0005-0000-0000-000018590000}"/>
    <cellStyle name="Normal 67 2 2 4 2 2" xfId="22689" xr:uid="{00000000-0005-0000-0000-000019590000}"/>
    <cellStyle name="Normal 67 2 2 4 2 3" xfId="22690" xr:uid="{00000000-0005-0000-0000-00001A590000}"/>
    <cellStyle name="Normal 67 2 2 4 3" xfId="22691" xr:uid="{00000000-0005-0000-0000-00001B590000}"/>
    <cellStyle name="Normal 67 2 2 4 4" xfId="22692" xr:uid="{00000000-0005-0000-0000-00001C590000}"/>
    <cellStyle name="Normal 67 2 2 5" xfId="22693" xr:uid="{00000000-0005-0000-0000-00001D590000}"/>
    <cellStyle name="Normal 67 2 2 5 2" xfId="22694" xr:uid="{00000000-0005-0000-0000-00001E590000}"/>
    <cellStyle name="Normal 67 2 2 5 3" xfId="22695" xr:uid="{00000000-0005-0000-0000-00001F590000}"/>
    <cellStyle name="Normal 67 2 2 6" xfId="22696" xr:uid="{00000000-0005-0000-0000-000020590000}"/>
    <cellStyle name="Normal 67 2 2 7" xfId="22697" xr:uid="{00000000-0005-0000-0000-000021590000}"/>
    <cellStyle name="Normal 67 2 3" xfId="22698" xr:uid="{00000000-0005-0000-0000-000022590000}"/>
    <cellStyle name="Normal 67 2 3 2" xfId="22699" xr:uid="{00000000-0005-0000-0000-000023590000}"/>
    <cellStyle name="Normal 67 2 3 2 2" xfId="22700" xr:uid="{00000000-0005-0000-0000-000024590000}"/>
    <cellStyle name="Normal 67 2 3 2 3" xfId="22701" xr:uid="{00000000-0005-0000-0000-000025590000}"/>
    <cellStyle name="Normal 67 2 3 3" xfId="22702" xr:uid="{00000000-0005-0000-0000-000026590000}"/>
    <cellStyle name="Normal 67 2 3 4" xfId="22703" xr:uid="{00000000-0005-0000-0000-000027590000}"/>
    <cellStyle name="Normal 67 2 4" xfId="22704" xr:uid="{00000000-0005-0000-0000-000028590000}"/>
    <cellStyle name="Normal 67 2 4 2" xfId="22705" xr:uid="{00000000-0005-0000-0000-000029590000}"/>
    <cellStyle name="Normal 67 2 4 2 2" xfId="22706" xr:uid="{00000000-0005-0000-0000-00002A590000}"/>
    <cellStyle name="Normal 67 2 4 2 3" xfId="22707" xr:uid="{00000000-0005-0000-0000-00002B590000}"/>
    <cellStyle name="Normal 67 2 4 3" xfId="22708" xr:uid="{00000000-0005-0000-0000-00002C590000}"/>
    <cellStyle name="Normal 67 2 4 4" xfId="22709" xr:uid="{00000000-0005-0000-0000-00002D590000}"/>
    <cellStyle name="Normal 67 2 5" xfId="22710" xr:uid="{00000000-0005-0000-0000-00002E590000}"/>
    <cellStyle name="Normal 67 2 5 2" xfId="22711" xr:uid="{00000000-0005-0000-0000-00002F590000}"/>
    <cellStyle name="Normal 67 2 5 2 2" xfId="22712" xr:uid="{00000000-0005-0000-0000-000030590000}"/>
    <cellStyle name="Normal 67 2 5 2 3" xfId="22713" xr:uid="{00000000-0005-0000-0000-000031590000}"/>
    <cellStyle name="Normal 67 2 5 3" xfId="22714" xr:uid="{00000000-0005-0000-0000-000032590000}"/>
    <cellStyle name="Normal 67 2 5 4" xfId="22715" xr:uid="{00000000-0005-0000-0000-000033590000}"/>
    <cellStyle name="Normal 67 2 6" xfId="22716" xr:uid="{00000000-0005-0000-0000-000034590000}"/>
    <cellStyle name="Normal 67 2 6 2" xfId="22717" xr:uid="{00000000-0005-0000-0000-000035590000}"/>
    <cellStyle name="Normal 67 2 6 3" xfId="22718" xr:uid="{00000000-0005-0000-0000-000036590000}"/>
    <cellStyle name="Normal 67 2 7" xfId="22719" xr:uid="{00000000-0005-0000-0000-000037590000}"/>
    <cellStyle name="Normal 67 2 8" xfId="22720" xr:uid="{00000000-0005-0000-0000-000038590000}"/>
    <cellStyle name="Normal 67 2 9" xfId="22721" xr:uid="{00000000-0005-0000-0000-000039590000}"/>
    <cellStyle name="Normal 67 3" xfId="22722" xr:uid="{00000000-0005-0000-0000-00003A590000}"/>
    <cellStyle name="Normal 67 3 2" xfId="22723" xr:uid="{00000000-0005-0000-0000-00003B590000}"/>
    <cellStyle name="Normal 67 3 2 2" xfId="22724" xr:uid="{00000000-0005-0000-0000-00003C590000}"/>
    <cellStyle name="Normal 67 3 2 2 2" xfId="22725" xr:uid="{00000000-0005-0000-0000-00003D590000}"/>
    <cellStyle name="Normal 67 3 2 2 3" xfId="22726" xr:uid="{00000000-0005-0000-0000-00003E590000}"/>
    <cellStyle name="Normal 67 3 2 3" xfId="22727" xr:uid="{00000000-0005-0000-0000-00003F590000}"/>
    <cellStyle name="Normal 67 3 2 4" xfId="22728" xr:uid="{00000000-0005-0000-0000-000040590000}"/>
    <cellStyle name="Normal 67 3 3" xfId="22729" xr:uid="{00000000-0005-0000-0000-000041590000}"/>
    <cellStyle name="Normal 67 3 3 2" xfId="22730" xr:uid="{00000000-0005-0000-0000-000042590000}"/>
    <cellStyle name="Normal 67 3 3 2 2" xfId="22731" xr:uid="{00000000-0005-0000-0000-000043590000}"/>
    <cellStyle name="Normal 67 3 3 2 3" xfId="22732" xr:uid="{00000000-0005-0000-0000-000044590000}"/>
    <cellStyle name="Normal 67 3 3 3" xfId="22733" xr:uid="{00000000-0005-0000-0000-000045590000}"/>
    <cellStyle name="Normal 67 3 3 4" xfId="22734" xr:uid="{00000000-0005-0000-0000-000046590000}"/>
    <cellStyle name="Normal 67 3 4" xfId="22735" xr:uid="{00000000-0005-0000-0000-000047590000}"/>
    <cellStyle name="Normal 67 3 4 2" xfId="22736" xr:uid="{00000000-0005-0000-0000-000048590000}"/>
    <cellStyle name="Normal 67 3 4 2 2" xfId="22737" xr:uid="{00000000-0005-0000-0000-000049590000}"/>
    <cellStyle name="Normal 67 3 4 2 3" xfId="22738" xr:uid="{00000000-0005-0000-0000-00004A590000}"/>
    <cellStyle name="Normal 67 3 4 3" xfId="22739" xr:uid="{00000000-0005-0000-0000-00004B590000}"/>
    <cellStyle name="Normal 67 3 4 4" xfId="22740" xr:uid="{00000000-0005-0000-0000-00004C590000}"/>
    <cellStyle name="Normal 67 3 5" xfId="22741" xr:uid="{00000000-0005-0000-0000-00004D590000}"/>
    <cellStyle name="Normal 67 3 5 2" xfId="22742" xr:uid="{00000000-0005-0000-0000-00004E590000}"/>
    <cellStyle name="Normal 67 3 5 3" xfId="22743" xr:uid="{00000000-0005-0000-0000-00004F590000}"/>
    <cellStyle name="Normal 67 3 6" xfId="22744" xr:uid="{00000000-0005-0000-0000-000050590000}"/>
    <cellStyle name="Normal 67 3 7" xfId="22745" xr:uid="{00000000-0005-0000-0000-000051590000}"/>
    <cellStyle name="Normal 67 4" xfId="22746" xr:uid="{00000000-0005-0000-0000-000052590000}"/>
    <cellStyle name="Normal 67 5" xfId="22747" xr:uid="{00000000-0005-0000-0000-000053590000}"/>
    <cellStyle name="Normal 67 5 2" xfId="22748" xr:uid="{00000000-0005-0000-0000-000054590000}"/>
    <cellStyle name="Normal 67 5 2 2" xfId="22749" xr:uid="{00000000-0005-0000-0000-000055590000}"/>
    <cellStyle name="Normal 67 5 2 3" xfId="22750" xr:uid="{00000000-0005-0000-0000-000056590000}"/>
    <cellStyle name="Normal 67 5 3" xfId="22751" xr:uid="{00000000-0005-0000-0000-000057590000}"/>
    <cellStyle name="Normal 67 5 4" xfId="22752" xr:uid="{00000000-0005-0000-0000-000058590000}"/>
    <cellStyle name="Normal 67 6" xfId="22753" xr:uid="{00000000-0005-0000-0000-000059590000}"/>
    <cellStyle name="Normal 67 6 2" xfId="22754" xr:uid="{00000000-0005-0000-0000-00005A590000}"/>
    <cellStyle name="Normal 67 6 2 2" xfId="22755" xr:uid="{00000000-0005-0000-0000-00005B590000}"/>
    <cellStyle name="Normal 67 6 2 3" xfId="22756" xr:uid="{00000000-0005-0000-0000-00005C590000}"/>
    <cellStyle name="Normal 67 6 3" xfId="22757" xr:uid="{00000000-0005-0000-0000-00005D590000}"/>
    <cellStyle name="Normal 67 6 4" xfId="22758" xr:uid="{00000000-0005-0000-0000-00005E590000}"/>
    <cellStyle name="Normal 67 7" xfId="22759" xr:uid="{00000000-0005-0000-0000-00005F590000}"/>
    <cellStyle name="Normal 67 7 2" xfId="22760" xr:uid="{00000000-0005-0000-0000-000060590000}"/>
    <cellStyle name="Normal 67 7 2 2" xfId="22761" xr:uid="{00000000-0005-0000-0000-000061590000}"/>
    <cellStyle name="Normal 67 7 2 3" xfId="22762" xr:uid="{00000000-0005-0000-0000-000062590000}"/>
    <cellStyle name="Normal 67 7 3" xfId="22763" xr:uid="{00000000-0005-0000-0000-000063590000}"/>
    <cellStyle name="Normal 67 7 4" xfId="22764" xr:uid="{00000000-0005-0000-0000-000064590000}"/>
    <cellStyle name="Normal 67 8" xfId="22765" xr:uid="{00000000-0005-0000-0000-000065590000}"/>
    <cellStyle name="Normal 67 8 2" xfId="22766" xr:uid="{00000000-0005-0000-0000-000066590000}"/>
    <cellStyle name="Normal 67 8 3" xfId="22767" xr:uid="{00000000-0005-0000-0000-000067590000}"/>
    <cellStyle name="Normal 67 9" xfId="22768" xr:uid="{00000000-0005-0000-0000-000068590000}"/>
    <cellStyle name="Normal 68" xfId="22769" xr:uid="{00000000-0005-0000-0000-000069590000}"/>
    <cellStyle name="Normal 68 10" xfId="22770" xr:uid="{00000000-0005-0000-0000-00006A590000}"/>
    <cellStyle name="Normal 68 11" xfId="22771" xr:uid="{00000000-0005-0000-0000-00006B590000}"/>
    <cellStyle name="Normal 68 2" xfId="22772" xr:uid="{00000000-0005-0000-0000-00006C590000}"/>
    <cellStyle name="Normal 68 2 2" xfId="22773" xr:uid="{00000000-0005-0000-0000-00006D590000}"/>
    <cellStyle name="Normal 68 2 2 2" xfId="22774" xr:uid="{00000000-0005-0000-0000-00006E590000}"/>
    <cellStyle name="Normal 68 2 2 2 2" xfId="22775" xr:uid="{00000000-0005-0000-0000-00006F590000}"/>
    <cellStyle name="Normal 68 2 2 2 2 2" xfId="22776" xr:uid="{00000000-0005-0000-0000-000070590000}"/>
    <cellStyle name="Normal 68 2 2 2 2 3" xfId="22777" xr:uid="{00000000-0005-0000-0000-000071590000}"/>
    <cellStyle name="Normal 68 2 2 2 3" xfId="22778" xr:uid="{00000000-0005-0000-0000-000072590000}"/>
    <cellStyle name="Normal 68 2 2 2 4" xfId="22779" xr:uid="{00000000-0005-0000-0000-000073590000}"/>
    <cellStyle name="Normal 68 2 2 3" xfId="22780" xr:uid="{00000000-0005-0000-0000-000074590000}"/>
    <cellStyle name="Normal 68 2 2 3 2" xfId="22781" xr:uid="{00000000-0005-0000-0000-000075590000}"/>
    <cellStyle name="Normal 68 2 2 3 2 2" xfId="22782" xr:uid="{00000000-0005-0000-0000-000076590000}"/>
    <cellStyle name="Normal 68 2 2 3 2 3" xfId="22783" xr:uid="{00000000-0005-0000-0000-000077590000}"/>
    <cellStyle name="Normal 68 2 2 3 3" xfId="22784" xr:uid="{00000000-0005-0000-0000-000078590000}"/>
    <cellStyle name="Normal 68 2 2 3 4" xfId="22785" xr:uid="{00000000-0005-0000-0000-000079590000}"/>
    <cellStyle name="Normal 68 2 2 4" xfId="22786" xr:uid="{00000000-0005-0000-0000-00007A590000}"/>
    <cellStyle name="Normal 68 2 2 4 2" xfId="22787" xr:uid="{00000000-0005-0000-0000-00007B590000}"/>
    <cellStyle name="Normal 68 2 2 4 2 2" xfId="22788" xr:uid="{00000000-0005-0000-0000-00007C590000}"/>
    <cellStyle name="Normal 68 2 2 4 2 3" xfId="22789" xr:uid="{00000000-0005-0000-0000-00007D590000}"/>
    <cellStyle name="Normal 68 2 2 4 3" xfId="22790" xr:uid="{00000000-0005-0000-0000-00007E590000}"/>
    <cellStyle name="Normal 68 2 2 4 4" xfId="22791" xr:uid="{00000000-0005-0000-0000-00007F590000}"/>
    <cellStyle name="Normal 68 2 2 5" xfId="22792" xr:uid="{00000000-0005-0000-0000-000080590000}"/>
    <cellStyle name="Normal 68 2 2 5 2" xfId="22793" xr:uid="{00000000-0005-0000-0000-000081590000}"/>
    <cellStyle name="Normal 68 2 2 5 3" xfId="22794" xr:uid="{00000000-0005-0000-0000-000082590000}"/>
    <cellStyle name="Normal 68 2 2 6" xfId="22795" xr:uid="{00000000-0005-0000-0000-000083590000}"/>
    <cellStyle name="Normal 68 2 2 7" xfId="22796" xr:uid="{00000000-0005-0000-0000-000084590000}"/>
    <cellStyle name="Normal 68 2 3" xfId="22797" xr:uid="{00000000-0005-0000-0000-000085590000}"/>
    <cellStyle name="Normal 68 2 3 2" xfId="22798" xr:uid="{00000000-0005-0000-0000-000086590000}"/>
    <cellStyle name="Normal 68 2 3 2 2" xfId="22799" xr:uid="{00000000-0005-0000-0000-000087590000}"/>
    <cellStyle name="Normal 68 2 3 2 3" xfId="22800" xr:uid="{00000000-0005-0000-0000-000088590000}"/>
    <cellStyle name="Normal 68 2 3 3" xfId="22801" xr:uid="{00000000-0005-0000-0000-000089590000}"/>
    <cellStyle name="Normal 68 2 3 4" xfId="22802" xr:uid="{00000000-0005-0000-0000-00008A590000}"/>
    <cellStyle name="Normal 68 2 4" xfId="22803" xr:uid="{00000000-0005-0000-0000-00008B590000}"/>
    <cellStyle name="Normal 68 2 4 2" xfId="22804" xr:uid="{00000000-0005-0000-0000-00008C590000}"/>
    <cellStyle name="Normal 68 2 4 2 2" xfId="22805" xr:uid="{00000000-0005-0000-0000-00008D590000}"/>
    <cellStyle name="Normal 68 2 4 2 3" xfId="22806" xr:uid="{00000000-0005-0000-0000-00008E590000}"/>
    <cellStyle name="Normal 68 2 4 3" xfId="22807" xr:uid="{00000000-0005-0000-0000-00008F590000}"/>
    <cellStyle name="Normal 68 2 4 4" xfId="22808" xr:uid="{00000000-0005-0000-0000-000090590000}"/>
    <cellStyle name="Normal 68 2 5" xfId="22809" xr:uid="{00000000-0005-0000-0000-000091590000}"/>
    <cellStyle name="Normal 68 2 5 2" xfId="22810" xr:uid="{00000000-0005-0000-0000-000092590000}"/>
    <cellStyle name="Normal 68 2 5 2 2" xfId="22811" xr:uid="{00000000-0005-0000-0000-000093590000}"/>
    <cellStyle name="Normal 68 2 5 2 3" xfId="22812" xr:uid="{00000000-0005-0000-0000-000094590000}"/>
    <cellStyle name="Normal 68 2 5 3" xfId="22813" xr:uid="{00000000-0005-0000-0000-000095590000}"/>
    <cellStyle name="Normal 68 2 5 4" xfId="22814" xr:uid="{00000000-0005-0000-0000-000096590000}"/>
    <cellStyle name="Normal 68 2 6" xfId="22815" xr:uid="{00000000-0005-0000-0000-000097590000}"/>
    <cellStyle name="Normal 68 2 6 2" xfId="22816" xr:uid="{00000000-0005-0000-0000-000098590000}"/>
    <cellStyle name="Normal 68 2 6 3" xfId="22817" xr:uid="{00000000-0005-0000-0000-000099590000}"/>
    <cellStyle name="Normal 68 2 7" xfId="22818" xr:uid="{00000000-0005-0000-0000-00009A590000}"/>
    <cellStyle name="Normal 68 2 8" xfId="22819" xr:uid="{00000000-0005-0000-0000-00009B590000}"/>
    <cellStyle name="Normal 68 2 9" xfId="22820" xr:uid="{00000000-0005-0000-0000-00009C590000}"/>
    <cellStyle name="Normal 68 3" xfId="22821" xr:uid="{00000000-0005-0000-0000-00009D590000}"/>
    <cellStyle name="Normal 68 3 2" xfId="22822" xr:uid="{00000000-0005-0000-0000-00009E590000}"/>
    <cellStyle name="Normal 68 3 2 2" xfId="22823" xr:uid="{00000000-0005-0000-0000-00009F590000}"/>
    <cellStyle name="Normal 68 3 2 2 2" xfId="22824" xr:uid="{00000000-0005-0000-0000-0000A0590000}"/>
    <cellStyle name="Normal 68 3 2 2 3" xfId="22825" xr:uid="{00000000-0005-0000-0000-0000A1590000}"/>
    <cellStyle name="Normal 68 3 2 3" xfId="22826" xr:uid="{00000000-0005-0000-0000-0000A2590000}"/>
    <cellStyle name="Normal 68 3 2 4" xfId="22827" xr:uid="{00000000-0005-0000-0000-0000A3590000}"/>
    <cellStyle name="Normal 68 3 3" xfId="22828" xr:uid="{00000000-0005-0000-0000-0000A4590000}"/>
    <cellStyle name="Normal 68 3 3 2" xfId="22829" xr:uid="{00000000-0005-0000-0000-0000A5590000}"/>
    <cellStyle name="Normal 68 3 3 2 2" xfId="22830" xr:uid="{00000000-0005-0000-0000-0000A6590000}"/>
    <cellStyle name="Normal 68 3 3 2 3" xfId="22831" xr:uid="{00000000-0005-0000-0000-0000A7590000}"/>
    <cellStyle name="Normal 68 3 3 3" xfId="22832" xr:uid="{00000000-0005-0000-0000-0000A8590000}"/>
    <cellStyle name="Normal 68 3 3 4" xfId="22833" xr:uid="{00000000-0005-0000-0000-0000A9590000}"/>
    <cellStyle name="Normal 68 3 4" xfId="22834" xr:uid="{00000000-0005-0000-0000-0000AA590000}"/>
    <cellStyle name="Normal 68 3 4 2" xfId="22835" xr:uid="{00000000-0005-0000-0000-0000AB590000}"/>
    <cellStyle name="Normal 68 3 4 2 2" xfId="22836" xr:uid="{00000000-0005-0000-0000-0000AC590000}"/>
    <cellStyle name="Normal 68 3 4 2 3" xfId="22837" xr:uid="{00000000-0005-0000-0000-0000AD590000}"/>
    <cellStyle name="Normal 68 3 4 3" xfId="22838" xr:uid="{00000000-0005-0000-0000-0000AE590000}"/>
    <cellStyle name="Normal 68 3 4 4" xfId="22839" xr:uid="{00000000-0005-0000-0000-0000AF590000}"/>
    <cellStyle name="Normal 68 3 5" xfId="22840" xr:uid="{00000000-0005-0000-0000-0000B0590000}"/>
    <cellStyle name="Normal 68 3 5 2" xfId="22841" xr:uid="{00000000-0005-0000-0000-0000B1590000}"/>
    <cellStyle name="Normal 68 3 5 3" xfId="22842" xr:uid="{00000000-0005-0000-0000-0000B2590000}"/>
    <cellStyle name="Normal 68 3 6" xfId="22843" xr:uid="{00000000-0005-0000-0000-0000B3590000}"/>
    <cellStyle name="Normal 68 3 7" xfId="22844" xr:uid="{00000000-0005-0000-0000-0000B4590000}"/>
    <cellStyle name="Normal 68 4" xfId="22845" xr:uid="{00000000-0005-0000-0000-0000B5590000}"/>
    <cellStyle name="Normal 68 5" xfId="22846" xr:uid="{00000000-0005-0000-0000-0000B6590000}"/>
    <cellStyle name="Normal 68 5 2" xfId="22847" xr:uid="{00000000-0005-0000-0000-0000B7590000}"/>
    <cellStyle name="Normal 68 5 2 2" xfId="22848" xr:uid="{00000000-0005-0000-0000-0000B8590000}"/>
    <cellStyle name="Normal 68 5 2 3" xfId="22849" xr:uid="{00000000-0005-0000-0000-0000B9590000}"/>
    <cellStyle name="Normal 68 5 3" xfId="22850" xr:uid="{00000000-0005-0000-0000-0000BA590000}"/>
    <cellStyle name="Normal 68 5 4" xfId="22851" xr:uid="{00000000-0005-0000-0000-0000BB590000}"/>
    <cellStyle name="Normal 68 6" xfId="22852" xr:uid="{00000000-0005-0000-0000-0000BC590000}"/>
    <cellStyle name="Normal 68 6 2" xfId="22853" xr:uid="{00000000-0005-0000-0000-0000BD590000}"/>
    <cellStyle name="Normal 68 6 2 2" xfId="22854" xr:uid="{00000000-0005-0000-0000-0000BE590000}"/>
    <cellStyle name="Normal 68 6 2 3" xfId="22855" xr:uid="{00000000-0005-0000-0000-0000BF590000}"/>
    <cellStyle name="Normal 68 6 3" xfId="22856" xr:uid="{00000000-0005-0000-0000-0000C0590000}"/>
    <cellStyle name="Normal 68 6 4" xfId="22857" xr:uid="{00000000-0005-0000-0000-0000C1590000}"/>
    <cellStyle name="Normal 68 7" xfId="22858" xr:uid="{00000000-0005-0000-0000-0000C2590000}"/>
    <cellStyle name="Normal 68 7 2" xfId="22859" xr:uid="{00000000-0005-0000-0000-0000C3590000}"/>
    <cellStyle name="Normal 68 7 2 2" xfId="22860" xr:uid="{00000000-0005-0000-0000-0000C4590000}"/>
    <cellStyle name="Normal 68 7 2 3" xfId="22861" xr:uid="{00000000-0005-0000-0000-0000C5590000}"/>
    <cellStyle name="Normal 68 7 3" xfId="22862" xr:uid="{00000000-0005-0000-0000-0000C6590000}"/>
    <cellStyle name="Normal 68 7 4" xfId="22863" xr:uid="{00000000-0005-0000-0000-0000C7590000}"/>
    <cellStyle name="Normal 68 8" xfId="22864" xr:uid="{00000000-0005-0000-0000-0000C8590000}"/>
    <cellStyle name="Normal 68 8 2" xfId="22865" xr:uid="{00000000-0005-0000-0000-0000C9590000}"/>
    <cellStyle name="Normal 68 8 3" xfId="22866" xr:uid="{00000000-0005-0000-0000-0000CA590000}"/>
    <cellStyle name="Normal 68 9" xfId="22867" xr:uid="{00000000-0005-0000-0000-0000CB590000}"/>
    <cellStyle name="Normal 69" xfId="22868" xr:uid="{00000000-0005-0000-0000-0000CC590000}"/>
    <cellStyle name="Normal 69 10" xfId="22869" xr:uid="{00000000-0005-0000-0000-0000CD590000}"/>
    <cellStyle name="Normal 69 11" xfId="22870" xr:uid="{00000000-0005-0000-0000-0000CE590000}"/>
    <cellStyle name="Normal 69 2" xfId="22871" xr:uid="{00000000-0005-0000-0000-0000CF590000}"/>
    <cellStyle name="Normal 69 2 2" xfId="22872" xr:uid="{00000000-0005-0000-0000-0000D0590000}"/>
    <cellStyle name="Normal 69 2 2 2" xfId="22873" xr:uid="{00000000-0005-0000-0000-0000D1590000}"/>
    <cellStyle name="Normal 69 2 2 2 2" xfId="22874" xr:uid="{00000000-0005-0000-0000-0000D2590000}"/>
    <cellStyle name="Normal 69 2 2 2 2 2" xfId="22875" xr:uid="{00000000-0005-0000-0000-0000D3590000}"/>
    <cellStyle name="Normal 69 2 2 2 2 3" xfId="22876" xr:uid="{00000000-0005-0000-0000-0000D4590000}"/>
    <cellStyle name="Normal 69 2 2 2 3" xfId="22877" xr:uid="{00000000-0005-0000-0000-0000D5590000}"/>
    <cellStyle name="Normal 69 2 2 2 4" xfId="22878" xr:uid="{00000000-0005-0000-0000-0000D6590000}"/>
    <cellStyle name="Normal 69 2 2 3" xfId="22879" xr:uid="{00000000-0005-0000-0000-0000D7590000}"/>
    <cellStyle name="Normal 69 2 2 3 2" xfId="22880" xr:uid="{00000000-0005-0000-0000-0000D8590000}"/>
    <cellStyle name="Normal 69 2 2 3 2 2" xfId="22881" xr:uid="{00000000-0005-0000-0000-0000D9590000}"/>
    <cellStyle name="Normal 69 2 2 3 2 3" xfId="22882" xr:uid="{00000000-0005-0000-0000-0000DA590000}"/>
    <cellStyle name="Normal 69 2 2 3 3" xfId="22883" xr:uid="{00000000-0005-0000-0000-0000DB590000}"/>
    <cellStyle name="Normal 69 2 2 3 4" xfId="22884" xr:uid="{00000000-0005-0000-0000-0000DC590000}"/>
    <cellStyle name="Normal 69 2 2 4" xfId="22885" xr:uid="{00000000-0005-0000-0000-0000DD590000}"/>
    <cellStyle name="Normal 69 2 2 4 2" xfId="22886" xr:uid="{00000000-0005-0000-0000-0000DE590000}"/>
    <cellStyle name="Normal 69 2 2 4 2 2" xfId="22887" xr:uid="{00000000-0005-0000-0000-0000DF590000}"/>
    <cellStyle name="Normal 69 2 2 4 2 3" xfId="22888" xr:uid="{00000000-0005-0000-0000-0000E0590000}"/>
    <cellStyle name="Normal 69 2 2 4 3" xfId="22889" xr:uid="{00000000-0005-0000-0000-0000E1590000}"/>
    <cellStyle name="Normal 69 2 2 4 4" xfId="22890" xr:uid="{00000000-0005-0000-0000-0000E2590000}"/>
    <cellStyle name="Normal 69 2 2 5" xfId="22891" xr:uid="{00000000-0005-0000-0000-0000E3590000}"/>
    <cellStyle name="Normal 69 2 2 5 2" xfId="22892" xr:uid="{00000000-0005-0000-0000-0000E4590000}"/>
    <cellStyle name="Normal 69 2 2 5 3" xfId="22893" xr:uid="{00000000-0005-0000-0000-0000E5590000}"/>
    <cellStyle name="Normal 69 2 2 6" xfId="22894" xr:uid="{00000000-0005-0000-0000-0000E6590000}"/>
    <cellStyle name="Normal 69 2 2 7" xfId="22895" xr:uid="{00000000-0005-0000-0000-0000E7590000}"/>
    <cellStyle name="Normal 69 2 3" xfId="22896" xr:uid="{00000000-0005-0000-0000-0000E8590000}"/>
    <cellStyle name="Normal 69 2 3 2" xfId="22897" xr:uid="{00000000-0005-0000-0000-0000E9590000}"/>
    <cellStyle name="Normal 69 2 3 2 2" xfId="22898" xr:uid="{00000000-0005-0000-0000-0000EA590000}"/>
    <cellStyle name="Normal 69 2 3 2 3" xfId="22899" xr:uid="{00000000-0005-0000-0000-0000EB590000}"/>
    <cellStyle name="Normal 69 2 3 3" xfId="22900" xr:uid="{00000000-0005-0000-0000-0000EC590000}"/>
    <cellStyle name="Normal 69 2 3 4" xfId="22901" xr:uid="{00000000-0005-0000-0000-0000ED590000}"/>
    <cellStyle name="Normal 69 2 4" xfId="22902" xr:uid="{00000000-0005-0000-0000-0000EE590000}"/>
    <cellStyle name="Normal 69 2 4 2" xfId="22903" xr:uid="{00000000-0005-0000-0000-0000EF590000}"/>
    <cellStyle name="Normal 69 2 4 2 2" xfId="22904" xr:uid="{00000000-0005-0000-0000-0000F0590000}"/>
    <cellStyle name="Normal 69 2 4 2 3" xfId="22905" xr:uid="{00000000-0005-0000-0000-0000F1590000}"/>
    <cellStyle name="Normal 69 2 4 3" xfId="22906" xr:uid="{00000000-0005-0000-0000-0000F2590000}"/>
    <cellStyle name="Normal 69 2 4 4" xfId="22907" xr:uid="{00000000-0005-0000-0000-0000F3590000}"/>
    <cellStyle name="Normal 69 2 5" xfId="22908" xr:uid="{00000000-0005-0000-0000-0000F4590000}"/>
    <cellStyle name="Normal 69 2 5 2" xfId="22909" xr:uid="{00000000-0005-0000-0000-0000F5590000}"/>
    <cellStyle name="Normal 69 2 5 2 2" xfId="22910" xr:uid="{00000000-0005-0000-0000-0000F6590000}"/>
    <cellStyle name="Normal 69 2 5 2 3" xfId="22911" xr:uid="{00000000-0005-0000-0000-0000F7590000}"/>
    <cellStyle name="Normal 69 2 5 3" xfId="22912" xr:uid="{00000000-0005-0000-0000-0000F8590000}"/>
    <cellStyle name="Normal 69 2 5 4" xfId="22913" xr:uid="{00000000-0005-0000-0000-0000F9590000}"/>
    <cellStyle name="Normal 69 2 6" xfId="22914" xr:uid="{00000000-0005-0000-0000-0000FA590000}"/>
    <cellStyle name="Normal 69 2 6 2" xfId="22915" xr:uid="{00000000-0005-0000-0000-0000FB590000}"/>
    <cellStyle name="Normal 69 2 6 3" xfId="22916" xr:uid="{00000000-0005-0000-0000-0000FC590000}"/>
    <cellStyle name="Normal 69 2 7" xfId="22917" xr:uid="{00000000-0005-0000-0000-0000FD590000}"/>
    <cellStyle name="Normal 69 2 8" xfId="22918" xr:uid="{00000000-0005-0000-0000-0000FE590000}"/>
    <cellStyle name="Normal 69 2 9" xfId="22919" xr:uid="{00000000-0005-0000-0000-0000FF590000}"/>
    <cellStyle name="Normal 69 3" xfId="22920" xr:uid="{00000000-0005-0000-0000-0000005A0000}"/>
    <cellStyle name="Normal 69 3 2" xfId="22921" xr:uid="{00000000-0005-0000-0000-0000015A0000}"/>
    <cellStyle name="Normal 69 3 2 2" xfId="22922" xr:uid="{00000000-0005-0000-0000-0000025A0000}"/>
    <cellStyle name="Normal 69 3 2 2 2" xfId="22923" xr:uid="{00000000-0005-0000-0000-0000035A0000}"/>
    <cellStyle name="Normal 69 3 2 2 3" xfId="22924" xr:uid="{00000000-0005-0000-0000-0000045A0000}"/>
    <cellStyle name="Normal 69 3 2 3" xfId="22925" xr:uid="{00000000-0005-0000-0000-0000055A0000}"/>
    <cellStyle name="Normal 69 3 2 4" xfId="22926" xr:uid="{00000000-0005-0000-0000-0000065A0000}"/>
    <cellStyle name="Normal 69 3 3" xfId="22927" xr:uid="{00000000-0005-0000-0000-0000075A0000}"/>
    <cellStyle name="Normal 69 3 3 2" xfId="22928" xr:uid="{00000000-0005-0000-0000-0000085A0000}"/>
    <cellStyle name="Normal 69 3 3 2 2" xfId="22929" xr:uid="{00000000-0005-0000-0000-0000095A0000}"/>
    <cellStyle name="Normal 69 3 3 2 3" xfId="22930" xr:uid="{00000000-0005-0000-0000-00000A5A0000}"/>
    <cellStyle name="Normal 69 3 3 3" xfId="22931" xr:uid="{00000000-0005-0000-0000-00000B5A0000}"/>
    <cellStyle name="Normal 69 3 3 4" xfId="22932" xr:uid="{00000000-0005-0000-0000-00000C5A0000}"/>
    <cellStyle name="Normal 69 3 4" xfId="22933" xr:uid="{00000000-0005-0000-0000-00000D5A0000}"/>
    <cellStyle name="Normal 69 3 4 2" xfId="22934" xr:uid="{00000000-0005-0000-0000-00000E5A0000}"/>
    <cellStyle name="Normal 69 3 4 2 2" xfId="22935" xr:uid="{00000000-0005-0000-0000-00000F5A0000}"/>
    <cellStyle name="Normal 69 3 4 2 3" xfId="22936" xr:uid="{00000000-0005-0000-0000-0000105A0000}"/>
    <cellStyle name="Normal 69 3 4 3" xfId="22937" xr:uid="{00000000-0005-0000-0000-0000115A0000}"/>
    <cellStyle name="Normal 69 3 4 4" xfId="22938" xr:uid="{00000000-0005-0000-0000-0000125A0000}"/>
    <cellStyle name="Normal 69 3 5" xfId="22939" xr:uid="{00000000-0005-0000-0000-0000135A0000}"/>
    <cellStyle name="Normal 69 3 5 2" xfId="22940" xr:uid="{00000000-0005-0000-0000-0000145A0000}"/>
    <cellStyle name="Normal 69 3 5 3" xfId="22941" xr:uid="{00000000-0005-0000-0000-0000155A0000}"/>
    <cellStyle name="Normal 69 3 6" xfId="22942" xr:uid="{00000000-0005-0000-0000-0000165A0000}"/>
    <cellStyle name="Normal 69 3 7" xfId="22943" xr:uid="{00000000-0005-0000-0000-0000175A0000}"/>
    <cellStyle name="Normal 69 4" xfId="22944" xr:uid="{00000000-0005-0000-0000-0000185A0000}"/>
    <cellStyle name="Normal 69 5" xfId="22945" xr:uid="{00000000-0005-0000-0000-0000195A0000}"/>
    <cellStyle name="Normal 69 5 2" xfId="22946" xr:uid="{00000000-0005-0000-0000-00001A5A0000}"/>
    <cellStyle name="Normal 69 5 2 2" xfId="22947" xr:uid="{00000000-0005-0000-0000-00001B5A0000}"/>
    <cellStyle name="Normal 69 5 2 3" xfId="22948" xr:uid="{00000000-0005-0000-0000-00001C5A0000}"/>
    <cellStyle name="Normal 69 5 3" xfId="22949" xr:uid="{00000000-0005-0000-0000-00001D5A0000}"/>
    <cellStyle name="Normal 69 5 4" xfId="22950" xr:uid="{00000000-0005-0000-0000-00001E5A0000}"/>
    <cellStyle name="Normal 69 6" xfId="22951" xr:uid="{00000000-0005-0000-0000-00001F5A0000}"/>
    <cellStyle name="Normal 69 6 2" xfId="22952" xr:uid="{00000000-0005-0000-0000-0000205A0000}"/>
    <cellStyle name="Normal 69 6 2 2" xfId="22953" xr:uid="{00000000-0005-0000-0000-0000215A0000}"/>
    <cellStyle name="Normal 69 6 2 3" xfId="22954" xr:uid="{00000000-0005-0000-0000-0000225A0000}"/>
    <cellStyle name="Normal 69 6 3" xfId="22955" xr:uid="{00000000-0005-0000-0000-0000235A0000}"/>
    <cellStyle name="Normal 69 6 4" xfId="22956" xr:uid="{00000000-0005-0000-0000-0000245A0000}"/>
    <cellStyle name="Normal 69 7" xfId="22957" xr:uid="{00000000-0005-0000-0000-0000255A0000}"/>
    <cellStyle name="Normal 69 7 2" xfId="22958" xr:uid="{00000000-0005-0000-0000-0000265A0000}"/>
    <cellStyle name="Normal 69 7 2 2" xfId="22959" xr:uid="{00000000-0005-0000-0000-0000275A0000}"/>
    <cellStyle name="Normal 69 7 2 3" xfId="22960" xr:uid="{00000000-0005-0000-0000-0000285A0000}"/>
    <cellStyle name="Normal 69 7 3" xfId="22961" xr:uid="{00000000-0005-0000-0000-0000295A0000}"/>
    <cellStyle name="Normal 69 7 4" xfId="22962" xr:uid="{00000000-0005-0000-0000-00002A5A0000}"/>
    <cellStyle name="Normal 69 8" xfId="22963" xr:uid="{00000000-0005-0000-0000-00002B5A0000}"/>
    <cellStyle name="Normal 69 8 2" xfId="22964" xr:uid="{00000000-0005-0000-0000-00002C5A0000}"/>
    <cellStyle name="Normal 69 8 3" xfId="22965" xr:uid="{00000000-0005-0000-0000-00002D5A0000}"/>
    <cellStyle name="Normal 69 9" xfId="22966" xr:uid="{00000000-0005-0000-0000-00002E5A0000}"/>
    <cellStyle name="Normal 7" xfId="40" xr:uid="{00000000-0005-0000-0000-00002F5A0000}"/>
    <cellStyle name="Normal 7 10" xfId="22967" xr:uid="{00000000-0005-0000-0000-0000305A0000}"/>
    <cellStyle name="Normal 7 10 2" xfId="22968" xr:uid="{00000000-0005-0000-0000-0000315A0000}"/>
    <cellStyle name="Normal 7 10 2 2" xfId="22969" xr:uid="{00000000-0005-0000-0000-0000325A0000}"/>
    <cellStyle name="Normal 7 10 2 2 2" xfId="22970" xr:uid="{00000000-0005-0000-0000-0000335A0000}"/>
    <cellStyle name="Normal 7 10 2 3" xfId="22971" xr:uid="{00000000-0005-0000-0000-0000345A0000}"/>
    <cellStyle name="Normal 7 10 3" xfId="22972" xr:uid="{00000000-0005-0000-0000-0000355A0000}"/>
    <cellStyle name="Normal 7 10 3 2" xfId="22973" xr:uid="{00000000-0005-0000-0000-0000365A0000}"/>
    <cellStyle name="Normal 7 10 3 2 2" xfId="22974" xr:uid="{00000000-0005-0000-0000-0000375A0000}"/>
    <cellStyle name="Normal 7 10 3 3" xfId="22975" xr:uid="{00000000-0005-0000-0000-0000385A0000}"/>
    <cellStyle name="Normal 7 10 4" xfId="22976" xr:uid="{00000000-0005-0000-0000-0000395A0000}"/>
    <cellStyle name="Normal 7 10 4 2" xfId="22977" xr:uid="{00000000-0005-0000-0000-00003A5A0000}"/>
    <cellStyle name="Normal 7 10 5" xfId="22978" xr:uid="{00000000-0005-0000-0000-00003B5A0000}"/>
    <cellStyle name="Normal 7 11" xfId="22979" xr:uid="{00000000-0005-0000-0000-00003C5A0000}"/>
    <cellStyle name="Normal 7 11 2" xfId="22980" xr:uid="{00000000-0005-0000-0000-00003D5A0000}"/>
    <cellStyle name="Normal 7 11 2 2" xfId="22981" xr:uid="{00000000-0005-0000-0000-00003E5A0000}"/>
    <cellStyle name="Normal 7 11 2 2 2" xfId="22982" xr:uid="{00000000-0005-0000-0000-00003F5A0000}"/>
    <cellStyle name="Normal 7 11 2 3" xfId="22983" xr:uid="{00000000-0005-0000-0000-0000405A0000}"/>
    <cellStyle name="Normal 7 11 3" xfId="22984" xr:uid="{00000000-0005-0000-0000-0000415A0000}"/>
    <cellStyle name="Normal 7 11 3 2" xfId="22985" xr:uid="{00000000-0005-0000-0000-0000425A0000}"/>
    <cellStyle name="Normal 7 11 3 2 2" xfId="22986" xr:uid="{00000000-0005-0000-0000-0000435A0000}"/>
    <cellStyle name="Normal 7 11 3 3" xfId="22987" xr:uid="{00000000-0005-0000-0000-0000445A0000}"/>
    <cellStyle name="Normal 7 11 4" xfId="22988" xr:uid="{00000000-0005-0000-0000-0000455A0000}"/>
    <cellStyle name="Normal 7 11 4 2" xfId="22989" xr:uid="{00000000-0005-0000-0000-0000465A0000}"/>
    <cellStyle name="Normal 7 11 5" xfId="22990" xr:uid="{00000000-0005-0000-0000-0000475A0000}"/>
    <cellStyle name="Normal 7 12" xfId="22991" xr:uid="{00000000-0005-0000-0000-0000485A0000}"/>
    <cellStyle name="Normal 7 12 2" xfId="22992" xr:uid="{00000000-0005-0000-0000-0000495A0000}"/>
    <cellStyle name="Normal 7 12 2 2" xfId="22993" xr:uid="{00000000-0005-0000-0000-00004A5A0000}"/>
    <cellStyle name="Normal 7 12 2 2 2" xfId="22994" xr:uid="{00000000-0005-0000-0000-00004B5A0000}"/>
    <cellStyle name="Normal 7 12 2 3" xfId="22995" xr:uid="{00000000-0005-0000-0000-00004C5A0000}"/>
    <cellStyle name="Normal 7 12 3" xfId="22996" xr:uid="{00000000-0005-0000-0000-00004D5A0000}"/>
    <cellStyle name="Normal 7 12 3 2" xfId="22997" xr:uid="{00000000-0005-0000-0000-00004E5A0000}"/>
    <cellStyle name="Normal 7 12 3 2 2" xfId="22998" xr:uid="{00000000-0005-0000-0000-00004F5A0000}"/>
    <cellStyle name="Normal 7 12 3 3" xfId="22999" xr:uid="{00000000-0005-0000-0000-0000505A0000}"/>
    <cellStyle name="Normal 7 12 4" xfId="23000" xr:uid="{00000000-0005-0000-0000-0000515A0000}"/>
    <cellStyle name="Normal 7 12 4 2" xfId="23001" xr:uid="{00000000-0005-0000-0000-0000525A0000}"/>
    <cellStyle name="Normal 7 12 5" xfId="23002" xr:uid="{00000000-0005-0000-0000-0000535A0000}"/>
    <cellStyle name="Normal 7 13" xfId="23003" xr:uid="{00000000-0005-0000-0000-0000545A0000}"/>
    <cellStyle name="Normal 7 13 2" xfId="23004" xr:uid="{00000000-0005-0000-0000-0000555A0000}"/>
    <cellStyle name="Normal 7 13 2 2" xfId="23005" xr:uid="{00000000-0005-0000-0000-0000565A0000}"/>
    <cellStyle name="Normal 7 13 2 2 2" xfId="23006" xr:uid="{00000000-0005-0000-0000-0000575A0000}"/>
    <cellStyle name="Normal 7 13 2 3" xfId="23007" xr:uid="{00000000-0005-0000-0000-0000585A0000}"/>
    <cellStyle name="Normal 7 13 3" xfId="23008" xr:uid="{00000000-0005-0000-0000-0000595A0000}"/>
    <cellStyle name="Normal 7 13 3 2" xfId="23009" xr:uid="{00000000-0005-0000-0000-00005A5A0000}"/>
    <cellStyle name="Normal 7 13 3 2 2" xfId="23010" xr:uid="{00000000-0005-0000-0000-00005B5A0000}"/>
    <cellStyle name="Normal 7 13 3 3" xfId="23011" xr:uid="{00000000-0005-0000-0000-00005C5A0000}"/>
    <cellStyle name="Normal 7 13 4" xfId="23012" xr:uid="{00000000-0005-0000-0000-00005D5A0000}"/>
    <cellStyle name="Normal 7 13 4 2" xfId="23013" xr:uid="{00000000-0005-0000-0000-00005E5A0000}"/>
    <cellStyle name="Normal 7 13 5" xfId="23014" xr:uid="{00000000-0005-0000-0000-00005F5A0000}"/>
    <cellStyle name="Normal 7 14" xfId="23015" xr:uid="{00000000-0005-0000-0000-0000605A0000}"/>
    <cellStyle name="Normal 7 14 2" xfId="23016" xr:uid="{00000000-0005-0000-0000-0000615A0000}"/>
    <cellStyle name="Normal 7 14 2 2" xfId="23017" xr:uid="{00000000-0005-0000-0000-0000625A0000}"/>
    <cellStyle name="Normal 7 14 2 2 2" xfId="23018" xr:uid="{00000000-0005-0000-0000-0000635A0000}"/>
    <cellStyle name="Normal 7 14 2 3" xfId="23019" xr:uid="{00000000-0005-0000-0000-0000645A0000}"/>
    <cellStyle name="Normal 7 14 3" xfId="23020" xr:uid="{00000000-0005-0000-0000-0000655A0000}"/>
    <cellStyle name="Normal 7 14 3 2" xfId="23021" xr:uid="{00000000-0005-0000-0000-0000665A0000}"/>
    <cellStyle name="Normal 7 14 3 2 2" xfId="23022" xr:uid="{00000000-0005-0000-0000-0000675A0000}"/>
    <cellStyle name="Normal 7 14 3 3" xfId="23023" xr:uid="{00000000-0005-0000-0000-0000685A0000}"/>
    <cellStyle name="Normal 7 14 4" xfId="23024" xr:uid="{00000000-0005-0000-0000-0000695A0000}"/>
    <cellStyle name="Normal 7 14 4 2" xfId="23025" xr:uid="{00000000-0005-0000-0000-00006A5A0000}"/>
    <cellStyle name="Normal 7 14 5" xfId="23026" xr:uid="{00000000-0005-0000-0000-00006B5A0000}"/>
    <cellStyle name="Normal 7 15" xfId="23027" xr:uid="{00000000-0005-0000-0000-00006C5A0000}"/>
    <cellStyle name="Normal 7 15 2" xfId="23028" xr:uid="{00000000-0005-0000-0000-00006D5A0000}"/>
    <cellStyle name="Normal 7 15 2 2" xfId="23029" xr:uid="{00000000-0005-0000-0000-00006E5A0000}"/>
    <cellStyle name="Normal 7 15 2 2 2" xfId="23030" xr:uid="{00000000-0005-0000-0000-00006F5A0000}"/>
    <cellStyle name="Normal 7 15 2 3" xfId="23031" xr:uid="{00000000-0005-0000-0000-0000705A0000}"/>
    <cellStyle name="Normal 7 15 3" xfId="23032" xr:uid="{00000000-0005-0000-0000-0000715A0000}"/>
    <cellStyle name="Normal 7 15 3 2" xfId="23033" xr:uid="{00000000-0005-0000-0000-0000725A0000}"/>
    <cellStyle name="Normal 7 15 3 2 2" xfId="23034" xr:uid="{00000000-0005-0000-0000-0000735A0000}"/>
    <cellStyle name="Normal 7 15 3 3" xfId="23035" xr:uid="{00000000-0005-0000-0000-0000745A0000}"/>
    <cellStyle name="Normal 7 15 4" xfId="23036" xr:uid="{00000000-0005-0000-0000-0000755A0000}"/>
    <cellStyle name="Normal 7 15 4 2" xfId="23037" xr:uid="{00000000-0005-0000-0000-0000765A0000}"/>
    <cellStyle name="Normal 7 15 5" xfId="23038" xr:uid="{00000000-0005-0000-0000-0000775A0000}"/>
    <cellStyle name="Normal 7 16" xfId="23039" xr:uid="{00000000-0005-0000-0000-0000785A0000}"/>
    <cellStyle name="Normal 7 16 2" xfId="23040" xr:uid="{00000000-0005-0000-0000-0000795A0000}"/>
    <cellStyle name="Normal 7 16 2 2" xfId="23041" xr:uid="{00000000-0005-0000-0000-00007A5A0000}"/>
    <cellStyle name="Normal 7 16 2 2 2" xfId="23042" xr:uid="{00000000-0005-0000-0000-00007B5A0000}"/>
    <cellStyle name="Normal 7 16 2 3" xfId="23043" xr:uid="{00000000-0005-0000-0000-00007C5A0000}"/>
    <cellStyle name="Normal 7 16 3" xfId="23044" xr:uid="{00000000-0005-0000-0000-00007D5A0000}"/>
    <cellStyle name="Normal 7 16 3 2" xfId="23045" xr:uid="{00000000-0005-0000-0000-00007E5A0000}"/>
    <cellStyle name="Normal 7 16 3 2 2" xfId="23046" xr:uid="{00000000-0005-0000-0000-00007F5A0000}"/>
    <cellStyle name="Normal 7 16 3 3" xfId="23047" xr:uid="{00000000-0005-0000-0000-0000805A0000}"/>
    <cellStyle name="Normal 7 16 4" xfId="23048" xr:uid="{00000000-0005-0000-0000-0000815A0000}"/>
    <cellStyle name="Normal 7 16 4 2" xfId="23049" xr:uid="{00000000-0005-0000-0000-0000825A0000}"/>
    <cellStyle name="Normal 7 16 5" xfId="23050" xr:uid="{00000000-0005-0000-0000-0000835A0000}"/>
    <cellStyle name="Normal 7 17" xfId="23051" xr:uid="{00000000-0005-0000-0000-0000845A0000}"/>
    <cellStyle name="Normal 7 17 2" xfId="23052" xr:uid="{00000000-0005-0000-0000-0000855A0000}"/>
    <cellStyle name="Normal 7 17 2 2" xfId="23053" xr:uid="{00000000-0005-0000-0000-0000865A0000}"/>
    <cellStyle name="Normal 7 17 2 2 2" xfId="23054" xr:uid="{00000000-0005-0000-0000-0000875A0000}"/>
    <cellStyle name="Normal 7 17 2 3" xfId="23055" xr:uid="{00000000-0005-0000-0000-0000885A0000}"/>
    <cellStyle name="Normal 7 17 3" xfId="23056" xr:uid="{00000000-0005-0000-0000-0000895A0000}"/>
    <cellStyle name="Normal 7 17 3 2" xfId="23057" xr:uid="{00000000-0005-0000-0000-00008A5A0000}"/>
    <cellStyle name="Normal 7 17 3 2 2" xfId="23058" xr:uid="{00000000-0005-0000-0000-00008B5A0000}"/>
    <cellStyle name="Normal 7 17 3 3" xfId="23059" xr:uid="{00000000-0005-0000-0000-00008C5A0000}"/>
    <cellStyle name="Normal 7 17 4" xfId="23060" xr:uid="{00000000-0005-0000-0000-00008D5A0000}"/>
    <cellStyle name="Normal 7 17 4 2" xfId="23061" xr:uid="{00000000-0005-0000-0000-00008E5A0000}"/>
    <cellStyle name="Normal 7 17 5" xfId="23062" xr:uid="{00000000-0005-0000-0000-00008F5A0000}"/>
    <cellStyle name="Normal 7 18" xfId="23063" xr:uid="{00000000-0005-0000-0000-0000905A0000}"/>
    <cellStyle name="Normal 7 18 2" xfId="23064" xr:uid="{00000000-0005-0000-0000-0000915A0000}"/>
    <cellStyle name="Normal 7 18 2 2" xfId="23065" xr:uid="{00000000-0005-0000-0000-0000925A0000}"/>
    <cellStyle name="Normal 7 18 2 2 2" xfId="23066" xr:uid="{00000000-0005-0000-0000-0000935A0000}"/>
    <cellStyle name="Normal 7 18 2 3" xfId="23067" xr:uid="{00000000-0005-0000-0000-0000945A0000}"/>
    <cellStyle name="Normal 7 18 3" xfId="23068" xr:uid="{00000000-0005-0000-0000-0000955A0000}"/>
    <cellStyle name="Normal 7 18 3 2" xfId="23069" xr:uid="{00000000-0005-0000-0000-0000965A0000}"/>
    <cellStyle name="Normal 7 18 3 2 2" xfId="23070" xr:uid="{00000000-0005-0000-0000-0000975A0000}"/>
    <cellStyle name="Normal 7 18 3 3" xfId="23071" xr:uid="{00000000-0005-0000-0000-0000985A0000}"/>
    <cellStyle name="Normal 7 18 4" xfId="23072" xr:uid="{00000000-0005-0000-0000-0000995A0000}"/>
    <cellStyle name="Normal 7 18 4 2" xfId="23073" xr:uid="{00000000-0005-0000-0000-00009A5A0000}"/>
    <cellStyle name="Normal 7 18 5" xfId="23074" xr:uid="{00000000-0005-0000-0000-00009B5A0000}"/>
    <cellStyle name="Normal 7 19" xfId="23075" xr:uid="{00000000-0005-0000-0000-00009C5A0000}"/>
    <cellStyle name="Normal 7 19 2" xfId="23076" xr:uid="{00000000-0005-0000-0000-00009D5A0000}"/>
    <cellStyle name="Normal 7 19 2 2" xfId="23077" xr:uid="{00000000-0005-0000-0000-00009E5A0000}"/>
    <cellStyle name="Normal 7 19 3" xfId="23078" xr:uid="{00000000-0005-0000-0000-00009F5A0000}"/>
    <cellStyle name="Normal 7 2" xfId="23079" xr:uid="{00000000-0005-0000-0000-0000A05A0000}"/>
    <cellStyle name="Normal 7 2 2" xfId="23080" xr:uid="{00000000-0005-0000-0000-0000A15A0000}"/>
    <cellStyle name="Normal 7 2 2 10" xfId="23081" xr:uid="{00000000-0005-0000-0000-0000A25A0000}"/>
    <cellStyle name="Normal 7 2 2 2" xfId="23082" xr:uid="{00000000-0005-0000-0000-0000A35A0000}"/>
    <cellStyle name="Normal 7 2 2 2 2" xfId="23083" xr:uid="{00000000-0005-0000-0000-0000A45A0000}"/>
    <cellStyle name="Normal 7 2 2 2 2 2" xfId="23084" xr:uid="{00000000-0005-0000-0000-0000A55A0000}"/>
    <cellStyle name="Normal 7 2 2 2 2 2 2" xfId="23085" xr:uid="{00000000-0005-0000-0000-0000A65A0000}"/>
    <cellStyle name="Normal 7 2 2 2 2 2 3" xfId="23086" xr:uid="{00000000-0005-0000-0000-0000A75A0000}"/>
    <cellStyle name="Normal 7 2 2 2 2 3" xfId="23087" xr:uid="{00000000-0005-0000-0000-0000A85A0000}"/>
    <cellStyle name="Normal 7 2 2 2 2 4" xfId="23088" xr:uid="{00000000-0005-0000-0000-0000A95A0000}"/>
    <cellStyle name="Normal 7 2 2 2 2 5" xfId="23089" xr:uid="{00000000-0005-0000-0000-0000AA5A0000}"/>
    <cellStyle name="Normal 7 2 2 2 3" xfId="23090" xr:uid="{00000000-0005-0000-0000-0000AB5A0000}"/>
    <cellStyle name="Normal 7 2 2 2 3 2" xfId="23091" xr:uid="{00000000-0005-0000-0000-0000AC5A0000}"/>
    <cellStyle name="Normal 7 2 2 2 3 2 2" xfId="23092" xr:uid="{00000000-0005-0000-0000-0000AD5A0000}"/>
    <cellStyle name="Normal 7 2 2 2 3 2 3" xfId="23093" xr:uid="{00000000-0005-0000-0000-0000AE5A0000}"/>
    <cellStyle name="Normal 7 2 2 2 3 3" xfId="23094" xr:uid="{00000000-0005-0000-0000-0000AF5A0000}"/>
    <cellStyle name="Normal 7 2 2 2 3 4" xfId="23095" xr:uid="{00000000-0005-0000-0000-0000B05A0000}"/>
    <cellStyle name="Normal 7 2 2 2 4" xfId="23096" xr:uid="{00000000-0005-0000-0000-0000B15A0000}"/>
    <cellStyle name="Normal 7 2 2 2 4 2" xfId="23097" xr:uid="{00000000-0005-0000-0000-0000B25A0000}"/>
    <cellStyle name="Normal 7 2 2 2 4 2 2" xfId="23098" xr:uid="{00000000-0005-0000-0000-0000B35A0000}"/>
    <cellStyle name="Normal 7 2 2 2 4 2 3" xfId="23099" xr:uid="{00000000-0005-0000-0000-0000B45A0000}"/>
    <cellStyle name="Normal 7 2 2 2 4 3" xfId="23100" xr:uid="{00000000-0005-0000-0000-0000B55A0000}"/>
    <cellStyle name="Normal 7 2 2 2 4 4" xfId="23101" xr:uid="{00000000-0005-0000-0000-0000B65A0000}"/>
    <cellStyle name="Normal 7 2 2 2 5" xfId="23102" xr:uid="{00000000-0005-0000-0000-0000B75A0000}"/>
    <cellStyle name="Normal 7 2 2 2 5 2" xfId="23103" xr:uid="{00000000-0005-0000-0000-0000B85A0000}"/>
    <cellStyle name="Normal 7 2 2 2 5 3" xfId="23104" xr:uid="{00000000-0005-0000-0000-0000B95A0000}"/>
    <cellStyle name="Normal 7 2 2 2 6" xfId="23105" xr:uid="{00000000-0005-0000-0000-0000BA5A0000}"/>
    <cellStyle name="Normal 7 2 2 2 7" xfId="23106" xr:uid="{00000000-0005-0000-0000-0000BB5A0000}"/>
    <cellStyle name="Normal 7 2 2 2 8" xfId="23107" xr:uid="{00000000-0005-0000-0000-0000BC5A0000}"/>
    <cellStyle name="Normal 7 2 2 3" xfId="23108" xr:uid="{00000000-0005-0000-0000-0000BD5A0000}"/>
    <cellStyle name="Normal 7 2 2 3 2" xfId="23109" xr:uid="{00000000-0005-0000-0000-0000BE5A0000}"/>
    <cellStyle name="Normal 7 2 2 4" xfId="23110" xr:uid="{00000000-0005-0000-0000-0000BF5A0000}"/>
    <cellStyle name="Normal 7 2 2 4 2" xfId="23111" xr:uid="{00000000-0005-0000-0000-0000C05A0000}"/>
    <cellStyle name="Normal 7 2 2 4 2 2" xfId="23112" xr:uid="{00000000-0005-0000-0000-0000C15A0000}"/>
    <cellStyle name="Normal 7 2 2 4 2 3" xfId="23113" xr:uid="{00000000-0005-0000-0000-0000C25A0000}"/>
    <cellStyle name="Normal 7 2 2 4 3" xfId="23114" xr:uid="{00000000-0005-0000-0000-0000C35A0000}"/>
    <cellStyle name="Normal 7 2 2 4 4" xfId="23115" xr:uid="{00000000-0005-0000-0000-0000C45A0000}"/>
    <cellStyle name="Normal 7 2 2 5" xfId="23116" xr:uid="{00000000-0005-0000-0000-0000C55A0000}"/>
    <cellStyle name="Normal 7 2 2 5 2" xfId="23117" xr:uid="{00000000-0005-0000-0000-0000C65A0000}"/>
    <cellStyle name="Normal 7 2 2 5 2 2" xfId="23118" xr:uid="{00000000-0005-0000-0000-0000C75A0000}"/>
    <cellStyle name="Normal 7 2 2 5 2 3" xfId="23119" xr:uid="{00000000-0005-0000-0000-0000C85A0000}"/>
    <cellStyle name="Normal 7 2 2 5 3" xfId="23120" xr:uid="{00000000-0005-0000-0000-0000C95A0000}"/>
    <cellStyle name="Normal 7 2 2 5 4" xfId="23121" xr:uid="{00000000-0005-0000-0000-0000CA5A0000}"/>
    <cellStyle name="Normal 7 2 2 6" xfId="23122" xr:uid="{00000000-0005-0000-0000-0000CB5A0000}"/>
    <cellStyle name="Normal 7 2 2 6 2" xfId="23123" xr:uid="{00000000-0005-0000-0000-0000CC5A0000}"/>
    <cellStyle name="Normal 7 2 2 6 2 2" xfId="23124" xr:uid="{00000000-0005-0000-0000-0000CD5A0000}"/>
    <cellStyle name="Normal 7 2 2 6 2 3" xfId="23125" xr:uid="{00000000-0005-0000-0000-0000CE5A0000}"/>
    <cellStyle name="Normal 7 2 2 6 3" xfId="23126" xr:uid="{00000000-0005-0000-0000-0000CF5A0000}"/>
    <cellStyle name="Normal 7 2 2 6 4" xfId="23127" xr:uid="{00000000-0005-0000-0000-0000D05A0000}"/>
    <cellStyle name="Normal 7 2 2 7" xfId="23128" xr:uid="{00000000-0005-0000-0000-0000D15A0000}"/>
    <cellStyle name="Normal 7 2 2 7 2" xfId="23129" xr:uid="{00000000-0005-0000-0000-0000D25A0000}"/>
    <cellStyle name="Normal 7 2 2 7 3" xfId="23130" xr:uid="{00000000-0005-0000-0000-0000D35A0000}"/>
    <cellStyle name="Normal 7 2 2 8" xfId="23131" xr:uid="{00000000-0005-0000-0000-0000D45A0000}"/>
    <cellStyle name="Normal 7 2 2 9" xfId="23132" xr:uid="{00000000-0005-0000-0000-0000D55A0000}"/>
    <cellStyle name="Normal 7 2 3" xfId="23133" xr:uid="{00000000-0005-0000-0000-0000D65A0000}"/>
    <cellStyle name="Normal 7 2 3 2" xfId="23134" xr:uid="{00000000-0005-0000-0000-0000D75A0000}"/>
    <cellStyle name="Normal 7 2 3 2 2" xfId="23135" xr:uid="{00000000-0005-0000-0000-0000D85A0000}"/>
    <cellStyle name="Normal 7 2 3 2 3" xfId="23136" xr:uid="{00000000-0005-0000-0000-0000D95A0000}"/>
    <cellStyle name="Normal 7 2 3 3" xfId="23137" xr:uid="{00000000-0005-0000-0000-0000DA5A0000}"/>
    <cellStyle name="Normal 7 2 3 4" xfId="23138" xr:uid="{00000000-0005-0000-0000-0000DB5A0000}"/>
    <cellStyle name="Normal 7 2 4" xfId="23139" xr:uid="{00000000-0005-0000-0000-0000DC5A0000}"/>
    <cellStyle name="Normal 7 2 4 2" xfId="23140" xr:uid="{00000000-0005-0000-0000-0000DD5A0000}"/>
    <cellStyle name="Normal 7 2 4 2 2" xfId="23141" xr:uid="{00000000-0005-0000-0000-0000DE5A0000}"/>
    <cellStyle name="Normal 7 2 4 2 2 2" xfId="23142" xr:uid="{00000000-0005-0000-0000-0000DF5A0000}"/>
    <cellStyle name="Normal 7 2 4 2 2 2 2" xfId="23143" xr:uid="{00000000-0005-0000-0000-0000E05A0000}"/>
    <cellStyle name="Normal 7 2 4 2 2 2 3" xfId="23144" xr:uid="{00000000-0005-0000-0000-0000E15A0000}"/>
    <cellStyle name="Normal 7 2 4 2 2 3" xfId="23145" xr:uid="{00000000-0005-0000-0000-0000E25A0000}"/>
    <cellStyle name="Normal 7 2 4 2 2 4" xfId="23146" xr:uid="{00000000-0005-0000-0000-0000E35A0000}"/>
    <cellStyle name="Normal 7 2 4 2 3" xfId="23147" xr:uid="{00000000-0005-0000-0000-0000E45A0000}"/>
    <cellStyle name="Normal 7 2 4 2 3 2" xfId="23148" xr:uid="{00000000-0005-0000-0000-0000E55A0000}"/>
    <cellStyle name="Normal 7 2 4 2 3 2 2" xfId="23149" xr:uid="{00000000-0005-0000-0000-0000E65A0000}"/>
    <cellStyle name="Normal 7 2 4 2 3 2 3" xfId="23150" xr:uid="{00000000-0005-0000-0000-0000E75A0000}"/>
    <cellStyle name="Normal 7 2 4 2 3 3" xfId="23151" xr:uid="{00000000-0005-0000-0000-0000E85A0000}"/>
    <cellStyle name="Normal 7 2 4 2 3 4" xfId="23152" xr:uid="{00000000-0005-0000-0000-0000E95A0000}"/>
    <cellStyle name="Normal 7 2 4 2 4" xfId="23153" xr:uid="{00000000-0005-0000-0000-0000EA5A0000}"/>
    <cellStyle name="Normal 7 2 4 2 4 2" xfId="23154" xr:uid="{00000000-0005-0000-0000-0000EB5A0000}"/>
    <cellStyle name="Normal 7 2 4 2 4 2 2" xfId="23155" xr:uid="{00000000-0005-0000-0000-0000EC5A0000}"/>
    <cellStyle name="Normal 7 2 4 2 4 2 3" xfId="23156" xr:uid="{00000000-0005-0000-0000-0000ED5A0000}"/>
    <cellStyle name="Normal 7 2 4 2 4 3" xfId="23157" xr:uid="{00000000-0005-0000-0000-0000EE5A0000}"/>
    <cellStyle name="Normal 7 2 4 2 4 4" xfId="23158" xr:uid="{00000000-0005-0000-0000-0000EF5A0000}"/>
    <cellStyle name="Normal 7 2 4 2 5" xfId="23159" xr:uid="{00000000-0005-0000-0000-0000F05A0000}"/>
    <cellStyle name="Normal 7 2 4 2 5 2" xfId="23160" xr:uid="{00000000-0005-0000-0000-0000F15A0000}"/>
    <cellStyle name="Normal 7 2 4 2 5 3" xfId="23161" xr:uid="{00000000-0005-0000-0000-0000F25A0000}"/>
    <cellStyle name="Normal 7 2 4 2 6" xfId="23162" xr:uid="{00000000-0005-0000-0000-0000F35A0000}"/>
    <cellStyle name="Normal 7 2 4 2 7" xfId="23163" xr:uid="{00000000-0005-0000-0000-0000F45A0000}"/>
    <cellStyle name="Normal 7 2 4 2 8" xfId="23164" xr:uid="{00000000-0005-0000-0000-0000F55A0000}"/>
    <cellStyle name="Normal 7 2 4 3" xfId="23165" xr:uid="{00000000-0005-0000-0000-0000F65A0000}"/>
    <cellStyle name="Normal 7 2 4 3 2" xfId="23166" xr:uid="{00000000-0005-0000-0000-0000F75A0000}"/>
    <cellStyle name="Normal 7 2 4 3 2 2" xfId="23167" xr:uid="{00000000-0005-0000-0000-0000F85A0000}"/>
    <cellStyle name="Normal 7 2 4 3 2 3" xfId="23168" xr:uid="{00000000-0005-0000-0000-0000F95A0000}"/>
    <cellStyle name="Normal 7 2 4 3 3" xfId="23169" xr:uid="{00000000-0005-0000-0000-0000FA5A0000}"/>
    <cellStyle name="Normal 7 2 4 3 4" xfId="23170" xr:uid="{00000000-0005-0000-0000-0000FB5A0000}"/>
    <cellStyle name="Normal 7 2 4 4" xfId="23171" xr:uid="{00000000-0005-0000-0000-0000FC5A0000}"/>
    <cellStyle name="Normal 7 2 4 4 2" xfId="23172" xr:uid="{00000000-0005-0000-0000-0000FD5A0000}"/>
    <cellStyle name="Normal 7 2 4 4 2 2" xfId="23173" xr:uid="{00000000-0005-0000-0000-0000FE5A0000}"/>
    <cellStyle name="Normal 7 2 4 4 2 3" xfId="23174" xr:uid="{00000000-0005-0000-0000-0000FF5A0000}"/>
    <cellStyle name="Normal 7 2 4 4 3" xfId="23175" xr:uid="{00000000-0005-0000-0000-0000005B0000}"/>
    <cellStyle name="Normal 7 2 4 4 4" xfId="23176" xr:uid="{00000000-0005-0000-0000-0000015B0000}"/>
    <cellStyle name="Normal 7 2 4 5" xfId="23177" xr:uid="{00000000-0005-0000-0000-0000025B0000}"/>
    <cellStyle name="Normal 7 2 4 5 2" xfId="23178" xr:uid="{00000000-0005-0000-0000-0000035B0000}"/>
    <cellStyle name="Normal 7 2 4 5 2 2" xfId="23179" xr:uid="{00000000-0005-0000-0000-0000045B0000}"/>
    <cellStyle name="Normal 7 2 4 5 2 3" xfId="23180" xr:uid="{00000000-0005-0000-0000-0000055B0000}"/>
    <cellStyle name="Normal 7 2 4 5 3" xfId="23181" xr:uid="{00000000-0005-0000-0000-0000065B0000}"/>
    <cellStyle name="Normal 7 2 4 5 4" xfId="23182" xr:uid="{00000000-0005-0000-0000-0000075B0000}"/>
    <cellStyle name="Normal 7 2 4 6" xfId="23183" xr:uid="{00000000-0005-0000-0000-0000085B0000}"/>
    <cellStyle name="Normal 7 2 4 6 2" xfId="23184" xr:uid="{00000000-0005-0000-0000-0000095B0000}"/>
    <cellStyle name="Normal 7 2 4 6 3" xfId="23185" xr:uid="{00000000-0005-0000-0000-00000A5B0000}"/>
    <cellStyle name="Normal 7 2 4 7" xfId="23186" xr:uid="{00000000-0005-0000-0000-00000B5B0000}"/>
    <cellStyle name="Normal 7 2 4 8" xfId="23187" xr:uid="{00000000-0005-0000-0000-00000C5B0000}"/>
    <cellStyle name="Normal 7 2 4 9" xfId="23188" xr:uid="{00000000-0005-0000-0000-00000D5B0000}"/>
    <cellStyle name="Normal 7 2 5" xfId="23189" xr:uid="{00000000-0005-0000-0000-00000E5B0000}"/>
    <cellStyle name="Normal 7 2 6" xfId="23190" xr:uid="{00000000-0005-0000-0000-00000F5B0000}"/>
    <cellStyle name="Normal 7 2 7" xfId="44007" xr:uid="{00000000-0005-0000-0000-0000105B0000}"/>
    <cellStyle name="Normal 7 20" xfId="23191" xr:uid="{00000000-0005-0000-0000-0000115B0000}"/>
    <cellStyle name="Normal 7 20 2" xfId="23192" xr:uid="{00000000-0005-0000-0000-0000125B0000}"/>
    <cellStyle name="Normal 7 20 2 2" xfId="23193" xr:uid="{00000000-0005-0000-0000-0000135B0000}"/>
    <cellStyle name="Normal 7 20 3" xfId="23194" xr:uid="{00000000-0005-0000-0000-0000145B0000}"/>
    <cellStyle name="Normal 7 21" xfId="23195" xr:uid="{00000000-0005-0000-0000-0000155B0000}"/>
    <cellStyle name="Normal 7 21 2" xfId="23196" xr:uid="{00000000-0005-0000-0000-0000165B0000}"/>
    <cellStyle name="Normal 7 22" xfId="23197" xr:uid="{00000000-0005-0000-0000-0000175B0000}"/>
    <cellStyle name="Normal 7 23" xfId="23198" xr:uid="{00000000-0005-0000-0000-0000185B0000}"/>
    <cellStyle name="Normal 7 24" xfId="43890" xr:uid="{00000000-0005-0000-0000-0000195B0000}"/>
    <cellStyle name="Normal 7 3" xfId="23199" xr:uid="{00000000-0005-0000-0000-00001A5B0000}"/>
    <cellStyle name="Normal 7 3 10" xfId="23200" xr:uid="{00000000-0005-0000-0000-00001B5B0000}"/>
    <cellStyle name="Normal 7 3 11" xfId="44008" xr:uid="{00000000-0005-0000-0000-00001C5B0000}"/>
    <cellStyle name="Normal 7 3 2" xfId="23201" xr:uid="{00000000-0005-0000-0000-00001D5B0000}"/>
    <cellStyle name="Normal 7 3 2 2" xfId="23202" xr:uid="{00000000-0005-0000-0000-00001E5B0000}"/>
    <cellStyle name="Normal 7 3 2 2 2" xfId="23203" xr:uid="{00000000-0005-0000-0000-00001F5B0000}"/>
    <cellStyle name="Normal 7 3 2 2 2 2" xfId="23204" xr:uid="{00000000-0005-0000-0000-0000205B0000}"/>
    <cellStyle name="Normal 7 3 2 2 2 2 2" xfId="23205" xr:uid="{00000000-0005-0000-0000-0000215B0000}"/>
    <cellStyle name="Normal 7 3 2 2 2 2 3" xfId="23206" xr:uid="{00000000-0005-0000-0000-0000225B0000}"/>
    <cellStyle name="Normal 7 3 2 2 2 3" xfId="23207" xr:uid="{00000000-0005-0000-0000-0000235B0000}"/>
    <cellStyle name="Normal 7 3 2 2 2 4" xfId="23208" xr:uid="{00000000-0005-0000-0000-0000245B0000}"/>
    <cellStyle name="Normal 7 3 2 2 2 5" xfId="23209" xr:uid="{00000000-0005-0000-0000-0000255B0000}"/>
    <cellStyle name="Normal 7 3 2 2 3" xfId="23210" xr:uid="{00000000-0005-0000-0000-0000265B0000}"/>
    <cellStyle name="Normal 7 3 2 2 3 2" xfId="23211" xr:uid="{00000000-0005-0000-0000-0000275B0000}"/>
    <cellStyle name="Normal 7 3 2 2 3 2 2" xfId="23212" xr:uid="{00000000-0005-0000-0000-0000285B0000}"/>
    <cellStyle name="Normal 7 3 2 2 3 2 3" xfId="23213" xr:uid="{00000000-0005-0000-0000-0000295B0000}"/>
    <cellStyle name="Normal 7 3 2 2 3 3" xfId="23214" xr:uid="{00000000-0005-0000-0000-00002A5B0000}"/>
    <cellStyle name="Normal 7 3 2 2 3 4" xfId="23215" xr:uid="{00000000-0005-0000-0000-00002B5B0000}"/>
    <cellStyle name="Normal 7 3 2 2 4" xfId="23216" xr:uid="{00000000-0005-0000-0000-00002C5B0000}"/>
    <cellStyle name="Normal 7 3 2 2 4 2" xfId="23217" xr:uid="{00000000-0005-0000-0000-00002D5B0000}"/>
    <cellStyle name="Normal 7 3 2 2 4 2 2" xfId="23218" xr:uid="{00000000-0005-0000-0000-00002E5B0000}"/>
    <cellStyle name="Normal 7 3 2 2 4 2 3" xfId="23219" xr:uid="{00000000-0005-0000-0000-00002F5B0000}"/>
    <cellStyle name="Normal 7 3 2 2 4 3" xfId="23220" xr:uid="{00000000-0005-0000-0000-0000305B0000}"/>
    <cellStyle name="Normal 7 3 2 2 4 4" xfId="23221" xr:uid="{00000000-0005-0000-0000-0000315B0000}"/>
    <cellStyle name="Normal 7 3 2 2 5" xfId="23222" xr:uid="{00000000-0005-0000-0000-0000325B0000}"/>
    <cellStyle name="Normal 7 3 2 2 5 2" xfId="23223" xr:uid="{00000000-0005-0000-0000-0000335B0000}"/>
    <cellStyle name="Normal 7 3 2 2 5 3" xfId="23224" xr:uid="{00000000-0005-0000-0000-0000345B0000}"/>
    <cellStyle name="Normal 7 3 2 2 6" xfId="23225" xr:uid="{00000000-0005-0000-0000-0000355B0000}"/>
    <cellStyle name="Normal 7 3 2 2 7" xfId="23226" xr:uid="{00000000-0005-0000-0000-0000365B0000}"/>
    <cellStyle name="Normal 7 3 2 2 8" xfId="23227" xr:uid="{00000000-0005-0000-0000-0000375B0000}"/>
    <cellStyle name="Normal 7 3 2 3" xfId="23228" xr:uid="{00000000-0005-0000-0000-0000385B0000}"/>
    <cellStyle name="Normal 7 3 2 3 2" xfId="23229" xr:uid="{00000000-0005-0000-0000-0000395B0000}"/>
    <cellStyle name="Normal 7 3 2 3 2 2" xfId="23230" xr:uid="{00000000-0005-0000-0000-00003A5B0000}"/>
    <cellStyle name="Normal 7 3 2 3 2 3" xfId="23231" xr:uid="{00000000-0005-0000-0000-00003B5B0000}"/>
    <cellStyle name="Normal 7 3 2 3 3" xfId="23232" xr:uid="{00000000-0005-0000-0000-00003C5B0000}"/>
    <cellStyle name="Normal 7 3 2 3 4" xfId="23233" xr:uid="{00000000-0005-0000-0000-00003D5B0000}"/>
    <cellStyle name="Normal 7 3 2 3 5" xfId="23234" xr:uid="{00000000-0005-0000-0000-00003E5B0000}"/>
    <cellStyle name="Normal 7 3 2 4" xfId="23235" xr:uid="{00000000-0005-0000-0000-00003F5B0000}"/>
    <cellStyle name="Normal 7 3 2 4 2" xfId="23236" xr:uid="{00000000-0005-0000-0000-0000405B0000}"/>
    <cellStyle name="Normal 7 3 2 4 2 2" xfId="23237" xr:uid="{00000000-0005-0000-0000-0000415B0000}"/>
    <cellStyle name="Normal 7 3 2 4 2 3" xfId="23238" xr:uid="{00000000-0005-0000-0000-0000425B0000}"/>
    <cellStyle name="Normal 7 3 2 4 3" xfId="23239" xr:uid="{00000000-0005-0000-0000-0000435B0000}"/>
    <cellStyle name="Normal 7 3 2 4 4" xfId="23240" xr:uid="{00000000-0005-0000-0000-0000445B0000}"/>
    <cellStyle name="Normal 7 3 2 5" xfId="23241" xr:uid="{00000000-0005-0000-0000-0000455B0000}"/>
    <cellStyle name="Normal 7 3 2 5 2" xfId="23242" xr:uid="{00000000-0005-0000-0000-0000465B0000}"/>
    <cellStyle name="Normal 7 3 2 5 2 2" xfId="23243" xr:uid="{00000000-0005-0000-0000-0000475B0000}"/>
    <cellStyle name="Normal 7 3 2 5 2 3" xfId="23244" xr:uid="{00000000-0005-0000-0000-0000485B0000}"/>
    <cellStyle name="Normal 7 3 2 5 3" xfId="23245" xr:uid="{00000000-0005-0000-0000-0000495B0000}"/>
    <cellStyle name="Normal 7 3 2 5 4" xfId="23246" xr:uid="{00000000-0005-0000-0000-00004A5B0000}"/>
    <cellStyle name="Normal 7 3 2 6" xfId="23247" xr:uid="{00000000-0005-0000-0000-00004B5B0000}"/>
    <cellStyle name="Normal 7 3 2 6 2" xfId="23248" xr:uid="{00000000-0005-0000-0000-00004C5B0000}"/>
    <cellStyle name="Normal 7 3 2 6 3" xfId="23249" xr:uid="{00000000-0005-0000-0000-00004D5B0000}"/>
    <cellStyle name="Normal 7 3 2 7" xfId="23250" xr:uid="{00000000-0005-0000-0000-00004E5B0000}"/>
    <cellStyle name="Normal 7 3 2 8" xfId="23251" xr:uid="{00000000-0005-0000-0000-00004F5B0000}"/>
    <cellStyle name="Normal 7 3 2 9" xfId="23252" xr:uid="{00000000-0005-0000-0000-0000505B0000}"/>
    <cellStyle name="Normal 7 3 3" xfId="23253" xr:uid="{00000000-0005-0000-0000-0000515B0000}"/>
    <cellStyle name="Normal 7 3 3 2" xfId="23254" xr:uid="{00000000-0005-0000-0000-0000525B0000}"/>
    <cellStyle name="Normal 7 3 3 2 2" xfId="23255" xr:uid="{00000000-0005-0000-0000-0000535B0000}"/>
    <cellStyle name="Normal 7 3 3 2 2 2" xfId="23256" xr:uid="{00000000-0005-0000-0000-0000545B0000}"/>
    <cellStyle name="Normal 7 3 3 2 2 3" xfId="23257" xr:uid="{00000000-0005-0000-0000-0000555B0000}"/>
    <cellStyle name="Normal 7 3 3 2 2 4" xfId="23258" xr:uid="{00000000-0005-0000-0000-0000565B0000}"/>
    <cellStyle name="Normal 7 3 3 2 3" xfId="23259" xr:uid="{00000000-0005-0000-0000-0000575B0000}"/>
    <cellStyle name="Normal 7 3 3 2 4" xfId="23260" xr:uid="{00000000-0005-0000-0000-0000585B0000}"/>
    <cellStyle name="Normal 7 3 3 2 5" xfId="23261" xr:uid="{00000000-0005-0000-0000-0000595B0000}"/>
    <cellStyle name="Normal 7 3 3 3" xfId="23262" xr:uid="{00000000-0005-0000-0000-00005A5B0000}"/>
    <cellStyle name="Normal 7 3 3 3 2" xfId="23263" xr:uid="{00000000-0005-0000-0000-00005B5B0000}"/>
    <cellStyle name="Normal 7 3 3 3 2 2" xfId="23264" xr:uid="{00000000-0005-0000-0000-00005C5B0000}"/>
    <cellStyle name="Normal 7 3 3 3 2 3" xfId="23265" xr:uid="{00000000-0005-0000-0000-00005D5B0000}"/>
    <cellStyle name="Normal 7 3 3 3 3" xfId="23266" xr:uid="{00000000-0005-0000-0000-00005E5B0000}"/>
    <cellStyle name="Normal 7 3 3 3 4" xfId="23267" xr:uid="{00000000-0005-0000-0000-00005F5B0000}"/>
    <cellStyle name="Normal 7 3 3 3 5" xfId="23268" xr:uid="{00000000-0005-0000-0000-0000605B0000}"/>
    <cellStyle name="Normal 7 3 3 4" xfId="23269" xr:uid="{00000000-0005-0000-0000-0000615B0000}"/>
    <cellStyle name="Normal 7 3 3 4 2" xfId="23270" xr:uid="{00000000-0005-0000-0000-0000625B0000}"/>
    <cellStyle name="Normal 7 3 3 4 2 2" xfId="23271" xr:uid="{00000000-0005-0000-0000-0000635B0000}"/>
    <cellStyle name="Normal 7 3 3 4 2 3" xfId="23272" xr:uid="{00000000-0005-0000-0000-0000645B0000}"/>
    <cellStyle name="Normal 7 3 3 4 3" xfId="23273" xr:uid="{00000000-0005-0000-0000-0000655B0000}"/>
    <cellStyle name="Normal 7 3 3 4 4" xfId="23274" xr:uid="{00000000-0005-0000-0000-0000665B0000}"/>
    <cellStyle name="Normal 7 3 3 5" xfId="23275" xr:uid="{00000000-0005-0000-0000-0000675B0000}"/>
    <cellStyle name="Normal 7 3 3 5 2" xfId="23276" xr:uid="{00000000-0005-0000-0000-0000685B0000}"/>
    <cellStyle name="Normal 7 3 3 5 3" xfId="23277" xr:uid="{00000000-0005-0000-0000-0000695B0000}"/>
    <cellStyle name="Normal 7 3 3 6" xfId="23278" xr:uid="{00000000-0005-0000-0000-00006A5B0000}"/>
    <cellStyle name="Normal 7 3 3 7" xfId="23279" xr:uid="{00000000-0005-0000-0000-00006B5B0000}"/>
    <cellStyle name="Normal 7 3 3 8" xfId="23280" xr:uid="{00000000-0005-0000-0000-00006C5B0000}"/>
    <cellStyle name="Normal 7 3 4" xfId="23281" xr:uid="{00000000-0005-0000-0000-00006D5B0000}"/>
    <cellStyle name="Normal 7 3 4 2" xfId="23282" xr:uid="{00000000-0005-0000-0000-00006E5B0000}"/>
    <cellStyle name="Normal 7 3 4 2 2" xfId="23283" xr:uid="{00000000-0005-0000-0000-00006F5B0000}"/>
    <cellStyle name="Normal 7 3 4 2 3" xfId="23284" xr:uid="{00000000-0005-0000-0000-0000705B0000}"/>
    <cellStyle name="Normal 7 3 4 2 4" xfId="23285" xr:uid="{00000000-0005-0000-0000-0000715B0000}"/>
    <cellStyle name="Normal 7 3 4 3" xfId="23286" xr:uid="{00000000-0005-0000-0000-0000725B0000}"/>
    <cellStyle name="Normal 7 3 4 4" xfId="23287" xr:uid="{00000000-0005-0000-0000-0000735B0000}"/>
    <cellStyle name="Normal 7 3 4 5" xfId="23288" xr:uid="{00000000-0005-0000-0000-0000745B0000}"/>
    <cellStyle name="Normal 7 3 5" xfId="23289" xr:uid="{00000000-0005-0000-0000-0000755B0000}"/>
    <cellStyle name="Normal 7 3 5 2" xfId="23290" xr:uid="{00000000-0005-0000-0000-0000765B0000}"/>
    <cellStyle name="Normal 7 3 5 2 2" xfId="23291" xr:uid="{00000000-0005-0000-0000-0000775B0000}"/>
    <cellStyle name="Normal 7 3 5 2 3" xfId="23292" xr:uid="{00000000-0005-0000-0000-0000785B0000}"/>
    <cellStyle name="Normal 7 3 5 3" xfId="23293" xr:uid="{00000000-0005-0000-0000-0000795B0000}"/>
    <cellStyle name="Normal 7 3 5 4" xfId="23294" xr:uid="{00000000-0005-0000-0000-00007A5B0000}"/>
    <cellStyle name="Normal 7 3 5 5" xfId="23295" xr:uid="{00000000-0005-0000-0000-00007B5B0000}"/>
    <cellStyle name="Normal 7 3 6" xfId="23296" xr:uid="{00000000-0005-0000-0000-00007C5B0000}"/>
    <cellStyle name="Normal 7 3 6 2" xfId="23297" xr:uid="{00000000-0005-0000-0000-00007D5B0000}"/>
    <cellStyle name="Normal 7 3 6 2 2" xfId="23298" xr:uid="{00000000-0005-0000-0000-00007E5B0000}"/>
    <cellStyle name="Normal 7 3 6 2 3" xfId="23299" xr:uid="{00000000-0005-0000-0000-00007F5B0000}"/>
    <cellStyle name="Normal 7 3 6 3" xfId="23300" xr:uid="{00000000-0005-0000-0000-0000805B0000}"/>
    <cellStyle name="Normal 7 3 6 4" xfId="23301" xr:uid="{00000000-0005-0000-0000-0000815B0000}"/>
    <cellStyle name="Normal 7 3 7" xfId="23302" xr:uid="{00000000-0005-0000-0000-0000825B0000}"/>
    <cellStyle name="Normal 7 3 7 2" xfId="23303" xr:uid="{00000000-0005-0000-0000-0000835B0000}"/>
    <cellStyle name="Normal 7 3 7 3" xfId="23304" xr:uid="{00000000-0005-0000-0000-0000845B0000}"/>
    <cellStyle name="Normal 7 3 8" xfId="23305" xr:uid="{00000000-0005-0000-0000-0000855B0000}"/>
    <cellStyle name="Normal 7 3 9" xfId="23306" xr:uid="{00000000-0005-0000-0000-0000865B0000}"/>
    <cellStyle name="Normal 7 4" xfId="23307" xr:uid="{00000000-0005-0000-0000-0000875B0000}"/>
    <cellStyle name="Normal 7 4 2" xfId="23308" xr:uid="{00000000-0005-0000-0000-0000885B0000}"/>
    <cellStyle name="Normal 7 4 2 2" xfId="23309" xr:uid="{00000000-0005-0000-0000-0000895B0000}"/>
    <cellStyle name="Normal 7 4 2 2 2" xfId="23310" xr:uid="{00000000-0005-0000-0000-00008A5B0000}"/>
    <cellStyle name="Normal 7 4 2 3" xfId="23311" xr:uid="{00000000-0005-0000-0000-00008B5B0000}"/>
    <cellStyle name="Normal 7 4 3" xfId="23312" xr:uid="{00000000-0005-0000-0000-00008C5B0000}"/>
    <cellStyle name="Normal 7 4 3 2" xfId="23313" xr:uid="{00000000-0005-0000-0000-00008D5B0000}"/>
    <cellStyle name="Normal 7 4 3 2 2" xfId="23314" xr:uid="{00000000-0005-0000-0000-00008E5B0000}"/>
    <cellStyle name="Normal 7 4 3 3" xfId="23315" xr:uid="{00000000-0005-0000-0000-00008F5B0000}"/>
    <cellStyle name="Normal 7 4 4" xfId="23316" xr:uid="{00000000-0005-0000-0000-0000905B0000}"/>
    <cellStyle name="Normal 7 4 4 2" xfId="23317" xr:uid="{00000000-0005-0000-0000-0000915B0000}"/>
    <cellStyle name="Normal 7 4 5" xfId="23318" xr:uid="{00000000-0005-0000-0000-0000925B0000}"/>
    <cellStyle name="Normal 7 4 6" xfId="44009" xr:uid="{00000000-0005-0000-0000-0000935B0000}"/>
    <cellStyle name="Normal 7 5" xfId="23319" xr:uid="{00000000-0005-0000-0000-0000945B0000}"/>
    <cellStyle name="Normal 7 5 2" xfId="23320" xr:uid="{00000000-0005-0000-0000-0000955B0000}"/>
    <cellStyle name="Normal 7 5 2 2" xfId="23321" xr:uid="{00000000-0005-0000-0000-0000965B0000}"/>
    <cellStyle name="Normal 7 5 2 2 2" xfId="23322" xr:uid="{00000000-0005-0000-0000-0000975B0000}"/>
    <cellStyle name="Normal 7 5 2 3" xfId="23323" xr:uid="{00000000-0005-0000-0000-0000985B0000}"/>
    <cellStyle name="Normal 7 5 3" xfId="23324" xr:uid="{00000000-0005-0000-0000-0000995B0000}"/>
    <cellStyle name="Normal 7 5 3 2" xfId="23325" xr:uid="{00000000-0005-0000-0000-00009A5B0000}"/>
    <cellStyle name="Normal 7 5 3 2 2" xfId="23326" xr:uid="{00000000-0005-0000-0000-00009B5B0000}"/>
    <cellStyle name="Normal 7 5 3 3" xfId="23327" xr:uid="{00000000-0005-0000-0000-00009C5B0000}"/>
    <cellStyle name="Normal 7 5 4" xfId="23328" xr:uid="{00000000-0005-0000-0000-00009D5B0000}"/>
    <cellStyle name="Normal 7 5 4 2" xfId="23329" xr:uid="{00000000-0005-0000-0000-00009E5B0000}"/>
    <cellStyle name="Normal 7 5 5" xfId="23330" xr:uid="{00000000-0005-0000-0000-00009F5B0000}"/>
    <cellStyle name="Normal 7 5 6" xfId="44010" xr:uid="{00000000-0005-0000-0000-0000A05B0000}"/>
    <cellStyle name="Normal 7 6" xfId="23331" xr:uid="{00000000-0005-0000-0000-0000A15B0000}"/>
    <cellStyle name="Normal 7 6 2" xfId="23332" xr:uid="{00000000-0005-0000-0000-0000A25B0000}"/>
    <cellStyle name="Normal 7 6 2 2" xfId="23333" xr:uid="{00000000-0005-0000-0000-0000A35B0000}"/>
    <cellStyle name="Normal 7 6 2 2 2" xfId="23334" xr:uid="{00000000-0005-0000-0000-0000A45B0000}"/>
    <cellStyle name="Normal 7 6 2 3" xfId="23335" xr:uid="{00000000-0005-0000-0000-0000A55B0000}"/>
    <cellStyle name="Normal 7 6 3" xfId="23336" xr:uid="{00000000-0005-0000-0000-0000A65B0000}"/>
    <cellStyle name="Normal 7 6 3 2" xfId="23337" xr:uid="{00000000-0005-0000-0000-0000A75B0000}"/>
    <cellStyle name="Normal 7 6 3 2 2" xfId="23338" xr:uid="{00000000-0005-0000-0000-0000A85B0000}"/>
    <cellStyle name="Normal 7 6 3 3" xfId="23339" xr:uid="{00000000-0005-0000-0000-0000A95B0000}"/>
    <cellStyle name="Normal 7 6 4" xfId="23340" xr:uid="{00000000-0005-0000-0000-0000AA5B0000}"/>
    <cellStyle name="Normal 7 6 4 2" xfId="23341" xr:uid="{00000000-0005-0000-0000-0000AB5B0000}"/>
    <cellStyle name="Normal 7 6 5" xfId="23342" xr:uid="{00000000-0005-0000-0000-0000AC5B0000}"/>
    <cellStyle name="Normal 7 6 6" xfId="44011" xr:uid="{00000000-0005-0000-0000-0000AD5B0000}"/>
    <cellStyle name="Normal 7 7" xfId="23343" xr:uid="{00000000-0005-0000-0000-0000AE5B0000}"/>
    <cellStyle name="Normal 7 7 2" xfId="23344" xr:uid="{00000000-0005-0000-0000-0000AF5B0000}"/>
    <cellStyle name="Normal 7 7 2 2" xfId="23345" xr:uid="{00000000-0005-0000-0000-0000B05B0000}"/>
    <cellStyle name="Normal 7 7 2 2 2" xfId="23346" xr:uid="{00000000-0005-0000-0000-0000B15B0000}"/>
    <cellStyle name="Normal 7 7 2 3" xfId="23347" xr:uid="{00000000-0005-0000-0000-0000B25B0000}"/>
    <cellStyle name="Normal 7 7 3" xfId="23348" xr:uid="{00000000-0005-0000-0000-0000B35B0000}"/>
    <cellStyle name="Normal 7 7 3 2" xfId="23349" xr:uid="{00000000-0005-0000-0000-0000B45B0000}"/>
    <cellStyle name="Normal 7 7 3 2 2" xfId="23350" xr:uid="{00000000-0005-0000-0000-0000B55B0000}"/>
    <cellStyle name="Normal 7 7 3 3" xfId="23351" xr:uid="{00000000-0005-0000-0000-0000B65B0000}"/>
    <cellStyle name="Normal 7 7 4" xfId="23352" xr:uid="{00000000-0005-0000-0000-0000B75B0000}"/>
    <cellStyle name="Normal 7 7 4 2" xfId="23353" xr:uid="{00000000-0005-0000-0000-0000B85B0000}"/>
    <cellStyle name="Normal 7 7 5" xfId="23354" xr:uid="{00000000-0005-0000-0000-0000B95B0000}"/>
    <cellStyle name="Normal 7 7 6" xfId="44012" xr:uid="{00000000-0005-0000-0000-0000BA5B0000}"/>
    <cellStyle name="Normal 7 8" xfId="23355" xr:uid="{00000000-0005-0000-0000-0000BB5B0000}"/>
    <cellStyle name="Normal 7 8 2" xfId="23356" xr:uid="{00000000-0005-0000-0000-0000BC5B0000}"/>
    <cellStyle name="Normal 7 8 2 2" xfId="23357" xr:uid="{00000000-0005-0000-0000-0000BD5B0000}"/>
    <cellStyle name="Normal 7 8 2 2 2" xfId="23358" xr:uid="{00000000-0005-0000-0000-0000BE5B0000}"/>
    <cellStyle name="Normal 7 8 2 3" xfId="23359" xr:uid="{00000000-0005-0000-0000-0000BF5B0000}"/>
    <cellStyle name="Normal 7 8 3" xfId="23360" xr:uid="{00000000-0005-0000-0000-0000C05B0000}"/>
    <cellStyle name="Normal 7 8 3 2" xfId="23361" xr:uid="{00000000-0005-0000-0000-0000C15B0000}"/>
    <cellStyle name="Normal 7 8 3 2 2" xfId="23362" xr:uid="{00000000-0005-0000-0000-0000C25B0000}"/>
    <cellStyle name="Normal 7 8 3 3" xfId="23363" xr:uid="{00000000-0005-0000-0000-0000C35B0000}"/>
    <cellStyle name="Normal 7 8 4" xfId="23364" xr:uid="{00000000-0005-0000-0000-0000C45B0000}"/>
    <cellStyle name="Normal 7 8 4 2" xfId="23365" xr:uid="{00000000-0005-0000-0000-0000C55B0000}"/>
    <cellStyle name="Normal 7 8 5" xfId="23366" xr:uid="{00000000-0005-0000-0000-0000C65B0000}"/>
    <cellStyle name="Normal 7 9" xfId="23367" xr:uid="{00000000-0005-0000-0000-0000C75B0000}"/>
    <cellStyle name="Normal 7 9 2" xfId="23368" xr:uid="{00000000-0005-0000-0000-0000C85B0000}"/>
    <cellStyle name="Normal 7 9 2 2" xfId="23369" xr:uid="{00000000-0005-0000-0000-0000C95B0000}"/>
    <cellStyle name="Normal 7 9 2 2 2" xfId="23370" xr:uid="{00000000-0005-0000-0000-0000CA5B0000}"/>
    <cellStyle name="Normal 7 9 2 3" xfId="23371" xr:uid="{00000000-0005-0000-0000-0000CB5B0000}"/>
    <cellStyle name="Normal 7 9 3" xfId="23372" xr:uid="{00000000-0005-0000-0000-0000CC5B0000}"/>
    <cellStyle name="Normal 7 9 3 2" xfId="23373" xr:uid="{00000000-0005-0000-0000-0000CD5B0000}"/>
    <cellStyle name="Normal 7 9 3 2 2" xfId="23374" xr:uid="{00000000-0005-0000-0000-0000CE5B0000}"/>
    <cellStyle name="Normal 7 9 3 3" xfId="23375" xr:uid="{00000000-0005-0000-0000-0000CF5B0000}"/>
    <cellStyle name="Normal 7 9 4" xfId="23376" xr:uid="{00000000-0005-0000-0000-0000D05B0000}"/>
    <cellStyle name="Normal 7 9 4 2" xfId="23377" xr:uid="{00000000-0005-0000-0000-0000D15B0000}"/>
    <cellStyle name="Normal 7 9 5" xfId="23378" xr:uid="{00000000-0005-0000-0000-0000D25B0000}"/>
    <cellStyle name="Normal 70" xfId="23379" xr:uid="{00000000-0005-0000-0000-0000D35B0000}"/>
    <cellStyle name="Normal 70 10" xfId="23380" xr:uid="{00000000-0005-0000-0000-0000D45B0000}"/>
    <cellStyle name="Normal 70 11" xfId="23381" xr:uid="{00000000-0005-0000-0000-0000D55B0000}"/>
    <cellStyle name="Normal 70 2" xfId="23382" xr:uid="{00000000-0005-0000-0000-0000D65B0000}"/>
    <cellStyle name="Normal 70 2 2" xfId="23383" xr:uid="{00000000-0005-0000-0000-0000D75B0000}"/>
    <cellStyle name="Normal 70 2 2 2" xfId="23384" xr:uid="{00000000-0005-0000-0000-0000D85B0000}"/>
    <cellStyle name="Normal 70 2 2 2 2" xfId="23385" xr:uid="{00000000-0005-0000-0000-0000D95B0000}"/>
    <cellStyle name="Normal 70 2 2 2 2 2" xfId="23386" xr:uid="{00000000-0005-0000-0000-0000DA5B0000}"/>
    <cellStyle name="Normal 70 2 2 2 2 3" xfId="23387" xr:uid="{00000000-0005-0000-0000-0000DB5B0000}"/>
    <cellStyle name="Normal 70 2 2 2 3" xfId="23388" xr:uid="{00000000-0005-0000-0000-0000DC5B0000}"/>
    <cellStyle name="Normal 70 2 2 2 4" xfId="23389" xr:uid="{00000000-0005-0000-0000-0000DD5B0000}"/>
    <cellStyle name="Normal 70 2 2 3" xfId="23390" xr:uid="{00000000-0005-0000-0000-0000DE5B0000}"/>
    <cellStyle name="Normal 70 2 2 3 2" xfId="23391" xr:uid="{00000000-0005-0000-0000-0000DF5B0000}"/>
    <cellStyle name="Normal 70 2 2 3 2 2" xfId="23392" xr:uid="{00000000-0005-0000-0000-0000E05B0000}"/>
    <cellStyle name="Normal 70 2 2 3 2 3" xfId="23393" xr:uid="{00000000-0005-0000-0000-0000E15B0000}"/>
    <cellStyle name="Normal 70 2 2 3 3" xfId="23394" xr:uid="{00000000-0005-0000-0000-0000E25B0000}"/>
    <cellStyle name="Normal 70 2 2 3 4" xfId="23395" xr:uid="{00000000-0005-0000-0000-0000E35B0000}"/>
    <cellStyle name="Normal 70 2 2 4" xfId="23396" xr:uid="{00000000-0005-0000-0000-0000E45B0000}"/>
    <cellStyle name="Normal 70 2 2 4 2" xfId="23397" xr:uid="{00000000-0005-0000-0000-0000E55B0000}"/>
    <cellStyle name="Normal 70 2 2 4 2 2" xfId="23398" xr:uid="{00000000-0005-0000-0000-0000E65B0000}"/>
    <cellStyle name="Normal 70 2 2 4 2 3" xfId="23399" xr:uid="{00000000-0005-0000-0000-0000E75B0000}"/>
    <cellStyle name="Normal 70 2 2 4 3" xfId="23400" xr:uid="{00000000-0005-0000-0000-0000E85B0000}"/>
    <cellStyle name="Normal 70 2 2 4 4" xfId="23401" xr:uid="{00000000-0005-0000-0000-0000E95B0000}"/>
    <cellStyle name="Normal 70 2 2 5" xfId="23402" xr:uid="{00000000-0005-0000-0000-0000EA5B0000}"/>
    <cellStyle name="Normal 70 2 2 5 2" xfId="23403" xr:uid="{00000000-0005-0000-0000-0000EB5B0000}"/>
    <cellStyle name="Normal 70 2 2 5 3" xfId="23404" xr:uid="{00000000-0005-0000-0000-0000EC5B0000}"/>
    <cellStyle name="Normal 70 2 2 6" xfId="23405" xr:uid="{00000000-0005-0000-0000-0000ED5B0000}"/>
    <cellStyle name="Normal 70 2 2 7" xfId="23406" xr:uid="{00000000-0005-0000-0000-0000EE5B0000}"/>
    <cellStyle name="Normal 70 2 3" xfId="23407" xr:uid="{00000000-0005-0000-0000-0000EF5B0000}"/>
    <cellStyle name="Normal 70 2 3 2" xfId="23408" xr:uid="{00000000-0005-0000-0000-0000F05B0000}"/>
    <cellStyle name="Normal 70 2 3 2 2" xfId="23409" xr:uid="{00000000-0005-0000-0000-0000F15B0000}"/>
    <cellStyle name="Normal 70 2 3 2 3" xfId="23410" xr:uid="{00000000-0005-0000-0000-0000F25B0000}"/>
    <cellStyle name="Normal 70 2 3 3" xfId="23411" xr:uid="{00000000-0005-0000-0000-0000F35B0000}"/>
    <cellStyle name="Normal 70 2 3 4" xfId="23412" xr:uid="{00000000-0005-0000-0000-0000F45B0000}"/>
    <cellStyle name="Normal 70 2 4" xfId="23413" xr:uid="{00000000-0005-0000-0000-0000F55B0000}"/>
    <cellStyle name="Normal 70 2 4 2" xfId="23414" xr:uid="{00000000-0005-0000-0000-0000F65B0000}"/>
    <cellStyle name="Normal 70 2 4 2 2" xfId="23415" xr:uid="{00000000-0005-0000-0000-0000F75B0000}"/>
    <cellStyle name="Normal 70 2 4 2 3" xfId="23416" xr:uid="{00000000-0005-0000-0000-0000F85B0000}"/>
    <cellStyle name="Normal 70 2 4 3" xfId="23417" xr:uid="{00000000-0005-0000-0000-0000F95B0000}"/>
    <cellStyle name="Normal 70 2 4 4" xfId="23418" xr:uid="{00000000-0005-0000-0000-0000FA5B0000}"/>
    <cellStyle name="Normal 70 2 5" xfId="23419" xr:uid="{00000000-0005-0000-0000-0000FB5B0000}"/>
    <cellStyle name="Normal 70 2 5 2" xfId="23420" xr:uid="{00000000-0005-0000-0000-0000FC5B0000}"/>
    <cellStyle name="Normal 70 2 5 2 2" xfId="23421" xr:uid="{00000000-0005-0000-0000-0000FD5B0000}"/>
    <cellStyle name="Normal 70 2 5 2 3" xfId="23422" xr:uid="{00000000-0005-0000-0000-0000FE5B0000}"/>
    <cellStyle name="Normal 70 2 5 3" xfId="23423" xr:uid="{00000000-0005-0000-0000-0000FF5B0000}"/>
    <cellStyle name="Normal 70 2 5 4" xfId="23424" xr:uid="{00000000-0005-0000-0000-0000005C0000}"/>
    <cellStyle name="Normal 70 2 6" xfId="23425" xr:uid="{00000000-0005-0000-0000-0000015C0000}"/>
    <cellStyle name="Normal 70 2 6 2" xfId="23426" xr:uid="{00000000-0005-0000-0000-0000025C0000}"/>
    <cellStyle name="Normal 70 2 6 3" xfId="23427" xr:uid="{00000000-0005-0000-0000-0000035C0000}"/>
    <cellStyle name="Normal 70 2 7" xfId="23428" xr:uid="{00000000-0005-0000-0000-0000045C0000}"/>
    <cellStyle name="Normal 70 2 8" xfId="23429" xr:uid="{00000000-0005-0000-0000-0000055C0000}"/>
    <cellStyle name="Normal 70 2 9" xfId="23430" xr:uid="{00000000-0005-0000-0000-0000065C0000}"/>
    <cellStyle name="Normal 70 3" xfId="23431" xr:uid="{00000000-0005-0000-0000-0000075C0000}"/>
    <cellStyle name="Normal 70 3 2" xfId="23432" xr:uid="{00000000-0005-0000-0000-0000085C0000}"/>
    <cellStyle name="Normal 70 3 2 2" xfId="23433" xr:uid="{00000000-0005-0000-0000-0000095C0000}"/>
    <cellStyle name="Normal 70 3 2 2 2" xfId="23434" xr:uid="{00000000-0005-0000-0000-00000A5C0000}"/>
    <cellStyle name="Normal 70 3 2 2 3" xfId="23435" xr:uid="{00000000-0005-0000-0000-00000B5C0000}"/>
    <cellStyle name="Normal 70 3 2 3" xfId="23436" xr:uid="{00000000-0005-0000-0000-00000C5C0000}"/>
    <cellStyle name="Normal 70 3 2 4" xfId="23437" xr:uid="{00000000-0005-0000-0000-00000D5C0000}"/>
    <cellStyle name="Normal 70 3 3" xfId="23438" xr:uid="{00000000-0005-0000-0000-00000E5C0000}"/>
    <cellStyle name="Normal 70 3 3 2" xfId="23439" xr:uid="{00000000-0005-0000-0000-00000F5C0000}"/>
    <cellStyle name="Normal 70 3 3 2 2" xfId="23440" xr:uid="{00000000-0005-0000-0000-0000105C0000}"/>
    <cellStyle name="Normal 70 3 3 2 3" xfId="23441" xr:uid="{00000000-0005-0000-0000-0000115C0000}"/>
    <cellStyle name="Normal 70 3 3 3" xfId="23442" xr:uid="{00000000-0005-0000-0000-0000125C0000}"/>
    <cellStyle name="Normal 70 3 3 4" xfId="23443" xr:uid="{00000000-0005-0000-0000-0000135C0000}"/>
    <cellStyle name="Normal 70 3 4" xfId="23444" xr:uid="{00000000-0005-0000-0000-0000145C0000}"/>
    <cellStyle name="Normal 70 3 4 2" xfId="23445" xr:uid="{00000000-0005-0000-0000-0000155C0000}"/>
    <cellStyle name="Normal 70 3 4 2 2" xfId="23446" xr:uid="{00000000-0005-0000-0000-0000165C0000}"/>
    <cellStyle name="Normal 70 3 4 2 3" xfId="23447" xr:uid="{00000000-0005-0000-0000-0000175C0000}"/>
    <cellStyle name="Normal 70 3 4 3" xfId="23448" xr:uid="{00000000-0005-0000-0000-0000185C0000}"/>
    <cellStyle name="Normal 70 3 4 4" xfId="23449" xr:uid="{00000000-0005-0000-0000-0000195C0000}"/>
    <cellStyle name="Normal 70 3 5" xfId="23450" xr:uid="{00000000-0005-0000-0000-00001A5C0000}"/>
    <cellStyle name="Normal 70 3 5 2" xfId="23451" xr:uid="{00000000-0005-0000-0000-00001B5C0000}"/>
    <cellStyle name="Normal 70 3 5 3" xfId="23452" xr:uid="{00000000-0005-0000-0000-00001C5C0000}"/>
    <cellStyle name="Normal 70 3 6" xfId="23453" xr:uid="{00000000-0005-0000-0000-00001D5C0000}"/>
    <cellStyle name="Normal 70 3 7" xfId="23454" xr:uid="{00000000-0005-0000-0000-00001E5C0000}"/>
    <cellStyle name="Normal 70 4" xfId="23455" xr:uid="{00000000-0005-0000-0000-00001F5C0000}"/>
    <cellStyle name="Normal 70 5" xfId="23456" xr:uid="{00000000-0005-0000-0000-0000205C0000}"/>
    <cellStyle name="Normal 70 5 2" xfId="23457" xr:uid="{00000000-0005-0000-0000-0000215C0000}"/>
    <cellStyle name="Normal 70 5 2 2" xfId="23458" xr:uid="{00000000-0005-0000-0000-0000225C0000}"/>
    <cellStyle name="Normal 70 5 2 3" xfId="23459" xr:uid="{00000000-0005-0000-0000-0000235C0000}"/>
    <cellStyle name="Normal 70 5 3" xfId="23460" xr:uid="{00000000-0005-0000-0000-0000245C0000}"/>
    <cellStyle name="Normal 70 5 4" xfId="23461" xr:uid="{00000000-0005-0000-0000-0000255C0000}"/>
    <cellStyle name="Normal 70 6" xfId="23462" xr:uid="{00000000-0005-0000-0000-0000265C0000}"/>
    <cellStyle name="Normal 70 6 2" xfId="23463" xr:uid="{00000000-0005-0000-0000-0000275C0000}"/>
    <cellStyle name="Normal 70 6 2 2" xfId="23464" xr:uid="{00000000-0005-0000-0000-0000285C0000}"/>
    <cellStyle name="Normal 70 6 2 3" xfId="23465" xr:uid="{00000000-0005-0000-0000-0000295C0000}"/>
    <cellStyle name="Normal 70 6 3" xfId="23466" xr:uid="{00000000-0005-0000-0000-00002A5C0000}"/>
    <cellStyle name="Normal 70 6 4" xfId="23467" xr:uid="{00000000-0005-0000-0000-00002B5C0000}"/>
    <cellStyle name="Normal 70 7" xfId="23468" xr:uid="{00000000-0005-0000-0000-00002C5C0000}"/>
    <cellStyle name="Normal 70 7 2" xfId="23469" xr:uid="{00000000-0005-0000-0000-00002D5C0000}"/>
    <cellStyle name="Normal 70 7 2 2" xfId="23470" xr:uid="{00000000-0005-0000-0000-00002E5C0000}"/>
    <cellStyle name="Normal 70 7 2 3" xfId="23471" xr:uid="{00000000-0005-0000-0000-00002F5C0000}"/>
    <cellStyle name="Normal 70 7 3" xfId="23472" xr:uid="{00000000-0005-0000-0000-0000305C0000}"/>
    <cellStyle name="Normal 70 7 4" xfId="23473" xr:uid="{00000000-0005-0000-0000-0000315C0000}"/>
    <cellStyle name="Normal 70 8" xfId="23474" xr:uid="{00000000-0005-0000-0000-0000325C0000}"/>
    <cellStyle name="Normal 70 8 2" xfId="23475" xr:uid="{00000000-0005-0000-0000-0000335C0000}"/>
    <cellStyle name="Normal 70 8 3" xfId="23476" xr:uid="{00000000-0005-0000-0000-0000345C0000}"/>
    <cellStyle name="Normal 70 9" xfId="23477" xr:uid="{00000000-0005-0000-0000-0000355C0000}"/>
    <cellStyle name="Normal 71" xfId="23478" xr:uid="{00000000-0005-0000-0000-0000365C0000}"/>
    <cellStyle name="Normal 71 10" xfId="23479" xr:uid="{00000000-0005-0000-0000-0000375C0000}"/>
    <cellStyle name="Normal 71 11" xfId="23480" xr:uid="{00000000-0005-0000-0000-0000385C0000}"/>
    <cellStyle name="Normal 71 2" xfId="23481" xr:uid="{00000000-0005-0000-0000-0000395C0000}"/>
    <cellStyle name="Normal 71 2 2" xfId="23482" xr:uid="{00000000-0005-0000-0000-00003A5C0000}"/>
    <cellStyle name="Normal 71 2 2 2" xfId="23483" xr:uid="{00000000-0005-0000-0000-00003B5C0000}"/>
    <cellStyle name="Normal 71 2 2 2 2" xfId="23484" xr:uid="{00000000-0005-0000-0000-00003C5C0000}"/>
    <cellStyle name="Normal 71 2 2 2 2 2" xfId="23485" xr:uid="{00000000-0005-0000-0000-00003D5C0000}"/>
    <cellStyle name="Normal 71 2 2 2 2 3" xfId="23486" xr:uid="{00000000-0005-0000-0000-00003E5C0000}"/>
    <cellStyle name="Normal 71 2 2 2 3" xfId="23487" xr:uid="{00000000-0005-0000-0000-00003F5C0000}"/>
    <cellStyle name="Normal 71 2 2 2 4" xfId="23488" xr:uid="{00000000-0005-0000-0000-0000405C0000}"/>
    <cellStyle name="Normal 71 2 2 3" xfId="23489" xr:uid="{00000000-0005-0000-0000-0000415C0000}"/>
    <cellStyle name="Normal 71 2 2 3 2" xfId="23490" xr:uid="{00000000-0005-0000-0000-0000425C0000}"/>
    <cellStyle name="Normal 71 2 2 3 2 2" xfId="23491" xr:uid="{00000000-0005-0000-0000-0000435C0000}"/>
    <cellStyle name="Normal 71 2 2 3 2 3" xfId="23492" xr:uid="{00000000-0005-0000-0000-0000445C0000}"/>
    <cellStyle name="Normal 71 2 2 3 3" xfId="23493" xr:uid="{00000000-0005-0000-0000-0000455C0000}"/>
    <cellStyle name="Normal 71 2 2 3 4" xfId="23494" xr:uid="{00000000-0005-0000-0000-0000465C0000}"/>
    <cellStyle name="Normal 71 2 2 4" xfId="23495" xr:uid="{00000000-0005-0000-0000-0000475C0000}"/>
    <cellStyle name="Normal 71 2 2 4 2" xfId="23496" xr:uid="{00000000-0005-0000-0000-0000485C0000}"/>
    <cellStyle name="Normal 71 2 2 4 2 2" xfId="23497" xr:uid="{00000000-0005-0000-0000-0000495C0000}"/>
    <cellStyle name="Normal 71 2 2 4 2 3" xfId="23498" xr:uid="{00000000-0005-0000-0000-00004A5C0000}"/>
    <cellStyle name="Normal 71 2 2 4 3" xfId="23499" xr:uid="{00000000-0005-0000-0000-00004B5C0000}"/>
    <cellStyle name="Normal 71 2 2 4 4" xfId="23500" xr:uid="{00000000-0005-0000-0000-00004C5C0000}"/>
    <cellStyle name="Normal 71 2 2 5" xfId="23501" xr:uid="{00000000-0005-0000-0000-00004D5C0000}"/>
    <cellStyle name="Normal 71 2 2 5 2" xfId="23502" xr:uid="{00000000-0005-0000-0000-00004E5C0000}"/>
    <cellStyle name="Normal 71 2 2 5 3" xfId="23503" xr:uid="{00000000-0005-0000-0000-00004F5C0000}"/>
    <cellStyle name="Normal 71 2 2 6" xfId="23504" xr:uid="{00000000-0005-0000-0000-0000505C0000}"/>
    <cellStyle name="Normal 71 2 2 7" xfId="23505" xr:uid="{00000000-0005-0000-0000-0000515C0000}"/>
    <cellStyle name="Normal 71 2 3" xfId="23506" xr:uid="{00000000-0005-0000-0000-0000525C0000}"/>
    <cellStyle name="Normal 71 2 3 2" xfId="23507" xr:uid="{00000000-0005-0000-0000-0000535C0000}"/>
    <cellStyle name="Normal 71 2 3 2 2" xfId="23508" xr:uid="{00000000-0005-0000-0000-0000545C0000}"/>
    <cellStyle name="Normal 71 2 3 2 3" xfId="23509" xr:uid="{00000000-0005-0000-0000-0000555C0000}"/>
    <cellStyle name="Normal 71 2 3 3" xfId="23510" xr:uid="{00000000-0005-0000-0000-0000565C0000}"/>
    <cellStyle name="Normal 71 2 3 4" xfId="23511" xr:uid="{00000000-0005-0000-0000-0000575C0000}"/>
    <cellStyle name="Normal 71 2 4" xfId="23512" xr:uid="{00000000-0005-0000-0000-0000585C0000}"/>
    <cellStyle name="Normal 71 2 4 2" xfId="23513" xr:uid="{00000000-0005-0000-0000-0000595C0000}"/>
    <cellStyle name="Normal 71 2 4 2 2" xfId="23514" xr:uid="{00000000-0005-0000-0000-00005A5C0000}"/>
    <cellStyle name="Normal 71 2 4 2 3" xfId="23515" xr:uid="{00000000-0005-0000-0000-00005B5C0000}"/>
    <cellStyle name="Normal 71 2 4 3" xfId="23516" xr:uid="{00000000-0005-0000-0000-00005C5C0000}"/>
    <cellStyle name="Normal 71 2 4 4" xfId="23517" xr:uid="{00000000-0005-0000-0000-00005D5C0000}"/>
    <cellStyle name="Normal 71 2 5" xfId="23518" xr:uid="{00000000-0005-0000-0000-00005E5C0000}"/>
    <cellStyle name="Normal 71 2 5 2" xfId="23519" xr:uid="{00000000-0005-0000-0000-00005F5C0000}"/>
    <cellStyle name="Normal 71 2 5 2 2" xfId="23520" xr:uid="{00000000-0005-0000-0000-0000605C0000}"/>
    <cellStyle name="Normal 71 2 5 2 3" xfId="23521" xr:uid="{00000000-0005-0000-0000-0000615C0000}"/>
    <cellStyle name="Normal 71 2 5 3" xfId="23522" xr:uid="{00000000-0005-0000-0000-0000625C0000}"/>
    <cellStyle name="Normal 71 2 5 4" xfId="23523" xr:uid="{00000000-0005-0000-0000-0000635C0000}"/>
    <cellStyle name="Normal 71 2 6" xfId="23524" xr:uid="{00000000-0005-0000-0000-0000645C0000}"/>
    <cellStyle name="Normal 71 2 6 2" xfId="23525" xr:uid="{00000000-0005-0000-0000-0000655C0000}"/>
    <cellStyle name="Normal 71 2 6 3" xfId="23526" xr:uid="{00000000-0005-0000-0000-0000665C0000}"/>
    <cellStyle name="Normal 71 2 7" xfId="23527" xr:uid="{00000000-0005-0000-0000-0000675C0000}"/>
    <cellStyle name="Normal 71 2 8" xfId="23528" xr:uid="{00000000-0005-0000-0000-0000685C0000}"/>
    <cellStyle name="Normal 71 2 9" xfId="23529" xr:uid="{00000000-0005-0000-0000-0000695C0000}"/>
    <cellStyle name="Normal 71 3" xfId="23530" xr:uid="{00000000-0005-0000-0000-00006A5C0000}"/>
    <cellStyle name="Normal 71 3 2" xfId="23531" xr:uid="{00000000-0005-0000-0000-00006B5C0000}"/>
    <cellStyle name="Normal 71 3 2 2" xfId="23532" xr:uid="{00000000-0005-0000-0000-00006C5C0000}"/>
    <cellStyle name="Normal 71 3 2 2 2" xfId="23533" xr:uid="{00000000-0005-0000-0000-00006D5C0000}"/>
    <cellStyle name="Normal 71 3 2 2 3" xfId="23534" xr:uid="{00000000-0005-0000-0000-00006E5C0000}"/>
    <cellStyle name="Normal 71 3 2 3" xfId="23535" xr:uid="{00000000-0005-0000-0000-00006F5C0000}"/>
    <cellStyle name="Normal 71 3 2 4" xfId="23536" xr:uid="{00000000-0005-0000-0000-0000705C0000}"/>
    <cellStyle name="Normal 71 3 3" xfId="23537" xr:uid="{00000000-0005-0000-0000-0000715C0000}"/>
    <cellStyle name="Normal 71 3 3 2" xfId="23538" xr:uid="{00000000-0005-0000-0000-0000725C0000}"/>
    <cellStyle name="Normal 71 3 3 2 2" xfId="23539" xr:uid="{00000000-0005-0000-0000-0000735C0000}"/>
    <cellStyle name="Normal 71 3 3 2 3" xfId="23540" xr:uid="{00000000-0005-0000-0000-0000745C0000}"/>
    <cellStyle name="Normal 71 3 3 3" xfId="23541" xr:uid="{00000000-0005-0000-0000-0000755C0000}"/>
    <cellStyle name="Normal 71 3 3 4" xfId="23542" xr:uid="{00000000-0005-0000-0000-0000765C0000}"/>
    <cellStyle name="Normal 71 3 4" xfId="23543" xr:uid="{00000000-0005-0000-0000-0000775C0000}"/>
    <cellStyle name="Normal 71 3 4 2" xfId="23544" xr:uid="{00000000-0005-0000-0000-0000785C0000}"/>
    <cellStyle name="Normal 71 3 4 2 2" xfId="23545" xr:uid="{00000000-0005-0000-0000-0000795C0000}"/>
    <cellStyle name="Normal 71 3 4 2 3" xfId="23546" xr:uid="{00000000-0005-0000-0000-00007A5C0000}"/>
    <cellStyle name="Normal 71 3 4 3" xfId="23547" xr:uid="{00000000-0005-0000-0000-00007B5C0000}"/>
    <cellStyle name="Normal 71 3 4 4" xfId="23548" xr:uid="{00000000-0005-0000-0000-00007C5C0000}"/>
    <cellStyle name="Normal 71 3 5" xfId="23549" xr:uid="{00000000-0005-0000-0000-00007D5C0000}"/>
    <cellStyle name="Normal 71 3 5 2" xfId="23550" xr:uid="{00000000-0005-0000-0000-00007E5C0000}"/>
    <cellStyle name="Normal 71 3 5 3" xfId="23551" xr:uid="{00000000-0005-0000-0000-00007F5C0000}"/>
    <cellStyle name="Normal 71 3 6" xfId="23552" xr:uid="{00000000-0005-0000-0000-0000805C0000}"/>
    <cellStyle name="Normal 71 3 7" xfId="23553" xr:uid="{00000000-0005-0000-0000-0000815C0000}"/>
    <cellStyle name="Normal 71 4" xfId="23554" xr:uid="{00000000-0005-0000-0000-0000825C0000}"/>
    <cellStyle name="Normal 71 5" xfId="23555" xr:uid="{00000000-0005-0000-0000-0000835C0000}"/>
    <cellStyle name="Normal 71 5 2" xfId="23556" xr:uid="{00000000-0005-0000-0000-0000845C0000}"/>
    <cellStyle name="Normal 71 5 2 2" xfId="23557" xr:uid="{00000000-0005-0000-0000-0000855C0000}"/>
    <cellStyle name="Normal 71 5 2 3" xfId="23558" xr:uid="{00000000-0005-0000-0000-0000865C0000}"/>
    <cellStyle name="Normal 71 5 3" xfId="23559" xr:uid="{00000000-0005-0000-0000-0000875C0000}"/>
    <cellStyle name="Normal 71 5 4" xfId="23560" xr:uid="{00000000-0005-0000-0000-0000885C0000}"/>
    <cellStyle name="Normal 71 6" xfId="23561" xr:uid="{00000000-0005-0000-0000-0000895C0000}"/>
    <cellStyle name="Normal 71 6 2" xfId="23562" xr:uid="{00000000-0005-0000-0000-00008A5C0000}"/>
    <cellStyle name="Normal 71 6 2 2" xfId="23563" xr:uid="{00000000-0005-0000-0000-00008B5C0000}"/>
    <cellStyle name="Normal 71 6 2 3" xfId="23564" xr:uid="{00000000-0005-0000-0000-00008C5C0000}"/>
    <cellStyle name="Normal 71 6 3" xfId="23565" xr:uid="{00000000-0005-0000-0000-00008D5C0000}"/>
    <cellStyle name="Normal 71 6 4" xfId="23566" xr:uid="{00000000-0005-0000-0000-00008E5C0000}"/>
    <cellStyle name="Normal 71 7" xfId="23567" xr:uid="{00000000-0005-0000-0000-00008F5C0000}"/>
    <cellStyle name="Normal 71 7 2" xfId="23568" xr:uid="{00000000-0005-0000-0000-0000905C0000}"/>
    <cellStyle name="Normal 71 7 2 2" xfId="23569" xr:uid="{00000000-0005-0000-0000-0000915C0000}"/>
    <cellStyle name="Normal 71 7 2 3" xfId="23570" xr:uid="{00000000-0005-0000-0000-0000925C0000}"/>
    <cellStyle name="Normal 71 7 3" xfId="23571" xr:uid="{00000000-0005-0000-0000-0000935C0000}"/>
    <cellStyle name="Normal 71 7 4" xfId="23572" xr:uid="{00000000-0005-0000-0000-0000945C0000}"/>
    <cellStyle name="Normal 71 8" xfId="23573" xr:uid="{00000000-0005-0000-0000-0000955C0000}"/>
    <cellStyle name="Normal 71 8 2" xfId="23574" xr:uid="{00000000-0005-0000-0000-0000965C0000}"/>
    <cellStyle name="Normal 71 8 3" xfId="23575" xr:uid="{00000000-0005-0000-0000-0000975C0000}"/>
    <cellStyle name="Normal 71 9" xfId="23576" xr:uid="{00000000-0005-0000-0000-0000985C0000}"/>
    <cellStyle name="Normal 72" xfId="23577" xr:uid="{00000000-0005-0000-0000-0000995C0000}"/>
    <cellStyle name="Normal 72 10" xfId="23578" xr:uid="{00000000-0005-0000-0000-00009A5C0000}"/>
    <cellStyle name="Normal 72 11" xfId="23579" xr:uid="{00000000-0005-0000-0000-00009B5C0000}"/>
    <cellStyle name="Normal 72 2" xfId="23580" xr:uid="{00000000-0005-0000-0000-00009C5C0000}"/>
    <cellStyle name="Normal 72 2 2" xfId="23581" xr:uid="{00000000-0005-0000-0000-00009D5C0000}"/>
    <cellStyle name="Normal 72 2 2 2" xfId="23582" xr:uid="{00000000-0005-0000-0000-00009E5C0000}"/>
    <cellStyle name="Normal 72 2 2 2 2" xfId="23583" xr:uid="{00000000-0005-0000-0000-00009F5C0000}"/>
    <cellStyle name="Normal 72 2 2 2 2 2" xfId="23584" xr:uid="{00000000-0005-0000-0000-0000A05C0000}"/>
    <cellStyle name="Normal 72 2 2 2 2 3" xfId="23585" xr:uid="{00000000-0005-0000-0000-0000A15C0000}"/>
    <cellStyle name="Normal 72 2 2 2 3" xfId="23586" xr:uid="{00000000-0005-0000-0000-0000A25C0000}"/>
    <cellStyle name="Normal 72 2 2 2 4" xfId="23587" xr:uid="{00000000-0005-0000-0000-0000A35C0000}"/>
    <cellStyle name="Normal 72 2 2 3" xfId="23588" xr:uid="{00000000-0005-0000-0000-0000A45C0000}"/>
    <cellStyle name="Normal 72 2 2 3 2" xfId="23589" xr:uid="{00000000-0005-0000-0000-0000A55C0000}"/>
    <cellStyle name="Normal 72 2 2 3 2 2" xfId="23590" xr:uid="{00000000-0005-0000-0000-0000A65C0000}"/>
    <cellStyle name="Normal 72 2 2 3 2 3" xfId="23591" xr:uid="{00000000-0005-0000-0000-0000A75C0000}"/>
    <cellStyle name="Normal 72 2 2 3 3" xfId="23592" xr:uid="{00000000-0005-0000-0000-0000A85C0000}"/>
    <cellStyle name="Normal 72 2 2 3 4" xfId="23593" xr:uid="{00000000-0005-0000-0000-0000A95C0000}"/>
    <cellStyle name="Normal 72 2 2 4" xfId="23594" xr:uid="{00000000-0005-0000-0000-0000AA5C0000}"/>
    <cellStyle name="Normal 72 2 2 4 2" xfId="23595" xr:uid="{00000000-0005-0000-0000-0000AB5C0000}"/>
    <cellStyle name="Normal 72 2 2 4 2 2" xfId="23596" xr:uid="{00000000-0005-0000-0000-0000AC5C0000}"/>
    <cellStyle name="Normal 72 2 2 4 2 3" xfId="23597" xr:uid="{00000000-0005-0000-0000-0000AD5C0000}"/>
    <cellStyle name="Normal 72 2 2 4 3" xfId="23598" xr:uid="{00000000-0005-0000-0000-0000AE5C0000}"/>
    <cellStyle name="Normal 72 2 2 4 4" xfId="23599" xr:uid="{00000000-0005-0000-0000-0000AF5C0000}"/>
    <cellStyle name="Normal 72 2 2 5" xfId="23600" xr:uid="{00000000-0005-0000-0000-0000B05C0000}"/>
    <cellStyle name="Normal 72 2 2 5 2" xfId="23601" xr:uid="{00000000-0005-0000-0000-0000B15C0000}"/>
    <cellStyle name="Normal 72 2 2 5 3" xfId="23602" xr:uid="{00000000-0005-0000-0000-0000B25C0000}"/>
    <cellStyle name="Normal 72 2 2 6" xfId="23603" xr:uid="{00000000-0005-0000-0000-0000B35C0000}"/>
    <cellStyle name="Normal 72 2 2 7" xfId="23604" xr:uid="{00000000-0005-0000-0000-0000B45C0000}"/>
    <cellStyle name="Normal 72 2 3" xfId="23605" xr:uid="{00000000-0005-0000-0000-0000B55C0000}"/>
    <cellStyle name="Normal 72 2 3 2" xfId="23606" xr:uid="{00000000-0005-0000-0000-0000B65C0000}"/>
    <cellStyle name="Normal 72 2 3 2 2" xfId="23607" xr:uid="{00000000-0005-0000-0000-0000B75C0000}"/>
    <cellStyle name="Normal 72 2 3 2 3" xfId="23608" xr:uid="{00000000-0005-0000-0000-0000B85C0000}"/>
    <cellStyle name="Normal 72 2 3 3" xfId="23609" xr:uid="{00000000-0005-0000-0000-0000B95C0000}"/>
    <cellStyle name="Normal 72 2 3 4" xfId="23610" xr:uid="{00000000-0005-0000-0000-0000BA5C0000}"/>
    <cellStyle name="Normal 72 2 4" xfId="23611" xr:uid="{00000000-0005-0000-0000-0000BB5C0000}"/>
    <cellStyle name="Normal 72 2 4 2" xfId="23612" xr:uid="{00000000-0005-0000-0000-0000BC5C0000}"/>
    <cellStyle name="Normal 72 2 4 2 2" xfId="23613" xr:uid="{00000000-0005-0000-0000-0000BD5C0000}"/>
    <cellStyle name="Normal 72 2 4 2 3" xfId="23614" xr:uid="{00000000-0005-0000-0000-0000BE5C0000}"/>
    <cellStyle name="Normal 72 2 4 3" xfId="23615" xr:uid="{00000000-0005-0000-0000-0000BF5C0000}"/>
    <cellStyle name="Normal 72 2 4 4" xfId="23616" xr:uid="{00000000-0005-0000-0000-0000C05C0000}"/>
    <cellStyle name="Normal 72 2 5" xfId="23617" xr:uid="{00000000-0005-0000-0000-0000C15C0000}"/>
    <cellStyle name="Normal 72 2 5 2" xfId="23618" xr:uid="{00000000-0005-0000-0000-0000C25C0000}"/>
    <cellStyle name="Normal 72 2 5 2 2" xfId="23619" xr:uid="{00000000-0005-0000-0000-0000C35C0000}"/>
    <cellStyle name="Normal 72 2 5 2 3" xfId="23620" xr:uid="{00000000-0005-0000-0000-0000C45C0000}"/>
    <cellStyle name="Normal 72 2 5 3" xfId="23621" xr:uid="{00000000-0005-0000-0000-0000C55C0000}"/>
    <cellStyle name="Normal 72 2 5 4" xfId="23622" xr:uid="{00000000-0005-0000-0000-0000C65C0000}"/>
    <cellStyle name="Normal 72 2 6" xfId="23623" xr:uid="{00000000-0005-0000-0000-0000C75C0000}"/>
    <cellStyle name="Normal 72 2 6 2" xfId="23624" xr:uid="{00000000-0005-0000-0000-0000C85C0000}"/>
    <cellStyle name="Normal 72 2 6 3" xfId="23625" xr:uid="{00000000-0005-0000-0000-0000C95C0000}"/>
    <cellStyle name="Normal 72 2 7" xfId="23626" xr:uid="{00000000-0005-0000-0000-0000CA5C0000}"/>
    <cellStyle name="Normal 72 2 8" xfId="23627" xr:uid="{00000000-0005-0000-0000-0000CB5C0000}"/>
    <cellStyle name="Normal 72 2 9" xfId="23628" xr:uid="{00000000-0005-0000-0000-0000CC5C0000}"/>
    <cellStyle name="Normal 72 3" xfId="23629" xr:uid="{00000000-0005-0000-0000-0000CD5C0000}"/>
    <cellStyle name="Normal 72 3 2" xfId="23630" xr:uid="{00000000-0005-0000-0000-0000CE5C0000}"/>
    <cellStyle name="Normal 72 3 2 2" xfId="23631" xr:uid="{00000000-0005-0000-0000-0000CF5C0000}"/>
    <cellStyle name="Normal 72 3 2 2 2" xfId="23632" xr:uid="{00000000-0005-0000-0000-0000D05C0000}"/>
    <cellStyle name="Normal 72 3 2 2 3" xfId="23633" xr:uid="{00000000-0005-0000-0000-0000D15C0000}"/>
    <cellStyle name="Normal 72 3 2 3" xfId="23634" xr:uid="{00000000-0005-0000-0000-0000D25C0000}"/>
    <cellStyle name="Normal 72 3 2 4" xfId="23635" xr:uid="{00000000-0005-0000-0000-0000D35C0000}"/>
    <cellStyle name="Normal 72 3 3" xfId="23636" xr:uid="{00000000-0005-0000-0000-0000D45C0000}"/>
    <cellStyle name="Normal 72 3 3 2" xfId="23637" xr:uid="{00000000-0005-0000-0000-0000D55C0000}"/>
    <cellStyle name="Normal 72 3 3 2 2" xfId="23638" xr:uid="{00000000-0005-0000-0000-0000D65C0000}"/>
    <cellStyle name="Normal 72 3 3 2 3" xfId="23639" xr:uid="{00000000-0005-0000-0000-0000D75C0000}"/>
    <cellStyle name="Normal 72 3 3 3" xfId="23640" xr:uid="{00000000-0005-0000-0000-0000D85C0000}"/>
    <cellStyle name="Normal 72 3 3 4" xfId="23641" xr:uid="{00000000-0005-0000-0000-0000D95C0000}"/>
    <cellStyle name="Normal 72 3 4" xfId="23642" xr:uid="{00000000-0005-0000-0000-0000DA5C0000}"/>
    <cellStyle name="Normal 72 3 4 2" xfId="23643" xr:uid="{00000000-0005-0000-0000-0000DB5C0000}"/>
    <cellStyle name="Normal 72 3 4 2 2" xfId="23644" xr:uid="{00000000-0005-0000-0000-0000DC5C0000}"/>
    <cellStyle name="Normal 72 3 4 2 3" xfId="23645" xr:uid="{00000000-0005-0000-0000-0000DD5C0000}"/>
    <cellStyle name="Normal 72 3 4 3" xfId="23646" xr:uid="{00000000-0005-0000-0000-0000DE5C0000}"/>
    <cellStyle name="Normal 72 3 4 4" xfId="23647" xr:uid="{00000000-0005-0000-0000-0000DF5C0000}"/>
    <cellStyle name="Normal 72 3 5" xfId="23648" xr:uid="{00000000-0005-0000-0000-0000E05C0000}"/>
    <cellStyle name="Normal 72 3 5 2" xfId="23649" xr:uid="{00000000-0005-0000-0000-0000E15C0000}"/>
    <cellStyle name="Normal 72 3 5 3" xfId="23650" xr:uid="{00000000-0005-0000-0000-0000E25C0000}"/>
    <cellStyle name="Normal 72 3 6" xfId="23651" xr:uid="{00000000-0005-0000-0000-0000E35C0000}"/>
    <cellStyle name="Normal 72 3 7" xfId="23652" xr:uid="{00000000-0005-0000-0000-0000E45C0000}"/>
    <cellStyle name="Normal 72 4" xfId="23653" xr:uid="{00000000-0005-0000-0000-0000E55C0000}"/>
    <cellStyle name="Normal 72 5" xfId="23654" xr:uid="{00000000-0005-0000-0000-0000E65C0000}"/>
    <cellStyle name="Normal 72 5 2" xfId="23655" xr:uid="{00000000-0005-0000-0000-0000E75C0000}"/>
    <cellStyle name="Normal 72 5 2 2" xfId="23656" xr:uid="{00000000-0005-0000-0000-0000E85C0000}"/>
    <cellStyle name="Normal 72 5 2 3" xfId="23657" xr:uid="{00000000-0005-0000-0000-0000E95C0000}"/>
    <cellStyle name="Normal 72 5 3" xfId="23658" xr:uid="{00000000-0005-0000-0000-0000EA5C0000}"/>
    <cellStyle name="Normal 72 5 4" xfId="23659" xr:uid="{00000000-0005-0000-0000-0000EB5C0000}"/>
    <cellStyle name="Normal 72 6" xfId="23660" xr:uid="{00000000-0005-0000-0000-0000EC5C0000}"/>
    <cellStyle name="Normal 72 6 2" xfId="23661" xr:uid="{00000000-0005-0000-0000-0000ED5C0000}"/>
    <cellStyle name="Normal 72 6 2 2" xfId="23662" xr:uid="{00000000-0005-0000-0000-0000EE5C0000}"/>
    <cellStyle name="Normal 72 6 2 3" xfId="23663" xr:uid="{00000000-0005-0000-0000-0000EF5C0000}"/>
    <cellStyle name="Normal 72 6 3" xfId="23664" xr:uid="{00000000-0005-0000-0000-0000F05C0000}"/>
    <cellStyle name="Normal 72 6 4" xfId="23665" xr:uid="{00000000-0005-0000-0000-0000F15C0000}"/>
    <cellStyle name="Normal 72 7" xfId="23666" xr:uid="{00000000-0005-0000-0000-0000F25C0000}"/>
    <cellStyle name="Normal 72 7 2" xfId="23667" xr:uid="{00000000-0005-0000-0000-0000F35C0000}"/>
    <cellStyle name="Normal 72 7 2 2" xfId="23668" xr:uid="{00000000-0005-0000-0000-0000F45C0000}"/>
    <cellStyle name="Normal 72 7 2 3" xfId="23669" xr:uid="{00000000-0005-0000-0000-0000F55C0000}"/>
    <cellStyle name="Normal 72 7 3" xfId="23670" xr:uid="{00000000-0005-0000-0000-0000F65C0000}"/>
    <cellStyle name="Normal 72 7 4" xfId="23671" xr:uid="{00000000-0005-0000-0000-0000F75C0000}"/>
    <cellStyle name="Normal 72 8" xfId="23672" xr:uid="{00000000-0005-0000-0000-0000F85C0000}"/>
    <cellStyle name="Normal 72 8 2" xfId="23673" xr:uid="{00000000-0005-0000-0000-0000F95C0000}"/>
    <cellStyle name="Normal 72 8 3" xfId="23674" xr:uid="{00000000-0005-0000-0000-0000FA5C0000}"/>
    <cellStyle name="Normal 72 9" xfId="23675" xr:uid="{00000000-0005-0000-0000-0000FB5C0000}"/>
    <cellStyle name="Normal 73" xfId="23676" xr:uid="{00000000-0005-0000-0000-0000FC5C0000}"/>
    <cellStyle name="Normal 73 10" xfId="23677" xr:uid="{00000000-0005-0000-0000-0000FD5C0000}"/>
    <cellStyle name="Normal 73 11" xfId="23678" xr:uid="{00000000-0005-0000-0000-0000FE5C0000}"/>
    <cellStyle name="Normal 73 2" xfId="23679" xr:uid="{00000000-0005-0000-0000-0000FF5C0000}"/>
    <cellStyle name="Normal 73 2 2" xfId="23680" xr:uid="{00000000-0005-0000-0000-0000005D0000}"/>
    <cellStyle name="Normal 73 2 2 2" xfId="23681" xr:uid="{00000000-0005-0000-0000-0000015D0000}"/>
    <cellStyle name="Normal 73 2 2 2 2" xfId="23682" xr:uid="{00000000-0005-0000-0000-0000025D0000}"/>
    <cellStyle name="Normal 73 2 2 2 2 2" xfId="23683" xr:uid="{00000000-0005-0000-0000-0000035D0000}"/>
    <cellStyle name="Normal 73 2 2 2 2 3" xfId="23684" xr:uid="{00000000-0005-0000-0000-0000045D0000}"/>
    <cellStyle name="Normal 73 2 2 2 3" xfId="23685" xr:uid="{00000000-0005-0000-0000-0000055D0000}"/>
    <cellStyle name="Normal 73 2 2 2 4" xfId="23686" xr:uid="{00000000-0005-0000-0000-0000065D0000}"/>
    <cellStyle name="Normal 73 2 2 3" xfId="23687" xr:uid="{00000000-0005-0000-0000-0000075D0000}"/>
    <cellStyle name="Normal 73 2 2 3 2" xfId="23688" xr:uid="{00000000-0005-0000-0000-0000085D0000}"/>
    <cellStyle name="Normal 73 2 2 3 2 2" xfId="23689" xr:uid="{00000000-0005-0000-0000-0000095D0000}"/>
    <cellStyle name="Normal 73 2 2 3 2 3" xfId="23690" xr:uid="{00000000-0005-0000-0000-00000A5D0000}"/>
    <cellStyle name="Normal 73 2 2 3 3" xfId="23691" xr:uid="{00000000-0005-0000-0000-00000B5D0000}"/>
    <cellStyle name="Normal 73 2 2 3 4" xfId="23692" xr:uid="{00000000-0005-0000-0000-00000C5D0000}"/>
    <cellStyle name="Normal 73 2 2 4" xfId="23693" xr:uid="{00000000-0005-0000-0000-00000D5D0000}"/>
    <cellStyle name="Normal 73 2 2 4 2" xfId="23694" xr:uid="{00000000-0005-0000-0000-00000E5D0000}"/>
    <cellStyle name="Normal 73 2 2 4 2 2" xfId="23695" xr:uid="{00000000-0005-0000-0000-00000F5D0000}"/>
    <cellStyle name="Normal 73 2 2 4 2 3" xfId="23696" xr:uid="{00000000-0005-0000-0000-0000105D0000}"/>
    <cellStyle name="Normal 73 2 2 4 3" xfId="23697" xr:uid="{00000000-0005-0000-0000-0000115D0000}"/>
    <cellStyle name="Normal 73 2 2 4 4" xfId="23698" xr:uid="{00000000-0005-0000-0000-0000125D0000}"/>
    <cellStyle name="Normal 73 2 2 5" xfId="23699" xr:uid="{00000000-0005-0000-0000-0000135D0000}"/>
    <cellStyle name="Normal 73 2 2 5 2" xfId="23700" xr:uid="{00000000-0005-0000-0000-0000145D0000}"/>
    <cellStyle name="Normal 73 2 2 5 3" xfId="23701" xr:uid="{00000000-0005-0000-0000-0000155D0000}"/>
    <cellStyle name="Normal 73 2 2 6" xfId="23702" xr:uid="{00000000-0005-0000-0000-0000165D0000}"/>
    <cellStyle name="Normal 73 2 2 7" xfId="23703" xr:uid="{00000000-0005-0000-0000-0000175D0000}"/>
    <cellStyle name="Normal 73 2 3" xfId="23704" xr:uid="{00000000-0005-0000-0000-0000185D0000}"/>
    <cellStyle name="Normal 73 2 3 2" xfId="23705" xr:uid="{00000000-0005-0000-0000-0000195D0000}"/>
    <cellStyle name="Normal 73 2 3 2 2" xfId="23706" xr:uid="{00000000-0005-0000-0000-00001A5D0000}"/>
    <cellStyle name="Normal 73 2 3 2 3" xfId="23707" xr:uid="{00000000-0005-0000-0000-00001B5D0000}"/>
    <cellStyle name="Normal 73 2 3 3" xfId="23708" xr:uid="{00000000-0005-0000-0000-00001C5D0000}"/>
    <cellStyle name="Normal 73 2 3 4" xfId="23709" xr:uid="{00000000-0005-0000-0000-00001D5D0000}"/>
    <cellStyle name="Normal 73 2 4" xfId="23710" xr:uid="{00000000-0005-0000-0000-00001E5D0000}"/>
    <cellStyle name="Normal 73 2 4 2" xfId="23711" xr:uid="{00000000-0005-0000-0000-00001F5D0000}"/>
    <cellStyle name="Normal 73 2 4 2 2" xfId="23712" xr:uid="{00000000-0005-0000-0000-0000205D0000}"/>
    <cellStyle name="Normal 73 2 4 2 3" xfId="23713" xr:uid="{00000000-0005-0000-0000-0000215D0000}"/>
    <cellStyle name="Normal 73 2 4 3" xfId="23714" xr:uid="{00000000-0005-0000-0000-0000225D0000}"/>
    <cellStyle name="Normal 73 2 4 4" xfId="23715" xr:uid="{00000000-0005-0000-0000-0000235D0000}"/>
    <cellStyle name="Normal 73 2 5" xfId="23716" xr:uid="{00000000-0005-0000-0000-0000245D0000}"/>
    <cellStyle name="Normal 73 2 5 2" xfId="23717" xr:uid="{00000000-0005-0000-0000-0000255D0000}"/>
    <cellStyle name="Normal 73 2 5 2 2" xfId="23718" xr:uid="{00000000-0005-0000-0000-0000265D0000}"/>
    <cellStyle name="Normal 73 2 5 2 3" xfId="23719" xr:uid="{00000000-0005-0000-0000-0000275D0000}"/>
    <cellStyle name="Normal 73 2 5 3" xfId="23720" xr:uid="{00000000-0005-0000-0000-0000285D0000}"/>
    <cellStyle name="Normal 73 2 5 4" xfId="23721" xr:uid="{00000000-0005-0000-0000-0000295D0000}"/>
    <cellStyle name="Normal 73 2 6" xfId="23722" xr:uid="{00000000-0005-0000-0000-00002A5D0000}"/>
    <cellStyle name="Normal 73 2 6 2" xfId="23723" xr:uid="{00000000-0005-0000-0000-00002B5D0000}"/>
    <cellStyle name="Normal 73 2 6 3" xfId="23724" xr:uid="{00000000-0005-0000-0000-00002C5D0000}"/>
    <cellStyle name="Normal 73 2 7" xfId="23725" xr:uid="{00000000-0005-0000-0000-00002D5D0000}"/>
    <cellStyle name="Normal 73 2 8" xfId="23726" xr:uid="{00000000-0005-0000-0000-00002E5D0000}"/>
    <cellStyle name="Normal 73 2 9" xfId="23727" xr:uid="{00000000-0005-0000-0000-00002F5D0000}"/>
    <cellStyle name="Normal 73 3" xfId="23728" xr:uid="{00000000-0005-0000-0000-0000305D0000}"/>
    <cellStyle name="Normal 73 3 2" xfId="23729" xr:uid="{00000000-0005-0000-0000-0000315D0000}"/>
    <cellStyle name="Normal 73 3 2 2" xfId="23730" xr:uid="{00000000-0005-0000-0000-0000325D0000}"/>
    <cellStyle name="Normal 73 3 2 2 2" xfId="23731" xr:uid="{00000000-0005-0000-0000-0000335D0000}"/>
    <cellStyle name="Normal 73 3 2 2 3" xfId="23732" xr:uid="{00000000-0005-0000-0000-0000345D0000}"/>
    <cellStyle name="Normal 73 3 2 3" xfId="23733" xr:uid="{00000000-0005-0000-0000-0000355D0000}"/>
    <cellStyle name="Normal 73 3 2 4" xfId="23734" xr:uid="{00000000-0005-0000-0000-0000365D0000}"/>
    <cellStyle name="Normal 73 3 3" xfId="23735" xr:uid="{00000000-0005-0000-0000-0000375D0000}"/>
    <cellStyle name="Normal 73 3 3 2" xfId="23736" xr:uid="{00000000-0005-0000-0000-0000385D0000}"/>
    <cellStyle name="Normal 73 3 3 2 2" xfId="23737" xr:uid="{00000000-0005-0000-0000-0000395D0000}"/>
    <cellStyle name="Normal 73 3 3 2 3" xfId="23738" xr:uid="{00000000-0005-0000-0000-00003A5D0000}"/>
    <cellStyle name="Normal 73 3 3 3" xfId="23739" xr:uid="{00000000-0005-0000-0000-00003B5D0000}"/>
    <cellStyle name="Normal 73 3 3 4" xfId="23740" xr:uid="{00000000-0005-0000-0000-00003C5D0000}"/>
    <cellStyle name="Normal 73 3 4" xfId="23741" xr:uid="{00000000-0005-0000-0000-00003D5D0000}"/>
    <cellStyle name="Normal 73 3 4 2" xfId="23742" xr:uid="{00000000-0005-0000-0000-00003E5D0000}"/>
    <cellStyle name="Normal 73 3 4 2 2" xfId="23743" xr:uid="{00000000-0005-0000-0000-00003F5D0000}"/>
    <cellStyle name="Normal 73 3 4 2 3" xfId="23744" xr:uid="{00000000-0005-0000-0000-0000405D0000}"/>
    <cellStyle name="Normal 73 3 4 3" xfId="23745" xr:uid="{00000000-0005-0000-0000-0000415D0000}"/>
    <cellStyle name="Normal 73 3 4 4" xfId="23746" xr:uid="{00000000-0005-0000-0000-0000425D0000}"/>
    <cellStyle name="Normal 73 3 5" xfId="23747" xr:uid="{00000000-0005-0000-0000-0000435D0000}"/>
    <cellStyle name="Normal 73 3 5 2" xfId="23748" xr:uid="{00000000-0005-0000-0000-0000445D0000}"/>
    <cellStyle name="Normal 73 3 5 3" xfId="23749" xr:uid="{00000000-0005-0000-0000-0000455D0000}"/>
    <cellStyle name="Normal 73 3 6" xfId="23750" xr:uid="{00000000-0005-0000-0000-0000465D0000}"/>
    <cellStyle name="Normal 73 3 7" xfId="23751" xr:uid="{00000000-0005-0000-0000-0000475D0000}"/>
    <cellStyle name="Normal 73 4" xfId="23752" xr:uid="{00000000-0005-0000-0000-0000485D0000}"/>
    <cellStyle name="Normal 73 5" xfId="23753" xr:uid="{00000000-0005-0000-0000-0000495D0000}"/>
    <cellStyle name="Normal 73 5 2" xfId="23754" xr:uid="{00000000-0005-0000-0000-00004A5D0000}"/>
    <cellStyle name="Normal 73 5 2 2" xfId="23755" xr:uid="{00000000-0005-0000-0000-00004B5D0000}"/>
    <cellStyle name="Normal 73 5 2 3" xfId="23756" xr:uid="{00000000-0005-0000-0000-00004C5D0000}"/>
    <cellStyle name="Normal 73 5 3" xfId="23757" xr:uid="{00000000-0005-0000-0000-00004D5D0000}"/>
    <cellStyle name="Normal 73 5 4" xfId="23758" xr:uid="{00000000-0005-0000-0000-00004E5D0000}"/>
    <cellStyle name="Normal 73 6" xfId="23759" xr:uid="{00000000-0005-0000-0000-00004F5D0000}"/>
    <cellStyle name="Normal 73 6 2" xfId="23760" xr:uid="{00000000-0005-0000-0000-0000505D0000}"/>
    <cellStyle name="Normal 73 6 2 2" xfId="23761" xr:uid="{00000000-0005-0000-0000-0000515D0000}"/>
    <cellStyle name="Normal 73 6 2 3" xfId="23762" xr:uid="{00000000-0005-0000-0000-0000525D0000}"/>
    <cellStyle name="Normal 73 6 3" xfId="23763" xr:uid="{00000000-0005-0000-0000-0000535D0000}"/>
    <cellStyle name="Normal 73 6 4" xfId="23764" xr:uid="{00000000-0005-0000-0000-0000545D0000}"/>
    <cellStyle name="Normal 73 7" xfId="23765" xr:uid="{00000000-0005-0000-0000-0000555D0000}"/>
    <cellStyle name="Normal 73 7 2" xfId="23766" xr:uid="{00000000-0005-0000-0000-0000565D0000}"/>
    <cellStyle name="Normal 73 7 2 2" xfId="23767" xr:uid="{00000000-0005-0000-0000-0000575D0000}"/>
    <cellStyle name="Normal 73 7 2 3" xfId="23768" xr:uid="{00000000-0005-0000-0000-0000585D0000}"/>
    <cellStyle name="Normal 73 7 3" xfId="23769" xr:uid="{00000000-0005-0000-0000-0000595D0000}"/>
    <cellStyle name="Normal 73 7 4" xfId="23770" xr:uid="{00000000-0005-0000-0000-00005A5D0000}"/>
    <cellStyle name="Normal 73 8" xfId="23771" xr:uid="{00000000-0005-0000-0000-00005B5D0000}"/>
    <cellStyle name="Normal 73 8 2" xfId="23772" xr:uid="{00000000-0005-0000-0000-00005C5D0000}"/>
    <cellStyle name="Normal 73 8 3" xfId="23773" xr:uid="{00000000-0005-0000-0000-00005D5D0000}"/>
    <cellStyle name="Normal 73 9" xfId="23774" xr:uid="{00000000-0005-0000-0000-00005E5D0000}"/>
    <cellStyle name="Normal 74" xfId="23775" xr:uid="{00000000-0005-0000-0000-00005F5D0000}"/>
    <cellStyle name="Normal 74 10" xfId="23776" xr:uid="{00000000-0005-0000-0000-0000605D0000}"/>
    <cellStyle name="Normal 74 11" xfId="23777" xr:uid="{00000000-0005-0000-0000-0000615D0000}"/>
    <cellStyle name="Normal 74 2" xfId="23778" xr:uid="{00000000-0005-0000-0000-0000625D0000}"/>
    <cellStyle name="Normal 74 2 2" xfId="23779" xr:uid="{00000000-0005-0000-0000-0000635D0000}"/>
    <cellStyle name="Normal 74 2 2 2" xfId="23780" xr:uid="{00000000-0005-0000-0000-0000645D0000}"/>
    <cellStyle name="Normal 74 2 2 2 2" xfId="23781" xr:uid="{00000000-0005-0000-0000-0000655D0000}"/>
    <cellStyle name="Normal 74 2 2 2 2 2" xfId="23782" xr:uid="{00000000-0005-0000-0000-0000665D0000}"/>
    <cellStyle name="Normal 74 2 2 2 2 3" xfId="23783" xr:uid="{00000000-0005-0000-0000-0000675D0000}"/>
    <cellStyle name="Normal 74 2 2 2 3" xfId="23784" xr:uid="{00000000-0005-0000-0000-0000685D0000}"/>
    <cellStyle name="Normal 74 2 2 2 4" xfId="23785" xr:uid="{00000000-0005-0000-0000-0000695D0000}"/>
    <cellStyle name="Normal 74 2 2 3" xfId="23786" xr:uid="{00000000-0005-0000-0000-00006A5D0000}"/>
    <cellStyle name="Normal 74 2 2 3 2" xfId="23787" xr:uid="{00000000-0005-0000-0000-00006B5D0000}"/>
    <cellStyle name="Normal 74 2 2 3 2 2" xfId="23788" xr:uid="{00000000-0005-0000-0000-00006C5D0000}"/>
    <cellStyle name="Normal 74 2 2 3 2 3" xfId="23789" xr:uid="{00000000-0005-0000-0000-00006D5D0000}"/>
    <cellStyle name="Normal 74 2 2 3 3" xfId="23790" xr:uid="{00000000-0005-0000-0000-00006E5D0000}"/>
    <cellStyle name="Normal 74 2 2 3 4" xfId="23791" xr:uid="{00000000-0005-0000-0000-00006F5D0000}"/>
    <cellStyle name="Normal 74 2 2 4" xfId="23792" xr:uid="{00000000-0005-0000-0000-0000705D0000}"/>
    <cellStyle name="Normal 74 2 2 4 2" xfId="23793" xr:uid="{00000000-0005-0000-0000-0000715D0000}"/>
    <cellStyle name="Normal 74 2 2 4 2 2" xfId="23794" xr:uid="{00000000-0005-0000-0000-0000725D0000}"/>
    <cellStyle name="Normal 74 2 2 4 2 3" xfId="23795" xr:uid="{00000000-0005-0000-0000-0000735D0000}"/>
    <cellStyle name="Normal 74 2 2 4 3" xfId="23796" xr:uid="{00000000-0005-0000-0000-0000745D0000}"/>
    <cellStyle name="Normal 74 2 2 4 4" xfId="23797" xr:uid="{00000000-0005-0000-0000-0000755D0000}"/>
    <cellStyle name="Normal 74 2 2 5" xfId="23798" xr:uid="{00000000-0005-0000-0000-0000765D0000}"/>
    <cellStyle name="Normal 74 2 2 5 2" xfId="23799" xr:uid="{00000000-0005-0000-0000-0000775D0000}"/>
    <cellStyle name="Normal 74 2 2 5 3" xfId="23800" xr:uid="{00000000-0005-0000-0000-0000785D0000}"/>
    <cellStyle name="Normal 74 2 2 6" xfId="23801" xr:uid="{00000000-0005-0000-0000-0000795D0000}"/>
    <cellStyle name="Normal 74 2 2 7" xfId="23802" xr:uid="{00000000-0005-0000-0000-00007A5D0000}"/>
    <cellStyle name="Normal 74 2 3" xfId="23803" xr:uid="{00000000-0005-0000-0000-00007B5D0000}"/>
    <cellStyle name="Normal 74 2 3 2" xfId="23804" xr:uid="{00000000-0005-0000-0000-00007C5D0000}"/>
    <cellStyle name="Normal 74 2 3 2 2" xfId="23805" xr:uid="{00000000-0005-0000-0000-00007D5D0000}"/>
    <cellStyle name="Normal 74 2 3 2 3" xfId="23806" xr:uid="{00000000-0005-0000-0000-00007E5D0000}"/>
    <cellStyle name="Normal 74 2 3 3" xfId="23807" xr:uid="{00000000-0005-0000-0000-00007F5D0000}"/>
    <cellStyle name="Normal 74 2 3 4" xfId="23808" xr:uid="{00000000-0005-0000-0000-0000805D0000}"/>
    <cellStyle name="Normal 74 2 4" xfId="23809" xr:uid="{00000000-0005-0000-0000-0000815D0000}"/>
    <cellStyle name="Normal 74 2 4 2" xfId="23810" xr:uid="{00000000-0005-0000-0000-0000825D0000}"/>
    <cellStyle name="Normal 74 2 4 2 2" xfId="23811" xr:uid="{00000000-0005-0000-0000-0000835D0000}"/>
    <cellStyle name="Normal 74 2 4 2 3" xfId="23812" xr:uid="{00000000-0005-0000-0000-0000845D0000}"/>
    <cellStyle name="Normal 74 2 4 3" xfId="23813" xr:uid="{00000000-0005-0000-0000-0000855D0000}"/>
    <cellStyle name="Normal 74 2 4 4" xfId="23814" xr:uid="{00000000-0005-0000-0000-0000865D0000}"/>
    <cellStyle name="Normal 74 2 5" xfId="23815" xr:uid="{00000000-0005-0000-0000-0000875D0000}"/>
    <cellStyle name="Normal 74 2 5 2" xfId="23816" xr:uid="{00000000-0005-0000-0000-0000885D0000}"/>
    <cellStyle name="Normal 74 2 5 2 2" xfId="23817" xr:uid="{00000000-0005-0000-0000-0000895D0000}"/>
    <cellStyle name="Normal 74 2 5 2 3" xfId="23818" xr:uid="{00000000-0005-0000-0000-00008A5D0000}"/>
    <cellStyle name="Normal 74 2 5 3" xfId="23819" xr:uid="{00000000-0005-0000-0000-00008B5D0000}"/>
    <cellStyle name="Normal 74 2 5 4" xfId="23820" xr:uid="{00000000-0005-0000-0000-00008C5D0000}"/>
    <cellStyle name="Normal 74 2 6" xfId="23821" xr:uid="{00000000-0005-0000-0000-00008D5D0000}"/>
    <cellStyle name="Normal 74 2 6 2" xfId="23822" xr:uid="{00000000-0005-0000-0000-00008E5D0000}"/>
    <cellStyle name="Normal 74 2 6 3" xfId="23823" xr:uid="{00000000-0005-0000-0000-00008F5D0000}"/>
    <cellStyle name="Normal 74 2 7" xfId="23824" xr:uid="{00000000-0005-0000-0000-0000905D0000}"/>
    <cellStyle name="Normal 74 2 8" xfId="23825" xr:uid="{00000000-0005-0000-0000-0000915D0000}"/>
    <cellStyle name="Normal 74 2 9" xfId="23826" xr:uid="{00000000-0005-0000-0000-0000925D0000}"/>
    <cellStyle name="Normal 74 3" xfId="23827" xr:uid="{00000000-0005-0000-0000-0000935D0000}"/>
    <cellStyle name="Normal 74 3 2" xfId="23828" xr:uid="{00000000-0005-0000-0000-0000945D0000}"/>
    <cellStyle name="Normal 74 3 2 2" xfId="23829" xr:uid="{00000000-0005-0000-0000-0000955D0000}"/>
    <cellStyle name="Normal 74 3 2 2 2" xfId="23830" xr:uid="{00000000-0005-0000-0000-0000965D0000}"/>
    <cellStyle name="Normal 74 3 2 2 3" xfId="23831" xr:uid="{00000000-0005-0000-0000-0000975D0000}"/>
    <cellStyle name="Normal 74 3 2 3" xfId="23832" xr:uid="{00000000-0005-0000-0000-0000985D0000}"/>
    <cellStyle name="Normal 74 3 2 4" xfId="23833" xr:uid="{00000000-0005-0000-0000-0000995D0000}"/>
    <cellStyle name="Normal 74 3 3" xfId="23834" xr:uid="{00000000-0005-0000-0000-00009A5D0000}"/>
    <cellStyle name="Normal 74 3 3 2" xfId="23835" xr:uid="{00000000-0005-0000-0000-00009B5D0000}"/>
    <cellStyle name="Normal 74 3 3 2 2" xfId="23836" xr:uid="{00000000-0005-0000-0000-00009C5D0000}"/>
    <cellStyle name="Normal 74 3 3 2 3" xfId="23837" xr:uid="{00000000-0005-0000-0000-00009D5D0000}"/>
    <cellStyle name="Normal 74 3 3 3" xfId="23838" xr:uid="{00000000-0005-0000-0000-00009E5D0000}"/>
    <cellStyle name="Normal 74 3 3 4" xfId="23839" xr:uid="{00000000-0005-0000-0000-00009F5D0000}"/>
    <cellStyle name="Normal 74 3 4" xfId="23840" xr:uid="{00000000-0005-0000-0000-0000A05D0000}"/>
    <cellStyle name="Normal 74 3 4 2" xfId="23841" xr:uid="{00000000-0005-0000-0000-0000A15D0000}"/>
    <cellStyle name="Normal 74 3 4 2 2" xfId="23842" xr:uid="{00000000-0005-0000-0000-0000A25D0000}"/>
    <cellStyle name="Normal 74 3 4 2 3" xfId="23843" xr:uid="{00000000-0005-0000-0000-0000A35D0000}"/>
    <cellStyle name="Normal 74 3 4 3" xfId="23844" xr:uid="{00000000-0005-0000-0000-0000A45D0000}"/>
    <cellStyle name="Normal 74 3 4 4" xfId="23845" xr:uid="{00000000-0005-0000-0000-0000A55D0000}"/>
    <cellStyle name="Normal 74 3 5" xfId="23846" xr:uid="{00000000-0005-0000-0000-0000A65D0000}"/>
    <cellStyle name="Normal 74 3 5 2" xfId="23847" xr:uid="{00000000-0005-0000-0000-0000A75D0000}"/>
    <cellStyle name="Normal 74 3 5 3" xfId="23848" xr:uid="{00000000-0005-0000-0000-0000A85D0000}"/>
    <cellStyle name="Normal 74 3 6" xfId="23849" xr:uid="{00000000-0005-0000-0000-0000A95D0000}"/>
    <cellStyle name="Normal 74 3 7" xfId="23850" xr:uid="{00000000-0005-0000-0000-0000AA5D0000}"/>
    <cellStyle name="Normal 74 4" xfId="23851" xr:uid="{00000000-0005-0000-0000-0000AB5D0000}"/>
    <cellStyle name="Normal 74 5" xfId="23852" xr:uid="{00000000-0005-0000-0000-0000AC5D0000}"/>
    <cellStyle name="Normal 74 5 2" xfId="23853" xr:uid="{00000000-0005-0000-0000-0000AD5D0000}"/>
    <cellStyle name="Normal 74 5 2 2" xfId="23854" xr:uid="{00000000-0005-0000-0000-0000AE5D0000}"/>
    <cellStyle name="Normal 74 5 2 3" xfId="23855" xr:uid="{00000000-0005-0000-0000-0000AF5D0000}"/>
    <cellStyle name="Normal 74 5 3" xfId="23856" xr:uid="{00000000-0005-0000-0000-0000B05D0000}"/>
    <cellStyle name="Normal 74 5 4" xfId="23857" xr:uid="{00000000-0005-0000-0000-0000B15D0000}"/>
    <cellStyle name="Normal 74 6" xfId="23858" xr:uid="{00000000-0005-0000-0000-0000B25D0000}"/>
    <cellStyle name="Normal 74 6 2" xfId="23859" xr:uid="{00000000-0005-0000-0000-0000B35D0000}"/>
    <cellStyle name="Normal 74 6 2 2" xfId="23860" xr:uid="{00000000-0005-0000-0000-0000B45D0000}"/>
    <cellStyle name="Normal 74 6 2 3" xfId="23861" xr:uid="{00000000-0005-0000-0000-0000B55D0000}"/>
    <cellStyle name="Normal 74 6 3" xfId="23862" xr:uid="{00000000-0005-0000-0000-0000B65D0000}"/>
    <cellStyle name="Normal 74 6 4" xfId="23863" xr:uid="{00000000-0005-0000-0000-0000B75D0000}"/>
    <cellStyle name="Normal 74 7" xfId="23864" xr:uid="{00000000-0005-0000-0000-0000B85D0000}"/>
    <cellStyle name="Normal 74 7 2" xfId="23865" xr:uid="{00000000-0005-0000-0000-0000B95D0000}"/>
    <cellStyle name="Normal 74 7 2 2" xfId="23866" xr:uid="{00000000-0005-0000-0000-0000BA5D0000}"/>
    <cellStyle name="Normal 74 7 2 3" xfId="23867" xr:uid="{00000000-0005-0000-0000-0000BB5D0000}"/>
    <cellStyle name="Normal 74 7 3" xfId="23868" xr:uid="{00000000-0005-0000-0000-0000BC5D0000}"/>
    <cellStyle name="Normal 74 7 4" xfId="23869" xr:uid="{00000000-0005-0000-0000-0000BD5D0000}"/>
    <cellStyle name="Normal 74 8" xfId="23870" xr:uid="{00000000-0005-0000-0000-0000BE5D0000}"/>
    <cellStyle name="Normal 74 8 2" xfId="23871" xr:uid="{00000000-0005-0000-0000-0000BF5D0000}"/>
    <cellStyle name="Normal 74 8 3" xfId="23872" xr:uid="{00000000-0005-0000-0000-0000C05D0000}"/>
    <cellStyle name="Normal 74 9" xfId="23873" xr:uid="{00000000-0005-0000-0000-0000C15D0000}"/>
    <cellStyle name="Normal 75" xfId="23874" xr:uid="{00000000-0005-0000-0000-0000C25D0000}"/>
    <cellStyle name="Normal 75 10" xfId="23875" xr:uid="{00000000-0005-0000-0000-0000C35D0000}"/>
    <cellStyle name="Normal 75 11" xfId="23876" xr:uid="{00000000-0005-0000-0000-0000C45D0000}"/>
    <cellStyle name="Normal 75 2" xfId="23877" xr:uid="{00000000-0005-0000-0000-0000C55D0000}"/>
    <cellStyle name="Normal 75 2 2" xfId="23878" xr:uid="{00000000-0005-0000-0000-0000C65D0000}"/>
    <cellStyle name="Normal 75 2 2 2" xfId="23879" xr:uid="{00000000-0005-0000-0000-0000C75D0000}"/>
    <cellStyle name="Normal 75 2 2 2 2" xfId="23880" xr:uid="{00000000-0005-0000-0000-0000C85D0000}"/>
    <cellStyle name="Normal 75 2 2 2 2 2" xfId="23881" xr:uid="{00000000-0005-0000-0000-0000C95D0000}"/>
    <cellStyle name="Normal 75 2 2 2 2 3" xfId="23882" xr:uid="{00000000-0005-0000-0000-0000CA5D0000}"/>
    <cellStyle name="Normal 75 2 2 2 3" xfId="23883" xr:uid="{00000000-0005-0000-0000-0000CB5D0000}"/>
    <cellStyle name="Normal 75 2 2 2 4" xfId="23884" xr:uid="{00000000-0005-0000-0000-0000CC5D0000}"/>
    <cellStyle name="Normal 75 2 2 3" xfId="23885" xr:uid="{00000000-0005-0000-0000-0000CD5D0000}"/>
    <cellStyle name="Normal 75 2 2 3 2" xfId="23886" xr:uid="{00000000-0005-0000-0000-0000CE5D0000}"/>
    <cellStyle name="Normal 75 2 2 3 2 2" xfId="23887" xr:uid="{00000000-0005-0000-0000-0000CF5D0000}"/>
    <cellStyle name="Normal 75 2 2 3 2 3" xfId="23888" xr:uid="{00000000-0005-0000-0000-0000D05D0000}"/>
    <cellStyle name="Normal 75 2 2 3 3" xfId="23889" xr:uid="{00000000-0005-0000-0000-0000D15D0000}"/>
    <cellStyle name="Normal 75 2 2 3 4" xfId="23890" xr:uid="{00000000-0005-0000-0000-0000D25D0000}"/>
    <cellStyle name="Normal 75 2 2 4" xfId="23891" xr:uid="{00000000-0005-0000-0000-0000D35D0000}"/>
    <cellStyle name="Normal 75 2 2 4 2" xfId="23892" xr:uid="{00000000-0005-0000-0000-0000D45D0000}"/>
    <cellStyle name="Normal 75 2 2 4 2 2" xfId="23893" xr:uid="{00000000-0005-0000-0000-0000D55D0000}"/>
    <cellStyle name="Normal 75 2 2 4 2 3" xfId="23894" xr:uid="{00000000-0005-0000-0000-0000D65D0000}"/>
    <cellStyle name="Normal 75 2 2 4 3" xfId="23895" xr:uid="{00000000-0005-0000-0000-0000D75D0000}"/>
    <cellStyle name="Normal 75 2 2 4 4" xfId="23896" xr:uid="{00000000-0005-0000-0000-0000D85D0000}"/>
    <cellStyle name="Normal 75 2 2 5" xfId="23897" xr:uid="{00000000-0005-0000-0000-0000D95D0000}"/>
    <cellStyle name="Normal 75 2 2 5 2" xfId="23898" xr:uid="{00000000-0005-0000-0000-0000DA5D0000}"/>
    <cellStyle name="Normal 75 2 2 5 3" xfId="23899" xr:uid="{00000000-0005-0000-0000-0000DB5D0000}"/>
    <cellStyle name="Normal 75 2 2 6" xfId="23900" xr:uid="{00000000-0005-0000-0000-0000DC5D0000}"/>
    <cellStyle name="Normal 75 2 2 7" xfId="23901" xr:uid="{00000000-0005-0000-0000-0000DD5D0000}"/>
    <cellStyle name="Normal 75 2 3" xfId="23902" xr:uid="{00000000-0005-0000-0000-0000DE5D0000}"/>
    <cellStyle name="Normal 75 2 3 2" xfId="23903" xr:uid="{00000000-0005-0000-0000-0000DF5D0000}"/>
    <cellStyle name="Normal 75 2 3 2 2" xfId="23904" xr:uid="{00000000-0005-0000-0000-0000E05D0000}"/>
    <cellStyle name="Normal 75 2 3 2 3" xfId="23905" xr:uid="{00000000-0005-0000-0000-0000E15D0000}"/>
    <cellStyle name="Normal 75 2 3 3" xfId="23906" xr:uid="{00000000-0005-0000-0000-0000E25D0000}"/>
    <cellStyle name="Normal 75 2 3 4" xfId="23907" xr:uid="{00000000-0005-0000-0000-0000E35D0000}"/>
    <cellStyle name="Normal 75 2 4" xfId="23908" xr:uid="{00000000-0005-0000-0000-0000E45D0000}"/>
    <cellStyle name="Normal 75 2 4 2" xfId="23909" xr:uid="{00000000-0005-0000-0000-0000E55D0000}"/>
    <cellStyle name="Normal 75 2 4 2 2" xfId="23910" xr:uid="{00000000-0005-0000-0000-0000E65D0000}"/>
    <cellStyle name="Normal 75 2 4 2 3" xfId="23911" xr:uid="{00000000-0005-0000-0000-0000E75D0000}"/>
    <cellStyle name="Normal 75 2 4 3" xfId="23912" xr:uid="{00000000-0005-0000-0000-0000E85D0000}"/>
    <cellStyle name="Normal 75 2 4 4" xfId="23913" xr:uid="{00000000-0005-0000-0000-0000E95D0000}"/>
    <cellStyle name="Normal 75 2 5" xfId="23914" xr:uid="{00000000-0005-0000-0000-0000EA5D0000}"/>
    <cellStyle name="Normal 75 2 5 2" xfId="23915" xr:uid="{00000000-0005-0000-0000-0000EB5D0000}"/>
    <cellStyle name="Normal 75 2 5 2 2" xfId="23916" xr:uid="{00000000-0005-0000-0000-0000EC5D0000}"/>
    <cellStyle name="Normal 75 2 5 2 3" xfId="23917" xr:uid="{00000000-0005-0000-0000-0000ED5D0000}"/>
    <cellStyle name="Normal 75 2 5 3" xfId="23918" xr:uid="{00000000-0005-0000-0000-0000EE5D0000}"/>
    <cellStyle name="Normal 75 2 5 4" xfId="23919" xr:uid="{00000000-0005-0000-0000-0000EF5D0000}"/>
    <cellStyle name="Normal 75 2 6" xfId="23920" xr:uid="{00000000-0005-0000-0000-0000F05D0000}"/>
    <cellStyle name="Normal 75 2 6 2" xfId="23921" xr:uid="{00000000-0005-0000-0000-0000F15D0000}"/>
    <cellStyle name="Normal 75 2 6 3" xfId="23922" xr:uid="{00000000-0005-0000-0000-0000F25D0000}"/>
    <cellStyle name="Normal 75 2 7" xfId="23923" xr:uid="{00000000-0005-0000-0000-0000F35D0000}"/>
    <cellStyle name="Normal 75 2 8" xfId="23924" xr:uid="{00000000-0005-0000-0000-0000F45D0000}"/>
    <cellStyle name="Normal 75 2 9" xfId="23925" xr:uid="{00000000-0005-0000-0000-0000F55D0000}"/>
    <cellStyle name="Normal 75 3" xfId="23926" xr:uid="{00000000-0005-0000-0000-0000F65D0000}"/>
    <cellStyle name="Normal 75 3 2" xfId="23927" xr:uid="{00000000-0005-0000-0000-0000F75D0000}"/>
    <cellStyle name="Normal 75 3 2 2" xfId="23928" xr:uid="{00000000-0005-0000-0000-0000F85D0000}"/>
    <cellStyle name="Normal 75 3 2 2 2" xfId="23929" xr:uid="{00000000-0005-0000-0000-0000F95D0000}"/>
    <cellStyle name="Normal 75 3 2 2 3" xfId="23930" xr:uid="{00000000-0005-0000-0000-0000FA5D0000}"/>
    <cellStyle name="Normal 75 3 2 3" xfId="23931" xr:uid="{00000000-0005-0000-0000-0000FB5D0000}"/>
    <cellStyle name="Normal 75 3 2 4" xfId="23932" xr:uid="{00000000-0005-0000-0000-0000FC5D0000}"/>
    <cellStyle name="Normal 75 3 3" xfId="23933" xr:uid="{00000000-0005-0000-0000-0000FD5D0000}"/>
    <cellStyle name="Normal 75 3 3 2" xfId="23934" xr:uid="{00000000-0005-0000-0000-0000FE5D0000}"/>
    <cellStyle name="Normal 75 3 3 2 2" xfId="23935" xr:uid="{00000000-0005-0000-0000-0000FF5D0000}"/>
    <cellStyle name="Normal 75 3 3 2 3" xfId="23936" xr:uid="{00000000-0005-0000-0000-0000005E0000}"/>
    <cellStyle name="Normal 75 3 3 3" xfId="23937" xr:uid="{00000000-0005-0000-0000-0000015E0000}"/>
    <cellStyle name="Normal 75 3 3 4" xfId="23938" xr:uid="{00000000-0005-0000-0000-0000025E0000}"/>
    <cellStyle name="Normal 75 3 4" xfId="23939" xr:uid="{00000000-0005-0000-0000-0000035E0000}"/>
    <cellStyle name="Normal 75 3 4 2" xfId="23940" xr:uid="{00000000-0005-0000-0000-0000045E0000}"/>
    <cellStyle name="Normal 75 3 4 2 2" xfId="23941" xr:uid="{00000000-0005-0000-0000-0000055E0000}"/>
    <cellStyle name="Normal 75 3 4 2 3" xfId="23942" xr:uid="{00000000-0005-0000-0000-0000065E0000}"/>
    <cellStyle name="Normal 75 3 4 3" xfId="23943" xr:uid="{00000000-0005-0000-0000-0000075E0000}"/>
    <cellStyle name="Normal 75 3 4 4" xfId="23944" xr:uid="{00000000-0005-0000-0000-0000085E0000}"/>
    <cellStyle name="Normal 75 3 5" xfId="23945" xr:uid="{00000000-0005-0000-0000-0000095E0000}"/>
    <cellStyle name="Normal 75 3 5 2" xfId="23946" xr:uid="{00000000-0005-0000-0000-00000A5E0000}"/>
    <cellStyle name="Normal 75 3 5 3" xfId="23947" xr:uid="{00000000-0005-0000-0000-00000B5E0000}"/>
    <cellStyle name="Normal 75 3 6" xfId="23948" xr:uid="{00000000-0005-0000-0000-00000C5E0000}"/>
    <cellStyle name="Normal 75 3 7" xfId="23949" xr:uid="{00000000-0005-0000-0000-00000D5E0000}"/>
    <cellStyle name="Normal 75 4" xfId="23950" xr:uid="{00000000-0005-0000-0000-00000E5E0000}"/>
    <cellStyle name="Normal 75 5" xfId="23951" xr:uid="{00000000-0005-0000-0000-00000F5E0000}"/>
    <cellStyle name="Normal 75 5 2" xfId="23952" xr:uid="{00000000-0005-0000-0000-0000105E0000}"/>
    <cellStyle name="Normal 75 5 2 2" xfId="23953" xr:uid="{00000000-0005-0000-0000-0000115E0000}"/>
    <cellStyle name="Normal 75 5 2 3" xfId="23954" xr:uid="{00000000-0005-0000-0000-0000125E0000}"/>
    <cellStyle name="Normal 75 5 3" xfId="23955" xr:uid="{00000000-0005-0000-0000-0000135E0000}"/>
    <cellStyle name="Normal 75 5 4" xfId="23956" xr:uid="{00000000-0005-0000-0000-0000145E0000}"/>
    <cellStyle name="Normal 75 6" xfId="23957" xr:uid="{00000000-0005-0000-0000-0000155E0000}"/>
    <cellStyle name="Normal 75 6 2" xfId="23958" xr:uid="{00000000-0005-0000-0000-0000165E0000}"/>
    <cellStyle name="Normal 75 6 2 2" xfId="23959" xr:uid="{00000000-0005-0000-0000-0000175E0000}"/>
    <cellStyle name="Normal 75 6 2 3" xfId="23960" xr:uid="{00000000-0005-0000-0000-0000185E0000}"/>
    <cellStyle name="Normal 75 6 3" xfId="23961" xr:uid="{00000000-0005-0000-0000-0000195E0000}"/>
    <cellStyle name="Normal 75 6 4" xfId="23962" xr:uid="{00000000-0005-0000-0000-00001A5E0000}"/>
    <cellStyle name="Normal 75 7" xfId="23963" xr:uid="{00000000-0005-0000-0000-00001B5E0000}"/>
    <cellStyle name="Normal 75 7 2" xfId="23964" xr:uid="{00000000-0005-0000-0000-00001C5E0000}"/>
    <cellStyle name="Normal 75 7 2 2" xfId="23965" xr:uid="{00000000-0005-0000-0000-00001D5E0000}"/>
    <cellStyle name="Normal 75 7 2 3" xfId="23966" xr:uid="{00000000-0005-0000-0000-00001E5E0000}"/>
    <cellStyle name="Normal 75 7 3" xfId="23967" xr:uid="{00000000-0005-0000-0000-00001F5E0000}"/>
    <cellStyle name="Normal 75 7 4" xfId="23968" xr:uid="{00000000-0005-0000-0000-0000205E0000}"/>
    <cellStyle name="Normal 75 8" xfId="23969" xr:uid="{00000000-0005-0000-0000-0000215E0000}"/>
    <cellStyle name="Normal 75 8 2" xfId="23970" xr:uid="{00000000-0005-0000-0000-0000225E0000}"/>
    <cellStyle name="Normal 75 8 3" xfId="23971" xr:uid="{00000000-0005-0000-0000-0000235E0000}"/>
    <cellStyle name="Normal 75 9" xfId="23972" xr:uid="{00000000-0005-0000-0000-0000245E0000}"/>
    <cellStyle name="Normal 76" xfId="23973" xr:uid="{00000000-0005-0000-0000-0000255E0000}"/>
    <cellStyle name="Normal 76 10" xfId="23974" xr:uid="{00000000-0005-0000-0000-0000265E0000}"/>
    <cellStyle name="Normal 76 2" xfId="23975" xr:uid="{00000000-0005-0000-0000-0000275E0000}"/>
    <cellStyle name="Normal 76 3" xfId="23976" xr:uid="{00000000-0005-0000-0000-0000285E0000}"/>
    <cellStyle name="Normal 76 3 2" xfId="23977" xr:uid="{00000000-0005-0000-0000-0000295E0000}"/>
    <cellStyle name="Normal 76 3 2 2" xfId="23978" xr:uid="{00000000-0005-0000-0000-00002A5E0000}"/>
    <cellStyle name="Normal 76 3 2 2 2" xfId="23979" xr:uid="{00000000-0005-0000-0000-00002B5E0000}"/>
    <cellStyle name="Normal 76 3 2 2 3" xfId="23980" xr:uid="{00000000-0005-0000-0000-00002C5E0000}"/>
    <cellStyle name="Normal 76 3 2 3" xfId="23981" xr:uid="{00000000-0005-0000-0000-00002D5E0000}"/>
    <cellStyle name="Normal 76 3 2 4" xfId="23982" xr:uid="{00000000-0005-0000-0000-00002E5E0000}"/>
    <cellStyle name="Normal 76 3 3" xfId="23983" xr:uid="{00000000-0005-0000-0000-00002F5E0000}"/>
    <cellStyle name="Normal 76 3 3 2" xfId="23984" xr:uid="{00000000-0005-0000-0000-0000305E0000}"/>
    <cellStyle name="Normal 76 3 3 2 2" xfId="23985" xr:uid="{00000000-0005-0000-0000-0000315E0000}"/>
    <cellStyle name="Normal 76 3 3 2 3" xfId="23986" xr:uid="{00000000-0005-0000-0000-0000325E0000}"/>
    <cellStyle name="Normal 76 3 3 3" xfId="23987" xr:uid="{00000000-0005-0000-0000-0000335E0000}"/>
    <cellStyle name="Normal 76 3 3 4" xfId="23988" xr:uid="{00000000-0005-0000-0000-0000345E0000}"/>
    <cellStyle name="Normal 76 3 4" xfId="23989" xr:uid="{00000000-0005-0000-0000-0000355E0000}"/>
    <cellStyle name="Normal 76 3 4 2" xfId="23990" xr:uid="{00000000-0005-0000-0000-0000365E0000}"/>
    <cellStyle name="Normal 76 3 4 2 2" xfId="23991" xr:uid="{00000000-0005-0000-0000-0000375E0000}"/>
    <cellStyle name="Normal 76 3 4 2 3" xfId="23992" xr:uid="{00000000-0005-0000-0000-0000385E0000}"/>
    <cellStyle name="Normal 76 3 4 3" xfId="23993" xr:uid="{00000000-0005-0000-0000-0000395E0000}"/>
    <cellStyle name="Normal 76 3 4 4" xfId="23994" xr:uid="{00000000-0005-0000-0000-00003A5E0000}"/>
    <cellStyle name="Normal 76 3 5" xfId="23995" xr:uid="{00000000-0005-0000-0000-00003B5E0000}"/>
    <cellStyle name="Normal 76 3 5 2" xfId="23996" xr:uid="{00000000-0005-0000-0000-00003C5E0000}"/>
    <cellStyle name="Normal 76 3 5 3" xfId="23997" xr:uid="{00000000-0005-0000-0000-00003D5E0000}"/>
    <cellStyle name="Normal 76 3 6" xfId="23998" xr:uid="{00000000-0005-0000-0000-00003E5E0000}"/>
    <cellStyle name="Normal 76 3 7" xfId="23999" xr:uid="{00000000-0005-0000-0000-00003F5E0000}"/>
    <cellStyle name="Normal 76 4" xfId="24000" xr:uid="{00000000-0005-0000-0000-0000405E0000}"/>
    <cellStyle name="Normal 76 4 2" xfId="24001" xr:uid="{00000000-0005-0000-0000-0000415E0000}"/>
    <cellStyle name="Normal 76 4 2 2" xfId="24002" xr:uid="{00000000-0005-0000-0000-0000425E0000}"/>
    <cellStyle name="Normal 76 4 2 3" xfId="24003" xr:uid="{00000000-0005-0000-0000-0000435E0000}"/>
    <cellStyle name="Normal 76 4 3" xfId="24004" xr:uid="{00000000-0005-0000-0000-0000445E0000}"/>
    <cellStyle name="Normal 76 4 4" xfId="24005" xr:uid="{00000000-0005-0000-0000-0000455E0000}"/>
    <cellStyle name="Normal 76 5" xfId="24006" xr:uid="{00000000-0005-0000-0000-0000465E0000}"/>
    <cellStyle name="Normal 76 5 2" xfId="24007" xr:uid="{00000000-0005-0000-0000-0000475E0000}"/>
    <cellStyle name="Normal 76 5 2 2" xfId="24008" xr:uid="{00000000-0005-0000-0000-0000485E0000}"/>
    <cellStyle name="Normal 76 5 2 3" xfId="24009" xr:uid="{00000000-0005-0000-0000-0000495E0000}"/>
    <cellStyle name="Normal 76 5 3" xfId="24010" xr:uid="{00000000-0005-0000-0000-00004A5E0000}"/>
    <cellStyle name="Normal 76 5 4" xfId="24011" xr:uid="{00000000-0005-0000-0000-00004B5E0000}"/>
    <cellStyle name="Normal 76 6" xfId="24012" xr:uid="{00000000-0005-0000-0000-00004C5E0000}"/>
    <cellStyle name="Normal 76 6 2" xfId="24013" xr:uid="{00000000-0005-0000-0000-00004D5E0000}"/>
    <cellStyle name="Normal 76 6 2 2" xfId="24014" xr:uid="{00000000-0005-0000-0000-00004E5E0000}"/>
    <cellStyle name="Normal 76 6 2 3" xfId="24015" xr:uid="{00000000-0005-0000-0000-00004F5E0000}"/>
    <cellStyle name="Normal 76 6 3" xfId="24016" xr:uid="{00000000-0005-0000-0000-0000505E0000}"/>
    <cellStyle name="Normal 76 6 4" xfId="24017" xr:uid="{00000000-0005-0000-0000-0000515E0000}"/>
    <cellStyle name="Normal 76 7" xfId="24018" xr:uid="{00000000-0005-0000-0000-0000525E0000}"/>
    <cellStyle name="Normal 76 7 2" xfId="24019" xr:uid="{00000000-0005-0000-0000-0000535E0000}"/>
    <cellStyle name="Normal 76 7 3" xfId="24020" xr:uid="{00000000-0005-0000-0000-0000545E0000}"/>
    <cellStyle name="Normal 76 8" xfId="24021" xr:uid="{00000000-0005-0000-0000-0000555E0000}"/>
    <cellStyle name="Normal 76 9" xfId="24022" xr:uid="{00000000-0005-0000-0000-0000565E0000}"/>
    <cellStyle name="Normal 77" xfId="24023" xr:uid="{00000000-0005-0000-0000-0000575E0000}"/>
    <cellStyle name="Normal 77 10" xfId="24024" xr:uid="{00000000-0005-0000-0000-0000585E0000}"/>
    <cellStyle name="Normal 77 2" xfId="24025" xr:uid="{00000000-0005-0000-0000-0000595E0000}"/>
    <cellStyle name="Normal 77 2 2" xfId="24026" xr:uid="{00000000-0005-0000-0000-00005A5E0000}"/>
    <cellStyle name="Normal 77 2 2 2" xfId="24027" xr:uid="{00000000-0005-0000-0000-00005B5E0000}"/>
    <cellStyle name="Normal 77 2 2 2 2" xfId="24028" xr:uid="{00000000-0005-0000-0000-00005C5E0000}"/>
    <cellStyle name="Normal 77 2 2 2 3" xfId="24029" xr:uid="{00000000-0005-0000-0000-00005D5E0000}"/>
    <cellStyle name="Normal 77 2 2 3" xfId="24030" xr:uid="{00000000-0005-0000-0000-00005E5E0000}"/>
    <cellStyle name="Normal 77 2 2 4" xfId="24031" xr:uid="{00000000-0005-0000-0000-00005F5E0000}"/>
    <cellStyle name="Normal 77 2 3" xfId="24032" xr:uid="{00000000-0005-0000-0000-0000605E0000}"/>
    <cellStyle name="Normal 77 2 3 2" xfId="24033" xr:uid="{00000000-0005-0000-0000-0000615E0000}"/>
    <cellStyle name="Normal 77 2 3 2 2" xfId="24034" xr:uid="{00000000-0005-0000-0000-0000625E0000}"/>
    <cellStyle name="Normal 77 2 3 2 3" xfId="24035" xr:uid="{00000000-0005-0000-0000-0000635E0000}"/>
    <cellStyle name="Normal 77 2 3 3" xfId="24036" xr:uid="{00000000-0005-0000-0000-0000645E0000}"/>
    <cellStyle name="Normal 77 2 3 4" xfId="24037" xr:uid="{00000000-0005-0000-0000-0000655E0000}"/>
    <cellStyle name="Normal 77 2 4" xfId="24038" xr:uid="{00000000-0005-0000-0000-0000665E0000}"/>
    <cellStyle name="Normal 77 2 4 2" xfId="24039" xr:uid="{00000000-0005-0000-0000-0000675E0000}"/>
    <cellStyle name="Normal 77 2 4 2 2" xfId="24040" xr:uid="{00000000-0005-0000-0000-0000685E0000}"/>
    <cellStyle name="Normal 77 2 4 2 3" xfId="24041" xr:uid="{00000000-0005-0000-0000-0000695E0000}"/>
    <cellStyle name="Normal 77 2 4 3" xfId="24042" xr:uid="{00000000-0005-0000-0000-00006A5E0000}"/>
    <cellStyle name="Normal 77 2 4 4" xfId="24043" xr:uid="{00000000-0005-0000-0000-00006B5E0000}"/>
    <cellStyle name="Normal 77 2 5" xfId="24044" xr:uid="{00000000-0005-0000-0000-00006C5E0000}"/>
    <cellStyle name="Normal 77 2 5 2" xfId="24045" xr:uid="{00000000-0005-0000-0000-00006D5E0000}"/>
    <cellStyle name="Normal 77 2 5 3" xfId="24046" xr:uid="{00000000-0005-0000-0000-00006E5E0000}"/>
    <cellStyle name="Normal 77 2 6" xfId="24047" xr:uid="{00000000-0005-0000-0000-00006F5E0000}"/>
    <cellStyle name="Normal 77 2 7" xfId="24048" xr:uid="{00000000-0005-0000-0000-0000705E0000}"/>
    <cellStyle name="Normal 77 3" xfId="24049" xr:uid="{00000000-0005-0000-0000-0000715E0000}"/>
    <cellStyle name="Normal 77 4" xfId="24050" xr:uid="{00000000-0005-0000-0000-0000725E0000}"/>
    <cellStyle name="Normal 77 4 2" xfId="24051" xr:uid="{00000000-0005-0000-0000-0000735E0000}"/>
    <cellStyle name="Normal 77 4 2 2" xfId="24052" xr:uid="{00000000-0005-0000-0000-0000745E0000}"/>
    <cellStyle name="Normal 77 4 2 3" xfId="24053" xr:uid="{00000000-0005-0000-0000-0000755E0000}"/>
    <cellStyle name="Normal 77 4 3" xfId="24054" xr:uid="{00000000-0005-0000-0000-0000765E0000}"/>
    <cellStyle name="Normal 77 4 4" xfId="24055" xr:uid="{00000000-0005-0000-0000-0000775E0000}"/>
    <cellStyle name="Normal 77 5" xfId="24056" xr:uid="{00000000-0005-0000-0000-0000785E0000}"/>
    <cellStyle name="Normal 77 5 2" xfId="24057" xr:uid="{00000000-0005-0000-0000-0000795E0000}"/>
    <cellStyle name="Normal 77 5 2 2" xfId="24058" xr:uid="{00000000-0005-0000-0000-00007A5E0000}"/>
    <cellStyle name="Normal 77 5 2 3" xfId="24059" xr:uid="{00000000-0005-0000-0000-00007B5E0000}"/>
    <cellStyle name="Normal 77 5 3" xfId="24060" xr:uid="{00000000-0005-0000-0000-00007C5E0000}"/>
    <cellStyle name="Normal 77 5 4" xfId="24061" xr:uid="{00000000-0005-0000-0000-00007D5E0000}"/>
    <cellStyle name="Normal 77 6" xfId="24062" xr:uid="{00000000-0005-0000-0000-00007E5E0000}"/>
    <cellStyle name="Normal 77 6 2" xfId="24063" xr:uid="{00000000-0005-0000-0000-00007F5E0000}"/>
    <cellStyle name="Normal 77 6 2 2" xfId="24064" xr:uid="{00000000-0005-0000-0000-0000805E0000}"/>
    <cellStyle name="Normal 77 6 2 3" xfId="24065" xr:uid="{00000000-0005-0000-0000-0000815E0000}"/>
    <cellStyle name="Normal 77 6 3" xfId="24066" xr:uid="{00000000-0005-0000-0000-0000825E0000}"/>
    <cellStyle name="Normal 77 6 4" xfId="24067" xr:uid="{00000000-0005-0000-0000-0000835E0000}"/>
    <cellStyle name="Normal 77 7" xfId="24068" xr:uid="{00000000-0005-0000-0000-0000845E0000}"/>
    <cellStyle name="Normal 77 7 2" xfId="24069" xr:uid="{00000000-0005-0000-0000-0000855E0000}"/>
    <cellStyle name="Normal 77 7 3" xfId="24070" xr:uid="{00000000-0005-0000-0000-0000865E0000}"/>
    <cellStyle name="Normal 77 8" xfId="24071" xr:uid="{00000000-0005-0000-0000-0000875E0000}"/>
    <cellStyle name="Normal 77 9" xfId="24072" xr:uid="{00000000-0005-0000-0000-0000885E0000}"/>
    <cellStyle name="Normal 78" xfId="24073" xr:uid="{00000000-0005-0000-0000-0000895E0000}"/>
    <cellStyle name="Normal 78 10" xfId="24074" xr:uid="{00000000-0005-0000-0000-00008A5E0000}"/>
    <cellStyle name="Normal 78 2" xfId="24075" xr:uid="{00000000-0005-0000-0000-00008B5E0000}"/>
    <cellStyle name="Normal 78 2 2" xfId="24076" xr:uid="{00000000-0005-0000-0000-00008C5E0000}"/>
    <cellStyle name="Normal 78 2 2 2" xfId="24077" xr:uid="{00000000-0005-0000-0000-00008D5E0000}"/>
    <cellStyle name="Normal 78 2 2 2 2" xfId="24078" xr:uid="{00000000-0005-0000-0000-00008E5E0000}"/>
    <cellStyle name="Normal 78 2 2 2 3" xfId="24079" xr:uid="{00000000-0005-0000-0000-00008F5E0000}"/>
    <cellStyle name="Normal 78 2 2 3" xfId="24080" xr:uid="{00000000-0005-0000-0000-0000905E0000}"/>
    <cellStyle name="Normal 78 2 2 4" xfId="24081" xr:uid="{00000000-0005-0000-0000-0000915E0000}"/>
    <cellStyle name="Normal 78 2 3" xfId="24082" xr:uid="{00000000-0005-0000-0000-0000925E0000}"/>
    <cellStyle name="Normal 78 2 3 2" xfId="24083" xr:uid="{00000000-0005-0000-0000-0000935E0000}"/>
    <cellStyle name="Normal 78 2 3 2 2" xfId="24084" xr:uid="{00000000-0005-0000-0000-0000945E0000}"/>
    <cellStyle name="Normal 78 2 3 2 3" xfId="24085" xr:uid="{00000000-0005-0000-0000-0000955E0000}"/>
    <cellStyle name="Normal 78 2 3 3" xfId="24086" xr:uid="{00000000-0005-0000-0000-0000965E0000}"/>
    <cellStyle name="Normal 78 2 3 4" xfId="24087" xr:uid="{00000000-0005-0000-0000-0000975E0000}"/>
    <cellStyle name="Normal 78 2 4" xfId="24088" xr:uid="{00000000-0005-0000-0000-0000985E0000}"/>
    <cellStyle name="Normal 78 2 4 2" xfId="24089" xr:uid="{00000000-0005-0000-0000-0000995E0000}"/>
    <cellStyle name="Normal 78 2 4 2 2" xfId="24090" xr:uid="{00000000-0005-0000-0000-00009A5E0000}"/>
    <cellStyle name="Normal 78 2 4 2 3" xfId="24091" xr:uid="{00000000-0005-0000-0000-00009B5E0000}"/>
    <cellStyle name="Normal 78 2 4 3" xfId="24092" xr:uid="{00000000-0005-0000-0000-00009C5E0000}"/>
    <cellStyle name="Normal 78 2 4 4" xfId="24093" xr:uid="{00000000-0005-0000-0000-00009D5E0000}"/>
    <cellStyle name="Normal 78 2 5" xfId="24094" xr:uid="{00000000-0005-0000-0000-00009E5E0000}"/>
    <cellStyle name="Normal 78 2 5 2" xfId="24095" xr:uid="{00000000-0005-0000-0000-00009F5E0000}"/>
    <cellStyle name="Normal 78 2 5 3" xfId="24096" xr:uid="{00000000-0005-0000-0000-0000A05E0000}"/>
    <cellStyle name="Normal 78 2 6" xfId="24097" xr:uid="{00000000-0005-0000-0000-0000A15E0000}"/>
    <cellStyle name="Normal 78 2 7" xfId="24098" xr:uid="{00000000-0005-0000-0000-0000A25E0000}"/>
    <cellStyle name="Normal 78 3" xfId="24099" xr:uid="{00000000-0005-0000-0000-0000A35E0000}"/>
    <cellStyle name="Normal 78 4" xfId="24100" xr:uid="{00000000-0005-0000-0000-0000A45E0000}"/>
    <cellStyle name="Normal 78 4 2" xfId="24101" xr:uid="{00000000-0005-0000-0000-0000A55E0000}"/>
    <cellStyle name="Normal 78 4 2 2" xfId="24102" xr:uid="{00000000-0005-0000-0000-0000A65E0000}"/>
    <cellStyle name="Normal 78 4 2 3" xfId="24103" xr:uid="{00000000-0005-0000-0000-0000A75E0000}"/>
    <cellStyle name="Normal 78 4 3" xfId="24104" xr:uid="{00000000-0005-0000-0000-0000A85E0000}"/>
    <cellStyle name="Normal 78 4 4" xfId="24105" xr:uid="{00000000-0005-0000-0000-0000A95E0000}"/>
    <cellStyle name="Normal 78 5" xfId="24106" xr:uid="{00000000-0005-0000-0000-0000AA5E0000}"/>
    <cellStyle name="Normal 78 5 2" xfId="24107" xr:uid="{00000000-0005-0000-0000-0000AB5E0000}"/>
    <cellStyle name="Normal 78 5 2 2" xfId="24108" xr:uid="{00000000-0005-0000-0000-0000AC5E0000}"/>
    <cellStyle name="Normal 78 5 2 3" xfId="24109" xr:uid="{00000000-0005-0000-0000-0000AD5E0000}"/>
    <cellStyle name="Normal 78 5 3" xfId="24110" xr:uid="{00000000-0005-0000-0000-0000AE5E0000}"/>
    <cellStyle name="Normal 78 5 4" xfId="24111" xr:uid="{00000000-0005-0000-0000-0000AF5E0000}"/>
    <cellStyle name="Normal 78 6" xfId="24112" xr:uid="{00000000-0005-0000-0000-0000B05E0000}"/>
    <cellStyle name="Normal 78 6 2" xfId="24113" xr:uid="{00000000-0005-0000-0000-0000B15E0000}"/>
    <cellStyle name="Normal 78 6 2 2" xfId="24114" xr:uid="{00000000-0005-0000-0000-0000B25E0000}"/>
    <cellStyle name="Normal 78 6 2 3" xfId="24115" xr:uid="{00000000-0005-0000-0000-0000B35E0000}"/>
    <cellStyle name="Normal 78 6 3" xfId="24116" xr:uid="{00000000-0005-0000-0000-0000B45E0000}"/>
    <cellStyle name="Normal 78 6 4" xfId="24117" xr:uid="{00000000-0005-0000-0000-0000B55E0000}"/>
    <cellStyle name="Normal 78 7" xfId="24118" xr:uid="{00000000-0005-0000-0000-0000B65E0000}"/>
    <cellStyle name="Normal 78 7 2" xfId="24119" xr:uid="{00000000-0005-0000-0000-0000B75E0000}"/>
    <cellStyle name="Normal 78 7 3" xfId="24120" xr:uid="{00000000-0005-0000-0000-0000B85E0000}"/>
    <cellStyle name="Normal 78 8" xfId="24121" xr:uid="{00000000-0005-0000-0000-0000B95E0000}"/>
    <cellStyle name="Normal 78 9" xfId="24122" xr:uid="{00000000-0005-0000-0000-0000BA5E0000}"/>
    <cellStyle name="Normal 79" xfId="24123" xr:uid="{00000000-0005-0000-0000-0000BB5E0000}"/>
    <cellStyle name="Normal 79 10" xfId="24124" xr:uid="{00000000-0005-0000-0000-0000BC5E0000}"/>
    <cellStyle name="Normal 79 2" xfId="24125" xr:uid="{00000000-0005-0000-0000-0000BD5E0000}"/>
    <cellStyle name="Normal 79 2 2" xfId="24126" xr:uid="{00000000-0005-0000-0000-0000BE5E0000}"/>
    <cellStyle name="Normal 79 2 2 2" xfId="24127" xr:uid="{00000000-0005-0000-0000-0000BF5E0000}"/>
    <cellStyle name="Normal 79 2 2 2 2" xfId="24128" xr:uid="{00000000-0005-0000-0000-0000C05E0000}"/>
    <cellStyle name="Normal 79 2 2 2 3" xfId="24129" xr:uid="{00000000-0005-0000-0000-0000C15E0000}"/>
    <cellStyle name="Normal 79 2 2 3" xfId="24130" xr:uid="{00000000-0005-0000-0000-0000C25E0000}"/>
    <cellStyle name="Normal 79 2 2 4" xfId="24131" xr:uid="{00000000-0005-0000-0000-0000C35E0000}"/>
    <cellStyle name="Normal 79 2 3" xfId="24132" xr:uid="{00000000-0005-0000-0000-0000C45E0000}"/>
    <cellStyle name="Normal 79 2 3 2" xfId="24133" xr:uid="{00000000-0005-0000-0000-0000C55E0000}"/>
    <cellStyle name="Normal 79 2 3 2 2" xfId="24134" xr:uid="{00000000-0005-0000-0000-0000C65E0000}"/>
    <cellStyle name="Normal 79 2 3 2 3" xfId="24135" xr:uid="{00000000-0005-0000-0000-0000C75E0000}"/>
    <cellStyle name="Normal 79 2 3 3" xfId="24136" xr:uid="{00000000-0005-0000-0000-0000C85E0000}"/>
    <cellStyle name="Normal 79 2 3 4" xfId="24137" xr:uid="{00000000-0005-0000-0000-0000C95E0000}"/>
    <cellStyle name="Normal 79 2 4" xfId="24138" xr:uid="{00000000-0005-0000-0000-0000CA5E0000}"/>
    <cellStyle name="Normal 79 2 4 2" xfId="24139" xr:uid="{00000000-0005-0000-0000-0000CB5E0000}"/>
    <cellStyle name="Normal 79 2 4 2 2" xfId="24140" xr:uid="{00000000-0005-0000-0000-0000CC5E0000}"/>
    <cellStyle name="Normal 79 2 4 2 3" xfId="24141" xr:uid="{00000000-0005-0000-0000-0000CD5E0000}"/>
    <cellStyle name="Normal 79 2 4 3" xfId="24142" xr:uid="{00000000-0005-0000-0000-0000CE5E0000}"/>
    <cellStyle name="Normal 79 2 4 4" xfId="24143" xr:uid="{00000000-0005-0000-0000-0000CF5E0000}"/>
    <cellStyle name="Normal 79 2 5" xfId="24144" xr:uid="{00000000-0005-0000-0000-0000D05E0000}"/>
    <cellStyle name="Normal 79 2 5 2" xfId="24145" xr:uid="{00000000-0005-0000-0000-0000D15E0000}"/>
    <cellStyle name="Normal 79 2 5 3" xfId="24146" xr:uid="{00000000-0005-0000-0000-0000D25E0000}"/>
    <cellStyle name="Normal 79 2 6" xfId="24147" xr:uid="{00000000-0005-0000-0000-0000D35E0000}"/>
    <cellStyle name="Normal 79 2 7" xfId="24148" xr:uid="{00000000-0005-0000-0000-0000D45E0000}"/>
    <cellStyle name="Normal 79 3" xfId="24149" xr:uid="{00000000-0005-0000-0000-0000D55E0000}"/>
    <cellStyle name="Normal 79 4" xfId="24150" xr:uid="{00000000-0005-0000-0000-0000D65E0000}"/>
    <cellStyle name="Normal 79 4 2" xfId="24151" xr:uid="{00000000-0005-0000-0000-0000D75E0000}"/>
    <cellStyle name="Normal 79 4 2 2" xfId="24152" xr:uid="{00000000-0005-0000-0000-0000D85E0000}"/>
    <cellStyle name="Normal 79 4 2 3" xfId="24153" xr:uid="{00000000-0005-0000-0000-0000D95E0000}"/>
    <cellStyle name="Normal 79 4 3" xfId="24154" xr:uid="{00000000-0005-0000-0000-0000DA5E0000}"/>
    <cellStyle name="Normal 79 4 4" xfId="24155" xr:uid="{00000000-0005-0000-0000-0000DB5E0000}"/>
    <cellStyle name="Normal 79 5" xfId="24156" xr:uid="{00000000-0005-0000-0000-0000DC5E0000}"/>
    <cellStyle name="Normal 79 5 2" xfId="24157" xr:uid="{00000000-0005-0000-0000-0000DD5E0000}"/>
    <cellStyle name="Normal 79 5 2 2" xfId="24158" xr:uid="{00000000-0005-0000-0000-0000DE5E0000}"/>
    <cellStyle name="Normal 79 5 2 3" xfId="24159" xr:uid="{00000000-0005-0000-0000-0000DF5E0000}"/>
    <cellStyle name="Normal 79 5 3" xfId="24160" xr:uid="{00000000-0005-0000-0000-0000E05E0000}"/>
    <cellStyle name="Normal 79 5 4" xfId="24161" xr:uid="{00000000-0005-0000-0000-0000E15E0000}"/>
    <cellStyle name="Normal 79 6" xfId="24162" xr:uid="{00000000-0005-0000-0000-0000E25E0000}"/>
    <cellStyle name="Normal 79 6 2" xfId="24163" xr:uid="{00000000-0005-0000-0000-0000E35E0000}"/>
    <cellStyle name="Normal 79 6 2 2" xfId="24164" xr:uid="{00000000-0005-0000-0000-0000E45E0000}"/>
    <cellStyle name="Normal 79 6 2 3" xfId="24165" xr:uid="{00000000-0005-0000-0000-0000E55E0000}"/>
    <cellStyle name="Normal 79 6 3" xfId="24166" xr:uid="{00000000-0005-0000-0000-0000E65E0000}"/>
    <cellStyle name="Normal 79 6 4" xfId="24167" xr:uid="{00000000-0005-0000-0000-0000E75E0000}"/>
    <cellStyle name="Normal 79 7" xfId="24168" xr:uid="{00000000-0005-0000-0000-0000E85E0000}"/>
    <cellStyle name="Normal 79 7 2" xfId="24169" xr:uid="{00000000-0005-0000-0000-0000E95E0000}"/>
    <cellStyle name="Normal 79 7 3" xfId="24170" xr:uid="{00000000-0005-0000-0000-0000EA5E0000}"/>
    <cellStyle name="Normal 79 8" xfId="24171" xr:uid="{00000000-0005-0000-0000-0000EB5E0000}"/>
    <cellStyle name="Normal 79 9" xfId="24172" xr:uid="{00000000-0005-0000-0000-0000EC5E0000}"/>
    <cellStyle name="Normal 8" xfId="7" xr:uid="{00000000-0005-0000-0000-0000ED5E0000}"/>
    <cellStyle name="Normal 8 10" xfId="24173" xr:uid="{00000000-0005-0000-0000-0000EE5E0000}"/>
    <cellStyle name="Normal 8 10 2" xfId="24174" xr:uid="{00000000-0005-0000-0000-0000EF5E0000}"/>
    <cellStyle name="Normal 8 10 2 2" xfId="24175" xr:uid="{00000000-0005-0000-0000-0000F05E0000}"/>
    <cellStyle name="Normal 8 10 2 2 2" xfId="24176" xr:uid="{00000000-0005-0000-0000-0000F15E0000}"/>
    <cellStyle name="Normal 8 10 2 2 2 2" xfId="24177" xr:uid="{00000000-0005-0000-0000-0000F25E0000}"/>
    <cellStyle name="Normal 8 10 2 2 2 3" xfId="24178" xr:uid="{00000000-0005-0000-0000-0000F35E0000}"/>
    <cellStyle name="Normal 8 10 2 2 3" xfId="24179" xr:uid="{00000000-0005-0000-0000-0000F45E0000}"/>
    <cellStyle name="Normal 8 10 2 2 4" xfId="24180" xr:uid="{00000000-0005-0000-0000-0000F55E0000}"/>
    <cellStyle name="Normal 8 10 2 3" xfId="24181" xr:uid="{00000000-0005-0000-0000-0000F65E0000}"/>
    <cellStyle name="Normal 8 10 2 3 2" xfId="24182" xr:uid="{00000000-0005-0000-0000-0000F75E0000}"/>
    <cellStyle name="Normal 8 10 2 3 2 2" xfId="24183" xr:uid="{00000000-0005-0000-0000-0000F85E0000}"/>
    <cellStyle name="Normal 8 10 2 3 2 3" xfId="24184" xr:uid="{00000000-0005-0000-0000-0000F95E0000}"/>
    <cellStyle name="Normal 8 10 2 3 3" xfId="24185" xr:uid="{00000000-0005-0000-0000-0000FA5E0000}"/>
    <cellStyle name="Normal 8 10 2 3 4" xfId="24186" xr:uid="{00000000-0005-0000-0000-0000FB5E0000}"/>
    <cellStyle name="Normal 8 10 2 4" xfId="24187" xr:uid="{00000000-0005-0000-0000-0000FC5E0000}"/>
    <cellStyle name="Normal 8 10 2 4 2" xfId="24188" xr:uid="{00000000-0005-0000-0000-0000FD5E0000}"/>
    <cellStyle name="Normal 8 10 2 4 2 2" xfId="24189" xr:uid="{00000000-0005-0000-0000-0000FE5E0000}"/>
    <cellStyle name="Normal 8 10 2 4 2 3" xfId="24190" xr:uid="{00000000-0005-0000-0000-0000FF5E0000}"/>
    <cellStyle name="Normal 8 10 2 4 3" xfId="24191" xr:uid="{00000000-0005-0000-0000-0000005F0000}"/>
    <cellStyle name="Normal 8 10 2 4 4" xfId="24192" xr:uid="{00000000-0005-0000-0000-0000015F0000}"/>
    <cellStyle name="Normal 8 10 2 5" xfId="24193" xr:uid="{00000000-0005-0000-0000-0000025F0000}"/>
    <cellStyle name="Normal 8 10 2 5 2" xfId="24194" xr:uid="{00000000-0005-0000-0000-0000035F0000}"/>
    <cellStyle name="Normal 8 10 2 5 3" xfId="24195" xr:uid="{00000000-0005-0000-0000-0000045F0000}"/>
    <cellStyle name="Normal 8 10 2 6" xfId="24196" xr:uid="{00000000-0005-0000-0000-0000055F0000}"/>
    <cellStyle name="Normal 8 10 2 7" xfId="24197" xr:uid="{00000000-0005-0000-0000-0000065F0000}"/>
    <cellStyle name="Normal 8 10 3" xfId="24198" xr:uid="{00000000-0005-0000-0000-0000075F0000}"/>
    <cellStyle name="Normal 8 10 3 2" xfId="24199" xr:uid="{00000000-0005-0000-0000-0000085F0000}"/>
    <cellStyle name="Normal 8 10 3 2 2" xfId="24200" xr:uid="{00000000-0005-0000-0000-0000095F0000}"/>
    <cellStyle name="Normal 8 10 3 2 3" xfId="24201" xr:uid="{00000000-0005-0000-0000-00000A5F0000}"/>
    <cellStyle name="Normal 8 10 3 3" xfId="24202" xr:uid="{00000000-0005-0000-0000-00000B5F0000}"/>
    <cellStyle name="Normal 8 10 3 4" xfId="24203" xr:uid="{00000000-0005-0000-0000-00000C5F0000}"/>
    <cellStyle name="Normal 8 10 4" xfId="24204" xr:uid="{00000000-0005-0000-0000-00000D5F0000}"/>
    <cellStyle name="Normal 8 10 4 2" xfId="24205" xr:uid="{00000000-0005-0000-0000-00000E5F0000}"/>
    <cellStyle name="Normal 8 10 4 2 2" xfId="24206" xr:uid="{00000000-0005-0000-0000-00000F5F0000}"/>
    <cellStyle name="Normal 8 10 4 2 3" xfId="24207" xr:uid="{00000000-0005-0000-0000-0000105F0000}"/>
    <cellStyle name="Normal 8 10 4 3" xfId="24208" xr:uid="{00000000-0005-0000-0000-0000115F0000}"/>
    <cellStyle name="Normal 8 10 4 4" xfId="24209" xr:uid="{00000000-0005-0000-0000-0000125F0000}"/>
    <cellStyle name="Normal 8 10 5" xfId="24210" xr:uid="{00000000-0005-0000-0000-0000135F0000}"/>
    <cellStyle name="Normal 8 10 5 2" xfId="24211" xr:uid="{00000000-0005-0000-0000-0000145F0000}"/>
    <cellStyle name="Normal 8 10 5 2 2" xfId="24212" xr:uid="{00000000-0005-0000-0000-0000155F0000}"/>
    <cellStyle name="Normal 8 10 5 2 3" xfId="24213" xr:uid="{00000000-0005-0000-0000-0000165F0000}"/>
    <cellStyle name="Normal 8 10 5 3" xfId="24214" xr:uid="{00000000-0005-0000-0000-0000175F0000}"/>
    <cellStyle name="Normal 8 10 5 4" xfId="24215" xr:uid="{00000000-0005-0000-0000-0000185F0000}"/>
    <cellStyle name="Normal 8 10 6" xfId="24216" xr:uid="{00000000-0005-0000-0000-0000195F0000}"/>
    <cellStyle name="Normal 8 10 6 2" xfId="24217" xr:uid="{00000000-0005-0000-0000-00001A5F0000}"/>
    <cellStyle name="Normal 8 10 6 3" xfId="24218" xr:uid="{00000000-0005-0000-0000-00001B5F0000}"/>
    <cellStyle name="Normal 8 10 7" xfId="24219" xr:uid="{00000000-0005-0000-0000-00001C5F0000}"/>
    <cellStyle name="Normal 8 10 8" xfId="24220" xr:uid="{00000000-0005-0000-0000-00001D5F0000}"/>
    <cellStyle name="Normal 8 10 9" xfId="24221" xr:uid="{00000000-0005-0000-0000-00001E5F0000}"/>
    <cellStyle name="Normal 8 11" xfId="24222" xr:uid="{00000000-0005-0000-0000-00001F5F0000}"/>
    <cellStyle name="Normal 8 11 2" xfId="24223" xr:uid="{00000000-0005-0000-0000-0000205F0000}"/>
    <cellStyle name="Normal 8 11 3" xfId="24224" xr:uid="{00000000-0005-0000-0000-0000215F0000}"/>
    <cellStyle name="Normal 8 12" xfId="24225" xr:uid="{00000000-0005-0000-0000-0000225F0000}"/>
    <cellStyle name="Normal 8 12 2" xfId="24226" xr:uid="{00000000-0005-0000-0000-0000235F0000}"/>
    <cellStyle name="Normal 8 12 3" xfId="24227" xr:uid="{00000000-0005-0000-0000-0000245F0000}"/>
    <cellStyle name="Normal 8 13" xfId="24228" xr:uid="{00000000-0005-0000-0000-0000255F0000}"/>
    <cellStyle name="Normal 8 13 2" xfId="24229" xr:uid="{00000000-0005-0000-0000-0000265F0000}"/>
    <cellStyle name="Normal 8 13 2 2" xfId="24230" xr:uid="{00000000-0005-0000-0000-0000275F0000}"/>
    <cellStyle name="Normal 8 13 2 2 2" xfId="24231" xr:uid="{00000000-0005-0000-0000-0000285F0000}"/>
    <cellStyle name="Normal 8 13 2 2 3" xfId="24232" xr:uid="{00000000-0005-0000-0000-0000295F0000}"/>
    <cellStyle name="Normal 8 13 2 3" xfId="24233" xr:uid="{00000000-0005-0000-0000-00002A5F0000}"/>
    <cellStyle name="Normal 8 13 2 4" xfId="24234" xr:uid="{00000000-0005-0000-0000-00002B5F0000}"/>
    <cellStyle name="Normal 8 13 3" xfId="24235" xr:uid="{00000000-0005-0000-0000-00002C5F0000}"/>
    <cellStyle name="Normal 8 13 3 2" xfId="24236" xr:uid="{00000000-0005-0000-0000-00002D5F0000}"/>
    <cellStyle name="Normal 8 13 3 2 2" xfId="24237" xr:uid="{00000000-0005-0000-0000-00002E5F0000}"/>
    <cellStyle name="Normal 8 13 3 2 3" xfId="24238" xr:uid="{00000000-0005-0000-0000-00002F5F0000}"/>
    <cellStyle name="Normal 8 13 3 3" xfId="24239" xr:uid="{00000000-0005-0000-0000-0000305F0000}"/>
    <cellStyle name="Normal 8 13 3 4" xfId="24240" xr:uid="{00000000-0005-0000-0000-0000315F0000}"/>
    <cellStyle name="Normal 8 13 4" xfId="24241" xr:uid="{00000000-0005-0000-0000-0000325F0000}"/>
    <cellStyle name="Normal 8 13 4 2" xfId="24242" xr:uid="{00000000-0005-0000-0000-0000335F0000}"/>
    <cellStyle name="Normal 8 13 4 2 2" xfId="24243" xr:uid="{00000000-0005-0000-0000-0000345F0000}"/>
    <cellStyle name="Normal 8 13 4 2 3" xfId="24244" xr:uid="{00000000-0005-0000-0000-0000355F0000}"/>
    <cellStyle name="Normal 8 13 4 3" xfId="24245" xr:uid="{00000000-0005-0000-0000-0000365F0000}"/>
    <cellStyle name="Normal 8 13 4 4" xfId="24246" xr:uid="{00000000-0005-0000-0000-0000375F0000}"/>
    <cellStyle name="Normal 8 13 5" xfId="24247" xr:uid="{00000000-0005-0000-0000-0000385F0000}"/>
    <cellStyle name="Normal 8 13 5 2" xfId="24248" xr:uid="{00000000-0005-0000-0000-0000395F0000}"/>
    <cellStyle name="Normal 8 13 5 3" xfId="24249" xr:uid="{00000000-0005-0000-0000-00003A5F0000}"/>
    <cellStyle name="Normal 8 13 6" xfId="24250" xr:uid="{00000000-0005-0000-0000-00003B5F0000}"/>
    <cellStyle name="Normal 8 13 7" xfId="24251" xr:uid="{00000000-0005-0000-0000-00003C5F0000}"/>
    <cellStyle name="Normal 8 13 8" xfId="24252" xr:uid="{00000000-0005-0000-0000-00003D5F0000}"/>
    <cellStyle name="Normal 8 14" xfId="24253" xr:uid="{00000000-0005-0000-0000-00003E5F0000}"/>
    <cellStyle name="Normal 8 14 2" xfId="24254" xr:uid="{00000000-0005-0000-0000-00003F5F0000}"/>
    <cellStyle name="Normal 8 14 2 2" xfId="24255" xr:uid="{00000000-0005-0000-0000-0000405F0000}"/>
    <cellStyle name="Normal 8 14 2 2 2" xfId="24256" xr:uid="{00000000-0005-0000-0000-0000415F0000}"/>
    <cellStyle name="Normal 8 14 2 2 3" xfId="24257" xr:uid="{00000000-0005-0000-0000-0000425F0000}"/>
    <cellStyle name="Normal 8 14 2 3" xfId="24258" xr:uid="{00000000-0005-0000-0000-0000435F0000}"/>
    <cellStyle name="Normal 8 14 2 4" xfId="24259" xr:uid="{00000000-0005-0000-0000-0000445F0000}"/>
    <cellStyle name="Normal 8 14 3" xfId="24260" xr:uid="{00000000-0005-0000-0000-0000455F0000}"/>
    <cellStyle name="Normal 8 14 3 2" xfId="24261" xr:uid="{00000000-0005-0000-0000-0000465F0000}"/>
    <cellStyle name="Normal 8 14 3 3" xfId="24262" xr:uid="{00000000-0005-0000-0000-0000475F0000}"/>
    <cellStyle name="Normal 8 14 4" xfId="24263" xr:uid="{00000000-0005-0000-0000-0000485F0000}"/>
    <cellStyle name="Normal 8 14 5" xfId="24264" xr:uid="{00000000-0005-0000-0000-0000495F0000}"/>
    <cellStyle name="Normal 8 14 6" xfId="24265" xr:uid="{00000000-0005-0000-0000-00004A5F0000}"/>
    <cellStyle name="Normal 8 15" xfId="24266" xr:uid="{00000000-0005-0000-0000-00004B5F0000}"/>
    <cellStyle name="Normal 8 15 2" xfId="24267" xr:uid="{00000000-0005-0000-0000-00004C5F0000}"/>
    <cellStyle name="Normal 8 15 2 2" xfId="24268" xr:uid="{00000000-0005-0000-0000-00004D5F0000}"/>
    <cellStyle name="Normal 8 15 2 3" xfId="24269" xr:uid="{00000000-0005-0000-0000-00004E5F0000}"/>
    <cellStyle name="Normal 8 15 3" xfId="24270" xr:uid="{00000000-0005-0000-0000-00004F5F0000}"/>
    <cellStyle name="Normal 8 15 4" xfId="24271" xr:uid="{00000000-0005-0000-0000-0000505F0000}"/>
    <cellStyle name="Normal 8 15 5" xfId="24272" xr:uid="{00000000-0005-0000-0000-0000515F0000}"/>
    <cellStyle name="Normal 8 16" xfId="24273" xr:uid="{00000000-0005-0000-0000-0000525F0000}"/>
    <cellStyle name="Normal 8 16 2" xfId="24274" xr:uid="{00000000-0005-0000-0000-0000535F0000}"/>
    <cellStyle name="Normal 8 16 2 2" xfId="24275" xr:uid="{00000000-0005-0000-0000-0000545F0000}"/>
    <cellStyle name="Normal 8 16 2 3" xfId="24276" xr:uid="{00000000-0005-0000-0000-0000555F0000}"/>
    <cellStyle name="Normal 8 16 3" xfId="24277" xr:uid="{00000000-0005-0000-0000-0000565F0000}"/>
    <cellStyle name="Normal 8 16 4" xfId="24278" xr:uid="{00000000-0005-0000-0000-0000575F0000}"/>
    <cellStyle name="Normal 8 16 5" xfId="24279" xr:uid="{00000000-0005-0000-0000-0000585F0000}"/>
    <cellStyle name="Normal 8 17" xfId="24280" xr:uid="{00000000-0005-0000-0000-0000595F0000}"/>
    <cellStyle name="Normal 8 17 2" xfId="24281" xr:uid="{00000000-0005-0000-0000-00005A5F0000}"/>
    <cellStyle name="Normal 8 17 2 2" xfId="24282" xr:uid="{00000000-0005-0000-0000-00005B5F0000}"/>
    <cellStyle name="Normal 8 17 2 3" xfId="24283" xr:uid="{00000000-0005-0000-0000-00005C5F0000}"/>
    <cellStyle name="Normal 8 17 3" xfId="24284" xr:uid="{00000000-0005-0000-0000-00005D5F0000}"/>
    <cellStyle name="Normal 8 17 4" xfId="24285" xr:uid="{00000000-0005-0000-0000-00005E5F0000}"/>
    <cellStyle name="Normal 8 17 5" xfId="24286" xr:uid="{00000000-0005-0000-0000-00005F5F0000}"/>
    <cellStyle name="Normal 8 18" xfId="24287" xr:uid="{00000000-0005-0000-0000-0000605F0000}"/>
    <cellStyle name="Normal 8 18 2" xfId="24288" xr:uid="{00000000-0005-0000-0000-0000615F0000}"/>
    <cellStyle name="Normal 8 19" xfId="24289" xr:uid="{00000000-0005-0000-0000-0000625F0000}"/>
    <cellStyle name="Normal 8 19 2" xfId="24290" xr:uid="{00000000-0005-0000-0000-0000635F0000}"/>
    <cellStyle name="Normal 8 19 2 2" xfId="24291" xr:uid="{00000000-0005-0000-0000-0000645F0000}"/>
    <cellStyle name="Normal 8 19 2 3" xfId="24292" xr:uid="{00000000-0005-0000-0000-0000655F0000}"/>
    <cellStyle name="Normal 8 19 3" xfId="24293" xr:uid="{00000000-0005-0000-0000-0000665F0000}"/>
    <cellStyle name="Normal 8 19 3 2" xfId="24294" xr:uid="{00000000-0005-0000-0000-0000675F0000}"/>
    <cellStyle name="Normal 8 19 4" xfId="24295" xr:uid="{00000000-0005-0000-0000-0000685F0000}"/>
    <cellStyle name="Normal 8 2" xfId="24296" xr:uid="{00000000-0005-0000-0000-0000695F0000}"/>
    <cellStyle name="Normal 8 2 10" xfId="24297" xr:uid="{00000000-0005-0000-0000-00006A5F0000}"/>
    <cellStyle name="Normal 8 2 10 2" xfId="24298" xr:uid="{00000000-0005-0000-0000-00006B5F0000}"/>
    <cellStyle name="Normal 8 2 10 3" xfId="24299" xr:uid="{00000000-0005-0000-0000-00006C5F0000}"/>
    <cellStyle name="Normal 8 2 11" xfId="24300" xr:uid="{00000000-0005-0000-0000-00006D5F0000}"/>
    <cellStyle name="Normal 8 2 12" xfId="24301" xr:uid="{00000000-0005-0000-0000-00006E5F0000}"/>
    <cellStyle name="Normal 8 2 13" xfId="24302" xr:uid="{00000000-0005-0000-0000-00006F5F0000}"/>
    <cellStyle name="Normal 8 2 14" xfId="24303" xr:uid="{00000000-0005-0000-0000-0000705F0000}"/>
    <cellStyle name="Normal 8 2 2" xfId="24304" xr:uid="{00000000-0005-0000-0000-0000715F0000}"/>
    <cellStyle name="Normal 8 2 2 10" xfId="24305" xr:uid="{00000000-0005-0000-0000-0000725F0000}"/>
    <cellStyle name="Normal 8 2 2 11" xfId="24306" xr:uid="{00000000-0005-0000-0000-0000735F0000}"/>
    <cellStyle name="Normal 8 2 2 2" xfId="24307" xr:uid="{00000000-0005-0000-0000-0000745F0000}"/>
    <cellStyle name="Normal 8 2 2 2 2" xfId="24308" xr:uid="{00000000-0005-0000-0000-0000755F0000}"/>
    <cellStyle name="Normal 8 2 2 2 2 2" xfId="24309" xr:uid="{00000000-0005-0000-0000-0000765F0000}"/>
    <cellStyle name="Normal 8 2 2 2 2 2 2" xfId="24310" xr:uid="{00000000-0005-0000-0000-0000775F0000}"/>
    <cellStyle name="Normal 8 2 2 2 2 2 2 2" xfId="24311" xr:uid="{00000000-0005-0000-0000-0000785F0000}"/>
    <cellStyle name="Normal 8 2 2 2 2 2 2 3" xfId="24312" xr:uid="{00000000-0005-0000-0000-0000795F0000}"/>
    <cellStyle name="Normal 8 2 2 2 2 2 3" xfId="24313" xr:uid="{00000000-0005-0000-0000-00007A5F0000}"/>
    <cellStyle name="Normal 8 2 2 2 2 2 4" xfId="24314" xr:uid="{00000000-0005-0000-0000-00007B5F0000}"/>
    <cellStyle name="Normal 8 2 2 2 2 3" xfId="24315" xr:uid="{00000000-0005-0000-0000-00007C5F0000}"/>
    <cellStyle name="Normal 8 2 2 2 2 3 2" xfId="24316" xr:uid="{00000000-0005-0000-0000-00007D5F0000}"/>
    <cellStyle name="Normal 8 2 2 2 2 3 2 2" xfId="24317" xr:uid="{00000000-0005-0000-0000-00007E5F0000}"/>
    <cellStyle name="Normal 8 2 2 2 2 3 2 3" xfId="24318" xr:uid="{00000000-0005-0000-0000-00007F5F0000}"/>
    <cellStyle name="Normal 8 2 2 2 2 3 3" xfId="24319" xr:uid="{00000000-0005-0000-0000-0000805F0000}"/>
    <cellStyle name="Normal 8 2 2 2 2 3 4" xfId="24320" xr:uid="{00000000-0005-0000-0000-0000815F0000}"/>
    <cellStyle name="Normal 8 2 2 2 2 4" xfId="24321" xr:uid="{00000000-0005-0000-0000-0000825F0000}"/>
    <cellStyle name="Normal 8 2 2 2 2 4 2" xfId="24322" xr:uid="{00000000-0005-0000-0000-0000835F0000}"/>
    <cellStyle name="Normal 8 2 2 2 2 4 2 2" xfId="24323" xr:uid="{00000000-0005-0000-0000-0000845F0000}"/>
    <cellStyle name="Normal 8 2 2 2 2 4 2 3" xfId="24324" xr:uid="{00000000-0005-0000-0000-0000855F0000}"/>
    <cellStyle name="Normal 8 2 2 2 2 4 3" xfId="24325" xr:uid="{00000000-0005-0000-0000-0000865F0000}"/>
    <cellStyle name="Normal 8 2 2 2 2 4 4" xfId="24326" xr:uid="{00000000-0005-0000-0000-0000875F0000}"/>
    <cellStyle name="Normal 8 2 2 2 2 5" xfId="24327" xr:uid="{00000000-0005-0000-0000-0000885F0000}"/>
    <cellStyle name="Normal 8 2 2 2 2 5 2" xfId="24328" xr:uid="{00000000-0005-0000-0000-0000895F0000}"/>
    <cellStyle name="Normal 8 2 2 2 2 5 3" xfId="24329" xr:uid="{00000000-0005-0000-0000-00008A5F0000}"/>
    <cellStyle name="Normal 8 2 2 2 2 6" xfId="24330" xr:uid="{00000000-0005-0000-0000-00008B5F0000}"/>
    <cellStyle name="Normal 8 2 2 2 2 7" xfId="24331" xr:uid="{00000000-0005-0000-0000-00008C5F0000}"/>
    <cellStyle name="Normal 8 2 2 2 3" xfId="24332" xr:uid="{00000000-0005-0000-0000-00008D5F0000}"/>
    <cellStyle name="Normal 8 2 2 2 3 2" xfId="24333" xr:uid="{00000000-0005-0000-0000-00008E5F0000}"/>
    <cellStyle name="Normal 8 2 2 2 3 2 2" xfId="24334" xr:uid="{00000000-0005-0000-0000-00008F5F0000}"/>
    <cellStyle name="Normal 8 2 2 2 3 2 3" xfId="24335" xr:uid="{00000000-0005-0000-0000-0000905F0000}"/>
    <cellStyle name="Normal 8 2 2 2 3 3" xfId="24336" xr:uid="{00000000-0005-0000-0000-0000915F0000}"/>
    <cellStyle name="Normal 8 2 2 2 3 4" xfId="24337" xr:uid="{00000000-0005-0000-0000-0000925F0000}"/>
    <cellStyle name="Normal 8 2 2 2 4" xfId="24338" xr:uid="{00000000-0005-0000-0000-0000935F0000}"/>
    <cellStyle name="Normal 8 2 2 2 4 2" xfId="24339" xr:uid="{00000000-0005-0000-0000-0000945F0000}"/>
    <cellStyle name="Normal 8 2 2 2 4 2 2" xfId="24340" xr:uid="{00000000-0005-0000-0000-0000955F0000}"/>
    <cellStyle name="Normal 8 2 2 2 4 2 3" xfId="24341" xr:uid="{00000000-0005-0000-0000-0000965F0000}"/>
    <cellStyle name="Normal 8 2 2 2 4 3" xfId="24342" xr:uid="{00000000-0005-0000-0000-0000975F0000}"/>
    <cellStyle name="Normal 8 2 2 2 4 4" xfId="24343" xr:uid="{00000000-0005-0000-0000-0000985F0000}"/>
    <cellStyle name="Normal 8 2 2 2 5" xfId="24344" xr:uid="{00000000-0005-0000-0000-0000995F0000}"/>
    <cellStyle name="Normal 8 2 2 2 5 2" xfId="24345" xr:uid="{00000000-0005-0000-0000-00009A5F0000}"/>
    <cellStyle name="Normal 8 2 2 2 5 2 2" xfId="24346" xr:uid="{00000000-0005-0000-0000-00009B5F0000}"/>
    <cellStyle name="Normal 8 2 2 2 5 2 3" xfId="24347" xr:uid="{00000000-0005-0000-0000-00009C5F0000}"/>
    <cellStyle name="Normal 8 2 2 2 5 3" xfId="24348" xr:uid="{00000000-0005-0000-0000-00009D5F0000}"/>
    <cellStyle name="Normal 8 2 2 2 5 4" xfId="24349" xr:uid="{00000000-0005-0000-0000-00009E5F0000}"/>
    <cellStyle name="Normal 8 2 2 2 6" xfId="24350" xr:uid="{00000000-0005-0000-0000-00009F5F0000}"/>
    <cellStyle name="Normal 8 2 2 2 6 2" xfId="24351" xr:uid="{00000000-0005-0000-0000-0000A05F0000}"/>
    <cellStyle name="Normal 8 2 2 2 6 3" xfId="24352" xr:uid="{00000000-0005-0000-0000-0000A15F0000}"/>
    <cellStyle name="Normal 8 2 2 2 7" xfId="24353" xr:uid="{00000000-0005-0000-0000-0000A25F0000}"/>
    <cellStyle name="Normal 8 2 2 2 8" xfId="24354" xr:uid="{00000000-0005-0000-0000-0000A35F0000}"/>
    <cellStyle name="Normal 8 2 2 2 9" xfId="24355" xr:uid="{00000000-0005-0000-0000-0000A45F0000}"/>
    <cellStyle name="Normal 8 2 2 3" xfId="24356" xr:uid="{00000000-0005-0000-0000-0000A55F0000}"/>
    <cellStyle name="Normal 8 2 2 3 2" xfId="24357" xr:uid="{00000000-0005-0000-0000-0000A65F0000}"/>
    <cellStyle name="Normal 8 2 2 3 2 2" xfId="24358" xr:uid="{00000000-0005-0000-0000-0000A75F0000}"/>
    <cellStyle name="Normal 8 2 2 3 2 2 2" xfId="24359" xr:uid="{00000000-0005-0000-0000-0000A85F0000}"/>
    <cellStyle name="Normal 8 2 2 3 2 2 3" xfId="24360" xr:uid="{00000000-0005-0000-0000-0000A95F0000}"/>
    <cellStyle name="Normal 8 2 2 3 2 3" xfId="24361" xr:uid="{00000000-0005-0000-0000-0000AA5F0000}"/>
    <cellStyle name="Normal 8 2 2 3 2 4" xfId="24362" xr:uid="{00000000-0005-0000-0000-0000AB5F0000}"/>
    <cellStyle name="Normal 8 2 2 3 3" xfId="24363" xr:uid="{00000000-0005-0000-0000-0000AC5F0000}"/>
    <cellStyle name="Normal 8 2 2 3 3 2" xfId="24364" xr:uid="{00000000-0005-0000-0000-0000AD5F0000}"/>
    <cellStyle name="Normal 8 2 2 3 3 2 2" xfId="24365" xr:uid="{00000000-0005-0000-0000-0000AE5F0000}"/>
    <cellStyle name="Normal 8 2 2 3 3 2 3" xfId="24366" xr:uid="{00000000-0005-0000-0000-0000AF5F0000}"/>
    <cellStyle name="Normal 8 2 2 3 3 3" xfId="24367" xr:uid="{00000000-0005-0000-0000-0000B05F0000}"/>
    <cellStyle name="Normal 8 2 2 3 3 4" xfId="24368" xr:uid="{00000000-0005-0000-0000-0000B15F0000}"/>
    <cellStyle name="Normal 8 2 2 3 4" xfId="24369" xr:uid="{00000000-0005-0000-0000-0000B25F0000}"/>
    <cellStyle name="Normal 8 2 2 3 4 2" xfId="24370" xr:uid="{00000000-0005-0000-0000-0000B35F0000}"/>
    <cellStyle name="Normal 8 2 2 3 4 2 2" xfId="24371" xr:uid="{00000000-0005-0000-0000-0000B45F0000}"/>
    <cellStyle name="Normal 8 2 2 3 4 2 3" xfId="24372" xr:uid="{00000000-0005-0000-0000-0000B55F0000}"/>
    <cellStyle name="Normal 8 2 2 3 4 3" xfId="24373" xr:uid="{00000000-0005-0000-0000-0000B65F0000}"/>
    <cellStyle name="Normal 8 2 2 3 4 4" xfId="24374" xr:uid="{00000000-0005-0000-0000-0000B75F0000}"/>
    <cellStyle name="Normal 8 2 2 3 5" xfId="24375" xr:uid="{00000000-0005-0000-0000-0000B85F0000}"/>
    <cellStyle name="Normal 8 2 2 3 5 2" xfId="24376" xr:uid="{00000000-0005-0000-0000-0000B95F0000}"/>
    <cellStyle name="Normal 8 2 2 3 5 3" xfId="24377" xr:uid="{00000000-0005-0000-0000-0000BA5F0000}"/>
    <cellStyle name="Normal 8 2 2 3 6" xfId="24378" xr:uid="{00000000-0005-0000-0000-0000BB5F0000}"/>
    <cellStyle name="Normal 8 2 2 3 7" xfId="24379" xr:uid="{00000000-0005-0000-0000-0000BC5F0000}"/>
    <cellStyle name="Normal 8 2 2 4" xfId="24380" xr:uid="{00000000-0005-0000-0000-0000BD5F0000}"/>
    <cellStyle name="Normal 8 2 2 4 2" xfId="24381" xr:uid="{00000000-0005-0000-0000-0000BE5F0000}"/>
    <cellStyle name="Normal 8 2 2 4 2 2" xfId="24382" xr:uid="{00000000-0005-0000-0000-0000BF5F0000}"/>
    <cellStyle name="Normal 8 2 2 4 2 3" xfId="24383" xr:uid="{00000000-0005-0000-0000-0000C05F0000}"/>
    <cellStyle name="Normal 8 2 2 4 3" xfId="24384" xr:uid="{00000000-0005-0000-0000-0000C15F0000}"/>
    <cellStyle name="Normal 8 2 2 4 4" xfId="24385" xr:uid="{00000000-0005-0000-0000-0000C25F0000}"/>
    <cellStyle name="Normal 8 2 2 5" xfId="24386" xr:uid="{00000000-0005-0000-0000-0000C35F0000}"/>
    <cellStyle name="Normal 8 2 2 5 2" xfId="24387" xr:uid="{00000000-0005-0000-0000-0000C45F0000}"/>
    <cellStyle name="Normal 8 2 2 5 2 2" xfId="24388" xr:uid="{00000000-0005-0000-0000-0000C55F0000}"/>
    <cellStyle name="Normal 8 2 2 5 2 3" xfId="24389" xr:uid="{00000000-0005-0000-0000-0000C65F0000}"/>
    <cellStyle name="Normal 8 2 2 5 3" xfId="24390" xr:uid="{00000000-0005-0000-0000-0000C75F0000}"/>
    <cellStyle name="Normal 8 2 2 5 4" xfId="24391" xr:uid="{00000000-0005-0000-0000-0000C85F0000}"/>
    <cellStyle name="Normal 8 2 2 6" xfId="24392" xr:uid="{00000000-0005-0000-0000-0000C95F0000}"/>
    <cellStyle name="Normal 8 2 2 6 2" xfId="24393" xr:uid="{00000000-0005-0000-0000-0000CA5F0000}"/>
    <cellStyle name="Normal 8 2 2 6 2 2" xfId="24394" xr:uid="{00000000-0005-0000-0000-0000CB5F0000}"/>
    <cellStyle name="Normal 8 2 2 6 2 3" xfId="24395" xr:uid="{00000000-0005-0000-0000-0000CC5F0000}"/>
    <cellStyle name="Normal 8 2 2 6 3" xfId="24396" xr:uid="{00000000-0005-0000-0000-0000CD5F0000}"/>
    <cellStyle name="Normal 8 2 2 6 4" xfId="24397" xr:uid="{00000000-0005-0000-0000-0000CE5F0000}"/>
    <cellStyle name="Normal 8 2 2 7" xfId="24398" xr:uid="{00000000-0005-0000-0000-0000CF5F0000}"/>
    <cellStyle name="Normal 8 2 2 7 2" xfId="24399" xr:uid="{00000000-0005-0000-0000-0000D05F0000}"/>
    <cellStyle name="Normal 8 2 2 7 3" xfId="24400" xr:uid="{00000000-0005-0000-0000-0000D15F0000}"/>
    <cellStyle name="Normal 8 2 2 8" xfId="24401" xr:uid="{00000000-0005-0000-0000-0000D25F0000}"/>
    <cellStyle name="Normal 8 2 2 9" xfId="24402" xr:uid="{00000000-0005-0000-0000-0000D35F0000}"/>
    <cellStyle name="Normal 8 2 3" xfId="24403" xr:uid="{00000000-0005-0000-0000-0000D45F0000}"/>
    <cellStyle name="Normal 8 2 3 2" xfId="24404" xr:uid="{00000000-0005-0000-0000-0000D55F0000}"/>
    <cellStyle name="Normal 8 2 3 2 2" xfId="24405" xr:uid="{00000000-0005-0000-0000-0000D65F0000}"/>
    <cellStyle name="Normal 8 2 3 2 2 2" xfId="24406" xr:uid="{00000000-0005-0000-0000-0000D75F0000}"/>
    <cellStyle name="Normal 8 2 3 2 2 2 2" xfId="24407" xr:uid="{00000000-0005-0000-0000-0000D85F0000}"/>
    <cellStyle name="Normal 8 2 3 2 2 2 3" xfId="24408" xr:uid="{00000000-0005-0000-0000-0000D95F0000}"/>
    <cellStyle name="Normal 8 2 3 2 2 3" xfId="24409" xr:uid="{00000000-0005-0000-0000-0000DA5F0000}"/>
    <cellStyle name="Normal 8 2 3 2 2 4" xfId="24410" xr:uid="{00000000-0005-0000-0000-0000DB5F0000}"/>
    <cellStyle name="Normal 8 2 3 2 3" xfId="24411" xr:uid="{00000000-0005-0000-0000-0000DC5F0000}"/>
    <cellStyle name="Normal 8 2 3 2 3 2" xfId="24412" xr:uid="{00000000-0005-0000-0000-0000DD5F0000}"/>
    <cellStyle name="Normal 8 2 3 2 3 2 2" xfId="24413" xr:uid="{00000000-0005-0000-0000-0000DE5F0000}"/>
    <cellStyle name="Normal 8 2 3 2 3 2 3" xfId="24414" xr:uid="{00000000-0005-0000-0000-0000DF5F0000}"/>
    <cellStyle name="Normal 8 2 3 2 3 3" xfId="24415" xr:uid="{00000000-0005-0000-0000-0000E05F0000}"/>
    <cellStyle name="Normal 8 2 3 2 3 4" xfId="24416" xr:uid="{00000000-0005-0000-0000-0000E15F0000}"/>
    <cellStyle name="Normal 8 2 3 2 4" xfId="24417" xr:uid="{00000000-0005-0000-0000-0000E25F0000}"/>
    <cellStyle name="Normal 8 2 3 2 4 2" xfId="24418" xr:uid="{00000000-0005-0000-0000-0000E35F0000}"/>
    <cellStyle name="Normal 8 2 3 2 4 2 2" xfId="24419" xr:uid="{00000000-0005-0000-0000-0000E45F0000}"/>
    <cellStyle name="Normal 8 2 3 2 4 2 3" xfId="24420" xr:uid="{00000000-0005-0000-0000-0000E55F0000}"/>
    <cellStyle name="Normal 8 2 3 2 4 3" xfId="24421" xr:uid="{00000000-0005-0000-0000-0000E65F0000}"/>
    <cellStyle name="Normal 8 2 3 2 4 4" xfId="24422" xr:uid="{00000000-0005-0000-0000-0000E75F0000}"/>
    <cellStyle name="Normal 8 2 3 2 5" xfId="24423" xr:uid="{00000000-0005-0000-0000-0000E85F0000}"/>
    <cellStyle name="Normal 8 2 3 2 5 2" xfId="24424" xr:uid="{00000000-0005-0000-0000-0000E95F0000}"/>
    <cellStyle name="Normal 8 2 3 2 5 3" xfId="24425" xr:uid="{00000000-0005-0000-0000-0000EA5F0000}"/>
    <cellStyle name="Normal 8 2 3 2 6" xfId="24426" xr:uid="{00000000-0005-0000-0000-0000EB5F0000}"/>
    <cellStyle name="Normal 8 2 3 2 7" xfId="24427" xr:uid="{00000000-0005-0000-0000-0000EC5F0000}"/>
    <cellStyle name="Normal 8 2 3 3" xfId="24428" xr:uid="{00000000-0005-0000-0000-0000ED5F0000}"/>
    <cellStyle name="Normal 8 2 3 3 2" xfId="24429" xr:uid="{00000000-0005-0000-0000-0000EE5F0000}"/>
    <cellStyle name="Normal 8 2 3 3 2 2" xfId="24430" xr:uid="{00000000-0005-0000-0000-0000EF5F0000}"/>
    <cellStyle name="Normal 8 2 3 3 2 3" xfId="24431" xr:uid="{00000000-0005-0000-0000-0000F05F0000}"/>
    <cellStyle name="Normal 8 2 3 3 3" xfId="24432" xr:uid="{00000000-0005-0000-0000-0000F15F0000}"/>
    <cellStyle name="Normal 8 2 3 3 4" xfId="24433" xr:uid="{00000000-0005-0000-0000-0000F25F0000}"/>
    <cellStyle name="Normal 8 2 3 4" xfId="24434" xr:uid="{00000000-0005-0000-0000-0000F35F0000}"/>
    <cellStyle name="Normal 8 2 3 4 2" xfId="24435" xr:uid="{00000000-0005-0000-0000-0000F45F0000}"/>
    <cellStyle name="Normal 8 2 3 4 2 2" xfId="24436" xr:uid="{00000000-0005-0000-0000-0000F55F0000}"/>
    <cellStyle name="Normal 8 2 3 4 2 3" xfId="24437" xr:uid="{00000000-0005-0000-0000-0000F65F0000}"/>
    <cellStyle name="Normal 8 2 3 4 3" xfId="24438" xr:uid="{00000000-0005-0000-0000-0000F75F0000}"/>
    <cellStyle name="Normal 8 2 3 4 4" xfId="24439" xr:uid="{00000000-0005-0000-0000-0000F85F0000}"/>
    <cellStyle name="Normal 8 2 3 5" xfId="24440" xr:uid="{00000000-0005-0000-0000-0000F95F0000}"/>
    <cellStyle name="Normal 8 2 3 5 2" xfId="24441" xr:uid="{00000000-0005-0000-0000-0000FA5F0000}"/>
    <cellStyle name="Normal 8 2 3 5 2 2" xfId="24442" xr:uid="{00000000-0005-0000-0000-0000FB5F0000}"/>
    <cellStyle name="Normal 8 2 3 5 2 3" xfId="24443" xr:uid="{00000000-0005-0000-0000-0000FC5F0000}"/>
    <cellStyle name="Normal 8 2 3 5 3" xfId="24444" xr:uid="{00000000-0005-0000-0000-0000FD5F0000}"/>
    <cellStyle name="Normal 8 2 3 5 4" xfId="24445" xr:uid="{00000000-0005-0000-0000-0000FE5F0000}"/>
    <cellStyle name="Normal 8 2 3 6" xfId="24446" xr:uid="{00000000-0005-0000-0000-0000FF5F0000}"/>
    <cellStyle name="Normal 8 2 3 6 2" xfId="24447" xr:uid="{00000000-0005-0000-0000-000000600000}"/>
    <cellStyle name="Normal 8 2 3 6 3" xfId="24448" xr:uid="{00000000-0005-0000-0000-000001600000}"/>
    <cellStyle name="Normal 8 2 3 7" xfId="24449" xr:uid="{00000000-0005-0000-0000-000002600000}"/>
    <cellStyle name="Normal 8 2 3 8" xfId="24450" xr:uid="{00000000-0005-0000-0000-000003600000}"/>
    <cellStyle name="Normal 8 2 3 9" xfId="24451" xr:uid="{00000000-0005-0000-0000-000004600000}"/>
    <cellStyle name="Normal 8 2 4" xfId="24452" xr:uid="{00000000-0005-0000-0000-000005600000}"/>
    <cellStyle name="Normal 8 2 4 2" xfId="24453" xr:uid="{00000000-0005-0000-0000-000006600000}"/>
    <cellStyle name="Normal 8 2 4 2 2" xfId="24454" xr:uid="{00000000-0005-0000-0000-000007600000}"/>
    <cellStyle name="Normal 8 2 4 2 2 2" xfId="24455" xr:uid="{00000000-0005-0000-0000-000008600000}"/>
    <cellStyle name="Normal 8 2 4 2 2 2 2" xfId="24456" xr:uid="{00000000-0005-0000-0000-000009600000}"/>
    <cellStyle name="Normal 8 2 4 2 2 2 3" xfId="24457" xr:uid="{00000000-0005-0000-0000-00000A600000}"/>
    <cellStyle name="Normal 8 2 4 2 2 3" xfId="24458" xr:uid="{00000000-0005-0000-0000-00000B600000}"/>
    <cellStyle name="Normal 8 2 4 2 2 4" xfId="24459" xr:uid="{00000000-0005-0000-0000-00000C600000}"/>
    <cellStyle name="Normal 8 2 4 2 3" xfId="24460" xr:uid="{00000000-0005-0000-0000-00000D600000}"/>
    <cellStyle name="Normal 8 2 4 2 3 2" xfId="24461" xr:uid="{00000000-0005-0000-0000-00000E600000}"/>
    <cellStyle name="Normal 8 2 4 2 3 2 2" xfId="24462" xr:uid="{00000000-0005-0000-0000-00000F600000}"/>
    <cellStyle name="Normal 8 2 4 2 3 2 3" xfId="24463" xr:uid="{00000000-0005-0000-0000-000010600000}"/>
    <cellStyle name="Normal 8 2 4 2 3 3" xfId="24464" xr:uid="{00000000-0005-0000-0000-000011600000}"/>
    <cellStyle name="Normal 8 2 4 2 3 4" xfId="24465" xr:uid="{00000000-0005-0000-0000-000012600000}"/>
    <cellStyle name="Normal 8 2 4 2 4" xfId="24466" xr:uid="{00000000-0005-0000-0000-000013600000}"/>
    <cellStyle name="Normal 8 2 4 2 4 2" xfId="24467" xr:uid="{00000000-0005-0000-0000-000014600000}"/>
    <cellStyle name="Normal 8 2 4 2 4 2 2" xfId="24468" xr:uid="{00000000-0005-0000-0000-000015600000}"/>
    <cellStyle name="Normal 8 2 4 2 4 2 3" xfId="24469" xr:uid="{00000000-0005-0000-0000-000016600000}"/>
    <cellStyle name="Normal 8 2 4 2 4 3" xfId="24470" xr:uid="{00000000-0005-0000-0000-000017600000}"/>
    <cellStyle name="Normal 8 2 4 2 4 4" xfId="24471" xr:uid="{00000000-0005-0000-0000-000018600000}"/>
    <cellStyle name="Normal 8 2 4 2 5" xfId="24472" xr:uid="{00000000-0005-0000-0000-000019600000}"/>
    <cellStyle name="Normal 8 2 4 2 5 2" xfId="24473" xr:uid="{00000000-0005-0000-0000-00001A600000}"/>
    <cellStyle name="Normal 8 2 4 2 5 3" xfId="24474" xr:uid="{00000000-0005-0000-0000-00001B600000}"/>
    <cellStyle name="Normal 8 2 4 2 6" xfId="24475" xr:uid="{00000000-0005-0000-0000-00001C600000}"/>
    <cellStyle name="Normal 8 2 4 2 7" xfId="24476" xr:uid="{00000000-0005-0000-0000-00001D600000}"/>
    <cellStyle name="Normal 8 2 4 3" xfId="24477" xr:uid="{00000000-0005-0000-0000-00001E600000}"/>
    <cellStyle name="Normal 8 2 4 3 2" xfId="24478" xr:uid="{00000000-0005-0000-0000-00001F600000}"/>
    <cellStyle name="Normal 8 2 4 3 2 2" xfId="24479" xr:uid="{00000000-0005-0000-0000-000020600000}"/>
    <cellStyle name="Normal 8 2 4 3 2 3" xfId="24480" xr:uid="{00000000-0005-0000-0000-000021600000}"/>
    <cellStyle name="Normal 8 2 4 3 3" xfId="24481" xr:uid="{00000000-0005-0000-0000-000022600000}"/>
    <cellStyle name="Normal 8 2 4 3 4" xfId="24482" xr:uid="{00000000-0005-0000-0000-000023600000}"/>
    <cellStyle name="Normal 8 2 4 4" xfId="24483" xr:uid="{00000000-0005-0000-0000-000024600000}"/>
    <cellStyle name="Normal 8 2 4 4 2" xfId="24484" xr:uid="{00000000-0005-0000-0000-000025600000}"/>
    <cellStyle name="Normal 8 2 4 4 2 2" xfId="24485" xr:uid="{00000000-0005-0000-0000-000026600000}"/>
    <cellStyle name="Normal 8 2 4 4 2 3" xfId="24486" xr:uid="{00000000-0005-0000-0000-000027600000}"/>
    <cellStyle name="Normal 8 2 4 4 3" xfId="24487" xr:uid="{00000000-0005-0000-0000-000028600000}"/>
    <cellStyle name="Normal 8 2 4 4 4" xfId="24488" xr:uid="{00000000-0005-0000-0000-000029600000}"/>
    <cellStyle name="Normal 8 2 4 5" xfId="24489" xr:uid="{00000000-0005-0000-0000-00002A600000}"/>
    <cellStyle name="Normal 8 2 4 5 2" xfId="24490" xr:uid="{00000000-0005-0000-0000-00002B600000}"/>
    <cellStyle name="Normal 8 2 4 5 2 2" xfId="24491" xr:uid="{00000000-0005-0000-0000-00002C600000}"/>
    <cellStyle name="Normal 8 2 4 5 2 3" xfId="24492" xr:uid="{00000000-0005-0000-0000-00002D600000}"/>
    <cellStyle name="Normal 8 2 4 5 3" xfId="24493" xr:uid="{00000000-0005-0000-0000-00002E600000}"/>
    <cellStyle name="Normal 8 2 4 5 4" xfId="24494" xr:uid="{00000000-0005-0000-0000-00002F600000}"/>
    <cellStyle name="Normal 8 2 4 6" xfId="24495" xr:uid="{00000000-0005-0000-0000-000030600000}"/>
    <cellStyle name="Normal 8 2 4 6 2" xfId="24496" xr:uid="{00000000-0005-0000-0000-000031600000}"/>
    <cellStyle name="Normal 8 2 4 6 3" xfId="24497" xr:uid="{00000000-0005-0000-0000-000032600000}"/>
    <cellStyle name="Normal 8 2 4 7" xfId="24498" xr:uid="{00000000-0005-0000-0000-000033600000}"/>
    <cellStyle name="Normal 8 2 4 8" xfId="24499" xr:uid="{00000000-0005-0000-0000-000034600000}"/>
    <cellStyle name="Normal 8 2 4 9" xfId="24500" xr:uid="{00000000-0005-0000-0000-000035600000}"/>
    <cellStyle name="Normal 8 2 5" xfId="24501" xr:uid="{00000000-0005-0000-0000-000036600000}"/>
    <cellStyle name="Normal 8 2 5 2" xfId="24502" xr:uid="{00000000-0005-0000-0000-000037600000}"/>
    <cellStyle name="Normal 8 2 5 2 2" xfId="24503" xr:uid="{00000000-0005-0000-0000-000038600000}"/>
    <cellStyle name="Normal 8 2 5 2 2 2" xfId="24504" xr:uid="{00000000-0005-0000-0000-000039600000}"/>
    <cellStyle name="Normal 8 2 5 2 2 2 2" xfId="24505" xr:uid="{00000000-0005-0000-0000-00003A600000}"/>
    <cellStyle name="Normal 8 2 5 2 2 2 3" xfId="24506" xr:uid="{00000000-0005-0000-0000-00003B600000}"/>
    <cellStyle name="Normal 8 2 5 2 2 3" xfId="24507" xr:uid="{00000000-0005-0000-0000-00003C600000}"/>
    <cellStyle name="Normal 8 2 5 2 2 4" xfId="24508" xr:uid="{00000000-0005-0000-0000-00003D600000}"/>
    <cellStyle name="Normal 8 2 5 2 3" xfId="24509" xr:uid="{00000000-0005-0000-0000-00003E600000}"/>
    <cellStyle name="Normal 8 2 5 2 3 2" xfId="24510" xr:uid="{00000000-0005-0000-0000-00003F600000}"/>
    <cellStyle name="Normal 8 2 5 2 3 2 2" xfId="24511" xr:uid="{00000000-0005-0000-0000-000040600000}"/>
    <cellStyle name="Normal 8 2 5 2 3 2 3" xfId="24512" xr:uid="{00000000-0005-0000-0000-000041600000}"/>
    <cellStyle name="Normal 8 2 5 2 3 3" xfId="24513" xr:uid="{00000000-0005-0000-0000-000042600000}"/>
    <cellStyle name="Normal 8 2 5 2 3 4" xfId="24514" xr:uid="{00000000-0005-0000-0000-000043600000}"/>
    <cellStyle name="Normal 8 2 5 2 4" xfId="24515" xr:uid="{00000000-0005-0000-0000-000044600000}"/>
    <cellStyle name="Normal 8 2 5 2 4 2" xfId="24516" xr:uid="{00000000-0005-0000-0000-000045600000}"/>
    <cellStyle name="Normal 8 2 5 2 4 2 2" xfId="24517" xr:uid="{00000000-0005-0000-0000-000046600000}"/>
    <cellStyle name="Normal 8 2 5 2 4 2 3" xfId="24518" xr:uid="{00000000-0005-0000-0000-000047600000}"/>
    <cellStyle name="Normal 8 2 5 2 4 3" xfId="24519" xr:uid="{00000000-0005-0000-0000-000048600000}"/>
    <cellStyle name="Normal 8 2 5 2 4 4" xfId="24520" xr:uid="{00000000-0005-0000-0000-000049600000}"/>
    <cellStyle name="Normal 8 2 5 2 5" xfId="24521" xr:uid="{00000000-0005-0000-0000-00004A600000}"/>
    <cellStyle name="Normal 8 2 5 2 5 2" xfId="24522" xr:uid="{00000000-0005-0000-0000-00004B600000}"/>
    <cellStyle name="Normal 8 2 5 2 5 3" xfId="24523" xr:uid="{00000000-0005-0000-0000-00004C600000}"/>
    <cellStyle name="Normal 8 2 5 2 6" xfId="24524" xr:uid="{00000000-0005-0000-0000-00004D600000}"/>
    <cellStyle name="Normal 8 2 5 2 7" xfId="24525" xr:uid="{00000000-0005-0000-0000-00004E600000}"/>
    <cellStyle name="Normal 8 2 5 3" xfId="24526" xr:uid="{00000000-0005-0000-0000-00004F600000}"/>
    <cellStyle name="Normal 8 2 5 3 2" xfId="24527" xr:uid="{00000000-0005-0000-0000-000050600000}"/>
    <cellStyle name="Normal 8 2 5 3 2 2" xfId="24528" xr:uid="{00000000-0005-0000-0000-000051600000}"/>
    <cellStyle name="Normal 8 2 5 3 2 3" xfId="24529" xr:uid="{00000000-0005-0000-0000-000052600000}"/>
    <cellStyle name="Normal 8 2 5 3 3" xfId="24530" xr:uid="{00000000-0005-0000-0000-000053600000}"/>
    <cellStyle name="Normal 8 2 5 3 4" xfId="24531" xr:uid="{00000000-0005-0000-0000-000054600000}"/>
    <cellStyle name="Normal 8 2 5 4" xfId="24532" xr:uid="{00000000-0005-0000-0000-000055600000}"/>
    <cellStyle name="Normal 8 2 5 4 2" xfId="24533" xr:uid="{00000000-0005-0000-0000-000056600000}"/>
    <cellStyle name="Normal 8 2 5 4 2 2" xfId="24534" xr:uid="{00000000-0005-0000-0000-000057600000}"/>
    <cellStyle name="Normal 8 2 5 4 2 3" xfId="24535" xr:uid="{00000000-0005-0000-0000-000058600000}"/>
    <cellStyle name="Normal 8 2 5 4 3" xfId="24536" xr:uid="{00000000-0005-0000-0000-000059600000}"/>
    <cellStyle name="Normal 8 2 5 4 4" xfId="24537" xr:uid="{00000000-0005-0000-0000-00005A600000}"/>
    <cellStyle name="Normal 8 2 5 5" xfId="24538" xr:uid="{00000000-0005-0000-0000-00005B600000}"/>
    <cellStyle name="Normal 8 2 5 5 2" xfId="24539" xr:uid="{00000000-0005-0000-0000-00005C600000}"/>
    <cellStyle name="Normal 8 2 5 5 2 2" xfId="24540" xr:uid="{00000000-0005-0000-0000-00005D600000}"/>
    <cellStyle name="Normal 8 2 5 5 2 3" xfId="24541" xr:uid="{00000000-0005-0000-0000-00005E600000}"/>
    <cellStyle name="Normal 8 2 5 5 3" xfId="24542" xr:uid="{00000000-0005-0000-0000-00005F600000}"/>
    <cellStyle name="Normal 8 2 5 5 4" xfId="24543" xr:uid="{00000000-0005-0000-0000-000060600000}"/>
    <cellStyle name="Normal 8 2 5 6" xfId="24544" xr:uid="{00000000-0005-0000-0000-000061600000}"/>
    <cellStyle name="Normal 8 2 5 6 2" xfId="24545" xr:uid="{00000000-0005-0000-0000-000062600000}"/>
    <cellStyle name="Normal 8 2 5 6 3" xfId="24546" xr:uid="{00000000-0005-0000-0000-000063600000}"/>
    <cellStyle name="Normal 8 2 5 7" xfId="24547" xr:uid="{00000000-0005-0000-0000-000064600000}"/>
    <cellStyle name="Normal 8 2 5 8" xfId="24548" xr:uid="{00000000-0005-0000-0000-000065600000}"/>
    <cellStyle name="Normal 8 2 6" xfId="24549" xr:uid="{00000000-0005-0000-0000-000066600000}"/>
    <cellStyle name="Normal 8 2 6 2" xfId="24550" xr:uid="{00000000-0005-0000-0000-000067600000}"/>
    <cellStyle name="Normal 8 2 6 2 2" xfId="24551" xr:uid="{00000000-0005-0000-0000-000068600000}"/>
    <cellStyle name="Normal 8 2 6 2 2 2" xfId="24552" xr:uid="{00000000-0005-0000-0000-000069600000}"/>
    <cellStyle name="Normal 8 2 6 2 2 3" xfId="24553" xr:uid="{00000000-0005-0000-0000-00006A600000}"/>
    <cellStyle name="Normal 8 2 6 2 3" xfId="24554" xr:uid="{00000000-0005-0000-0000-00006B600000}"/>
    <cellStyle name="Normal 8 2 6 2 4" xfId="24555" xr:uid="{00000000-0005-0000-0000-00006C600000}"/>
    <cellStyle name="Normal 8 2 6 3" xfId="24556" xr:uid="{00000000-0005-0000-0000-00006D600000}"/>
    <cellStyle name="Normal 8 2 6 3 2" xfId="24557" xr:uid="{00000000-0005-0000-0000-00006E600000}"/>
    <cellStyle name="Normal 8 2 6 3 2 2" xfId="24558" xr:uid="{00000000-0005-0000-0000-00006F600000}"/>
    <cellStyle name="Normal 8 2 6 3 2 3" xfId="24559" xr:uid="{00000000-0005-0000-0000-000070600000}"/>
    <cellStyle name="Normal 8 2 6 3 3" xfId="24560" xr:uid="{00000000-0005-0000-0000-000071600000}"/>
    <cellStyle name="Normal 8 2 6 3 4" xfId="24561" xr:uid="{00000000-0005-0000-0000-000072600000}"/>
    <cellStyle name="Normal 8 2 6 4" xfId="24562" xr:uid="{00000000-0005-0000-0000-000073600000}"/>
    <cellStyle name="Normal 8 2 6 4 2" xfId="24563" xr:uid="{00000000-0005-0000-0000-000074600000}"/>
    <cellStyle name="Normal 8 2 6 4 2 2" xfId="24564" xr:uid="{00000000-0005-0000-0000-000075600000}"/>
    <cellStyle name="Normal 8 2 6 4 2 3" xfId="24565" xr:uid="{00000000-0005-0000-0000-000076600000}"/>
    <cellStyle name="Normal 8 2 6 4 3" xfId="24566" xr:uid="{00000000-0005-0000-0000-000077600000}"/>
    <cellStyle name="Normal 8 2 6 4 4" xfId="24567" xr:uid="{00000000-0005-0000-0000-000078600000}"/>
    <cellStyle name="Normal 8 2 6 5" xfId="24568" xr:uid="{00000000-0005-0000-0000-000079600000}"/>
    <cellStyle name="Normal 8 2 6 5 2" xfId="24569" xr:uid="{00000000-0005-0000-0000-00007A600000}"/>
    <cellStyle name="Normal 8 2 6 5 3" xfId="24570" xr:uid="{00000000-0005-0000-0000-00007B600000}"/>
    <cellStyle name="Normal 8 2 6 6" xfId="24571" xr:uid="{00000000-0005-0000-0000-00007C600000}"/>
    <cellStyle name="Normal 8 2 6 7" xfId="24572" xr:uid="{00000000-0005-0000-0000-00007D600000}"/>
    <cellStyle name="Normal 8 2 7" xfId="24573" xr:uid="{00000000-0005-0000-0000-00007E600000}"/>
    <cellStyle name="Normal 8 2 7 2" xfId="24574" xr:uid="{00000000-0005-0000-0000-00007F600000}"/>
    <cellStyle name="Normal 8 2 7 2 2" xfId="24575" xr:uid="{00000000-0005-0000-0000-000080600000}"/>
    <cellStyle name="Normal 8 2 7 2 3" xfId="24576" xr:uid="{00000000-0005-0000-0000-000081600000}"/>
    <cellStyle name="Normal 8 2 7 3" xfId="24577" xr:uid="{00000000-0005-0000-0000-000082600000}"/>
    <cellStyle name="Normal 8 2 7 4" xfId="24578" xr:uid="{00000000-0005-0000-0000-000083600000}"/>
    <cellStyle name="Normal 8 2 8" xfId="24579" xr:uid="{00000000-0005-0000-0000-000084600000}"/>
    <cellStyle name="Normal 8 2 8 2" xfId="24580" xr:uid="{00000000-0005-0000-0000-000085600000}"/>
    <cellStyle name="Normal 8 2 8 2 2" xfId="24581" xr:uid="{00000000-0005-0000-0000-000086600000}"/>
    <cellStyle name="Normal 8 2 8 2 3" xfId="24582" xr:uid="{00000000-0005-0000-0000-000087600000}"/>
    <cellStyle name="Normal 8 2 8 3" xfId="24583" xr:uid="{00000000-0005-0000-0000-000088600000}"/>
    <cellStyle name="Normal 8 2 8 4" xfId="24584" xr:uid="{00000000-0005-0000-0000-000089600000}"/>
    <cellStyle name="Normal 8 2 9" xfId="24585" xr:uid="{00000000-0005-0000-0000-00008A600000}"/>
    <cellStyle name="Normal 8 2 9 2" xfId="24586" xr:uid="{00000000-0005-0000-0000-00008B600000}"/>
    <cellStyle name="Normal 8 2 9 2 2" xfId="24587" xr:uid="{00000000-0005-0000-0000-00008C600000}"/>
    <cellStyle name="Normal 8 2 9 2 3" xfId="24588" xr:uid="{00000000-0005-0000-0000-00008D600000}"/>
    <cellStyle name="Normal 8 2 9 3" xfId="24589" xr:uid="{00000000-0005-0000-0000-00008E600000}"/>
    <cellStyle name="Normal 8 2 9 4" xfId="24590" xr:uid="{00000000-0005-0000-0000-00008F600000}"/>
    <cellStyle name="Normal 8 20" xfId="24591" xr:uid="{00000000-0005-0000-0000-000090600000}"/>
    <cellStyle name="Normal 8 20 2" xfId="24592" xr:uid="{00000000-0005-0000-0000-000091600000}"/>
    <cellStyle name="Normal 8 20 2 2" xfId="24593" xr:uid="{00000000-0005-0000-0000-000092600000}"/>
    <cellStyle name="Normal 8 20 3" xfId="24594" xr:uid="{00000000-0005-0000-0000-000093600000}"/>
    <cellStyle name="Normal 8 20 4" xfId="24595" xr:uid="{00000000-0005-0000-0000-000094600000}"/>
    <cellStyle name="Normal 8 21" xfId="24596" xr:uid="{00000000-0005-0000-0000-000095600000}"/>
    <cellStyle name="Normal 8 21 2" xfId="24597" xr:uid="{00000000-0005-0000-0000-000096600000}"/>
    <cellStyle name="Normal 8 21 3" xfId="24598" xr:uid="{00000000-0005-0000-0000-000097600000}"/>
    <cellStyle name="Normal 8 22" xfId="24599" xr:uid="{00000000-0005-0000-0000-000098600000}"/>
    <cellStyle name="Normal 8 22 2" xfId="24600" xr:uid="{00000000-0005-0000-0000-000099600000}"/>
    <cellStyle name="Normal 8 23" xfId="24601" xr:uid="{00000000-0005-0000-0000-00009A600000}"/>
    <cellStyle name="Normal 8 24" xfId="24602" xr:uid="{00000000-0005-0000-0000-00009B600000}"/>
    <cellStyle name="Normal 8 25" xfId="24603" xr:uid="{00000000-0005-0000-0000-00009C600000}"/>
    <cellStyle name="Normal 8 26" xfId="24604" xr:uid="{00000000-0005-0000-0000-00009D600000}"/>
    <cellStyle name="Normal 8 27" xfId="24605" xr:uid="{00000000-0005-0000-0000-00009E600000}"/>
    <cellStyle name="Normal 8 28" xfId="42" xr:uid="{00000000-0005-0000-0000-00009F600000}"/>
    <cellStyle name="Normal 8 3" xfId="24606" xr:uid="{00000000-0005-0000-0000-0000A0600000}"/>
    <cellStyle name="Normal 8 3 10" xfId="24607" xr:uid="{00000000-0005-0000-0000-0000A1600000}"/>
    <cellStyle name="Normal 8 3 11" xfId="24608" xr:uid="{00000000-0005-0000-0000-0000A2600000}"/>
    <cellStyle name="Normal 8 3 2" xfId="24609" xr:uid="{00000000-0005-0000-0000-0000A3600000}"/>
    <cellStyle name="Normal 8 3 2 2" xfId="24610" xr:uid="{00000000-0005-0000-0000-0000A4600000}"/>
    <cellStyle name="Normal 8 3 2 2 2" xfId="24611" xr:uid="{00000000-0005-0000-0000-0000A5600000}"/>
    <cellStyle name="Normal 8 3 2 2 2 2" xfId="24612" xr:uid="{00000000-0005-0000-0000-0000A6600000}"/>
    <cellStyle name="Normal 8 3 2 2 2 2 2" xfId="24613" xr:uid="{00000000-0005-0000-0000-0000A7600000}"/>
    <cellStyle name="Normal 8 3 2 2 2 2 3" xfId="24614" xr:uid="{00000000-0005-0000-0000-0000A8600000}"/>
    <cellStyle name="Normal 8 3 2 2 2 3" xfId="24615" xr:uid="{00000000-0005-0000-0000-0000A9600000}"/>
    <cellStyle name="Normal 8 3 2 2 2 4" xfId="24616" xr:uid="{00000000-0005-0000-0000-0000AA600000}"/>
    <cellStyle name="Normal 8 3 2 2 3" xfId="24617" xr:uid="{00000000-0005-0000-0000-0000AB600000}"/>
    <cellStyle name="Normal 8 3 2 2 3 2" xfId="24618" xr:uid="{00000000-0005-0000-0000-0000AC600000}"/>
    <cellStyle name="Normal 8 3 2 2 3 2 2" xfId="24619" xr:uid="{00000000-0005-0000-0000-0000AD600000}"/>
    <cellStyle name="Normal 8 3 2 2 3 2 3" xfId="24620" xr:uid="{00000000-0005-0000-0000-0000AE600000}"/>
    <cellStyle name="Normal 8 3 2 2 3 3" xfId="24621" xr:uid="{00000000-0005-0000-0000-0000AF600000}"/>
    <cellStyle name="Normal 8 3 2 2 3 4" xfId="24622" xr:uid="{00000000-0005-0000-0000-0000B0600000}"/>
    <cellStyle name="Normal 8 3 2 2 4" xfId="24623" xr:uid="{00000000-0005-0000-0000-0000B1600000}"/>
    <cellStyle name="Normal 8 3 2 2 4 2" xfId="24624" xr:uid="{00000000-0005-0000-0000-0000B2600000}"/>
    <cellStyle name="Normal 8 3 2 2 4 2 2" xfId="24625" xr:uid="{00000000-0005-0000-0000-0000B3600000}"/>
    <cellStyle name="Normal 8 3 2 2 4 2 3" xfId="24626" xr:uid="{00000000-0005-0000-0000-0000B4600000}"/>
    <cellStyle name="Normal 8 3 2 2 4 3" xfId="24627" xr:uid="{00000000-0005-0000-0000-0000B5600000}"/>
    <cellStyle name="Normal 8 3 2 2 4 4" xfId="24628" xr:uid="{00000000-0005-0000-0000-0000B6600000}"/>
    <cellStyle name="Normal 8 3 2 2 5" xfId="24629" xr:uid="{00000000-0005-0000-0000-0000B7600000}"/>
    <cellStyle name="Normal 8 3 2 2 5 2" xfId="24630" xr:uid="{00000000-0005-0000-0000-0000B8600000}"/>
    <cellStyle name="Normal 8 3 2 2 5 3" xfId="24631" xr:uid="{00000000-0005-0000-0000-0000B9600000}"/>
    <cellStyle name="Normal 8 3 2 2 6" xfId="24632" xr:uid="{00000000-0005-0000-0000-0000BA600000}"/>
    <cellStyle name="Normal 8 3 2 2 7" xfId="24633" xr:uid="{00000000-0005-0000-0000-0000BB600000}"/>
    <cellStyle name="Normal 8 3 2 3" xfId="24634" xr:uid="{00000000-0005-0000-0000-0000BC600000}"/>
    <cellStyle name="Normal 8 3 2 3 2" xfId="24635" xr:uid="{00000000-0005-0000-0000-0000BD600000}"/>
    <cellStyle name="Normal 8 3 2 3 2 2" xfId="24636" xr:uid="{00000000-0005-0000-0000-0000BE600000}"/>
    <cellStyle name="Normal 8 3 2 3 2 3" xfId="24637" xr:uid="{00000000-0005-0000-0000-0000BF600000}"/>
    <cellStyle name="Normal 8 3 2 3 3" xfId="24638" xr:uid="{00000000-0005-0000-0000-0000C0600000}"/>
    <cellStyle name="Normal 8 3 2 3 4" xfId="24639" xr:uid="{00000000-0005-0000-0000-0000C1600000}"/>
    <cellStyle name="Normal 8 3 2 4" xfId="24640" xr:uid="{00000000-0005-0000-0000-0000C2600000}"/>
    <cellStyle name="Normal 8 3 2 4 2" xfId="24641" xr:uid="{00000000-0005-0000-0000-0000C3600000}"/>
    <cellStyle name="Normal 8 3 2 4 2 2" xfId="24642" xr:uid="{00000000-0005-0000-0000-0000C4600000}"/>
    <cellStyle name="Normal 8 3 2 4 2 3" xfId="24643" xr:uid="{00000000-0005-0000-0000-0000C5600000}"/>
    <cellStyle name="Normal 8 3 2 4 3" xfId="24644" xr:uid="{00000000-0005-0000-0000-0000C6600000}"/>
    <cellStyle name="Normal 8 3 2 4 4" xfId="24645" xr:uid="{00000000-0005-0000-0000-0000C7600000}"/>
    <cellStyle name="Normal 8 3 2 5" xfId="24646" xr:uid="{00000000-0005-0000-0000-0000C8600000}"/>
    <cellStyle name="Normal 8 3 2 5 2" xfId="24647" xr:uid="{00000000-0005-0000-0000-0000C9600000}"/>
    <cellStyle name="Normal 8 3 2 5 2 2" xfId="24648" xr:uid="{00000000-0005-0000-0000-0000CA600000}"/>
    <cellStyle name="Normal 8 3 2 5 2 3" xfId="24649" xr:uid="{00000000-0005-0000-0000-0000CB600000}"/>
    <cellStyle name="Normal 8 3 2 5 3" xfId="24650" xr:uid="{00000000-0005-0000-0000-0000CC600000}"/>
    <cellStyle name="Normal 8 3 2 5 4" xfId="24651" xr:uid="{00000000-0005-0000-0000-0000CD600000}"/>
    <cellStyle name="Normal 8 3 2 6" xfId="24652" xr:uid="{00000000-0005-0000-0000-0000CE600000}"/>
    <cellStyle name="Normal 8 3 2 6 2" xfId="24653" xr:uid="{00000000-0005-0000-0000-0000CF600000}"/>
    <cellStyle name="Normal 8 3 2 6 3" xfId="24654" xr:uid="{00000000-0005-0000-0000-0000D0600000}"/>
    <cellStyle name="Normal 8 3 2 7" xfId="24655" xr:uid="{00000000-0005-0000-0000-0000D1600000}"/>
    <cellStyle name="Normal 8 3 2 8" xfId="24656" xr:uid="{00000000-0005-0000-0000-0000D2600000}"/>
    <cellStyle name="Normal 8 3 2 9" xfId="24657" xr:uid="{00000000-0005-0000-0000-0000D3600000}"/>
    <cellStyle name="Normal 8 3 3" xfId="24658" xr:uid="{00000000-0005-0000-0000-0000D4600000}"/>
    <cellStyle name="Normal 8 3 3 2" xfId="24659" xr:uid="{00000000-0005-0000-0000-0000D5600000}"/>
    <cellStyle name="Normal 8 3 3 2 2" xfId="24660" xr:uid="{00000000-0005-0000-0000-0000D6600000}"/>
    <cellStyle name="Normal 8 3 3 2 2 2" xfId="24661" xr:uid="{00000000-0005-0000-0000-0000D7600000}"/>
    <cellStyle name="Normal 8 3 3 2 2 3" xfId="24662" xr:uid="{00000000-0005-0000-0000-0000D8600000}"/>
    <cellStyle name="Normal 8 3 3 2 3" xfId="24663" xr:uid="{00000000-0005-0000-0000-0000D9600000}"/>
    <cellStyle name="Normal 8 3 3 2 4" xfId="24664" xr:uid="{00000000-0005-0000-0000-0000DA600000}"/>
    <cellStyle name="Normal 8 3 3 3" xfId="24665" xr:uid="{00000000-0005-0000-0000-0000DB600000}"/>
    <cellStyle name="Normal 8 3 3 3 2" xfId="24666" xr:uid="{00000000-0005-0000-0000-0000DC600000}"/>
    <cellStyle name="Normal 8 3 3 3 2 2" xfId="24667" xr:uid="{00000000-0005-0000-0000-0000DD600000}"/>
    <cellStyle name="Normal 8 3 3 3 2 3" xfId="24668" xr:uid="{00000000-0005-0000-0000-0000DE600000}"/>
    <cellStyle name="Normal 8 3 3 3 3" xfId="24669" xr:uid="{00000000-0005-0000-0000-0000DF600000}"/>
    <cellStyle name="Normal 8 3 3 3 4" xfId="24670" xr:uid="{00000000-0005-0000-0000-0000E0600000}"/>
    <cellStyle name="Normal 8 3 3 4" xfId="24671" xr:uid="{00000000-0005-0000-0000-0000E1600000}"/>
    <cellStyle name="Normal 8 3 3 4 2" xfId="24672" xr:uid="{00000000-0005-0000-0000-0000E2600000}"/>
    <cellStyle name="Normal 8 3 3 4 2 2" xfId="24673" xr:uid="{00000000-0005-0000-0000-0000E3600000}"/>
    <cellStyle name="Normal 8 3 3 4 2 3" xfId="24674" xr:uid="{00000000-0005-0000-0000-0000E4600000}"/>
    <cellStyle name="Normal 8 3 3 4 3" xfId="24675" xr:uid="{00000000-0005-0000-0000-0000E5600000}"/>
    <cellStyle name="Normal 8 3 3 4 4" xfId="24676" xr:uid="{00000000-0005-0000-0000-0000E6600000}"/>
    <cellStyle name="Normal 8 3 3 5" xfId="24677" xr:uid="{00000000-0005-0000-0000-0000E7600000}"/>
    <cellStyle name="Normal 8 3 3 5 2" xfId="24678" xr:uid="{00000000-0005-0000-0000-0000E8600000}"/>
    <cellStyle name="Normal 8 3 3 5 3" xfId="24679" xr:uid="{00000000-0005-0000-0000-0000E9600000}"/>
    <cellStyle name="Normal 8 3 3 6" xfId="24680" xr:uid="{00000000-0005-0000-0000-0000EA600000}"/>
    <cellStyle name="Normal 8 3 3 7" xfId="24681" xr:uid="{00000000-0005-0000-0000-0000EB600000}"/>
    <cellStyle name="Normal 8 3 4" xfId="24682" xr:uid="{00000000-0005-0000-0000-0000EC600000}"/>
    <cellStyle name="Normal 8 3 4 2" xfId="24683" xr:uid="{00000000-0005-0000-0000-0000ED600000}"/>
    <cellStyle name="Normal 8 3 4 2 2" xfId="24684" xr:uid="{00000000-0005-0000-0000-0000EE600000}"/>
    <cellStyle name="Normal 8 3 4 2 3" xfId="24685" xr:uid="{00000000-0005-0000-0000-0000EF600000}"/>
    <cellStyle name="Normal 8 3 4 3" xfId="24686" xr:uid="{00000000-0005-0000-0000-0000F0600000}"/>
    <cellStyle name="Normal 8 3 4 4" xfId="24687" xr:uid="{00000000-0005-0000-0000-0000F1600000}"/>
    <cellStyle name="Normal 8 3 5" xfId="24688" xr:uid="{00000000-0005-0000-0000-0000F2600000}"/>
    <cellStyle name="Normal 8 3 5 2" xfId="24689" xr:uid="{00000000-0005-0000-0000-0000F3600000}"/>
    <cellStyle name="Normal 8 3 5 2 2" xfId="24690" xr:uid="{00000000-0005-0000-0000-0000F4600000}"/>
    <cellStyle name="Normal 8 3 5 2 3" xfId="24691" xr:uid="{00000000-0005-0000-0000-0000F5600000}"/>
    <cellStyle name="Normal 8 3 5 3" xfId="24692" xr:uid="{00000000-0005-0000-0000-0000F6600000}"/>
    <cellStyle name="Normal 8 3 5 4" xfId="24693" xr:uid="{00000000-0005-0000-0000-0000F7600000}"/>
    <cellStyle name="Normal 8 3 6" xfId="24694" xr:uid="{00000000-0005-0000-0000-0000F8600000}"/>
    <cellStyle name="Normal 8 3 6 2" xfId="24695" xr:uid="{00000000-0005-0000-0000-0000F9600000}"/>
    <cellStyle name="Normal 8 3 6 2 2" xfId="24696" xr:uid="{00000000-0005-0000-0000-0000FA600000}"/>
    <cellStyle name="Normal 8 3 6 2 3" xfId="24697" xr:uid="{00000000-0005-0000-0000-0000FB600000}"/>
    <cellStyle name="Normal 8 3 6 3" xfId="24698" xr:uid="{00000000-0005-0000-0000-0000FC600000}"/>
    <cellStyle name="Normal 8 3 6 4" xfId="24699" xr:uid="{00000000-0005-0000-0000-0000FD600000}"/>
    <cellStyle name="Normal 8 3 7" xfId="24700" xr:uid="{00000000-0005-0000-0000-0000FE600000}"/>
    <cellStyle name="Normal 8 3 7 2" xfId="24701" xr:uid="{00000000-0005-0000-0000-0000FF600000}"/>
    <cellStyle name="Normal 8 3 7 3" xfId="24702" xr:uid="{00000000-0005-0000-0000-000000610000}"/>
    <cellStyle name="Normal 8 3 8" xfId="24703" xr:uid="{00000000-0005-0000-0000-000001610000}"/>
    <cellStyle name="Normal 8 3 9" xfId="24704" xr:uid="{00000000-0005-0000-0000-000002610000}"/>
    <cellStyle name="Normal 8 4" xfId="24705" xr:uid="{00000000-0005-0000-0000-000003610000}"/>
    <cellStyle name="Normal 8 4 10" xfId="24706" xr:uid="{00000000-0005-0000-0000-000004610000}"/>
    <cellStyle name="Normal 8 4 11" xfId="24707" xr:uid="{00000000-0005-0000-0000-000005610000}"/>
    <cellStyle name="Normal 8 4 2" xfId="24708" xr:uid="{00000000-0005-0000-0000-000006610000}"/>
    <cellStyle name="Normal 8 4 2 2" xfId="24709" xr:uid="{00000000-0005-0000-0000-000007610000}"/>
    <cellStyle name="Normal 8 4 2 2 2" xfId="24710" xr:uid="{00000000-0005-0000-0000-000008610000}"/>
    <cellStyle name="Normal 8 4 2 2 2 2" xfId="24711" xr:uid="{00000000-0005-0000-0000-000009610000}"/>
    <cellStyle name="Normal 8 4 2 2 2 2 2" xfId="24712" xr:uid="{00000000-0005-0000-0000-00000A610000}"/>
    <cellStyle name="Normal 8 4 2 2 2 2 3" xfId="24713" xr:uid="{00000000-0005-0000-0000-00000B610000}"/>
    <cellStyle name="Normal 8 4 2 2 2 3" xfId="24714" xr:uid="{00000000-0005-0000-0000-00000C610000}"/>
    <cellStyle name="Normal 8 4 2 2 2 4" xfId="24715" xr:uid="{00000000-0005-0000-0000-00000D610000}"/>
    <cellStyle name="Normal 8 4 2 2 3" xfId="24716" xr:uid="{00000000-0005-0000-0000-00000E610000}"/>
    <cellStyle name="Normal 8 4 2 2 3 2" xfId="24717" xr:uid="{00000000-0005-0000-0000-00000F610000}"/>
    <cellStyle name="Normal 8 4 2 2 3 2 2" xfId="24718" xr:uid="{00000000-0005-0000-0000-000010610000}"/>
    <cellStyle name="Normal 8 4 2 2 3 2 3" xfId="24719" xr:uid="{00000000-0005-0000-0000-000011610000}"/>
    <cellStyle name="Normal 8 4 2 2 3 3" xfId="24720" xr:uid="{00000000-0005-0000-0000-000012610000}"/>
    <cellStyle name="Normal 8 4 2 2 3 4" xfId="24721" xr:uid="{00000000-0005-0000-0000-000013610000}"/>
    <cellStyle name="Normal 8 4 2 2 4" xfId="24722" xr:uid="{00000000-0005-0000-0000-000014610000}"/>
    <cellStyle name="Normal 8 4 2 2 4 2" xfId="24723" xr:uid="{00000000-0005-0000-0000-000015610000}"/>
    <cellStyle name="Normal 8 4 2 2 4 2 2" xfId="24724" xr:uid="{00000000-0005-0000-0000-000016610000}"/>
    <cellStyle name="Normal 8 4 2 2 4 2 3" xfId="24725" xr:uid="{00000000-0005-0000-0000-000017610000}"/>
    <cellStyle name="Normal 8 4 2 2 4 3" xfId="24726" xr:uid="{00000000-0005-0000-0000-000018610000}"/>
    <cellStyle name="Normal 8 4 2 2 4 4" xfId="24727" xr:uid="{00000000-0005-0000-0000-000019610000}"/>
    <cellStyle name="Normal 8 4 2 2 5" xfId="24728" xr:uid="{00000000-0005-0000-0000-00001A610000}"/>
    <cellStyle name="Normal 8 4 2 2 5 2" xfId="24729" xr:uid="{00000000-0005-0000-0000-00001B610000}"/>
    <cellStyle name="Normal 8 4 2 2 5 3" xfId="24730" xr:uid="{00000000-0005-0000-0000-00001C610000}"/>
    <cellStyle name="Normal 8 4 2 2 6" xfId="24731" xr:uid="{00000000-0005-0000-0000-00001D610000}"/>
    <cellStyle name="Normal 8 4 2 2 7" xfId="24732" xr:uid="{00000000-0005-0000-0000-00001E610000}"/>
    <cellStyle name="Normal 8 4 2 3" xfId="24733" xr:uid="{00000000-0005-0000-0000-00001F610000}"/>
    <cellStyle name="Normal 8 4 2 3 2" xfId="24734" xr:uid="{00000000-0005-0000-0000-000020610000}"/>
    <cellStyle name="Normal 8 4 2 3 2 2" xfId="24735" xr:uid="{00000000-0005-0000-0000-000021610000}"/>
    <cellStyle name="Normal 8 4 2 3 2 3" xfId="24736" xr:uid="{00000000-0005-0000-0000-000022610000}"/>
    <cellStyle name="Normal 8 4 2 3 3" xfId="24737" xr:uid="{00000000-0005-0000-0000-000023610000}"/>
    <cellStyle name="Normal 8 4 2 3 4" xfId="24738" xr:uid="{00000000-0005-0000-0000-000024610000}"/>
    <cellStyle name="Normal 8 4 2 4" xfId="24739" xr:uid="{00000000-0005-0000-0000-000025610000}"/>
    <cellStyle name="Normal 8 4 2 4 2" xfId="24740" xr:uid="{00000000-0005-0000-0000-000026610000}"/>
    <cellStyle name="Normal 8 4 2 4 2 2" xfId="24741" xr:uid="{00000000-0005-0000-0000-000027610000}"/>
    <cellStyle name="Normal 8 4 2 4 2 3" xfId="24742" xr:uid="{00000000-0005-0000-0000-000028610000}"/>
    <cellStyle name="Normal 8 4 2 4 3" xfId="24743" xr:uid="{00000000-0005-0000-0000-000029610000}"/>
    <cellStyle name="Normal 8 4 2 4 4" xfId="24744" xr:uid="{00000000-0005-0000-0000-00002A610000}"/>
    <cellStyle name="Normal 8 4 2 5" xfId="24745" xr:uid="{00000000-0005-0000-0000-00002B610000}"/>
    <cellStyle name="Normal 8 4 2 5 2" xfId="24746" xr:uid="{00000000-0005-0000-0000-00002C610000}"/>
    <cellStyle name="Normal 8 4 2 5 2 2" xfId="24747" xr:uid="{00000000-0005-0000-0000-00002D610000}"/>
    <cellStyle name="Normal 8 4 2 5 2 3" xfId="24748" xr:uid="{00000000-0005-0000-0000-00002E610000}"/>
    <cellStyle name="Normal 8 4 2 5 3" xfId="24749" xr:uid="{00000000-0005-0000-0000-00002F610000}"/>
    <cellStyle name="Normal 8 4 2 5 4" xfId="24750" xr:uid="{00000000-0005-0000-0000-000030610000}"/>
    <cellStyle name="Normal 8 4 2 6" xfId="24751" xr:uid="{00000000-0005-0000-0000-000031610000}"/>
    <cellStyle name="Normal 8 4 2 6 2" xfId="24752" xr:uid="{00000000-0005-0000-0000-000032610000}"/>
    <cellStyle name="Normal 8 4 2 6 3" xfId="24753" xr:uid="{00000000-0005-0000-0000-000033610000}"/>
    <cellStyle name="Normal 8 4 2 7" xfId="24754" xr:uid="{00000000-0005-0000-0000-000034610000}"/>
    <cellStyle name="Normal 8 4 2 8" xfId="24755" xr:uid="{00000000-0005-0000-0000-000035610000}"/>
    <cellStyle name="Normal 8 4 2 9" xfId="24756" xr:uid="{00000000-0005-0000-0000-000036610000}"/>
    <cellStyle name="Normal 8 4 3" xfId="24757" xr:uid="{00000000-0005-0000-0000-000037610000}"/>
    <cellStyle name="Normal 8 4 3 2" xfId="24758" xr:uid="{00000000-0005-0000-0000-000038610000}"/>
    <cellStyle name="Normal 8 4 3 2 2" xfId="24759" xr:uid="{00000000-0005-0000-0000-000039610000}"/>
    <cellStyle name="Normal 8 4 3 2 2 2" xfId="24760" xr:uid="{00000000-0005-0000-0000-00003A610000}"/>
    <cellStyle name="Normal 8 4 3 2 2 3" xfId="24761" xr:uid="{00000000-0005-0000-0000-00003B610000}"/>
    <cellStyle name="Normal 8 4 3 2 3" xfId="24762" xr:uid="{00000000-0005-0000-0000-00003C610000}"/>
    <cellStyle name="Normal 8 4 3 2 4" xfId="24763" xr:uid="{00000000-0005-0000-0000-00003D610000}"/>
    <cellStyle name="Normal 8 4 3 3" xfId="24764" xr:uid="{00000000-0005-0000-0000-00003E610000}"/>
    <cellStyle name="Normal 8 4 3 3 2" xfId="24765" xr:uid="{00000000-0005-0000-0000-00003F610000}"/>
    <cellStyle name="Normal 8 4 3 3 2 2" xfId="24766" xr:uid="{00000000-0005-0000-0000-000040610000}"/>
    <cellStyle name="Normal 8 4 3 3 2 3" xfId="24767" xr:uid="{00000000-0005-0000-0000-000041610000}"/>
    <cellStyle name="Normal 8 4 3 3 3" xfId="24768" xr:uid="{00000000-0005-0000-0000-000042610000}"/>
    <cellStyle name="Normal 8 4 3 3 4" xfId="24769" xr:uid="{00000000-0005-0000-0000-000043610000}"/>
    <cellStyle name="Normal 8 4 3 4" xfId="24770" xr:uid="{00000000-0005-0000-0000-000044610000}"/>
    <cellStyle name="Normal 8 4 3 4 2" xfId="24771" xr:uid="{00000000-0005-0000-0000-000045610000}"/>
    <cellStyle name="Normal 8 4 3 4 2 2" xfId="24772" xr:uid="{00000000-0005-0000-0000-000046610000}"/>
    <cellStyle name="Normal 8 4 3 4 2 3" xfId="24773" xr:uid="{00000000-0005-0000-0000-000047610000}"/>
    <cellStyle name="Normal 8 4 3 4 3" xfId="24774" xr:uid="{00000000-0005-0000-0000-000048610000}"/>
    <cellStyle name="Normal 8 4 3 4 4" xfId="24775" xr:uid="{00000000-0005-0000-0000-000049610000}"/>
    <cellStyle name="Normal 8 4 3 5" xfId="24776" xr:uid="{00000000-0005-0000-0000-00004A610000}"/>
    <cellStyle name="Normal 8 4 3 5 2" xfId="24777" xr:uid="{00000000-0005-0000-0000-00004B610000}"/>
    <cellStyle name="Normal 8 4 3 5 3" xfId="24778" xr:uid="{00000000-0005-0000-0000-00004C610000}"/>
    <cellStyle name="Normal 8 4 3 6" xfId="24779" xr:uid="{00000000-0005-0000-0000-00004D610000}"/>
    <cellStyle name="Normal 8 4 3 7" xfId="24780" xr:uid="{00000000-0005-0000-0000-00004E610000}"/>
    <cellStyle name="Normal 8 4 4" xfId="24781" xr:uid="{00000000-0005-0000-0000-00004F610000}"/>
    <cellStyle name="Normal 8 4 4 2" xfId="24782" xr:uid="{00000000-0005-0000-0000-000050610000}"/>
    <cellStyle name="Normal 8 4 4 2 2" xfId="24783" xr:uid="{00000000-0005-0000-0000-000051610000}"/>
    <cellStyle name="Normal 8 4 4 2 3" xfId="24784" xr:uid="{00000000-0005-0000-0000-000052610000}"/>
    <cellStyle name="Normal 8 4 4 3" xfId="24785" xr:uid="{00000000-0005-0000-0000-000053610000}"/>
    <cellStyle name="Normal 8 4 4 4" xfId="24786" xr:uid="{00000000-0005-0000-0000-000054610000}"/>
    <cellStyle name="Normal 8 4 5" xfId="24787" xr:uid="{00000000-0005-0000-0000-000055610000}"/>
    <cellStyle name="Normal 8 4 5 2" xfId="24788" xr:uid="{00000000-0005-0000-0000-000056610000}"/>
    <cellStyle name="Normal 8 4 5 2 2" xfId="24789" xr:uid="{00000000-0005-0000-0000-000057610000}"/>
    <cellStyle name="Normal 8 4 5 2 3" xfId="24790" xr:uid="{00000000-0005-0000-0000-000058610000}"/>
    <cellStyle name="Normal 8 4 5 3" xfId="24791" xr:uid="{00000000-0005-0000-0000-000059610000}"/>
    <cellStyle name="Normal 8 4 5 4" xfId="24792" xr:uid="{00000000-0005-0000-0000-00005A610000}"/>
    <cellStyle name="Normal 8 4 6" xfId="24793" xr:uid="{00000000-0005-0000-0000-00005B610000}"/>
    <cellStyle name="Normal 8 4 6 2" xfId="24794" xr:uid="{00000000-0005-0000-0000-00005C610000}"/>
    <cellStyle name="Normal 8 4 6 2 2" xfId="24795" xr:uid="{00000000-0005-0000-0000-00005D610000}"/>
    <cellStyle name="Normal 8 4 6 2 3" xfId="24796" xr:uid="{00000000-0005-0000-0000-00005E610000}"/>
    <cellStyle name="Normal 8 4 6 3" xfId="24797" xr:uid="{00000000-0005-0000-0000-00005F610000}"/>
    <cellStyle name="Normal 8 4 6 4" xfId="24798" xr:uid="{00000000-0005-0000-0000-000060610000}"/>
    <cellStyle name="Normal 8 4 7" xfId="24799" xr:uid="{00000000-0005-0000-0000-000061610000}"/>
    <cellStyle name="Normal 8 4 7 2" xfId="24800" xr:uid="{00000000-0005-0000-0000-000062610000}"/>
    <cellStyle name="Normal 8 4 7 3" xfId="24801" xr:uid="{00000000-0005-0000-0000-000063610000}"/>
    <cellStyle name="Normal 8 4 8" xfId="24802" xr:uid="{00000000-0005-0000-0000-000064610000}"/>
    <cellStyle name="Normal 8 4 9" xfId="24803" xr:uid="{00000000-0005-0000-0000-000065610000}"/>
    <cellStyle name="Normal 8 5" xfId="24804" xr:uid="{00000000-0005-0000-0000-000066610000}"/>
    <cellStyle name="Normal 8 5 10" xfId="24805" xr:uid="{00000000-0005-0000-0000-000067610000}"/>
    <cellStyle name="Normal 8 5 2" xfId="24806" xr:uid="{00000000-0005-0000-0000-000068610000}"/>
    <cellStyle name="Normal 8 5 2 2" xfId="24807" xr:uid="{00000000-0005-0000-0000-000069610000}"/>
    <cellStyle name="Normal 8 5 2 2 2" xfId="24808" xr:uid="{00000000-0005-0000-0000-00006A610000}"/>
    <cellStyle name="Normal 8 5 2 2 2 2" xfId="24809" xr:uid="{00000000-0005-0000-0000-00006B610000}"/>
    <cellStyle name="Normal 8 5 2 2 2 2 2" xfId="24810" xr:uid="{00000000-0005-0000-0000-00006C610000}"/>
    <cellStyle name="Normal 8 5 2 2 2 2 3" xfId="24811" xr:uid="{00000000-0005-0000-0000-00006D610000}"/>
    <cellStyle name="Normal 8 5 2 2 2 3" xfId="24812" xr:uid="{00000000-0005-0000-0000-00006E610000}"/>
    <cellStyle name="Normal 8 5 2 2 2 4" xfId="24813" xr:uid="{00000000-0005-0000-0000-00006F610000}"/>
    <cellStyle name="Normal 8 5 2 2 3" xfId="24814" xr:uid="{00000000-0005-0000-0000-000070610000}"/>
    <cellStyle name="Normal 8 5 2 2 3 2" xfId="24815" xr:uid="{00000000-0005-0000-0000-000071610000}"/>
    <cellStyle name="Normal 8 5 2 2 3 2 2" xfId="24816" xr:uid="{00000000-0005-0000-0000-000072610000}"/>
    <cellStyle name="Normal 8 5 2 2 3 2 3" xfId="24817" xr:uid="{00000000-0005-0000-0000-000073610000}"/>
    <cellStyle name="Normal 8 5 2 2 3 3" xfId="24818" xr:uid="{00000000-0005-0000-0000-000074610000}"/>
    <cellStyle name="Normal 8 5 2 2 3 4" xfId="24819" xr:uid="{00000000-0005-0000-0000-000075610000}"/>
    <cellStyle name="Normal 8 5 2 2 4" xfId="24820" xr:uid="{00000000-0005-0000-0000-000076610000}"/>
    <cellStyle name="Normal 8 5 2 2 4 2" xfId="24821" xr:uid="{00000000-0005-0000-0000-000077610000}"/>
    <cellStyle name="Normal 8 5 2 2 4 2 2" xfId="24822" xr:uid="{00000000-0005-0000-0000-000078610000}"/>
    <cellStyle name="Normal 8 5 2 2 4 2 3" xfId="24823" xr:uid="{00000000-0005-0000-0000-000079610000}"/>
    <cellStyle name="Normal 8 5 2 2 4 3" xfId="24824" xr:uid="{00000000-0005-0000-0000-00007A610000}"/>
    <cellStyle name="Normal 8 5 2 2 4 4" xfId="24825" xr:uid="{00000000-0005-0000-0000-00007B610000}"/>
    <cellStyle name="Normal 8 5 2 2 5" xfId="24826" xr:uid="{00000000-0005-0000-0000-00007C610000}"/>
    <cellStyle name="Normal 8 5 2 2 5 2" xfId="24827" xr:uid="{00000000-0005-0000-0000-00007D610000}"/>
    <cellStyle name="Normal 8 5 2 2 5 3" xfId="24828" xr:uid="{00000000-0005-0000-0000-00007E610000}"/>
    <cellStyle name="Normal 8 5 2 2 6" xfId="24829" xr:uid="{00000000-0005-0000-0000-00007F610000}"/>
    <cellStyle name="Normal 8 5 2 2 7" xfId="24830" xr:uid="{00000000-0005-0000-0000-000080610000}"/>
    <cellStyle name="Normal 8 5 2 3" xfId="24831" xr:uid="{00000000-0005-0000-0000-000081610000}"/>
    <cellStyle name="Normal 8 5 2 3 2" xfId="24832" xr:uid="{00000000-0005-0000-0000-000082610000}"/>
    <cellStyle name="Normal 8 5 2 3 2 2" xfId="24833" xr:uid="{00000000-0005-0000-0000-000083610000}"/>
    <cellStyle name="Normal 8 5 2 3 2 3" xfId="24834" xr:uid="{00000000-0005-0000-0000-000084610000}"/>
    <cellStyle name="Normal 8 5 2 3 3" xfId="24835" xr:uid="{00000000-0005-0000-0000-000085610000}"/>
    <cellStyle name="Normal 8 5 2 3 4" xfId="24836" xr:uid="{00000000-0005-0000-0000-000086610000}"/>
    <cellStyle name="Normal 8 5 2 4" xfId="24837" xr:uid="{00000000-0005-0000-0000-000087610000}"/>
    <cellStyle name="Normal 8 5 2 4 2" xfId="24838" xr:uid="{00000000-0005-0000-0000-000088610000}"/>
    <cellStyle name="Normal 8 5 2 4 2 2" xfId="24839" xr:uid="{00000000-0005-0000-0000-000089610000}"/>
    <cellStyle name="Normal 8 5 2 4 2 3" xfId="24840" xr:uid="{00000000-0005-0000-0000-00008A610000}"/>
    <cellStyle name="Normal 8 5 2 4 3" xfId="24841" xr:uid="{00000000-0005-0000-0000-00008B610000}"/>
    <cellStyle name="Normal 8 5 2 4 4" xfId="24842" xr:uid="{00000000-0005-0000-0000-00008C610000}"/>
    <cellStyle name="Normal 8 5 2 5" xfId="24843" xr:uid="{00000000-0005-0000-0000-00008D610000}"/>
    <cellStyle name="Normal 8 5 2 5 2" xfId="24844" xr:uid="{00000000-0005-0000-0000-00008E610000}"/>
    <cellStyle name="Normal 8 5 2 5 2 2" xfId="24845" xr:uid="{00000000-0005-0000-0000-00008F610000}"/>
    <cellStyle name="Normal 8 5 2 5 2 3" xfId="24846" xr:uid="{00000000-0005-0000-0000-000090610000}"/>
    <cellStyle name="Normal 8 5 2 5 3" xfId="24847" xr:uid="{00000000-0005-0000-0000-000091610000}"/>
    <cellStyle name="Normal 8 5 2 5 4" xfId="24848" xr:uid="{00000000-0005-0000-0000-000092610000}"/>
    <cellStyle name="Normal 8 5 2 6" xfId="24849" xr:uid="{00000000-0005-0000-0000-000093610000}"/>
    <cellStyle name="Normal 8 5 2 6 2" xfId="24850" xr:uid="{00000000-0005-0000-0000-000094610000}"/>
    <cellStyle name="Normal 8 5 2 6 3" xfId="24851" xr:uid="{00000000-0005-0000-0000-000095610000}"/>
    <cellStyle name="Normal 8 5 2 7" xfId="24852" xr:uid="{00000000-0005-0000-0000-000096610000}"/>
    <cellStyle name="Normal 8 5 2 8" xfId="24853" xr:uid="{00000000-0005-0000-0000-000097610000}"/>
    <cellStyle name="Normal 8 5 2 9" xfId="24854" xr:uid="{00000000-0005-0000-0000-000098610000}"/>
    <cellStyle name="Normal 8 5 3" xfId="24855" xr:uid="{00000000-0005-0000-0000-000099610000}"/>
    <cellStyle name="Normal 8 5 3 2" xfId="24856" xr:uid="{00000000-0005-0000-0000-00009A610000}"/>
    <cellStyle name="Normal 8 5 3 2 2" xfId="24857" xr:uid="{00000000-0005-0000-0000-00009B610000}"/>
    <cellStyle name="Normal 8 5 3 2 2 2" xfId="24858" xr:uid="{00000000-0005-0000-0000-00009C610000}"/>
    <cellStyle name="Normal 8 5 3 2 2 3" xfId="24859" xr:uid="{00000000-0005-0000-0000-00009D610000}"/>
    <cellStyle name="Normal 8 5 3 2 3" xfId="24860" xr:uid="{00000000-0005-0000-0000-00009E610000}"/>
    <cellStyle name="Normal 8 5 3 2 4" xfId="24861" xr:uid="{00000000-0005-0000-0000-00009F610000}"/>
    <cellStyle name="Normal 8 5 3 3" xfId="24862" xr:uid="{00000000-0005-0000-0000-0000A0610000}"/>
    <cellStyle name="Normal 8 5 3 3 2" xfId="24863" xr:uid="{00000000-0005-0000-0000-0000A1610000}"/>
    <cellStyle name="Normal 8 5 3 3 2 2" xfId="24864" xr:uid="{00000000-0005-0000-0000-0000A2610000}"/>
    <cellStyle name="Normal 8 5 3 3 2 3" xfId="24865" xr:uid="{00000000-0005-0000-0000-0000A3610000}"/>
    <cellStyle name="Normal 8 5 3 3 3" xfId="24866" xr:uid="{00000000-0005-0000-0000-0000A4610000}"/>
    <cellStyle name="Normal 8 5 3 3 4" xfId="24867" xr:uid="{00000000-0005-0000-0000-0000A5610000}"/>
    <cellStyle name="Normal 8 5 3 4" xfId="24868" xr:uid="{00000000-0005-0000-0000-0000A6610000}"/>
    <cellStyle name="Normal 8 5 3 4 2" xfId="24869" xr:uid="{00000000-0005-0000-0000-0000A7610000}"/>
    <cellStyle name="Normal 8 5 3 4 2 2" xfId="24870" xr:uid="{00000000-0005-0000-0000-0000A8610000}"/>
    <cellStyle name="Normal 8 5 3 4 2 3" xfId="24871" xr:uid="{00000000-0005-0000-0000-0000A9610000}"/>
    <cellStyle name="Normal 8 5 3 4 3" xfId="24872" xr:uid="{00000000-0005-0000-0000-0000AA610000}"/>
    <cellStyle name="Normal 8 5 3 4 4" xfId="24873" xr:uid="{00000000-0005-0000-0000-0000AB610000}"/>
    <cellStyle name="Normal 8 5 3 5" xfId="24874" xr:uid="{00000000-0005-0000-0000-0000AC610000}"/>
    <cellStyle name="Normal 8 5 3 5 2" xfId="24875" xr:uid="{00000000-0005-0000-0000-0000AD610000}"/>
    <cellStyle name="Normal 8 5 3 5 3" xfId="24876" xr:uid="{00000000-0005-0000-0000-0000AE610000}"/>
    <cellStyle name="Normal 8 5 3 6" xfId="24877" xr:uid="{00000000-0005-0000-0000-0000AF610000}"/>
    <cellStyle name="Normal 8 5 3 7" xfId="24878" xr:uid="{00000000-0005-0000-0000-0000B0610000}"/>
    <cellStyle name="Normal 8 5 4" xfId="24879" xr:uid="{00000000-0005-0000-0000-0000B1610000}"/>
    <cellStyle name="Normal 8 5 4 2" xfId="24880" xr:uid="{00000000-0005-0000-0000-0000B2610000}"/>
    <cellStyle name="Normal 8 5 4 2 2" xfId="24881" xr:uid="{00000000-0005-0000-0000-0000B3610000}"/>
    <cellStyle name="Normal 8 5 4 2 3" xfId="24882" xr:uid="{00000000-0005-0000-0000-0000B4610000}"/>
    <cellStyle name="Normal 8 5 4 3" xfId="24883" xr:uid="{00000000-0005-0000-0000-0000B5610000}"/>
    <cellStyle name="Normal 8 5 4 4" xfId="24884" xr:uid="{00000000-0005-0000-0000-0000B6610000}"/>
    <cellStyle name="Normal 8 5 5" xfId="24885" xr:uid="{00000000-0005-0000-0000-0000B7610000}"/>
    <cellStyle name="Normal 8 5 5 2" xfId="24886" xr:uid="{00000000-0005-0000-0000-0000B8610000}"/>
    <cellStyle name="Normal 8 5 5 2 2" xfId="24887" xr:uid="{00000000-0005-0000-0000-0000B9610000}"/>
    <cellStyle name="Normal 8 5 5 2 3" xfId="24888" xr:uid="{00000000-0005-0000-0000-0000BA610000}"/>
    <cellStyle name="Normal 8 5 5 3" xfId="24889" xr:uid="{00000000-0005-0000-0000-0000BB610000}"/>
    <cellStyle name="Normal 8 5 5 4" xfId="24890" xr:uid="{00000000-0005-0000-0000-0000BC610000}"/>
    <cellStyle name="Normal 8 5 6" xfId="24891" xr:uid="{00000000-0005-0000-0000-0000BD610000}"/>
    <cellStyle name="Normal 8 5 6 2" xfId="24892" xr:uid="{00000000-0005-0000-0000-0000BE610000}"/>
    <cellStyle name="Normal 8 5 6 2 2" xfId="24893" xr:uid="{00000000-0005-0000-0000-0000BF610000}"/>
    <cellStyle name="Normal 8 5 6 2 3" xfId="24894" xr:uid="{00000000-0005-0000-0000-0000C0610000}"/>
    <cellStyle name="Normal 8 5 6 3" xfId="24895" xr:uid="{00000000-0005-0000-0000-0000C1610000}"/>
    <cellStyle name="Normal 8 5 6 4" xfId="24896" xr:uid="{00000000-0005-0000-0000-0000C2610000}"/>
    <cellStyle name="Normal 8 5 7" xfId="24897" xr:uid="{00000000-0005-0000-0000-0000C3610000}"/>
    <cellStyle name="Normal 8 5 7 2" xfId="24898" xr:uid="{00000000-0005-0000-0000-0000C4610000}"/>
    <cellStyle name="Normal 8 5 7 3" xfId="24899" xr:uid="{00000000-0005-0000-0000-0000C5610000}"/>
    <cellStyle name="Normal 8 5 8" xfId="24900" xr:uid="{00000000-0005-0000-0000-0000C6610000}"/>
    <cellStyle name="Normal 8 5 9" xfId="24901" xr:uid="{00000000-0005-0000-0000-0000C7610000}"/>
    <cellStyle name="Normal 8 6" xfId="24902" xr:uid="{00000000-0005-0000-0000-0000C8610000}"/>
    <cellStyle name="Normal 8 6 2" xfId="24903" xr:uid="{00000000-0005-0000-0000-0000C9610000}"/>
    <cellStyle name="Normal 8 6 2 2" xfId="24904" xr:uid="{00000000-0005-0000-0000-0000CA610000}"/>
    <cellStyle name="Normal 8 6 2 2 2" xfId="24905" xr:uid="{00000000-0005-0000-0000-0000CB610000}"/>
    <cellStyle name="Normal 8 6 2 2 2 2" xfId="24906" xr:uid="{00000000-0005-0000-0000-0000CC610000}"/>
    <cellStyle name="Normal 8 6 2 2 2 3" xfId="24907" xr:uid="{00000000-0005-0000-0000-0000CD610000}"/>
    <cellStyle name="Normal 8 6 2 2 3" xfId="24908" xr:uid="{00000000-0005-0000-0000-0000CE610000}"/>
    <cellStyle name="Normal 8 6 2 2 4" xfId="24909" xr:uid="{00000000-0005-0000-0000-0000CF610000}"/>
    <cellStyle name="Normal 8 6 2 3" xfId="24910" xr:uid="{00000000-0005-0000-0000-0000D0610000}"/>
    <cellStyle name="Normal 8 6 2 3 2" xfId="24911" xr:uid="{00000000-0005-0000-0000-0000D1610000}"/>
    <cellStyle name="Normal 8 6 2 3 2 2" xfId="24912" xr:uid="{00000000-0005-0000-0000-0000D2610000}"/>
    <cellStyle name="Normal 8 6 2 3 2 3" xfId="24913" xr:uid="{00000000-0005-0000-0000-0000D3610000}"/>
    <cellStyle name="Normal 8 6 2 3 3" xfId="24914" xr:uid="{00000000-0005-0000-0000-0000D4610000}"/>
    <cellStyle name="Normal 8 6 2 3 4" xfId="24915" xr:uid="{00000000-0005-0000-0000-0000D5610000}"/>
    <cellStyle name="Normal 8 6 2 4" xfId="24916" xr:uid="{00000000-0005-0000-0000-0000D6610000}"/>
    <cellStyle name="Normal 8 6 2 4 2" xfId="24917" xr:uid="{00000000-0005-0000-0000-0000D7610000}"/>
    <cellStyle name="Normal 8 6 2 4 2 2" xfId="24918" xr:uid="{00000000-0005-0000-0000-0000D8610000}"/>
    <cellStyle name="Normal 8 6 2 4 2 3" xfId="24919" xr:uid="{00000000-0005-0000-0000-0000D9610000}"/>
    <cellStyle name="Normal 8 6 2 4 3" xfId="24920" xr:uid="{00000000-0005-0000-0000-0000DA610000}"/>
    <cellStyle name="Normal 8 6 2 4 4" xfId="24921" xr:uid="{00000000-0005-0000-0000-0000DB610000}"/>
    <cellStyle name="Normal 8 6 2 5" xfId="24922" xr:uid="{00000000-0005-0000-0000-0000DC610000}"/>
    <cellStyle name="Normal 8 6 2 5 2" xfId="24923" xr:uid="{00000000-0005-0000-0000-0000DD610000}"/>
    <cellStyle name="Normal 8 6 2 5 3" xfId="24924" xr:uid="{00000000-0005-0000-0000-0000DE610000}"/>
    <cellStyle name="Normal 8 6 2 6" xfId="24925" xr:uid="{00000000-0005-0000-0000-0000DF610000}"/>
    <cellStyle name="Normal 8 6 2 7" xfId="24926" xr:uid="{00000000-0005-0000-0000-0000E0610000}"/>
    <cellStyle name="Normal 8 6 3" xfId="24927" xr:uid="{00000000-0005-0000-0000-0000E1610000}"/>
    <cellStyle name="Normal 8 6 3 2" xfId="24928" xr:uid="{00000000-0005-0000-0000-0000E2610000}"/>
    <cellStyle name="Normal 8 6 3 2 2" xfId="24929" xr:uid="{00000000-0005-0000-0000-0000E3610000}"/>
    <cellStyle name="Normal 8 6 3 2 3" xfId="24930" xr:uid="{00000000-0005-0000-0000-0000E4610000}"/>
    <cellStyle name="Normal 8 6 3 3" xfId="24931" xr:uid="{00000000-0005-0000-0000-0000E5610000}"/>
    <cellStyle name="Normal 8 6 3 4" xfId="24932" xr:uid="{00000000-0005-0000-0000-0000E6610000}"/>
    <cellStyle name="Normal 8 6 4" xfId="24933" xr:uid="{00000000-0005-0000-0000-0000E7610000}"/>
    <cellStyle name="Normal 8 6 4 2" xfId="24934" xr:uid="{00000000-0005-0000-0000-0000E8610000}"/>
    <cellStyle name="Normal 8 6 4 2 2" xfId="24935" xr:uid="{00000000-0005-0000-0000-0000E9610000}"/>
    <cellStyle name="Normal 8 6 4 2 3" xfId="24936" xr:uid="{00000000-0005-0000-0000-0000EA610000}"/>
    <cellStyle name="Normal 8 6 4 3" xfId="24937" xr:uid="{00000000-0005-0000-0000-0000EB610000}"/>
    <cellStyle name="Normal 8 6 4 4" xfId="24938" xr:uid="{00000000-0005-0000-0000-0000EC610000}"/>
    <cellStyle name="Normal 8 6 5" xfId="24939" xr:uid="{00000000-0005-0000-0000-0000ED610000}"/>
    <cellStyle name="Normal 8 6 5 2" xfId="24940" xr:uid="{00000000-0005-0000-0000-0000EE610000}"/>
    <cellStyle name="Normal 8 6 5 2 2" xfId="24941" xr:uid="{00000000-0005-0000-0000-0000EF610000}"/>
    <cellStyle name="Normal 8 6 5 2 3" xfId="24942" xr:uid="{00000000-0005-0000-0000-0000F0610000}"/>
    <cellStyle name="Normal 8 6 5 3" xfId="24943" xr:uid="{00000000-0005-0000-0000-0000F1610000}"/>
    <cellStyle name="Normal 8 6 5 4" xfId="24944" xr:uid="{00000000-0005-0000-0000-0000F2610000}"/>
    <cellStyle name="Normal 8 6 6" xfId="24945" xr:uid="{00000000-0005-0000-0000-0000F3610000}"/>
    <cellStyle name="Normal 8 6 6 2" xfId="24946" xr:uid="{00000000-0005-0000-0000-0000F4610000}"/>
    <cellStyle name="Normal 8 6 6 3" xfId="24947" xr:uid="{00000000-0005-0000-0000-0000F5610000}"/>
    <cellStyle name="Normal 8 6 7" xfId="24948" xr:uid="{00000000-0005-0000-0000-0000F6610000}"/>
    <cellStyle name="Normal 8 6 8" xfId="24949" xr:uid="{00000000-0005-0000-0000-0000F7610000}"/>
    <cellStyle name="Normal 8 6 9" xfId="24950" xr:uid="{00000000-0005-0000-0000-0000F8610000}"/>
    <cellStyle name="Normal 8 7" xfId="24951" xr:uid="{00000000-0005-0000-0000-0000F9610000}"/>
    <cellStyle name="Normal 8 7 2" xfId="24952" xr:uid="{00000000-0005-0000-0000-0000FA610000}"/>
    <cellStyle name="Normal 8 7 2 2" xfId="24953" xr:uid="{00000000-0005-0000-0000-0000FB610000}"/>
    <cellStyle name="Normal 8 7 2 2 2" xfId="24954" xr:uid="{00000000-0005-0000-0000-0000FC610000}"/>
    <cellStyle name="Normal 8 7 2 2 2 2" xfId="24955" xr:uid="{00000000-0005-0000-0000-0000FD610000}"/>
    <cellStyle name="Normal 8 7 2 2 2 3" xfId="24956" xr:uid="{00000000-0005-0000-0000-0000FE610000}"/>
    <cellStyle name="Normal 8 7 2 2 3" xfId="24957" xr:uid="{00000000-0005-0000-0000-0000FF610000}"/>
    <cellStyle name="Normal 8 7 2 2 4" xfId="24958" xr:uid="{00000000-0005-0000-0000-000000620000}"/>
    <cellStyle name="Normal 8 7 2 3" xfId="24959" xr:uid="{00000000-0005-0000-0000-000001620000}"/>
    <cellStyle name="Normal 8 7 2 3 2" xfId="24960" xr:uid="{00000000-0005-0000-0000-000002620000}"/>
    <cellStyle name="Normal 8 7 2 3 2 2" xfId="24961" xr:uid="{00000000-0005-0000-0000-000003620000}"/>
    <cellStyle name="Normal 8 7 2 3 2 3" xfId="24962" xr:uid="{00000000-0005-0000-0000-000004620000}"/>
    <cellStyle name="Normal 8 7 2 3 3" xfId="24963" xr:uid="{00000000-0005-0000-0000-000005620000}"/>
    <cellStyle name="Normal 8 7 2 3 4" xfId="24964" xr:uid="{00000000-0005-0000-0000-000006620000}"/>
    <cellStyle name="Normal 8 7 2 4" xfId="24965" xr:uid="{00000000-0005-0000-0000-000007620000}"/>
    <cellStyle name="Normal 8 7 2 4 2" xfId="24966" xr:uid="{00000000-0005-0000-0000-000008620000}"/>
    <cellStyle name="Normal 8 7 2 4 2 2" xfId="24967" xr:uid="{00000000-0005-0000-0000-000009620000}"/>
    <cellStyle name="Normal 8 7 2 4 2 3" xfId="24968" xr:uid="{00000000-0005-0000-0000-00000A620000}"/>
    <cellStyle name="Normal 8 7 2 4 3" xfId="24969" xr:uid="{00000000-0005-0000-0000-00000B620000}"/>
    <cellStyle name="Normal 8 7 2 4 4" xfId="24970" xr:uid="{00000000-0005-0000-0000-00000C620000}"/>
    <cellStyle name="Normal 8 7 2 5" xfId="24971" xr:uid="{00000000-0005-0000-0000-00000D620000}"/>
    <cellStyle name="Normal 8 7 2 5 2" xfId="24972" xr:uid="{00000000-0005-0000-0000-00000E620000}"/>
    <cellStyle name="Normal 8 7 2 5 3" xfId="24973" xr:uid="{00000000-0005-0000-0000-00000F620000}"/>
    <cellStyle name="Normal 8 7 2 6" xfId="24974" xr:uid="{00000000-0005-0000-0000-000010620000}"/>
    <cellStyle name="Normal 8 7 2 7" xfId="24975" xr:uid="{00000000-0005-0000-0000-000011620000}"/>
    <cellStyle name="Normal 8 7 3" xfId="24976" xr:uid="{00000000-0005-0000-0000-000012620000}"/>
    <cellStyle name="Normal 8 7 3 2" xfId="24977" xr:uid="{00000000-0005-0000-0000-000013620000}"/>
    <cellStyle name="Normal 8 7 3 2 2" xfId="24978" xr:uid="{00000000-0005-0000-0000-000014620000}"/>
    <cellStyle name="Normal 8 7 3 2 3" xfId="24979" xr:uid="{00000000-0005-0000-0000-000015620000}"/>
    <cellStyle name="Normal 8 7 3 3" xfId="24980" xr:uid="{00000000-0005-0000-0000-000016620000}"/>
    <cellStyle name="Normal 8 7 3 4" xfId="24981" xr:uid="{00000000-0005-0000-0000-000017620000}"/>
    <cellStyle name="Normal 8 7 4" xfId="24982" xr:uid="{00000000-0005-0000-0000-000018620000}"/>
    <cellStyle name="Normal 8 7 4 2" xfId="24983" xr:uid="{00000000-0005-0000-0000-000019620000}"/>
    <cellStyle name="Normal 8 7 4 2 2" xfId="24984" xr:uid="{00000000-0005-0000-0000-00001A620000}"/>
    <cellStyle name="Normal 8 7 4 2 3" xfId="24985" xr:uid="{00000000-0005-0000-0000-00001B620000}"/>
    <cellStyle name="Normal 8 7 4 3" xfId="24986" xr:uid="{00000000-0005-0000-0000-00001C620000}"/>
    <cellStyle name="Normal 8 7 4 4" xfId="24987" xr:uid="{00000000-0005-0000-0000-00001D620000}"/>
    <cellStyle name="Normal 8 7 5" xfId="24988" xr:uid="{00000000-0005-0000-0000-00001E620000}"/>
    <cellStyle name="Normal 8 7 5 2" xfId="24989" xr:uid="{00000000-0005-0000-0000-00001F620000}"/>
    <cellStyle name="Normal 8 7 5 2 2" xfId="24990" xr:uid="{00000000-0005-0000-0000-000020620000}"/>
    <cellStyle name="Normal 8 7 5 2 3" xfId="24991" xr:uid="{00000000-0005-0000-0000-000021620000}"/>
    <cellStyle name="Normal 8 7 5 3" xfId="24992" xr:uid="{00000000-0005-0000-0000-000022620000}"/>
    <cellStyle name="Normal 8 7 5 4" xfId="24993" xr:uid="{00000000-0005-0000-0000-000023620000}"/>
    <cellStyle name="Normal 8 7 6" xfId="24994" xr:uid="{00000000-0005-0000-0000-000024620000}"/>
    <cellStyle name="Normal 8 7 6 2" xfId="24995" xr:uid="{00000000-0005-0000-0000-000025620000}"/>
    <cellStyle name="Normal 8 7 6 3" xfId="24996" xr:uid="{00000000-0005-0000-0000-000026620000}"/>
    <cellStyle name="Normal 8 7 7" xfId="24997" xr:uid="{00000000-0005-0000-0000-000027620000}"/>
    <cellStyle name="Normal 8 7 8" xfId="24998" xr:uid="{00000000-0005-0000-0000-000028620000}"/>
    <cellStyle name="Normal 8 7 9" xfId="24999" xr:uid="{00000000-0005-0000-0000-000029620000}"/>
    <cellStyle name="Normal 8 8" xfId="25000" xr:uid="{00000000-0005-0000-0000-00002A620000}"/>
    <cellStyle name="Normal 8 8 2" xfId="25001" xr:uid="{00000000-0005-0000-0000-00002B620000}"/>
    <cellStyle name="Normal 8 8 2 2" xfId="25002" xr:uid="{00000000-0005-0000-0000-00002C620000}"/>
    <cellStyle name="Normal 8 8 2 2 2" xfId="25003" xr:uid="{00000000-0005-0000-0000-00002D620000}"/>
    <cellStyle name="Normal 8 8 2 2 2 2" xfId="25004" xr:uid="{00000000-0005-0000-0000-00002E620000}"/>
    <cellStyle name="Normal 8 8 2 2 2 3" xfId="25005" xr:uid="{00000000-0005-0000-0000-00002F620000}"/>
    <cellStyle name="Normal 8 8 2 2 3" xfId="25006" xr:uid="{00000000-0005-0000-0000-000030620000}"/>
    <cellStyle name="Normal 8 8 2 2 4" xfId="25007" xr:uid="{00000000-0005-0000-0000-000031620000}"/>
    <cellStyle name="Normal 8 8 2 3" xfId="25008" xr:uid="{00000000-0005-0000-0000-000032620000}"/>
    <cellStyle name="Normal 8 8 2 3 2" xfId="25009" xr:uid="{00000000-0005-0000-0000-000033620000}"/>
    <cellStyle name="Normal 8 8 2 3 2 2" xfId="25010" xr:uid="{00000000-0005-0000-0000-000034620000}"/>
    <cellStyle name="Normal 8 8 2 3 2 3" xfId="25011" xr:uid="{00000000-0005-0000-0000-000035620000}"/>
    <cellStyle name="Normal 8 8 2 3 3" xfId="25012" xr:uid="{00000000-0005-0000-0000-000036620000}"/>
    <cellStyle name="Normal 8 8 2 3 4" xfId="25013" xr:uid="{00000000-0005-0000-0000-000037620000}"/>
    <cellStyle name="Normal 8 8 2 4" xfId="25014" xr:uid="{00000000-0005-0000-0000-000038620000}"/>
    <cellStyle name="Normal 8 8 2 4 2" xfId="25015" xr:uid="{00000000-0005-0000-0000-000039620000}"/>
    <cellStyle name="Normal 8 8 2 4 2 2" xfId="25016" xr:uid="{00000000-0005-0000-0000-00003A620000}"/>
    <cellStyle name="Normal 8 8 2 4 2 3" xfId="25017" xr:uid="{00000000-0005-0000-0000-00003B620000}"/>
    <cellStyle name="Normal 8 8 2 4 3" xfId="25018" xr:uid="{00000000-0005-0000-0000-00003C620000}"/>
    <cellStyle name="Normal 8 8 2 4 4" xfId="25019" xr:uid="{00000000-0005-0000-0000-00003D620000}"/>
    <cellStyle name="Normal 8 8 2 5" xfId="25020" xr:uid="{00000000-0005-0000-0000-00003E620000}"/>
    <cellStyle name="Normal 8 8 2 5 2" xfId="25021" xr:uid="{00000000-0005-0000-0000-00003F620000}"/>
    <cellStyle name="Normal 8 8 2 5 3" xfId="25022" xr:uid="{00000000-0005-0000-0000-000040620000}"/>
    <cellStyle name="Normal 8 8 2 6" xfId="25023" xr:uid="{00000000-0005-0000-0000-000041620000}"/>
    <cellStyle name="Normal 8 8 2 7" xfId="25024" xr:uid="{00000000-0005-0000-0000-000042620000}"/>
    <cellStyle name="Normal 8 8 3" xfId="25025" xr:uid="{00000000-0005-0000-0000-000043620000}"/>
    <cellStyle name="Normal 8 8 3 2" xfId="25026" xr:uid="{00000000-0005-0000-0000-000044620000}"/>
    <cellStyle name="Normal 8 8 3 2 2" xfId="25027" xr:uid="{00000000-0005-0000-0000-000045620000}"/>
    <cellStyle name="Normal 8 8 3 2 3" xfId="25028" xr:uid="{00000000-0005-0000-0000-000046620000}"/>
    <cellStyle name="Normal 8 8 3 3" xfId="25029" xr:uid="{00000000-0005-0000-0000-000047620000}"/>
    <cellStyle name="Normal 8 8 3 4" xfId="25030" xr:uid="{00000000-0005-0000-0000-000048620000}"/>
    <cellStyle name="Normal 8 8 4" xfId="25031" xr:uid="{00000000-0005-0000-0000-000049620000}"/>
    <cellStyle name="Normal 8 8 4 2" xfId="25032" xr:uid="{00000000-0005-0000-0000-00004A620000}"/>
    <cellStyle name="Normal 8 8 4 2 2" xfId="25033" xr:uid="{00000000-0005-0000-0000-00004B620000}"/>
    <cellStyle name="Normal 8 8 4 2 3" xfId="25034" xr:uid="{00000000-0005-0000-0000-00004C620000}"/>
    <cellStyle name="Normal 8 8 4 3" xfId="25035" xr:uid="{00000000-0005-0000-0000-00004D620000}"/>
    <cellStyle name="Normal 8 8 4 4" xfId="25036" xr:uid="{00000000-0005-0000-0000-00004E620000}"/>
    <cellStyle name="Normal 8 8 5" xfId="25037" xr:uid="{00000000-0005-0000-0000-00004F620000}"/>
    <cellStyle name="Normal 8 8 5 2" xfId="25038" xr:uid="{00000000-0005-0000-0000-000050620000}"/>
    <cellStyle name="Normal 8 8 5 2 2" xfId="25039" xr:uid="{00000000-0005-0000-0000-000051620000}"/>
    <cellStyle name="Normal 8 8 5 2 3" xfId="25040" xr:uid="{00000000-0005-0000-0000-000052620000}"/>
    <cellStyle name="Normal 8 8 5 3" xfId="25041" xr:uid="{00000000-0005-0000-0000-000053620000}"/>
    <cellStyle name="Normal 8 8 5 4" xfId="25042" xr:uid="{00000000-0005-0000-0000-000054620000}"/>
    <cellStyle name="Normal 8 8 6" xfId="25043" xr:uid="{00000000-0005-0000-0000-000055620000}"/>
    <cellStyle name="Normal 8 8 6 2" xfId="25044" xr:uid="{00000000-0005-0000-0000-000056620000}"/>
    <cellStyle name="Normal 8 8 6 3" xfId="25045" xr:uid="{00000000-0005-0000-0000-000057620000}"/>
    <cellStyle name="Normal 8 8 7" xfId="25046" xr:uid="{00000000-0005-0000-0000-000058620000}"/>
    <cellStyle name="Normal 8 8 8" xfId="25047" xr:uid="{00000000-0005-0000-0000-000059620000}"/>
    <cellStyle name="Normal 8 8 9" xfId="25048" xr:uid="{00000000-0005-0000-0000-00005A620000}"/>
    <cellStyle name="Normal 8 9" xfId="25049" xr:uid="{00000000-0005-0000-0000-00005B620000}"/>
    <cellStyle name="Normal 8 9 2" xfId="25050" xr:uid="{00000000-0005-0000-0000-00005C620000}"/>
    <cellStyle name="Normal 8 9 2 2" xfId="25051" xr:uid="{00000000-0005-0000-0000-00005D620000}"/>
    <cellStyle name="Normal 8 9 2 2 2" xfId="25052" xr:uid="{00000000-0005-0000-0000-00005E620000}"/>
    <cellStyle name="Normal 8 9 2 2 2 2" xfId="25053" xr:uid="{00000000-0005-0000-0000-00005F620000}"/>
    <cellStyle name="Normal 8 9 2 2 2 3" xfId="25054" xr:uid="{00000000-0005-0000-0000-000060620000}"/>
    <cellStyle name="Normal 8 9 2 2 3" xfId="25055" xr:uid="{00000000-0005-0000-0000-000061620000}"/>
    <cellStyle name="Normal 8 9 2 2 4" xfId="25056" xr:uid="{00000000-0005-0000-0000-000062620000}"/>
    <cellStyle name="Normal 8 9 2 3" xfId="25057" xr:uid="{00000000-0005-0000-0000-000063620000}"/>
    <cellStyle name="Normal 8 9 2 3 2" xfId="25058" xr:uid="{00000000-0005-0000-0000-000064620000}"/>
    <cellStyle name="Normal 8 9 2 3 2 2" xfId="25059" xr:uid="{00000000-0005-0000-0000-000065620000}"/>
    <cellStyle name="Normal 8 9 2 3 2 3" xfId="25060" xr:uid="{00000000-0005-0000-0000-000066620000}"/>
    <cellStyle name="Normal 8 9 2 3 3" xfId="25061" xr:uid="{00000000-0005-0000-0000-000067620000}"/>
    <cellStyle name="Normal 8 9 2 3 4" xfId="25062" xr:uid="{00000000-0005-0000-0000-000068620000}"/>
    <cellStyle name="Normal 8 9 2 4" xfId="25063" xr:uid="{00000000-0005-0000-0000-000069620000}"/>
    <cellStyle name="Normal 8 9 2 4 2" xfId="25064" xr:uid="{00000000-0005-0000-0000-00006A620000}"/>
    <cellStyle name="Normal 8 9 2 4 2 2" xfId="25065" xr:uid="{00000000-0005-0000-0000-00006B620000}"/>
    <cellStyle name="Normal 8 9 2 4 2 3" xfId="25066" xr:uid="{00000000-0005-0000-0000-00006C620000}"/>
    <cellStyle name="Normal 8 9 2 4 3" xfId="25067" xr:uid="{00000000-0005-0000-0000-00006D620000}"/>
    <cellStyle name="Normal 8 9 2 4 4" xfId="25068" xr:uid="{00000000-0005-0000-0000-00006E620000}"/>
    <cellStyle name="Normal 8 9 2 5" xfId="25069" xr:uid="{00000000-0005-0000-0000-00006F620000}"/>
    <cellStyle name="Normal 8 9 2 5 2" xfId="25070" xr:uid="{00000000-0005-0000-0000-000070620000}"/>
    <cellStyle name="Normal 8 9 2 5 3" xfId="25071" xr:uid="{00000000-0005-0000-0000-000071620000}"/>
    <cellStyle name="Normal 8 9 2 6" xfId="25072" xr:uid="{00000000-0005-0000-0000-000072620000}"/>
    <cellStyle name="Normal 8 9 2 7" xfId="25073" xr:uid="{00000000-0005-0000-0000-000073620000}"/>
    <cellStyle name="Normal 8 9 3" xfId="25074" xr:uid="{00000000-0005-0000-0000-000074620000}"/>
    <cellStyle name="Normal 8 9 3 2" xfId="25075" xr:uid="{00000000-0005-0000-0000-000075620000}"/>
    <cellStyle name="Normal 8 9 3 2 2" xfId="25076" xr:uid="{00000000-0005-0000-0000-000076620000}"/>
    <cellStyle name="Normal 8 9 3 2 3" xfId="25077" xr:uid="{00000000-0005-0000-0000-000077620000}"/>
    <cellStyle name="Normal 8 9 3 3" xfId="25078" xr:uid="{00000000-0005-0000-0000-000078620000}"/>
    <cellStyle name="Normal 8 9 3 4" xfId="25079" xr:uid="{00000000-0005-0000-0000-000079620000}"/>
    <cellStyle name="Normal 8 9 4" xfId="25080" xr:uid="{00000000-0005-0000-0000-00007A620000}"/>
    <cellStyle name="Normal 8 9 4 2" xfId="25081" xr:uid="{00000000-0005-0000-0000-00007B620000}"/>
    <cellStyle name="Normal 8 9 4 2 2" xfId="25082" xr:uid="{00000000-0005-0000-0000-00007C620000}"/>
    <cellStyle name="Normal 8 9 4 2 3" xfId="25083" xr:uid="{00000000-0005-0000-0000-00007D620000}"/>
    <cellStyle name="Normal 8 9 4 3" xfId="25084" xr:uid="{00000000-0005-0000-0000-00007E620000}"/>
    <cellStyle name="Normal 8 9 4 4" xfId="25085" xr:uid="{00000000-0005-0000-0000-00007F620000}"/>
    <cellStyle name="Normal 8 9 5" xfId="25086" xr:uid="{00000000-0005-0000-0000-000080620000}"/>
    <cellStyle name="Normal 8 9 5 2" xfId="25087" xr:uid="{00000000-0005-0000-0000-000081620000}"/>
    <cellStyle name="Normal 8 9 5 2 2" xfId="25088" xr:uid="{00000000-0005-0000-0000-000082620000}"/>
    <cellStyle name="Normal 8 9 5 2 3" xfId="25089" xr:uid="{00000000-0005-0000-0000-000083620000}"/>
    <cellStyle name="Normal 8 9 5 3" xfId="25090" xr:uid="{00000000-0005-0000-0000-000084620000}"/>
    <cellStyle name="Normal 8 9 5 4" xfId="25091" xr:uid="{00000000-0005-0000-0000-000085620000}"/>
    <cellStyle name="Normal 8 9 6" xfId="25092" xr:uid="{00000000-0005-0000-0000-000086620000}"/>
    <cellStyle name="Normal 8 9 6 2" xfId="25093" xr:uid="{00000000-0005-0000-0000-000087620000}"/>
    <cellStyle name="Normal 8 9 6 3" xfId="25094" xr:uid="{00000000-0005-0000-0000-000088620000}"/>
    <cellStyle name="Normal 8 9 7" xfId="25095" xr:uid="{00000000-0005-0000-0000-000089620000}"/>
    <cellStyle name="Normal 8 9 8" xfId="25096" xr:uid="{00000000-0005-0000-0000-00008A620000}"/>
    <cellStyle name="Normal 8 9 9" xfId="25097" xr:uid="{00000000-0005-0000-0000-00008B620000}"/>
    <cellStyle name="Normal 80" xfId="25098" xr:uid="{00000000-0005-0000-0000-00008C620000}"/>
    <cellStyle name="Normal 80 10" xfId="25099" xr:uid="{00000000-0005-0000-0000-00008D620000}"/>
    <cellStyle name="Normal 80 2" xfId="25100" xr:uid="{00000000-0005-0000-0000-00008E620000}"/>
    <cellStyle name="Normal 80 2 2" xfId="25101" xr:uid="{00000000-0005-0000-0000-00008F620000}"/>
    <cellStyle name="Normal 80 2 2 2" xfId="25102" xr:uid="{00000000-0005-0000-0000-000090620000}"/>
    <cellStyle name="Normal 80 2 2 2 2" xfId="25103" xr:uid="{00000000-0005-0000-0000-000091620000}"/>
    <cellStyle name="Normal 80 2 2 2 3" xfId="25104" xr:uid="{00000000-0005-0000-0000-000092620000}"/>
    <cellStyle name="Normal 80 2 2 3" xfId="25105" xr:uid="{00000000-0005-0000-0000-000093620000}"/>
    <cellStyle name="Normal 80 2 2 4" xfId="25106" xr:uid="{00000000-0005-0000-0000-000094620000}"/>
    <cellStyle name="Normal 80 2 3" xfId="25107" xr:uid="{00000000-0005-0000-0000-000095620000}"/>
    <cellStyle name="Normal 80 2 3 2" xfId="25108" xr:uid="{00000000-0005-0000-0000-000096620000}"/>
    <cellStyle name="Normal 80 2 3 2 2" xfId="25109" xr:uid="{00000000-0005-0000-0000-000097620000}"/>
    <cellStyle name="Normal 80 2 3 2 3" xfId="25110" xr:uid="{00000000-0005-0000-0000-000098620000}"/>
    <cellStyle name="Normal 80 2 3 3" xfId="25111" xr:uid="{00000000-0005-0000-0000-000099620000}"/>
    <cellStyle name="Normal 80 2 3 4" xfId="25112" xr:uid="{00000000-0005-0000-0000-00009A620000}"/>
    <cellStyle name="Normal 80 2 4" xfId="25113" xr:uid="{00000000-0005-0000-0000-00009B620000}"/>
    <cellStyle name="Normal 80 2 4 2" xfId="25114" xr:uid="{00000000-0005-0000-0000-00009C620000}"/>
    <cellStyle name="Normal 80 2 4 2 2" xfId="25115" xr:uid="{00000000-0005-0000-0000-00009D620000}"/>
    <cellStyle name="Normal 80 2 4 2 3" xfId="25116" xr:uid="{00000000-0005-0000-0000-00009E620000}"/>
    <cellStyle name="Normal 80 2 4 3" xfId="25117" xr:uid="{00000000-0005-0000-0000-00009F620000}"/>
    <cellStyle name="Normal 80 2 4 4" xfId="25118" xr:uid="{00000000-0005-0000-0000-0000A0620000}"/>
    <cellStyle name="Normal 80 2 5" xfId="25119" xr:uid="{00000000-0005-0000-0000-0000A1620000}"/>
    <cellStyle name="Normal 80 2 5 2" xfId="25120" xr:uid="{00000000-0005-0000-0000-0000A2620000}"/>
    <cellStyle name="Normal 80 2 5 3" xfId="25121" xr:uid="{00000000-0005-0000-0000-0000A3620000}"/>
    <cellStyle name="Normal 80 2 6" xfId="25122" xr:uid="{00000000-0005-0000-0000-0000A4620000}"/>
    <cellStyle name="Normal 80 2 7" xfId="25123" xr:uid="{00000000-0005-0000-0000-0000A5620000}"/>
    <cellStyle name="Normal 80 3" xfId="25124" xr:uid="{00000000-0005-0000-0000-0000A6620000}"/>
    <cellStyle name="Normal 80 4" xfId="25125" xr:uid="{00000000-0005-0000-0000-0000A7620000}"/>
    <cellStyle name="Normal 80 4 2" xfId="25126" xr:uid="{00000000-0005-0000-0000-0000A8620000}"/>
    <cellStyle name="Normal 80 4 2 2" xfId="25127" xr:uid="{00000000-0005-0000-0000-0000A9620000}"/>
    <cellStyle name="Normal 80 4 2 3" xfId="25128" xr:uid="{00000000-0005-0000-0000-0000AA620000}"/>
    <cellStyle name="Normal 80 4 3" xfId="25129" xr:uid="{00000000-0005-0000-0000-0000AB620000}"/>
    <cellStyle name="Normal 80 4 4" xfId="25130" xr:uid="{00000000-0005-0000-0000-0000AC620000}"/>
    <cellStyle name="Normal 80 5" xfId="25131" xr:uid="{00000000-0005-0000-0000-0000AD620000}"/>
    <cellStyle name="Normal 80 5 2" xfId="25132" xr:uid="{00000000-0005-0000-0000-0000AE620000}"/>
    <cellStyle name="Normal 80 5 2 2" xfId="25133" xr:uid="{00000000-0005-0000-0000-0000AF620000}"/>
    <cellStyle name="Normal 80 5 2 3" xfId="25134" xr:uid="{00000000-0005-0000-0000-0000B0620000}"/>
    <cellStyle name="Normal 80 5 3" xfId="25135" xr:uid="{00000000-0005-0000-0000-0000B1620000}"/>
    <cellStyle name="Normal 80 5 4" xfId="25136" xr:uid="{00000000-0005-0000-0000-0000B2620000}"/>
    <cellStyle name="Normal 80 6" xfId="25137" xr:uid="{00000000-0005-0000-0000-0000B3620000}"/>
    <cellStyle name="Normal 80 6 2" xfId="25138" xr:uid="{00000000-0005-0000-0000-0000B4620000}"/>
    <cellStyle name="Normal 80 6 2 2" xfId="25139" xr:uid="{00000000-0005-0000-0000-0000B5620000}"/>
    <cellStyle name="Normal 80 6 2 3" xfId="25140" xr:uid="{00000000-0005-0000-0000-0000B6620000}"/>
    <cellStyle name="Normal 80 6 3" xfId="25141" xr:uid="{00000000-0005-0000-0000-0000B7620000}"/>
    <cellStyle name="Normal 80 6 4" xfId="25142" xr:uid="{00000000-0005-0000-0000-0000B8620000}"/>
    <cellStyle name="Normal 80 7" xfId="25143" xr:uid="{00000000-0005-0000-0000-0000B9620000}"/>
    <cellStyle name="Normal 80 7 2" xfId="25144" xr:uid="{00000000-0005-0000-0000-0000BA620000}"/>
    <cellStyle name="Normal 80 7 3" xfId="25145" xr:uid="{00000000-0005-0000-0000-0000BB620000}"/>
    <cellStyle name="Normal 80 8" xfId="25146" xr:uid="{00000000-0005-0000-0000-0000BC620000}"/>
    <cellStyle name="Normal 80 9" xfId="25147" xr:uid="{00000000-0005-0000-0000-0000BD620000}"/>
    <cellStyle name="Normal 81" xfId="25148" xr:uid="{00000000-0005-0000-0000-0000BE620000}"/>
    <cellStyle name="Normal 81 2" xfId="25149" xr:uid="{00000000-0005-0000-0000-0000BF620000}"/>
    <cellStyle name="Normal 81 3" xfId="25150" xr:uid="{00000000-0005-0000-0000-0000C0620000}"/>
    <cellStyle name="Normal 82" xfId="25151" xr:uid="{00000000-0005-0000-0000-0000C1620000}"/>
    <cellStyle name="Normal 82 2" xfId="25152" xr:uid="{00000000-0005-0000-0000-0000C2620000}"/>
    <cellStyle name="Normal 82 3" xfId="25153" xr:uid="{00000000-0005-0000-0000-0000C3620000}"/>
    <cellStyle name="Normal 83" xfId="25154" xr:uid="{00000000-0005-0000-0000-0000C4620000}"/>
    <cellStyle name="Normal 83 2" xfId="25155" xr:uid="{00000000-0005-0000-0000-0000C5620000}"/>
    <cellStyle name="Normal 83 3" xfId="25156" xr:uid="{00000000-0005-0000-0000-0000C6620000}"/>
    <cellStyle name="Normal 84" xfId="25157" xr:uid="{00000000-0005-0000-0000-0000C7620000}"/>
    <cellStyle name="Normal 84 2" xfId="25158" xr:uid="{00000000-0005-0000-0000-0000C8620000}"/>
    <cellStyle name="Normal 84 3" xfId="25159" xr:uid="{00000000-0005-0000-0000-0000C9620000}"/>
    <cellStyle name="Normal 85" xfId="25160" xr:uid="{00000000-0005-0000-0000-0000CA620000}"/>
    <cellStyle name="Normal 85 2" xfId="25161" xr:uid="{00000000-0005-0000-0000-0000CB620000}"/>
    <cellStyle name="Normal 86" xfId="25162" xr:uid="{00000000-0005-0000-0000-0000CC620000}"/>
    <cellStyle name="Normal 86 2" xfId="25163" xr:uid="{00000000-0005-0000-0000-0000CD620000}"/>
    <cellStyle name="Normal 87" xfId="25164" xr:uid="{00000000-0005-0000-0000-0000CE620000}"/>
    <cellStyle name="Normal 87 2" xfId="25165" xr:uid="{00000000-0005-0000-0000-0000CF620000}"/>
    <cellStyle name="Normal 88" xfId="25166" xr:uid="{00000000-0005-0000-0000-0000D0620000}"/>
    <cellStyle name="Normal 89" xfId="25167" xr:uid="{00000000-0005-0000-0000-0000D1620000}"/>
    <cellStyle name="Normal 9" xfId="15" xr:uid="{00000000-0005-0000-0000-0000D2620000}"/>
    <cellStyle name="Normal 9 2" xfId="25168" xr:uid="{00000000-0005-0000-0000-0000D3620000}"/>
    <cellStyle name="Normal 9 2 2" xfId="25169" xr:uid="{00000000-0005-0000-0000-0000D4620000}"/>
    <cellStyle name="Normal 9 2 2 2" xfId="25170" xr:uid="{00000000-0005-0000-0000-0000D5620000}"/>
    <cellStyle name="Normal 9 2 2 3" xfId="25171" xr:uid="{00000000-0005-0000-0000-0000D6620000}"/>
    <cellStyle name="Normal 9 2 3" xfId="25172" xr:uid="{00000000-0005-0000-0000-0000D7620000}"/>
    <cellStyle name="Normal 9 2 4" xfId="25173" xr:uid="{00000000-0005-0000-0000-0000D8620000}"/>
    <cellStyle name="Normal 9 3" xfId="25174" xr:uid="{00000000-0005-0000-0000-0000D9620000}"/>
    <cellStyle name="Normal 9 3 10" xfId="25175" xr:uid="{00000000-0005-0000-0000-0000DA620000}"/>
    <cellStyle name="Normal 9 3 10 2" xfId="25176" xr:uid="{00000000-0005-0000-0000-0000DB620000}"/>
    <cellStyle name="Normal 9 3 10 2 2" xfId="25177" xr:uid="{00000000-0005-0000-0000-0000DC620000}"/>
    <cellStyle name="Normal 9 3 10 2 3" xfId="25178" xr:uid="{00000000-0005-0000-0000-0000DD620000}"/>
    <cellStyle name="Normal 9 3 10 3" xfId="25179" xr:uid="{00000000-0005-0000-0000-0000DE620000}"/>
    <cellStyle name="Normal 9 3 10 4" xfId="25180" xr:uid="{00000000-0005-0000-0000-0000DF620000}"/>
    <cellStyle name="Normal 9 3 11" xfId="25181" xr:uid="{00000000-0005-0000-0000-0000E0620000}"/>
    <cellStyle name="Normal 9 3 11 2" xfId="25182" xr:uid="{00000000-0005-0000-0000-0000E1620000}"/>
    <cellStyle name="Normal 9 3 11 2 2" xfId="25183" xr:uid="{00000000-0005-0000-0000-0000E2620000}"/>
    <cellStyle name="Normal 9 3 11 2 3" xfId="25184" xr:uid="{00000000-0005-0000-0000-0000E3620000}"/>
    <cellStyle name="Normal 9 3 11 3" xfId="25185" xr:uid="{00000000-0005-0000-0000-0000E4620000}"/>
    <cellStyle name="Normal 9 3 11 4" xfId="25186" xr:uid="{00000000-0005-0000-0000-0000E5620000}"/>
    <cellStyle name="Normal 9 3 12" xfId="25187" xr:uid="{00000000-0005-0000-0000-0000E6620000}"/>
    <cellStyle name="Normal 9 3 12 2" xfId="25188" xr:uid="{00000000-0005-0000-0000-0000E7620000}"/>
    <cellStyle name="Normal 9 3 12 2 2" xfId="25189" xr:uid="{00000000-0005-0000-0000-0000E8620000}"/>
    <cellStyle name="Normal 9 3 12 2 3" xfId="25190" xr:uid="{00000000-0005-0000-0000-0000E9620000}"/>
    <cellStyle name="Normal 9 3 12 3" xfId="25191" xr:uid="{00000000-0005-0000-0000-0000EA620000}"/>
    <cellStyle name="Normal 9 3 12 4" xfId="25192" xr:uid="{00000000-0005-0000-0000-0000EB620000}"/>
    <cellStyle name="Normal 9 3 13" xfId="25193" xr:uid="{00000000-0005-0000-0000-0000EC620000}"/>
    <cellStyle name="Normal 9 3 13 2" xfId="25194" xr:uid="{00000000-0005-0000-0000-0000ED620000}"/>
    <cellStyle name="Normal 9 3 13 3" xfId="25195" xr:uid="{00000000-0005-0000-0000-0000EE620000}"/>
    <cellStyle name="Normal 9 3 14" xfId="25196" xr:uid="{00000000-0005-0000-0000-0000EF620000}"/>
    <cellStyle name="Normal 9 3 15" xfId="25197" xr:uid="{00000000-0005-0000-0000-0000F0620000}"/>
    <cellStyle name="Normal 9 3 16" xfId="25198" xr:uid="{00000000-0005-0000-0000-0000F1620000}"/>
    <cellStyle name="Normal 9 3 17" xfId="25199" xr:uid="{00000000-0005-0000-0000-0000F2620000}"/>
    <cellStyle name="Normal 9 3 18" xfId="25200" xr:uid="{00000000-0005-0000-0000-0000F3620000}"/>
    <cellStyle name="Normal 9 3 19" xfId="25201" xr:uid="{00000000-0005-0000-0000-0000F4620000}"/>
    <cellStyle name="Normal 9 3 2" xfId="25202" xr:uid="{00000000-0005-0000-0000-0000F5620000}"/>
    <cellStyle name="Normal 9 3 2 10" xfId="25203" xr:uid="{00000000-0005-0000-0000-0000F6620000}"/>
    <cellStyle name="Normal 9 3 2 11" xfId="25204" xr:uid="{00000000-0005-0000-0000-0000F7620000}"/>
    <cellStyle name="Normal 9 3 2 12" xfId="25205" xr:uid="{00000000-0005-0000-0000-0000F8620000}"/>
    <cellStyle name="Normal 9 3 2 13" xfId="25206" xr:uid="{00000000-0005-0000-0000-0000F9620000}"/>
    <cellStyle name="Normal 9 3 2 2" xfId="25207" xr:uid="{00000000-0005-0000-0000-0000FA620000}"/>
    <cellStyle name="Normal 9 3 2 2 2" xfId="25208" xr:uid="{00000000-0005-0000-0000-0000FB620000}"/>
    <cellStyle name="Normal 9 3 2 2 2 2" xfId="25209" xr:uid="{00000000-0005-0000-0000-0000FC620000}"/>
    <cellStyle name="Normal 9 3 2 2 2 2 2" xfId="25210" xr:uid="{00000000-0005-0000-0000-0000FD620000}"/>
    <cellStyle name="Normal 9 3 2 2 2 2 2 2" xfId="25211" xr:uid="{00000000-0005-0000-0000-0000FE620000}"/>
    <cellStyle name="Normal 9 3 2 2 2 2 2 3" xfId="25212" xr:uid="{00000000-0005-0000-0000-0000FF620000}"/>
    <cellStyle name="Normal 9 3 2 2 2 2 3" xfId="25213" xr:uid="{00000000-0005-0000-0000-000000630000}"/>
    <cellStyle name="Normal 9 3 2 2 2 2 4" xfId="25214" xr:uid="{00000000-0005-0000-0000-000001630000}"/>
    <cellStyle name="Normal 9 3 2 2 2 3" xfId="25215" xr:uid="{00000000-0005-0000-0000-000002630000}"/>
    <cellStyle name="Normal 9 3 2 2 2 3 2" xfId="25216" xr:uid="{00000000-0005-0000-0000-000003630000}"/>
    <cellStyle name="Normal 9 3 2 2 2 3 2 2" xfId="25217" xr:uid="{00000000-0005-0000-0000-000004630000}"/>
    <cellStyle name="Normal 9 3 2 2 2 3 2 3" xfId="25218" xr:uid="{00000000-0005-0000-0000-000005630000}"/>
    <cellStyle name="Normal 9 3 2 2 2 3 3" xfId="25219" xr:uid="{00000000-0005-0000-0000-000006630000}"/>
    <cellStyle name="Normal 9 3 2 2 2 3 4" xfId="25220" xr:uid="{00000000-0005-0000-0000-000007630000}"/>
    <cellStyle name="Normal 9 3 2 2 2 4" xfId="25221" xr:uid="{00000000-0005-0000-0000-000008630000}"/>
    <cellStyle name="Normal 9 3 2 2 2 4 2" xfId="25222" xr:uid="{00000000-0005-0000-0000-000009630000}"/>
    <cellStyle name="Normal 9 3 2 2 2 4 2 2" xfId="25223" xr:uid="{00000000-0005-0000-0000-00000A630000}"/>
    <cellStyle name="Normal 9 3 2 2 2 4 2 3" xfId="25224" xr:uid="{00000000-0005-0000-0000-00000B630000}"/>
    <cellStyle name="Normal 9 3 2 2 2 4 3" xfId="25225" xr:uid="{00000000-0005-0000-0000-00000C630000}"/>
    <cellStyle name="Normal 9 3 2 2 2 4 4" xfId="25226" xr:uid="{00000000-0005-0000-0000-00000D630000}"/>
    <cellStyle name="Normal 9 3 2 2 2 5" xfId="25227" xr:uid="{00000000-0005-0000-0000-00000E630000}"/>
    <cellStyle name="Normal 9 3 2 2 2 5 2" xfId="25228" xr:uid="{00000000-0005-0000-0000-00000F630000}"/>
    <cellStyle name="Normal 9 3 2 2 2 5 3" xfId="25229" xr:uid="{00000000-0005-0000-0000-000010630000}"/>
    <cellStyle name="Normal 9 3 2 2 2 6" xfId="25230" xr:uid="{00000000-0005-0000-0000-000011630000}"/>
    <cellStyle name="Normal 9 3 2 2 2 7" xfId="25231" xr:uid="{00000000-0005-0000-0000-000012630000}"/>
    <cellStyle name="Normal 9 3 2 2 3" xfId="25232" xr:uid="{00000000-0005-0000-0000-000013630000}"/>
    <cellStyle name="Normal 9 3 2 2 3 2" xfId="25233" xr:uid="{00000000-0005-0000-0000-000014630000}"/>
    <cellStyle name="Normal 9 3 2 2 3 2 2" xfId="25234" xr:uid="{00000000-0005-0000-0000-000015630000}"/>
    <cellStyle name="Normal 9 3 2 2 3 2 3" xfId="25235" xr:uid="{00000000-0005-0000-0000-000016630000}"/>
    <cellStyle name="Normal 9 3 2 2 3 3" xfId="25236" xr:uid="{00000000-0005-0000-0000-000017630000}"/>
    <cellStyle name="Normal 9 3 2 2 3 4" xfId="25237" xr:uid="{00000000-0005-0000-0000-000018630000}"/>
    <cellStyle name="Normal 9 3 2 2 4" xfId="25238" xr:uid="{00000000-0005-0000-0000-000019630000}"/>
    <cellStyle name="Normal 9 3 2 2 4 2" xfId="25239" xr:uid="{00000000-0005-0000-0000-00001A630000}"/>
    <cellStyle name="Normal 9 3 2 2 4 2 2" xfId="25240" xr:uid="{00000000-0005-0000-0000-00001B630000}"/>
    <cellStyle name="Normal 9 3 2 2 4 2 3" xfId="25241" xr:uid="{00000000-0005-0000-0000-00001C630000}"/>
    <cellStyle name="Normal 9 3 2 2 4 3" xfId="25242" xr:uid="{00000000-0005-0000-0000-00001D630000}"/>
    <cellStyle name="Normal 9 3 2 2 4 4" xfId="25243" xr:uid="{00000000-0005-0000-0000-00001E630000}"/>
    <cellStyle name="Normal 9 3 2 2 5" xfId="25244" xr:uid="{00000000-0005-0000-0000-00001F630000}"/>
    <cellStyle name="Normal 9 3 2 2 5 2" xfId="25245" xr:uid="{00000000-0005-0000-0000-000020630000}"/>
    <cellStyle name="Normal 9 3 2 2 5 2 2" xfId="25246" xr:uid="{00000000-0005-0000-0000-000021630000}"/>
    <cellStyle name="Normal 9 3 2 2 5 2 3" xfId="25247" xr:uid="{00000000-0005-0000-0000-000022630000}"/>
    <cellStyle name="Normal 9 3 2 2 5 3" xfId="25248" xr:uid="{00000000-0005-0000-0000-000023630000}"/>
    <cellStyle name="Normal 9 3 2 2 5 4" xfId="25249" xr:uid="{00000000-0005-0000-0000-000024630000}"/>
    <cellStyle name="Normal 9 3 2 2 6" xfId="25250" xr:uid="{00000000-0005-0000-0000-000025630000}"/>
    <cellStyle name="Normal 9 3 2 2 6 2" xfId="25251" xr:uid="{00000000-0005-0000-0000-000026630000}"/>
    <cellStyle name="Normal 9 3 2 2 6 3" xfId="25252" xr:uid="{00000000-0005-0000-0000-000027630000}"/>
    <cellStyle name="Normal 9 3 2 2 7" xfId="25253" xr:uid="{00000000-0005-0000-0000-000028630000}"/>
    <cellStyle name="Normal 9 3 2 2 8" xfId="25254" xr:uid="{00000000-0005-0000-0000-000029630000}"/>
    <cellStyle name="Normal 9 3 2 2 9" xfId="25255" xr:uid="{00000000-0005-0000-0000-00002A630000}"/>
    <cellStyle name="Normal 9 3 2 3" xfId="25256" xr:uid="{00000000-0005-0000-0000-00002B630000}"/>
    <cellStyle name="Normal 9 3 2 3 2" xfId="25257" xr:uid="{00000000-0005-0000-0000-00002C630000}"/>
    <cellStyle name="Normal 9 3 2 3 2 2" xfId="25258" xr:uid="{00000000-0005-0000-0000-00002D630000}"/>
    <cellStyle name="Normal 9 3 2 3 2 2 2" xfId="25259" xr:uid="{00000000-0005-0000-0000-00002E630000}"/>
    <cellStyle name="Normal 9 3 2 3 2 2 3" xfId="25260" xr:uid="{00000000-0005-0000-0000-00002F630000}"/>
    <cellStyle name="Normal 9 3 2 3 2 3" xfId="25261" xr:uid="{00000000-0005-0000-0000-000030630000}"/>
    <cellStyle name="Normal 9 3 2 3 2 4" xfId="25262" xr:uid="{00000000-0005-0000-0000-000031630000}"/>
    <cellStyle name="Normal 9 3 2 3 3" xfId="25263" xr:uid="{00000000-0005-0000-0000-000032630000}"/>
    <cellStyle name="Normal 9 3 2 3 3 2" xfId="25264" xr:uid="{00000000-0005-0000-0000-000033630000}"/>
    <cellStyle name="Normal 9 3 2 3 3 2 2" xfId="25265" xr:uid="{00000000-0005-0000-0000-000034630000}"/>
    <cellStyle name="Normal 9 3 2 3 3 2 3" xfId="25266" xr:uid="{00000000-0005-0000-0000-000035630000}"/>
    <cellStyle name="Normal 9 3 2 3 3 3" xfId="25267" xr:uid="{00000000-0005-0000-0000-000036630000}"/>
    <cellStyle name="Normal 9 3 2 3 3 4" xfId="25268" xr:uid="{00000000-0005-0000-0000-000037630000}"/>
    <cellStyle name="Normal 9 3 2 3 4" xfId="25269" xr:uid="{00000000-0005-0000-0000-000038630000}"/>
    <cellStyle name="Normal 9 3 2 3 4 2" xfId="25270" xr:uid="{00000000-0005-0000-0000-000039630000}"/>
    <cellStyle name="Normal 9 3 2 3 4 2 2" xfId="25271" xr:uid="{00000000-0005-0000-0000-00003A630000}"/>
    <cellStyle name="Normal 9 3 2 3 4 2 3" xfId="25272" xr:uid="{00000000-0005-0000-0000-00003B630000}"/>
    <cellStyle name="Normal 9 3 2 3 4 3" xfId="25273" xr:uid="{00000000-0005-0000-0000-00003C630000}"/>
    <cellStyle name="Normal 9 3 2 3 4 4" xfId="25274" xr:uid="{00000000-0005-0000-0000-00003D630000}"/>
    <cellStyle name="Normal 9 3 2 3 5" xfId="25275" xr:uid="{00000000-0005-0000-0000-00003E630000}"/>
    <cellStyle name="Normal 9 3 2 3 5 2" xfId="25276" xr:uid="{00000000-0005-0000-0000-00003F630000}"/>
    <cellStyle name="Normal 9 3 2 3 5 3" xfId="25277" xr:uid="{00000000-0005-0000-0000-000040630000}"/>
    <cellStyle name="Normal 9 3 2 3 6" xfId="25278" xr:uid="{00000000-0005-0000-0000-000041630000}"/>
    <cellStyle name="Normal 9 3 2 3 7" xfId="25279" xr:uid="{00000000-0005-0000-0000-000042630000}"/>
    <cellStyle name="Normal 9 3 2 4" xfId="25280" xr:uid="{00000000-0005-0000-0000-000043630000}"/>
    <cellStyle name="Normal 9 3 2 5" xfId="25281" xr:uid="{00000000-0005-0000-0000-000044630000}"/>
    <cellStyle name="Normal 9 3 2 5 2" xfId="25282" xr:uid="{00000000-0005-0000-0000-000045630000}"/>
    <cellStyle name="Normal 9 3 2 5 2 2" xfId="25283" xr:uid="{00000000-0005-0000-0000-000046630000}"/>
    <cellStyle name="Normal 9 3 2 5 2 3" xfId="25284" xr:uid="{00000000-0005-0000-0000-000047630000}"/>
    <cellStyle name="Normal 9 3 2 5 3" xfId="25285" xr:uid="{00000000-0005-0000-0000-000048630000}"/>
    <cellStyle name="Normal 9 3 2 5 4" xfId="25286" xr:uid="{00000000-0005-0000-0000-000049630000}"/>
    <cellStyle name="Normal 9 3 2 6" xfId="25287" xr:uid="{00000000-0005-0000-0000-00004A630000}"/>
    <cellStyle name="Normal 9 3 2 6 2" xfId="25288" xr:uid="{00000000-0005-0000-0000-00004B630000}"/>
    <cellStyle name="Normal 9 3 2 6 2 2" xfId="25289" xr:uid="{00000000-0005-0000-0000-00004C630000}"/>
    <cellStyle name="Normal 9 3 2 6 2 3" xfId="25290" xr:uid="{00000000-0005-0000-0000-00004D630000}"/>
    <cellStyle name="Normal 9 3 2 6 3" xfId="25291" xr:uid="{00000000-0005-0000-0000-00004E630000}"/>
    <cellStyle name="Normal 9 3 2 6 4" xfId="25292" xr:uid="{00000000-0005-0000-0000-00004F630000}"/>
    <cellStyle name="Normal 9 3 2 7" xfId="25293" xr:uid="{00000000-0005-0000-0000-000050630000}"/>
    <cellStyle name="Normal 9 3 2 7 2" xfId="25294" xr:uid="{00000000-0005-0000-0000-000051630000}"/>
    <cellStyle name="Normal 9 3 2 7 2 2" xfId="25295" xr:uid="{00000000-0005-0000-0000-000052630000}"/>
    <cellStyle name="Normal 9 3 2 7 2 3" xfId="25296" xr:uid="{00000000-0005-0000-0000-000053630000}"/>
    <cellStyle name="Normal 9 3 2 7 3" xfId="25297" xr:uid="{00000000-0005-0000-0000-000054630000}"/>
    <cellStyle name="Normal 9 3 2 7 4" xfId="25298" xr:uid="{00000000-0005-0000-0000-000055630000}"/>
    <cellStyle name="Normal 9 3 2 8" xfId="25299" xr:uid="{00000000-0005-0000-0000-000056630000}"/>
    <cellStyle name="Normal 9 3 2 8 2" xfId="25300" xr:uid="{00000000-0005-0000-0000-000057630000}"/>
    <cellStyle name="Normal 9 3 2 8 3" xfId="25301" xr:uid="{00000000-0005-0000-0000-000058630000}"/>
    <cellStyle name="Normal 9 3 2 9" xfId="25302" xr:uid="{00000000-0005-0000-0000-000059630000}"/>
    <cellStyle name="Normal 9 3 20" xfId="25303" xr:uid="{00000000-0005-0000-0000-00005A630000}"/>
    <cellStyle name="Normal 9 3 21" xfId="25304" xr:uid="{00000000-0005-0000-0000-00005B630000}"/>
    <cellStyle name="Normal 9 3 3" xfId="25305" xr:uid="{00000000-0005-0000-0000-00005C630000}"/>
    <cellStyle name="Normal 9 3 3 10" xfId="25306" xr:uid="{00000000-0005-0000-0000-00005D630000}"/>
    <cellStyle name="Normal 9 3 3 2" xfId="25307" xr:uid="{00000000-0005-0000-0000-00005E630000}"/>
    <cellStyle name="Normal 9 3 3 2 2" xfId="25308" xr:uid="{00000000-0005-0000-0000-00005F630000}"/>
    <cellStyle name="Normal 9 3 3 2 2 2" xfId="25309" xr:uid="{00000000-0005-0000-0000-000060630000}"/>
    <cellStyle name="Normal 9 3 3 2 2 2 2" xfId="25310" xr:uid="{00000000-0005-0000-0000-000061630000}"/>
    <cellStyle name="Normal 9 3 3 2 2 2 2 2" xfId="25311" xr:uid="{00000000-0005-0000-0000-000062630000}"/>
    <cellStyle name="Normal 9 3 3 2 2 2 2 3" xfId="25312" xr:uid="{00000000-0005-0000-0000-000063630000}"/>
    <cellStyle name="Normal 9 3 3 2 2 2 3" xfId="25313" xr:uid="{00000000-0005-0000-0000-000064630000}"/>
    <cellStyle name="Normal 9 3 3 2 2 2 4" xfId="25314" xr:uid="{00000000-0005-0000-0000-000065630000}"/>
    <cellStyle name="Normal 9 3 3 2 2 3" xfId="25315" xr:uid="{00000000-0005-0000-0000-000066630000}"/>
    <cellStyle name="Normal 9 3 3 2 2 3 2" xfId="25316" xr:uid="{00000000-0005-0000-0000-000067630000}"/>
    <cellStyle name="Normal 9 3 3 2 2 3 2 2" xfId="25317" xr:uid="{00000000-0005-0000-0000-000068630000}"/>
    <cellStyle name="Normal 9 3 3 2 2 3 2 3" xfId="25318" xr:uid="{00000000-0005-0000-0000-000069630000}"/>
    <cellStyle name="Normal 9 3 3 2 2 3 3" xfId="25319" xr:uid="{00000000-0005-0000-0000-00006A630000}"/>
    <cellStyle name="Normal 9 3 3 2 2 3 4" xfId="25320" xr:uid="{00000000-0005-0000-0000-00006B630000}"/>
    <cellStyle name="Normal 9 3 3 2 2 4" xfId="25321" xr:uid="{00000000-0005-0000-0000-00006C630000}"/>
    <cellStyle name="Normal 9 3 3 2 2 4 2" xfId="25322" xr:uid="{00000000-0005-0000-0000-00006D630000}"/>
    <cellStyle name="Normal 9 3 3 2 2 4 2 2" xfId="25323" xr:uid="{00000000-0005-0000-0000-00006E630000}"/>
    <cellStyle name="Normal 9 3 3 2 2 4 2 3" xfId="25324" xr:uid="{00000000-0005-0000-0000-00006F630000}"/>
    <cellStyle name="Normal 9 3 3 2 2 4 3" xfId="25325" xr:uid="{00000000-0005-0000-0000-000070630000}"/>
    <cellStyle name="Normal 9 3 3 2 2 4 4" xfId="25326" xr:uid="{00000000-0005-0000-0000-000071630000}"/>
    <cellStyle name="Normal 9 3 3 2 2 5" xfId="25327" xr:uid="{00000000-0005-0000-0000-000072630000}"/>
    <cellStyle name="Normal 9 3 3 2 2 5 2" xfId="25328" xr:uid="{00000000-0005-0000-0000-000073630000}"/>
    <cellStyle name="Normal 9 3 3 2 2 5 3" xfId="25329" xr:uid="{00000000-0005-0000-0000-000074630000}"/>
    <cellStyle name="Normal 9 3 3 2 2 6" xfId="25330" xr:uid="{00000000-0005-0000-0000-000075630000}"/>
    <cellStyle name="Normal 9 3 3 2 2 7" xfId="25331" xr:uid="{00000000-0005-0000-0000-000076630000}"/>
    <cellStyle name="Normal 9 3 3 2 3" xfId="25332" xr:uid="{00000000-0005-0000-0000-000077630000}"/>
    <cellStyle name="Normal 9 3 3 2 3 2" xfId="25333" xr:uid="{00000000-0005-0000-0000-000078630000}"/>
    <cellStyle name="Normal 9 3 3 2 3 2 2" xfId="25334" xr:uid="{00000000-0005-0000-0000-000079630000}"/>
    <cellStyle name="Normal 9 3 3 2 3 2 3" xfId="25335" xr:uid="{00000000-0005-0000-0000-00007A630000}"/>
    <cellStyle name="Normal 9 3 3 2 3 3" xfId="25336" xr:uid="{00000000-0005-0000-0000-00007B630000}"/>
    <cellStyle name="Normal 9 3 3 2 3 4" xfId="25337" xr:uid="{00000000-0005-0000-0000-00007C630000}"/>
    <cellStyle name="Normal 9 3 3 2 4" xfId="25338" xr:uid="{00000000-0005-0000-0000-00007D630000}"/>
    <cellStyle name="Normal 9 3 3 2 4 2" xfId="25339" xr:uid="{00000000-0005-0000-0000-00007E630000}"/>
    <cellStyle name="Normal 9 3 3 2 4 2 2" xfId="25340" xr:uid="{00000000-0005-0000-0000-00007F630000}"/>
    <cellStyle name="Normal 9 3 3 2 4 2 3" xfId="25341" xr:uid="{00000000-0005-0000-0000-000080630000}"/>
    <cellStyle name="Normal 9 3 3 2 4 3" xfId="25342" xr:uid="{00000000-0005-0000-0000-000081630000}"/>
    <cellStyle name="Normal 9 3 3 2 4 4" xfId="25343" xr:uid="{00000000-0005-0000-0000-000082630000}"/>
    <cellStyle name="Normal 9 3 3 2 5" xfId="25344" xr:uid="{00000000-0005-0000-0000-000083630000}"/>
    <cellStyle name="Normal 9 3 3 2 5 2" xfId="25345" xr:uid="{00000000-0005-0000-0000-000084630000}"/>
    <cellStyle name="Normal 9 3 3 2 5 2 2" xfId="25346" xr:uid="{00000000-0005-0000-0000-000085630000}"/>
    <cellStyle name="Normal 9 3 3 2 5 2 3" xfId="25347" xr:uid="{00000000-0005-0000-0000-000086630000}"/>
    <cellStyle name="Normal 9 3 3 2 5 3" xfId="25348" xr:uid="{00000000-0005-0000-0000-000087630000}"/>
    <cellStyle name="Normal 9 3 3 2 5 4" xfId="25349" xr:uid="{00000000-0005-0000-0000-000088630000}"/>
    <cellStyle name="Normal 9 3 3 2 6" xfId="25350" xr:uid="{00000000-0005-0000-0000-000089630000}"/>
    <cellStyle name="Normal 9 3 3 2 6 2" xfId="25351" xr:uid="{00000000-0005-0000-0000-00008A630000}"/>
    <cellStyle name="Normal 9 3 3 2 6 3" xfId="25352" xr:uid="{00000000-0005-0000-0000-00008B630000}"/>
    <cellStyle name="Normal 9 3 3 2 7" xfId="25353" xr:uid="{00000000-0005-0000-0000-00008C630000}"/>
    <cellStyle name="Normal 9 3 3 2 8" xfId="25354" xr:uid="{00000000-0005-0000-0000-00008D630000}"/>
    <cellStyle name="Normal 9 3 3 2 9" xfId="25355" xr:uid="{00000000-0005-0000-0000-00008E630000}"/>
    <cellStyle name="Normal 9 3 3 3" xfId="25356" xr:uid="{00000000-0005-0000-0000-00008F630000}"/>
    <cellStyle name="Normal 9 3 3 3 2" xfId="25357" xr:uid="{00000000-0005-0000-0000-000090630000}"/>
    <cellStyle name="Normal 9 3 3 3 2 2" xfId="25358" xr:uid="{00000000-0005-0000-0000-000091630000}"/>
    <cellStyle name="Normal 9 3 3 3 2 2 2" xfId="25359" xr:uid="{00000000-0005-0000-0000-000092630000}"/>
    <cellStyle name="Normal 9 3 3 3 2 2 3" xfId="25360" xr:uid="{00000000-0005-0000-0000-000093630000}"/>
    <cellStyle name="Normal 9 3 3 3 2 3" xfId="25361" xr:uid="{00000000-0005-0000-0000-000094630000}"/>
    <cellStyle name="Normal 9 3 3 3 2 4" xfId="25362" xr:uid="{00000000-0005-0000-0000-000095630000}"/>
    <cellStyle name="Normal 9 3 3 3 3" xfId="25363" xr:uid="{00000000-0005-0000-0000-000096630000}"/>
    <cellStyle name="Normal 9 3 3 3 3 2" xfId="25364" xr:uid="{00000000-0005-0000-0000-000097630000}"/>
    <cellStyle name="Normal 9 3 3 3 3 2 2" xfId="25365" xr:uid="{00000000-0005-0000-0000-000098630000}"/>
    <cellStyle name="Normal 9 3 3 3 3 2 3" xfId="25366" xr:uid="{00000000-0005-0000-0000-000099630000}"/>
    <cellStyle name="Normal 9 3 3 3 3 3" xfId="25367" xr:uid="{00000000-0005-0000-0000-00009A630000}"/>
    <cellStyle name="Normal 9 3 3 3 3 4" xfId="25368" xr:uid="{00000000-0005-0000-0000-00009B630000}"/>
    <cellStyle name="Normal 9 3 3 3 4" xfId="25369" xr:uid="{00000000-0005-0000-0000-00009C630000}"/>
    <cellStyle name="Normal 9 3 3 3 4 2" xfId="25370" xr:uid="{00000000-0005-0000-0000-00009D630000}"/>
    <cellStyle name="Normal 9 3 3 3 4 2 2" xfId="25371" xr:uid="{00000000-0005-0000-0000-00009E630000}"/>
    <cellStyle name="Normal 9 3 3 3 4 2 3" xfId="25372" xr:uid="{00000000-0005-0000-0000-00009F630000}"/>
    <cellStyle name="Normal 9 3 3 3 4 3" xfId="25373" xr:uid="{00000000-0005-0000-0000-0000A0630000}"/>
    <cellStyle name="Normal 9 3 3 3 4 4" xfId="25374" xr:uid="{00000000-0005-0000-0000-0000A1630000}"/>
    <cellStyle name="Normal 9 3 3 3 5" xfId="25375" xr:uid="{00000000-0005-0000-0000-0000A2630000}"/>
    <cellStyle name="Normal 9 3 3 3 5 2" xfId="25376" xr:uid="{00000000-0005-0000-0000-0000A3630000}"/>
    <cellStyle name="Normal 9 3 3 3 5 3" xfId="25377" xr:uid="{00000000-0005-0000-0000-0000A4630000}"/>
    <cellStyle name="Normal 9 3 3 3 6" xfId="25378" xr:uid="{00000000-0005-0000-0000-0000A5630000}"/>
    <cellStyle name="Normal 9 3 3 3 7" xfId="25379" xr:uid="{00000000-0005-0000-0000-0000A6630000}"/>
    <cellStyle name="Normal 9 3 3 4" xfId="25380" xr:uid="{00000000-0005-0000-0000-0000A7630000}"/>
    <cellStyle name="Normal 9 3 3 4 2" xfId="25381" xr:uid="{00000000-0005-0000-0000-0000A8630000}"/>
    <cellStyle name="Normal 9 3 3 4 2 2" xfId="25382" xr:uid="{00000000-0005-0000-0000-0000A9630000}"/>
    <cellStyle name="Normal 9 3 3 4 2 3" xfId="25383" xr:uid="{00000000-0005-0000-0000-0000AA630000}"/>
    <cellStyle name="Normal 9 3 3 4 3" xfId="25384" xr:uid="{00000000-0005-0000-0000-0000AB630000}"/>
    <cellStyle name="Normal 9 3 3 4 4" xfId="25385" xr:uid="{00000000-0005-0000-0000-0000AC630000}"/>
    <cellStyle name="Normal 9 3 3 5" xfId="25386" xr:uid="{00000000-0005-0000-0000-0000AD630000}"/>
    <cellStyle name="Normal 9 3 3 5 2" xfId="25387" xr:uid="{00000000-0005-0000-0000-0000AE630000}"/>
    <cellStyle name="Normal 9 3 3 5 2 2" xfId="25388" xr:uid="{00000000-0005-0000-0000-0000AF630000}"/>
    <cellStyle name="Normal 9 3 3 5 2 3" xfId="25389" xr:uid="{00000000-0005-0000-0000-0000B0630000}"/>
    <cellStyle name="Normal 9 3 3 5 3" xfId="25390" xr:uid="{00000000-0005-0000-0000-0000B1630000}"/>
    <cellStyle name="Normal 9 3 3 5 4" xfId="25391" xr:uid="{00000000-0005-0000-0000-0000B2630000}"/>
    <cellStyle name="Normal 9 3 3 6" xfId="25392" xr:uid="{00000000-0005-0000-0000-0000B3630000}"/>
    <cellStyle name="Normal 9 3 3 6 2" xfId="25393" xr:uid="{00000000-0005-0000-0000-0000B4630000}"/>
    <cellStyle name="Normal 9 3 3 6 2 2" xfId="25394" xr:uid="{00000000-0005-0000-0000-0000B5630000}"/>
    <cellStyle name="Normal 9 3 3 6 2 3" xfId="25395" xr:uid="{00000000-0005-0000-0000-0000B6630000}"/>
    <cellStyle name="Normal 9 3 3 6 3" xfId="25396" xr:uid="{00000000-0005-0000-0000-0000B7630000}"/>
    <cellStyle name="Normal 9 3 3 6 4" xfId="25397" xr:uid="{00000000-0005-0000-0000-0000B8630000}"/>
    <cellStyle name="Normal 9 3 3 7" xfId="25398" xr:uid="{00000000-0005-0000-0000-0000B9630000}"/>
    <cellStyle name="Normal 9 3 3 7 2" xfId="25399" xr:uid="{00000000-0005-0000-0000-0000BA630000}"/>
    <cellStyle name="Normal 9 3 3 7 3" xfId="25400" xr:uid="{00000000-0005-0000-0000-0000BB630000}"/>
    <cellStyle name="Normal 9 3 3 8" xfId="25401" xr:uid="{00000000-0005-0000-0000-0000BC630000}"/>
    <cellStyle name="Normal 9 3 3 9" xfId="25402" xr:uid="{00000000-0005-0000-0000-0000BD630000}"/>
    <cellStyle name="Normal 9 3 4" xfId="25403" xr:uid="{00000000-0005-0000-0000-0000BE630000}"/>
    <cellStyle name="Normal 9 3 4 2" xfId="25404" xr:uid="{00000000-0005-0000-0000-0000BF630000}"/>
    <cellStyle name="Normal 9 3 4 2 2" xfId="25405" xr:uid="{00000000-0005-0000-0000-0000C0630000}"/>
    <cellStyle name="Normal 9 3 4 2 2 2" xfId="25406" xr:uid="{00000000-0005-0000-0000-0000C1630000}"/>
    <cellStyle name="Normal 9 3 4 2 2 2 2" xfId="25407" xr:uid="{00000000-0005-0000-0000-0000C2630000}"/>
    <cellStyle name="Normal 9 3 4 2 2 2 3" xfId="25408" xr:uid="{00000000-0005-0000-0000-0000C3630000}"/>
    <cellStyle name="Normal 9 3 4 2 2 3" xfId="25409" xr:uid="{00000000-0005-0000-0000-0000C4630000}"/>
    <cellStyle name="Normal 9 3 4 2 2 4" xfId="25410" xr:uid="{00000000-0005-0000-0000-0000C5630000}"/>
    <cellStyle name="Normal 9 3 4 2 3" xfId="25411" xr:uid="{00000000-0005-0000-0000-0000C6630000}"/>
    <cellStyle name="Normal 9 3 4 2 3 2" xfId="25412" xr:uid="{00000000-0005-0000-0000-0000C7630000}"/>
    <cellStyle name="Normal 9 3 4 2 3 2 2" xfId="25413" xr:uid="{00000000-0005-0000-0000-0000C8630000}"/>
    <cellStyle name="Normal 9 3 4 2 3 2 3" xfId="25414" xr:uid="{00000000-0005-0000-0000-0000C9630000}"/>
    <cellStyle name="Normal 9 3 4 2 3 3" xfId="25415" xr:uid="{00000000-0005-0000-0000-0000CA630000}"/>
    <cellStyle name="Normal 9 3 4 2 3 4" xfId="25416" xr:uid="{00000000-0005-0000-0000-0000CB630000}"/>
    <cellStyle name="Normal 9 3 4 2 4" xfId="25417" xr:uid="{00000000-0005-0000-0000-0000CC630000}"/>
    <cellStyle name="Normal 9 3 4 2 4 2" xfId="25418" xr:uid="{00000000-0005-0000-0000-0000CD630000}"/>
    <cellStyle name="Normal 9 3 4 2 4 2 2" xfId="25419" xr:uid="{00000000-0005-0000-0000-0000CE630000}"/>
    <cellStyle name="Normal 9 3 4 2 4 2 3" xfId="25420" xr:uid="{00000000-0005-0000-0000-0000CF630000}"/>
    <cellStyle name="Normal 9 3 4 2 4 3" xfId="25421" xr:uid="{00000000-0005-0000-0000-0000D0630000}"/>
    <cellStyle name="Normal 9 3 4 2 4 4" xfId="25422" xr:uid="{00000000-0005-0000-0000-0000D1630000}"/>
    <cellStyle name="Normal 9 3 4 2 5" xfId="25423" xr:uid="{00000000-0005-0000-0000-0000D2630000}"/>
    <cellStyle name="Normal 9 3 4 2 5 2" xfId="25424" xr:uid="{00000000-0005-0000-0000-0000D3630000}"/>
    <cellStyle name="Normal 9 3 4 2 5 3" xfId="25425" xr:uid="{00000000-0005-0000-0000-0000D4630000}"/>
    <cellStyle name="Normal 9 3 4 2 6" xfId="25426" xr:uid="{00000000-0005-0000-0000-0000D5630000}"/>
    <cellStyle name="Normal 9 3 4 2 7" xfId="25427" xr:uid="{00000000-0005-0000-0000-0000D6630000}"/>
    <cellStyle name="Normal 9 3 4 3" xfId="25428" xr:uid="{00000000-0005-0000-0000-0000D7630000}"/>
    <cellStyle name="Normal 9 3 4 3 2" xfId="25429" xr:uid="{00000000-0005-0000-0000-0000D8630000}"/>
    <cellStyle name="Normal 9 3 4 3 2 2" xfId="25430" xr:uid="{00000000-0005-0000-0000-0000D9630000}"/>
    <cellStyle name="Normal 9 3 4 3 2 3" xfId="25431" xr:uid="{00000000-0005-0000-0000-0000DA630000}"/>
    <cellStyle name="Normal 9 3 4 3 3" xfId="25432" xr:uid="{00000000-0005-0000-0000-0000DB630000}"/>
    <cellStyle name="Normal 9 3 4 3 4" xfId="25433" xr:uid="{00000000-0005-0000-0000-0000DC630000}"/>
    <cellStyle name="Normal 9 3 4 4" xfId="25434" xr:uid="{00000000-0005-0000-0000-0000DD630000}"/>
    <cellStyle name="Normal 9 3 4 4 2" xfId="25435" xr:uid="{00000000-0005-0000-0000-0000DE630000}"/>
    <cellStyle name="Normal 9 3 4 4 2 2" xfId="25436" xr:uid="{00000000-0005-0000-0000-0000DF630000}"/>
    <cellStyle name="Normal 9 3 4 4 2 3" xfId="25437" xr:uid="{00000000-0005-0000-0000-0000E0630000}"/>
    <cellStyle name="Normal 9 3 4 4 3" xfId="25438" xr:uid="{00000000-0005-0000-0000-0000E1630000}"/>
    <cellStyle name="Normal 9 3 4 4 4" xfId="25439" xr:uid="{00000000-0005-0000-0000-0000E2630000}"/>
    <cellStyle name="Normal 9 3 4 5" xfId="25440" xr:uid="{00000000-0005-0000-0000-0000E3630000}"/>
    <cellStyle name="Normal 9 3 4 5 2" xfId="25441" xr:uid="{00000000-0005-0000-0000-0000E4630000}"/>
    <cellStyle name="Normal 9 3 4 5 2 2" xfId="25442" xr:uid="{00000000-0005-0000-0000-0000E5630000}"/>
    <cellStyle name="Normal 9 3 4 5 2 3" xfId="25443" xr:uid="{00000000-0005-0000-0000-0000E6630000}"/>
    <cellStyle name="Normal 9 3 4 5 3" xfId="25444" xr:uid="{00000000-0005-0000-0000-0000E7630000}"/>
    <cellStyle name="Normal 9 3 4 5 4" xfId="25445" xr:uid="{00000000-0005-0000-0000-0000E8630000}"/>
    <cellStyle name="Normal 9 3 4 6" xfId="25446" xr:uid="{00000000-0005-0000-0000-0000E9630000}"/>
    <cellStyle name="Normal 9 3 4 6 2" xfId="25447" xr:uid="{00000000-0005-0000-0000-0000EA630000}"/>
    <cellStyle name="Normal 9 3 4 6 3" xfId="25448" xr:uid="{00000000-0005-0000-0000-0000EB630000}"/>
    <cellStyle name="Normal 9 3 4 7" xfId="25449" xr:uid="{00000000-0005-0000-0000-0000EC630000}"/>
    <cellStyle name="Normal 9 3 4 8" xfId="25450" xr:uid="{00000000-0005-0000-0000-0000ED630000}"/>
    <cellStyle name="Normal 9 3 4 9" xfId="25451" xr:uid="{00000000-0005-0000-0000-0000EE630000}"/>
    <cellStyle name="Normal 9 3 5" xfId="25452" xr:uid="{00000000-0005-0000-0000-0000EF630000}"/>
    <cellStyle name="Normal 9 3 5 2" xfId="25453" xr:uid="{00000000-0005-0000-0000-0000F0630000}"/>
    <cellStyle name="Normal 9 3 5 2 2" xfId="25454" xr:uid="{00000000-0005-0000-0000-0000F1630000}"/>
    <cellStyle name="Normal 9 3 5 2 2 2" xfId="25455" xr:uid="{00000000-0005-0000-0000-0000F2630000}"/>
    <cellStyle name="Normal 9 3 5 2 2 2 2" xfId="25456" xr:uid="{00000000-0005-0000-0000-0000F3630000}"/>
    <cellStyle name="Normal 9 3 5 2 2 2 3" xfId="25457" xr:uid="{00000000-0005-0000-0000-0000F4630000}"/>
    <cellStyle name="Normal 9 3 5 2 2 3" xfId="25458" xr:uid="{00000000-0005-0000-0000-0000F5630000}"/>
    <cellStyle name="Normal 9 3 5 2 2 4" xfId="25459" xr:uid="{00000000-0005-0000-0000-0000F6630000}"/>
    <cellStyle name="Normal 9 3 5 2 3" xfId="25460" xr:uid="{00000000-0005-0000-0000-0000F7630000}"/>
    <cellStyle name="Normal 9 3 5 2 3 2" xfId="25461" xr:uid="{00000000-0005-0000-0000-0000F8630000}"/>
    <cellStyle name="Normal 9 3 5 2 3 2 2" xfId="25462" xr:uid="{00000000-0005-0000-0000-0000F9630000}"/>
    <cellStyle name="Normal 9 3 5 2 3 2 3" xfId="25463" xr:uid="{00000000-0005-0000-0000-0000FA630000}"/>
    <cellStyle name="Normal 9 3 5 2 3 3" xfId="25464" xr:uid="{00000000-0005-0000-0000-0000FB630000}"/>
    <cellStyle name="Normal 9 3 5 2 3 4" xfId="25465" xr:uid="{00000000-0005-0000-0000-0000FC630000}"/>
    <cellStyle name="Normal 9 3 5 2 4" xfId="25466" xr:uid="{00000000-0005-0000-0000-0000FD630000}"/>
    <cellStyle name="Normal 9 3 5 2 4 2" xfId="25467" xr:uid="{00000000-0005-0000-0000-0000FE630000}"/>
    <cellStyle name="Normal 9 3 5 2 4 2 2" xfId="25468" xr:uid="{00000000-0005-0000-0000-0000FF630000}"/>
    <cellStyle name="Normal 9 3 5 2 4 2 3" xfId="25469" xr:uid="{00000000-0005-0000-0000-000000640000}"/>
    <cellStyle name="Normal 9 3 5 2 4 3" xfId="25470" xr:uid="{00000000-0005-0000-0000-000001640000}"/>
    <cellStyle name="Normal 9 3 5 2 4 4" xfId="25471" xr:uid="{00000000-0005-0000-0000-000002640000}"/>
    <cellStyle name="Normal 9 3 5 2 5" xfId="25472" xr:uid="{00000000-0005-0000-0000-000003640000}"/>
    <cellStyle name="Normal 9 3 5 2 5 2" xfId="25473" xr:uid="{00000000-0005-0000-0000-000004640000}"/>
    <cellStyle name="Normal 9 3 5 2 5 3" xfId="25474" xr:uid="{00000000-0005-0000-0000-000005640000}"/>
    <cellStyle name="Normal 9 3 5 2 6" xfId="25475" xr:uid="{00000000-0005-0000-0000-000006640000}"/>
    <cellStyle name="Normal 9 3 5 2 7" xfId="25476" xr:uid="{00000000-0005-0000-0000-000007640000}"/>
    <cellStyle name="Normal 9 3 5 3" xfId="25477" xr:uid="{00000000-0005-0000-0000-000008640000}"/>
    <cellStyle name="Normal 9 3 5 3 2" xfId="25478" xr:uid="{00000000-0005-0000-0000-000009640000}"/>
    <cellStyle name="Normal 9 3 5 3 2 2" xfId="25479" xr:uid="{00000000-0005-0000-0000-00000A640000}"/>
    <cellStyle name="Normal 9 3 5 3 2 3" xfId="25480" xr:uid="{00000000-0005-0000-0000-00000B640000}"/>
    <cellStyle name="Normal 9 3 5 3 3" xfId="25481" xr:uid="{00000000-0005-0000-0000-00000C640000}"/>
    <cellStyle name="Normal 9 3 5 3 4" xfId="25482" xr:uid="{00000000-0005-0000-0000-00000D640000}"/>
    <cellStyle name="Normal 9 3 5 4" xfId="25483" xr:uid="{00000000-0005-0000-0000-00000E640000}"/>
    <cellStyle name="Normal 9 3 5 4 2" xfId="25484" xr:uid="{00000000-0005-0000-0000-00000F640000}"/>
    <cellStyle name="Normal 9 3 5 4 2 2" xfId="25485" xr:uid="{00000000-0005-0000-0000-000010640000}"/>
    <cellStyle name="Normal 9 3 5 4 2 3" xfId="25486" xr:uid="{00000000-0005-0000-0000-000011640000}"/>
    <cellStyle name="Normal 9 3 5 4 3" xfId="25487" xr:uid="{00000000-0005-0000-0000-000012640000}"/>
    <cellStyle name="Normal 9 3 5 4 4" xfId="25488" xr:uid="{00000000-0005-0000-0000-000013640000}"/>
    <cellStyle name="Normal 9 3 5 5" xfId="25489" xr:uid="{00000000-0005-0000-0000-000014640000}"/>
    <cellStyle name="Normal 9 3 5 5 2" xfId="25490" xr:uid="{00000000-0005-0000-0000-000015640000}"/>
    <cellStyle name="Normal 9 3 5 5 2 2" xfId="25491" xr:uid="{00000000-0005-0000-0000-000016640000}"/>
    <cellStyle name="Normal 9 3 5 5 2 3" xfId="25492" xr:uid="{00000000-0005-0000-0000-000017640000}"/>
    <cellStyle name="Normal 9 3 5 5 3" xfId="25493" xr:uid="{00000000-0005-0000-0000-000018640000}"/>
    <cellStyle name="Normal 9 3 5 5 4" xfId="25494" xr:uid="{00000000-0005-0000-0000-000019640000}"/>
    <cellStyle name="Normal 9 3 5 6" xfId="25495" xr:uid="{00000000-0005-0000-0000-00001A640000}"/>
    <cellStyle name="Normal 9 3 5 6 2" xfId="25496" xr:uid="{00000000-0005-0000-0000-00001B640000}"/>
    <cellStyle name="Normal 9 3 5 6 3" xfId="25497" xr:uid="{00000000-0005-0000-0000-00001C640000}"/>
    <cellStyle name="Normal 9 3 5 7" xfId="25498" xr:uid="{00000000-0005-0000-0000-00001D640000}"/>
    <cellStyle name="Normal 9 3 5 8" xfId="25499" xr:uid="{00000000-0005-0000-0000-00001E640000}"/>
    <cellStyle name="Normal 9 3 5 9" xfId="25500" xr:uid="{00000000-0005-0000-0000-00001F640000}"/>
    <cellStyle name="Normal 9 3 6" xfId="25501" xr:uid="{00000000-0005-0000-0000-000020640000}"/>
    <cellStyle name="Normal 9 3 6 2" xfId="25502" xr:uid="{00000000-0005-0000-0000-000021640000}"/>
    <cellStyle name="Normal 9 3 6 2 2" xfId="25503" xr:uid="{00000000-0005-0000-0000-000022640000}"/>
    <cellStyle name="Normal 9 3 6 2 2 2" xfId="25504" xr:uid="{00000000-0005-0000-0000-000023640000}"/>
    <cellStyle name="Normal 9 3 6 2 2 2 2" xfId="25505" xr:uid="{00000000-0005-0000-0000-000024640000}"/>
    <cellStyle name="Normal 9 3 6 2 2 2 3" xfId="25506" xr:uid="{00000000-0005-0000-0000-000025640000}"/>
    <cellStyle name="Normal 9 3 6 2 2 3" xfId="25507" xr:uid="{00000000-0005-0000-0000-000026640000}"/>
    <cellStyle name="Normal 9 3 6 2 2 4" xfId="25508" xr:uid="{00000000-0005-0000-0000-000027640000}"/>
    <cellStyle name="Normal 9 3 6 2 3" xfId="25509" xr:uid="{00000000-0005-0000-0000-000028640000}"/>
    <cellStyle name="Normal 9 3 6 2 3 2" xfId="25510" xr:uid="{00000000-0005-0000-0000-000029640000}"/>
    <cellStyle name="Normal 9 3 6 2 3 2 2" xfId="25511" xr:uid="{00000000-0005-0000-0000-00002A640000}"/>
    <cellStyle name="Normal 9 3 6 2 3 2 3" xfId="25512" xr:uid="{00000000-0005-0000-0000-00002B640000}"/>
    <cellStyle name="Normal 9 3 6 2 3 3" xfId="25513" xr:uid="{00000000-0005-0000-0000-00002C640000}"/>
    <cellStyle name="Normal 9 3 6 2 3 4" xfId="25514" xr:uid="{00000000-0005-0000-0000-00002D640000}"/>
    <cellStyle name="Normal 9 3 6 2 4" xfId="25515" xr:uid="{00000000-0005-0000-0000-00002E640000}"/>
    <cellStyle name="Normal 9 3 6 2 4 2" xfId="25516" xr:uid="{00000000-0005-0000-0000-00002F640000}"/>
    <cellStyle name="Normal 9 3 6 2 4 2 2" xfId="25517" xr:uid="{00000000-0005-0000-0000-000030640000}"/>
    <cellStyle name="Normal 9 3 6 2 4 2 3" xfId="25518" xr:uid="{00000000-0005-0000-0000-000031640000}"/>
    <cellStyle name="Normal 9 3 6 2 4 3" xfId="25519" xr:uid="{00000000-0005-0000-0000-000032640000}"/>
    <cellStyle name="Normal 9 3 6 2 4 4" xfId="25520" xr:uid="{00000000-0005-0000-0000-000033640000}"/>
    <cellStyle name="Normal 9 3 6 2 5" xfId="25521" xr:uid="{00000000-0005-0000-0000-000034640000}"/>
    <cellStyle name="Normal 9 3 6 2 5 2" xfId="25522" xr:uid="{00000000-0005-0000-0000-000035640000}"/>
    <cellStyle name="Normal 9 3 6 2 5 3" xfId="25523" xr:uid="{00000000-0005-0000-0000-000036640000}"/>
    <cellStyle name="Normal 9 3 6 2 6" xfId="25524" xr:uid="{00000000-0005-0000-0000-000037640000}"/>
    <cellStyle name="Normal 9 3 6 2 7" xfId="25525" xr:uid="{00000000-0005-0000-0000-000038640000}"/>
    <cellStyle name="Normal 9 3 6 3" xfId="25526" xr:uid="{00000000-0005-0000-0000-000039640000}"/>
    <cellStyle name="Normal 9 3 6 3 2" xfId="25527" xr:uid="{00000000-0005-0000-0000-00003A640000}"/>
    <cellStyle name="Normal 9 3 6 3 2 2" xfId="25528" xr:uid="{00000000-0005-0000-0000-00003B640000}"/>
    <cellStyle name="Normal 9 3 6 3 2 3" xfId="25529" xr:uid="{00000000-0005-0000-0000-00003C640000}"/>
    <cellStyle name="Normal 9 3 6 3 3" xfId="25530" xr:uid="{00000000-0005-0000-0000-00003D640000}"/>
    <cellStyle name="Normal 9 3 6 3 4" xfId="25531" xr:uid="{00000000-0005-0000-0000-00003E640000}"/>
    <cellStyle name="Normal 9 3 6 4" xfId="25532" xr:uid="{00000000-0005-0000-0000-00003F640000}"/>
    <cellStyle name="Normal 9 3 6 4 2" xfId="25533" xr:uid="{00000000-0005-0000-0000-000040640000}"/>
    <cellStyle name="Normal 9 3 6 4 2 2" xfId="25534" xr:uid="{00000000-0005-0000-0000-000041640000}"/>
    <cellStyle name="Normal 9 3 6 4 2 3" xfId="25535" xr:uid="{00000000-0005-0000-0000-000042640000}"/>
    <cellStyle name="Normal 9 3 6 4 3" xfId="25536" xr:uid="{00000000-0005-0000-0000-000043640000}"/>
    <cellStyle name="Normal 9 3 6 4 4" xfId="25537" xr:uid="{00000000-0005-0000-0000-000044640000}"/>
    <cellStyle name="Normal 9 3 6 5" xfId="25538" xr:uid="{00000000-0005-0000-0000-000045640000}"/>
    <cellStyle name="Normal 9 3 6 5 2" xfId="25539" xr:uid="{00000000-0005-0000-0000-000046640000}"/>
    <cellStyle name="Normal 9 3 6 5 2 2" xfId="25540" xr:uid="{00000000-0005-0000-0000-000047640000}"/>
    <cellStyle name="Normal 9 3 6 5 2 3" xfId="25541" xr:uid="{00000000-0005-0000-0000-000048640000}"/>
    <cellStyle name="Normal 9 3 6 5 3" xfId="25542" xr:uid="{00000000-0005-0000-0000-000049640000}"/>
    <cellStyle name="Normal 9 3 6 5 4" xfId="25543" xr:uid="{00000000-0005-0000-0000-00004A640000}"/>
    <cellStyle name="Normal 9 3 6 6" xfId="25544" xr:uid="{00000000-0005-0000-0000-00004B640000}"/>
    <cellStyle name="Normal 9 3 6 6 2" xfId="25545" xr:uid="{00000000-0005-0000-0000-00004C640000}"/>
    <cellStyle name="Normal 9 3 6 6 3" xfId="25546" xr:uid="{00000000-0005-0000-0000-00004D640000}"/>
    <cellStyle name="Normal 9 3 6 7" xfId="25547" xr:uid="{00000000-0005-0000-0000-00004E640000}"/>
    <cellStyle name="Normal 9 3 6 8" xfId="25548" xr:uid="{00000000-0005-0000-0000-00004F640000}"/>
    <cellStyle name="Normal 9 3 6 9" xfId="25549" xr:uid="{00000000-0005-0000-0000-000050640000}"/>
    <cellStyle name="Normal 9 3 7" xfId="25550" xr:uid="{00000000-0005-0000-0000-000051640000}"/>
    <cellStyle name="Normal 9 3 7 2" xfId="25551" xr:uid="{00000000-0005-0000-0000-000052640000}"/>
    <cellStyle name="Normal 9 3 7 2 2" xfId="25552" xr:uid="{00000000-0005-0000-0000-000053640000}"/>
    <cellStyle name="Normal 9 3 7 2 2 2" xfId="25553" xr:uid="{00000000-0005-0000-0000-000054640000}"/>
    <cellStyle name="Normal 9 3 7 2 2 2 2" xfId="25554" xr:uid="{00000000-0005-0000-0000-000055640000}"/>
    <cellStyle name="Normal 9 3 7 2 2 2 3" xfId="25555" xr:uid="{00000000-0005-0000-0000-000056640000}"/>
    <cellStyle name="Normal 9 3 7 2 2 3" xfId="25556" xr:uid="{00000000-0005-0000-0000-000057640000}"/>
    <cellStyle name="Normal 9 3 7 2 2 4" xfId="25557" xr:uid="{00000000-0005-0000-0000-000058640000}"/>
    <cellStyle name="Normal 9 3 7 2 3" xfId="25558" xr:uid="{00000000-0005-0000-0000-000059640000}"/>
    <cellStyle name="Normal 9 3 7 2 3 2" xfId="25559" xr:uid="{00000000-0005-0000-0000-00005A640000}"/>
    <cellStyle name="Normal 9 3 7 2 3 2 2" xfId="25560" xr:uid="{00000000-0005-0000-0000-00005B640000}"/>
    <cellStyle name="Normal 9 3 7 2 3 2 3" xfId="25561" xr:uid="{00000000-0005-0000-0000-00005C640000}"/>
    <cellStyle name="Normal 9 3 7 2 3 3" xfId="25562" xr:uid="{00000000-0005-0000-0000-00005D640000}"/>
    <cellStyle name="Normal 9 3 7 2 3 4" xfId="25563" xr:uid="{00000000-0005-0000-0000-00005E640000}"/>
    <cellStyle name="Normal 9 3 7 2 4" xfId="25564" xr:uid="{00000000-0005-0000-0000-00005F640000}"/>
    <cellStyle name="Normal 9 3 7 2 4 2" xfId="25565" xr:uid="{00000000-0005-0000-0000-000060640000}"/>
    <cellStyle name="Normal 9 3 7 2 4 2 2" xfId="25566" xr:uid="{00000000-0005-0000-0000-000061640000}"/>
    <cellStyle name="Normal 9 3 7 2 4 2 3" xfId="25567" xr:uid="{00000000-0005-0000-0000-000062640000}"/>
    <cellStyle name="Normal 9 3 7 2 4 3" xfId="25568" xr:uid="{00000000-0005-0000-0000-000063640000}"/>
    <cellStyle name="Normal 9 3 7 2 4 4" xfId="25569" xr:uid="{00000000-0005-0000-0000-000064640000}"/>
    <cellStyle name="Normal 9 3 7 2 5" xfId="25570" xr:uid="{00000000-0005-0000-0000-000065640000}"/>
    <cellStyle name="Normal 9 3 7 2 5 2" xfId="25571" xr:uid="{00000000-0005-0000-0000-000066640000}"/>
    <cellStyle name="Normal 9 3 7 2 5 3" xfId="25572" xr:uid="{00000000-0005-0000-0000-000067640000}"/>
    <cellStyle name="Normal 9 3 7 2 6" xfId="25573" xr:uid="{00000000-0005-0000-0000-000068640000}"/>
    <cellStyle name="Normal 9 3 7 2 7" xfId="25574" xr:uid="{00000000-0005-0000-0000-000069640000}"/>
    <cellStyle name="Normal 9 3 7 3" xfId="25575" xr:uid="{00000000-0005-0000-0000-00006A640000}"/>
    <cellStyle name="Normal 9 3 7 3 2" xfId="25576" xr:uid="{00000000-0005-0000-0000-00006B640000}"/>
    <cellStyle name="Normal 9 3 7 3 2 2" xfId="25577" xr:uid="{00000000-0005-0000-0000-00006C640000}"/>
    <cellStyle name="Normal 9 3 7 3 2 3" xfId="25578" xr:uid="{00000000-0005-0000-0000-00006D640000}"/>
    <cellStyle name="Normal 9 3 7 3 3" xfId="25579" xr:uid="{00000000-0005-0000-0000-00006E640000}"/>
    <cellStyle name="Normal 9 3 7 3 4" xfId="25580" xr:uid="{00000000-0005-0000-0000-00006F640000}"/>
    <cellStyle name="Normal 9 3 7 4" xfId="25581" xr:uid="{00000000-0005-0000-0000-000070640000}"/>
    <cellStyle name="Normal 9 3 7 4 2" xfId="25582" xr:uid="{00000000-0005-0000-0000-000071640000}"/>
    <cellStyle name="Normal 9 3 7 4 2 2" xfId="25583" xr:uid="{00000000-0005-0000-0000-000072640000}"/>
    <cellStyle name="Normal 9 3 7 4 2 3" xfId="25584" xr:uid="{00000000-0005-0000-0000-000073640000}"/>
    <cellStyle name="Normal 9 3 7 4 3" xfId="25585" xr:uid="{00000000-0005-0000-0000-000074640000}"/>
    <cellStyle name="Normal 9 3 7 4 4" xfId="25586" xr:uid="{00000000-0005-0000-0000-000075640000}"/>
    <cellStyle name="Normal 9 3 7 5" xfId="25587" xr:uid="{00000000-0005-0000-0000-000076640000}"/>
    <cellStyle name="Normal 9 3 7 5 2" xfId="25588" xr:uid="{00000000-0005-0000-0000-000077640000}"/>
    <cellStyle name="Normal 9 3 7 5 2 2" xfId="25589" xr:uid="{00000000-0005-0000-0000-000078640000}"/>
    <cellStyle name="Normal 9 3 7 5 2 3" xfId="25590" xr:uid="{00000000-0005-0000-0000-000079640000}"/>
    <cellStyle name="Normal 9 3 7 5 3" xfId="25591" xr:uid="{00000000-0005-0000-0000-00007A640000}"/>
    <cellStyle name="Normal 9 3 7 5 4" xfId="25592" xr:uid="{00000000-0005-0000-0000-00007B640000}"/>
    <cellStyle name="Normal 9 3 7 6" xfId="25593" xr:uid="{00000000-0005-0000-0000-00007C640000}"/>
    <cellStyle name="Normal 9 3 7 6 2" xfId="25594" xr:uid="{00000000-0005-0000-0000-00007D640000}"/>
    <cellStyle name="Normal 9 3 7 6 3" xfId="25595" xr:uid="{00000000-0005-0000-0000-00007E640000}"/>
    <cellStyle name="Normal 9 3 7 7" xfId="25596" xr:uid="{00000000-0005-0000-0000-00007F640000}"/>
    <cellStyle name="Normal 9 3 7 8" xfId="25597" xr:uid="{00000000-0005-0000-0000-000080640000}"/>
    <cellStyle name="Normal 9 3 7 9" xfId="25598" xr:uid="{00000000-0005-0000-0000-000081640000}"/>
    <cellStyle name="Normal 9 3 8" xfId="25599" xr:uid="{00000000-0005-0000-0000-000082640000}"/>
    <cellStyle name="Normal 9 3 8 2" xfId="25600" xr:uid="{00000000-0005-0000-0000-000083640000}"/>
    <cellStyle name="Normal 9 3 8 2 2" xfId="25601" xr:uid="{00000000-0005-0000-0000-000084640000}"/>
    <cellStyle name="Normal 9 3 8 2 2 2" xfId="25602" xr:uid="{00000000-0005-0000-0000-000085640000}"/>
    <cellStyle name="Normal 9 3 8 2 2 3" xfId="25603" xr:uid="{00000000-0005-0000-0000-000086640000}"/>
    <cellStyle name="Normal 9 3 8 2 3" xfId="25604" xr:uid="{00000000-0005-0000-0000-000087640000}"/>
    <cellStyle name="Normal 9 3 8 2 4" xfId="25605" xr:uid="{00000000-0005-0000-0000-000088640000}"/>
    <cellStyle name="Normal 9 3 8 3" xfId="25606" xr:uid="{00000000-0005-0000-0000-000089640000}"/>
    <cellStyle name="Normal 9 3 8 3 2" xfId="25607" xr:uid="{00000000-0005-0000-0000-00008A640000}"/>
    <cellStyle name="Normal 9 3 8 3 2 2" xfId="25608" xr:uid="{00000000-0005-0000-0000-00008B640000}"/>
    <cellStyle name="Normal 9 3 8 3 2 3" xfId="25609" xr:uid="{00000000-0005-0000-0000-00008C640000}"/>
    <cellStyle name="Normal 9 3 8 3 3" xfId="25610" xr:uid="{00000000-0005-0000-0000-00008D640000}"/>
    <cellStyle name="Normal 9 3 8 3 4" xfId="25611" xr:uid="{00000000-0005-0000-0000-00008E640000}"/>
    <cellStyle name="Normal 9 3 8 4" xfId="25612" xr:uid="{00000000-0005-0000-0000-00008F640000}"/>
    <cellStyle name="Normal 9 3 8 4 2" xfId="25613" xr:uid="{00000000-0005-0000-0000-000090640000}"/>
    <cellStyle name="Normal 9 3 8 4 2 2" xfId="25614" xr:uid="{00000000-0005-0000-0000-000091640000}"/>
    <cellStyle name="Normal 9 3 8 4 2 3" xfId="25615" xr:uid="{00000000-0005-0000-0000-000092640000}"/>
    <cellStyle name="Normal 9 3 8 4 3" xfId="25616" xr:uid="{00000000-0005-0000-0000-000093640000}"/>
    <cellStyle name="Normal 9 3 8 4 4" xfId="25617" xr:uid="{00000000-0005-0000-0000-000094640000}"/>
    <cellStyle name="Normal 9 3 8 5" xfId="25618" xr:uid="{00000000-0005-0000-0000-000095640000}"/>
    <cellStyle name="Normal 9 3 8 5 2" xfId="25619" xr:uid="{00000000-0005-0000-0000-000096640000}"/>
    <cellStyle name="Normal 9 3 8 5 3" xfId="25620" xr:uid="{00000000-0005-0000-0000-000097640000}"/>
    <cellStyle name="Normal 9 3 8 6" xfId="25621" xr:uid="{00000000-0005-0000-0000-000098640000}"/>
    <cellStyle name="Normal 9 3 8 7" xfId="25622" xr:uid="{00000000-0005-0000-0000-000099640000}"/>
    <cellStyle name="Normal 9 3 9" xfId="25623" xr:uid="{00000000-0005-0000-0000-00009A640000}"/>
    <cellStyle name="Normal 9 4" xfId="25624" xr:uid="{00000000-0005-0000-0000-00009B640000}"/>
    <cellStyle name="Normal 9 4 10" xfId="25625" xr:uid="{00000000-0005-0000-0000-00009C640000}"/>
    <cellStyle name="Normal 9 4 2" xfId="25626" xr:uid="{00000000-0005-0000-0000-00009D640000}"/>
    <cellStyle name="Normal 9 4 2 2" xfId="25627" xr:uid="{00000000-0005-0000-0000-00009E640000}"/>
    <cellStyle name="Normal 9 4 2 2 2" xfId="25628" xr:uid="{00000000-0005-0000-0000-00009F640000}"/>
    <cellStyle name="Normal 9 4 2 2 2 2" xfId="25629" xr:uid="{00000000-0005-0000-0000-0000A0640000}"/>
    <cellStyle name="Normal 9 4 2 2 2 2 2" xfId="25630" xr:uid="{00000000-0005-0000-0000-0000A1640000}"/>
    <cellStyle name="Normal 9 4 2 2 2 2 3" xfId="25631" xr:uid="{00000000-0005-0000-0000-0000A2640000}"/>
    <cellStyle name="Normal 9 4 2 2 2 3" xfId="25632" xr:uid="{00000000-0005-0000-0000-0000A3640000}"/>
    <cellStyle name="Normal 9 4 2 2 2 4" xfId="25633" xr:uid="{00000000-0005-0000-0000-0000A4640000}"/>
    <cellStyle name="Normal 9 4 2 2 3" xfId="25634" xr:uid="{00000000-0005-0000-0000-0000A5640000}"/>
    <cellStyle name="Normal 9 4 2 2 3 2" xfId="25635" xr:uid="{00000000-0005-0000-0000-0000A6640000}"/>
    <cellStyle name="Normal 9 4 2 2 3 2 2" xfId="25636" xr:uid="{00000000-0005-0000-0000-0000A7640000}"/>
    <cellStyle name="Normal 9 4 2 2 3 2 3" xfId="25637" xr:uid="{00000000-0005-0000-0000-0000A8640000}"/>
    <cellStyle name="Normal 9 4 2 2 3 3" xfId="25638" xr:uid="{00000000-0005-0000-0000-0000A9640000}"/>
    <cellStyle name="Normal 9 4 2 2 3 4" xfId="25639" xr:uid="{00000000-0005-0000-0000-0000AA640000}"/>
    <cellStyle name="Normal 9 4 2 2 4" xfId="25640" xr:uid="{00000000-0005-0000-0000-0000AB640000}"/>
    <cellStyle name="Normal 9 4 2 2 4 2" xfId="25641" xr:uid="{00000000-0005-0000-0000-0000AC640000}"/>
    <cellStyle name="Normal 9 4 2 2 4 2 2" xfId="25642" xr:uid="{00000000-0005-0000-0000-0000AD640000}"/>
    <cellStyle name="Normal 9 4 2 2 4 2 3" xfId="25643" xr:uid="{00000000-0005-0000-0000-0000AE640000}"/>
    <cellStyle name="Normal 9 4 2 2 4 3" xfId="25644" xr:uid="{00000000-0005-0000-0000-0000AF640000}"/>
    <cellStyle name="Normal 9 4 2 2 4 4" xfId="25645" xr:uid="{00000000-0005-0000-0000-0000B0640000}"/>
    <cellStyle name="Normal 9 4 2 2 5" xfId="25646" xr:uid="{00000000-0005-0000-0000-0000B1640000}"/>
    <cellStyle name="Normal 9 4 2 2 5 2" xfId="25647" xr:uid="{00000000-0005-0000-0000-0000B2640000}"/>
    <cellStyle name="Normal 9 4 2 2 5 3" xfId="25648" xr:uid="{00000000-0005-0000-0000-0000B3640000}"/>
    <cellStyle name="Normal 9 4 2 2 6" xfId="25649" xr:uid="{00000000-0005-0000-0000-0000B4640000}"/>
    <cellStyle name="Normal 9 4 2 2 7" xfId="25650" xr:uid="{00000000-0005-0000-0000-0000B5640000}"/>
    <cellStyle name="Normal 9 4 2 3" xfId="25651" xr:uid="{00000000-0005-0000-0000-0000B6640000}"/>
    <cellStyle name="Normal 9 4 2 3 2" xfId="25652" xr:uid="{00000000-0005-0000-0000-0000B7640000}"/>
    <cellStyle name="Normal 9 4 2 3 2 2" xfId="25653" xr:uid="{00000000-0005-0000-0000-0000B8640000}"/>
    <cellStyle name="Normal 9 4 2 3 2 3" xfId="25654" xr:uid="{00000000-0005-0000-0000-0000B9640000}"/>
    <cellStyle name="Normal 9 4 2 3 3" xfId="25655" xr:uid="{00000000-0005-0000-0000-0000BA640000}"/>
    <cellStyle name="Normal 9 4 2 3 4" xfId="25656" xr:uid="{00000000-0005-0000-0000-0000BB640000}"/>
    <cellStyle name="Normal 9 4 2 4" xfId="25657" xr:uid="{00000000-0005-0000-0000-0000BC640000}"/>
    <cellStyle name="Normal 9 4 2 4 2" xfId="25658" xr:uid="{00000000-0005-0000-0000-0000BD640000}"/>
    <cellStyle name="Normal 9 4 2 4 2 2" xfId="25659" xr:uid="{00000000-0005-0000-0000-0000BE640000}"/>
    <cellStyle name="Normal 9 4 2 4 2 3" xfId="25660" xr:uid="{00000000-0005-0000-0000-0000BF640000}"/>
    <cellStyle name="Normal 9 4 2 4 3" xfId="25661" xr:uid="{00000000-0005-0000-0000-0000C0640000}"/>
    <cellStyle name="Normal 9 4 2 4 4" xfId="25662" xr:uid="{00000000-0005-0000-0000-0000C1640000}"/>
    <cellStyle name="Normal 9 4 2 5" xfId="25663" xr:uid="{00000000-0005-0000-0000-0000C2640000}"/>
    <cellStyle name="Normal 9 4 2 5 2" xfId="25664" xr:uid="{00000000-0005-0000-0000-0000C3640000}"/>
    <cellStyle name="Normal 9 4 2 5 2 2" xfId="25665" xr:uid="{00000000-0005-0000-0000-0000C4640000}"/>
    <cellStyle name="Normal 9 4 2 5 2 3" xfId="25666" xr:uid="{00000000-0005-0000-0000-0000C5640000}"/>
    <cellStyle name="Normal 9 4 2 5 3" xfId="25667" xr:uid="{00000000-0005-0000-0000-0000C6640000}"/>
    <cellStyle name="Normal 9 4 2 5 4" xfId="25668" xr:uid="{00000000-0005-0000-0000-0000C7640000}"/>
    <cellStyle name="Normal 9 4 2 6" xfId="25669" xr:uid="{00000000-0005-0000-0000-0000C8640000}"/>
    <cellStyle name="Normal 9 4 2 6 2" xfId="25670" xr:uid="{00000000-0005-0000-0000-0000C9640000}"/>
    <cellStyle name="Normal 9 4 2 6 3" xfId="25671" xr:uid="{00000000-0005-0000-0000-0000CA640000}"/>
    <cellStyle name="Normal 9 4 2 7" xfId="25672" xr:uid="{00000000-0005-0000-0000-0000CB640000}"/>
    <cellStyle name="Normal 9 4 2 8" xfId="25673" xr:uid="{00000000-0005-0000-0000-0000CC640000}"/>
    <cellStyle name="Normal 9 4 2 9" xfId="25674" xr:uid="{00000000-0005-0000-0000-0000CD640000}"/>
    <cellStyle name="Normal 9 4 3" xfId="25675" xr:uid="{00000000-0005-0000-0000-0000CE640000}"/>
    <cellStyle name="Normal 9 4 3 2" xfId="25676" xr:uid="{00000000-0005-0000-0000-0000CF640000}"/>
    <cellStyle name="Normal 9 4 3 2 2" xfId="25677" xr:uid="{00000000-0005-0000-0000-0000D0640000}"/>
    <cellStyle name="Normal 9 4 3 2 2 2" xfId="25678" xr:uid="{00000000-0005-0000-0000-0000D1640000}"/>
    <cellStyle name="Normal 9 4 3 2 2 3" xfId="25679" xr:uid="{00000000-0005-0000-0000-0000D2640000}"/>
    <cellStyle name="Normal 9 4 3 2 3" xfId="25680" xr:uid="{00000000-0005-0000-0000-0000D3640000}"/>
    <cellStyle name="Normal 9 4 3 2 4" xfId="25681" xr:uid="{00000000-0005-0000-0000-0000D4640000}"/>
    <cellStyle name="Normal 9 4 3 3" xfId="25682" xr:uid="{00000000-0005-0000-0000-0000D5640000}"/>
    <cellStyle name="Normal 9 4 3 3 2" xfId="25683" xr:uid="{00000000-0005-0000-0000-0000D6640000}"/>
    <cellStyle name="Normal 9 4 3 3 2 2" xfId="25684" xr:uid="{00000000-0005-0000-0000-0000D7640000}"/>
    <cellStyle name="Normal 9 4 3 3 2 3" xfId="25685" xr:uid="{00000000-0005-0000-0000-0000D8640000}"/>
    <cellStyle name="Normal 9 4 3 3 3" xfId="25686" xr:uid="{00000000-0005-0000-0000-0000D9640000}"/>
    <cellStyle name="Normal 9 4 3 3 4" xfId="25687" xr:uid="{00000000-0005-0000-0000-0000DA640000}"/>
    <cellStyle name="Normal 9 4 3 4" xfId="25688" xr:uid="{00000000-0005-0000-0000-0000DB640000}"/>
    <cellStyle name="Normal 9 4 3 4 2" xfId="25689" xr:uid="{00000000-0005-0000-0000-0000DC640000}"/>
    <cellStyle name="Normal 9 4 3 4 2 2" xfId="25690" xr:uid="{00000000-0005-0000-0000-0000DD640000}"/>
    <cellStyle name="Normal 9 4 3 4 2 3" xfId="25691" xr:uid="{00000000-0005-0000-0000-0000DE640000}"/>
    <cellStyle name="Normal 9 4 3 4 3" xfId="25692" xr:uid="{00000000-0005-0000-0000-0000DF640000}"/>
    <cellStyle name="Normal 9 4 3 4 4" xfId="25693" xr:uid="{00000000-0005-0000-0000-0000E0640000}"/>
    <cellStyle name="Normal 9 4 3 5" xfId="25694" xr:uid="{00000000-0005-0000-0000-0000E1640000}"/>
    <cellStyle name="Normal 9 4 3 5 2" xfId="25695" xr:uid="{00000000-0005-0000-0000-0000E2640000}"/>
    <cellStyle name="Normal 9 4 3 5 3" xfId="25696" xr:uid="{00000000-0005-0000-0000-0000E3640000}"/>
    <cellStyle name="Normal 9 4 3 6" xfId="25697" xr:uid="{00000000-0005-0000-0000-0000E4640000}"/>
    <cellStyle name="Normal 9 4 3 7" xfId="25698" xr:uid="{00000000-0005-0000-0000-0000E5640000}"/>
    <cellStyle name="Normal 9 4 3 8" xfId="25699" xr:uid="{00000000-0005-0000-0000-0000E6640000}"/>
    <cellStyle name="Normal 9 4 4" xfId="25700" xr:uid="{00000000-0005-0000-0000-0000E7640000}"/>
    <cellStyle name="Normal 9 4 4 2" xfId="25701" xr:uid="{00000000-0005-0000-0000-0000E8640000}"/>
    <cellStyle name="Normal 9 4 4 2 2" xfId="25702" xr:uid="{00000000-0005-0000-0000-0000E9640000}"/>
    <cellStyle name="Normal 9 4 4 2 3" xfId="25703" xr:uid="{00000000-0005-0000-0000-0000EA640000}"/>
    <cellStyle name="Normal 9 4 4 3" xfId="25704" xr:uid="{00000000-0005-0000-0000-0000EB640000}"/>
    <cellStyle name="Normal 9 4 4 4" xfId="25705" xr:uid="{00000000-0005-0000-0000-0000EC640000}"/>
    <cellStyle name="Normal 9 4 5" xfId="25706" xr:uid="{00000000-0005-0000-0000-0000ED640000}"/>
    <cellStyle name="Normal 9 4 5 2" xfId="25707" xr:uid="{00000000-0005-0000-0000-0000EE640000}"/>
    <cellStyle name="Normal 9 4 5 2 2" xfId="25708" xr:uid="{00000000-0005-0000-0000-0000EF640000}"/>
    <cellStyle name="Normal 9 4 5 2 3" xfId="25709" xr:uid="{00000000-0005-0000-0000-0000F0640000}"/>
    <cellStyle name="Normal 9 4 5 3" xfId="25710" xr:uid="{00000000-0005-0000-0000-0000F1640000}"/>
    <cellStyle name="Normal 9 4 5 4" xfId="25711" xr:uid="{00000000-0005-0000-0000-0000F2640000}"/>
    <cellStyle name="Normal 9 4 6" xfId="25712" xr:uid="{00000000-0005-0000-0000-0000F3640000}"/>
    <cellStyle name="Normal 9 4 6 2" xfId="25713" xr:uid="{00000000-0005-0000-0000-0000F4640000}"/>
    <cellStyle name="Normal 9 4 6 2 2" xfId="25714" xr:uid="{00000000-0005-0000-0000-0000F5640000}"/>
    <cellStyle name="Normal 9 4 6 2 3" xfId="25715" xr:uid="{00000000-0005-0000-0000-0000F6640000}"/>
    <cellStyle name="Normal 9 4 6 3" xfId="25716" xr:uid="{00000000-0005-0000-0000-0000F7640000}"/>
    <cellStyle name="Normal 9 4 6 4" xfId="25717" xr:uid="{00000000-0005-0000-0000-0000F8640000}"/>
    <cellStyle name="Normal 9 4 7" xfId="25718" xr:uid="{00000000-0005-0000-0000-0000F9640000}"/>
    <cellStyle name="Normal 9 4 7 2" xfId="25719" xr:uid="{00000000-0005-0000-0000-0000FA640000}"/>
    <cellStyle name="Normal 9 4 7 3" xfId="25720" xr:uid="{00000000-0005-0000-0000-0000FB640000}"/>
    <cellStyle name="Normal 9 4 8" xfId="25721" xr:uid="{00000000-0005-0000-0000-0000FC640000}"/>
    <cellStyle name="Normal 9 4 9" xfId="25722" xr:uid="{00000000-0005-0000-0000-0000FD640000}"/>
    <cellStyle name="Normal 9 5" xfId="25723" xr:uid="{00000000-0005-0000-0000-0000FE640000}"/>
    <cellStyle name="Normal 9 5 10" xfId="25724" xr:uid="{00000000-0005-0000-0000-0000FF640000}"/>
    <cellStyle name="Normal 9 5 2" xfId="25725" xr:uid="{00000000-0005-0000-0000-000000650000}"/>
    <cellStyle name="Normal 9 5 2 2" xfId="25726" xr:uid="{00000000-0005-0000-0000-000001650000}"/>
    <cellStyle name="Normal 9 5 2 2 2" xfId="25727" xr:uid="{00000000-0005-0000-0000-000002650000}"/>
    <cellStyle name="Normal 9 5 2 2 2 2" xfId="25728" xr:uid="{00000000-0005-0000-0000-000003650000}"/>
    <cellStyle name="Normal 9 5 2 2 2 2 2" xfId="25729" xr:uid="{00000000-0005-0000-0000-000004650000}"/>
    <cellStyle name="Normal 9 5 2 2 2 2 3" xfId="25730" xr:uid="{00000000-0005-0000-0000-000005650000}"/>
    <cellStyle name="Normal 9 5 2 2 2 3" xfId="25731" xr:uid="{00000000-0005-0000-0000-000006650000}"/>
    <cellStyle name="Normal 9 5 2 2 2 4" xfId="25732" xr:uid="{00000000-0005-0000-0000-000007650000}"/>
    <cellStyle name="Normal 9 5 2 2 3" xfId="25733" xr:uid="{00000000-0005-0000-0000-000008650000}"/>
    <cellStyle name="Normal 9 5 2 2 3 2" xfId="25734" xr:uid="{00000000-0005-0000-0000-000009650000}"/>
    <cellStyle name="Normal 9 5 2 2 3 2 2" xfId="25735" xr:uid="{00000000-0005-0000-0000-00000A650000}"/>
    <cellStyle name="Normal 9 5 2 2 3 2 3" xfId="25736" xr:uid="{00000000-0005-0000-0000-00000B650000}"/>
    <cellStyle name="Normal 9 5 2 2 3 3" xfId="25737" xr:uid="{00000000-0005-0000-0000-00000C650000}"/>
    <cellStyle name="Normal 9 5 2 2 3 4" xfId="25738" xr:uid="{00000000-0005-0000-0000-00000D650000}"/>
    <cellStyle name="Normal 9 5 2 2 4" xfId="25739" xr:uid="{00000000-0005-0000-0000-00000E650000}"/>
    <cellStyle name="Normal 9 5 2 2 4 2" xfId="25740" xr:uid="{00000000-0005-0000-0000-00000F650000}"/>
    <cellStyle name="Normal 9 5 2 2 4 2 2" xfId="25741" xr:uid="{00000000-0005-0000-0000-000010650000}"/>
    <cellStyle name="Normal 9 5 2 2 4 2 3" xfId="25742" xr:uid="{00000000-0005-0000-0000-000011650000}"/>
    <cellStyle name="Normal 9 5 2 2 4 3" xfId="25743" xr:uid="{00000000-0005-0000-0000-000012650000}"/>
    <cellStyle name="Normal 9 5 2 2 4 4" xfId="25744" xr:uid="{00000000-0005-0000-0000-000013650000}"/>
    <cellStyle name="Normal 9 5 2 2 5" xfId="25745" xr:uid="{00000000-0005-0000-0000-000014650000}"/>
    <cellStyle name="Normal 9 5 2 2 5 2" xfId="25746" xr:uid="{00000000-0005-0000-0000-000015650000}"/>
    <cellStyle name="Normal 9 5 2 2 5 3" xfId="25747" xr:uid="{00000000-0005-0000-0000-000016650000}"/>
    <cellStyle name="Normal 9 5 2 2 6" xfId="25748" xr:uid="{00000000-0005-0000-0000-000017650000}"/>
    <cellStyle name="Normal 9 5 2 2 7" xfId="25749" xr:uid="{00000000-0005-0000-0000-000018650000}"/>
    <cellStyle name="Normal 9 5 2 3" xfId="25750" xr:uid="{00000000-0005-0000-0000-000019650000}"/>
    <cellStyle name="Normal 9 5 2 3 2" xfId="25751" xr:uid="{00000000-0005-0000-0000-00001A650000}"/>
    <cellStyle name="Normal 9 5 2 3 2 2" xfId="25752" xr:uid="{00000000-0005-0000-0000-00001B650000}"/>
    <cellStyle name="Normal 9 5 2 3 2 3" xfId="25753" xr:uid="{00000000-0005-0000-0000-00001C650000}"/>
    <cellStyle name="Normal 9 5 2 3 3" xfId="25754" xr:uid="{00000000-0005-0000-0000-00001D650000}"/>
    <cellStyle name="Normal 9 5 2 3 4" xfId="25755" xr:uid="{00000000-0005-0000-0000-00001E650000}"/>
    <cellStyle name="Normal 9 5 2 4" xfId="25756" xr:uid="{00000000-0005-0000-0000-00001F650000}"/>
    <cellStyle name="Normal 9 5 2 4 2" xfId="25757" xr:uid="{00000000-0005-0000-0000-000020650000}"/>
    <cellStyle name="Normal 9 5 2 4 2 2" xfId="25758" xr:uid="{00000000-0005-0000-0000-000021650000}"/>
    <cellStyle name="Normal 9 5 2 4 2 3" xfId="25759" xr:uid="{00000000-0005-0000-0000-000022650000}"/>
    <cellStyle name="Normal 9 5 2 4 3" xfId="25760" xr:uid="{00000000-0005-0000-0000-000023650000}"/>
    <cellStyle name="Normal 9 5 2 4 4" xfId="25761" xr:uid="{00000000-0005-0000-0000-000024650000}"/>
    <cellStyle name="Normal 9 5 2 5" xfId="25762" xr:uid="{00000000-0005-0000-0000-000025650000}"/>
    <cellStyle name="Normal 9 5 2 5 2" xfId="25763" xr:uid="{00000000-0005-0000-0000-000026650000}"/>
    <cellStyle name="Normal 9 5 2 5 2 2" xfId="25764" xr:uid="{00000000-0005-0000-0000-000027650000}"/>
    <cellStyle name="Normal 9 5 2 5 2 3" xfId="25765" xr:uid="{00000000-0005-0000-0000-000028650000}"/>
    <cellStyle name="Normal 9 5 2 5 3" xfId="25766" xr:uid="{00000000-0005-0000-0000-000029650000}"/>
    <cellStyle name="Normal 9 5 2 5 4" xfId="25767" xr:uid="{00000000-0005-0000-0000-00002A650000}"/>
    <cellStyle name="Normal 9 5 2 6" xfId="25768" xr:uid="{00000000-0005-0000-0000-00002B650000}"/>
    <cellStyle name="Normal 9 5 2 6 2" xfId="25769" xr:uid="{00000000-0005-0000-0000-00002C650000}"/>
    <cellStyle name="Normal 9 5 2 6 3" xfId="25770" xr:uid="{00000000-0005-0000-0000-00002D650000}"/>
    <cellStyle name="Normal 9 5 2 7" xfId="25771" xr:uid="{00000000-0005-0000-0000-00002E650000}"/>
    <cellStyle name="Normal 9 5 2 8" xfId="25772" xr:uid="{00000000-0005-0000-0000-00002F650000}"/>
    <cellStyle name="Normal 9 5 2 9" xfId="25773" xr:uid="{00000000-0005-0000-0000-000030650000}"/>
    <cellStyle name="Normal 9 5 3" xfId="25774" xr:uid="{00000000-0005-0000-0000-000031650000}"/>
    <cellStyle name="Normal 9 5 3 2" xfId="25775" xr:uid="{00000000-0005-0000-0000-000032650000}"/>
    <cellStyle name="Normal 9 5 3 2 2" xfId="25776" xr:uid="{00000000-0005-0000-0000-000033650000}"/>
    <cellStyle name="Normal 9 5 3 2 2 2" xfId="25777" xr:uid="{00000000-0005-0000-0000-000034650000}"/>
    <cellStyle name="Normal 9 5 3 2 2 3" xfId="25778" xr:uid="{00000000-0005-0000-0000-000035650000}"/>
    <cellStyle name="Normal 9 5 3 2 3" xfId="25779" xr:uid="{00000000-0005-0000-0000-000036650000}"/>
    <cellStyle name="Normal 9 5 3 2 4" xfId="25780" xr:uid="{00000000-0005-0000-0000-000037650000}"/>
    <cellStyle name="Normal 9 5 3 3" xfId="25781" xr:uid="{00000000-0005-0000-0000-000038650000}"/>
    <cellStyle name="Normal 9 5 3 3 2" xfId="25782" xr:uid="{00000000-0005-0000-0000-000039650000}"/>
    <cellStyle name="Normal 9 5 3 3 2 2" xfId="25783" xr:uid="{00000000-0005-0000-0000-00003A650000}"/>
    <cellStyle name="Normal 9 5 3 3 2 3" xfId="25784" xr:uid="{00000000-0005-0000-0000-00003B650000}"/>
    <cellStyle name="Normal 9 5 3 3 3" xfId="25785" xr:uid="{00000000-0005-0000-0000-00003C650000}"/>
    <cellStyle name="Normal 9 5 3 3 4" xfId="25786" xr:uid="{00000000-0005-0000-0000-00003D650000}"/>
    <cellStyle name="Normal 9 5 3 4" xfId="25787" xr:uid="{00000000-0005-0000-0000-00003E650000}"/>
    <cellStyle name="Normal 9 5 3 4 2" xfId="25788" xr:uid="{00000000-0005-0000-0000-00003F650000}"/>
    <cellStyle name="Normal 9 5 3 4 2 2" xfId="25789" xr:uid="{00000000-0005-0000-0000-000040650000}"/>
    <cellStyle name="Normal 9 5 3 4 2 3" xfId="25790" xr:uid="{00000000-0005-0000-0000-000041650000}"/>
    <cellStyle name="Normal 9 5 3 4 3" xfId="25791" xr:uid="{00000000-0005-0000-0000-000042650000}"/>
    <cellStyle name="Normal 9 5 3 4 4" xfId="25792" xr:uid="{00000000-0005-0000-0000-000043650000}"/>
    <cellStyle name="Normal 9 5 3 5" xfId="25793" xr:uid="{00000000-0005-0000-0000-000044650000}"/>
    <cellStyle name="Normal 9 5 3 5 2" xfId="25794" xr:uid="{00000000-0005-0000-0000-000045650000}"/>
    <cellStyle name="Normal 9 5 3 5 3" xfId="25795" xr:uid="{00000000-0005-0000-0000-000046650000}"/>
    <cellStyle name="Normal 9 5 3 6" xfId="25796" xr:uid="{00000000-0005-0000-0000-000047650000}"/>
    <cellStyle name="Normal 9 5 3 7" xfId="25797" xr:uid="{00000000-0005-0000-0000-000048650000}"/>
    <cellStyle name="Normal 9 5 4" xfId="25798" xr:uid="{00000000-0005-0000-0000-000049650000}"/>
    <cellStyle name="Normal 9 5 4 2" xfId="25799" xr:uid="{00000000-0005-0000-0000-00004A650000}"/>
    <cellStyle name="Normal 9 5 4 2 2" xfId="25800" xr:uid="{00000000-0005-0000-0000-00004B650000}"/>
    <cellStyle name="Normal 9 5 4 2 3" xfId="25801" xr:uid="{00000000-0005-0000-0000-00004C650000}"/>
    <cellStyle name="Normal 9 5 4 3" xfId="25802" xr:uid="{00000000-0005-0000-0000-00004D650000}"/>
    <cellStyle name="Normal 9 5 4 4" xfId="25803" xr:uid="{00000000-0005-0000-0000-00004E650000}"/>
    <cellStyle name="Normal 9 5 5" xfId="25804" xr:uid="{00000000-0005-0000-0000-00004F650000}"/>
    <cellStyle name="Normal 9 5 5 2" xfId="25805" xr:uid="{00000000-0005-0000-0000-000050650000}"/>
    <cellStyle name="Normal 9 5 5 2 2" xfId="25806" xr:uid="{00000000-0005-0000-0000-000051650000}"/>
    <cellStyle name="Normal 9 5 5 2 3" xfId="25807" xr:uid="{00000000-0005-0000-0000-000052650000}"/>
    <cellStyle name="Normal 9 5 5 3" xfId="25808" xr:uid="{00000000-0005-0000-0000-000053650000}"/>
    <cellStyle name="Normal 9 5 5 4" xfId="25809" xr:uid="{00000000-0005-0000-0000-000054650000}"/>
    <cellStyle name="Normal 9 5 6" xfId="25810" xr:uid="{00000000-0005-0000-0000-000055650000}"/>
    <cellStyle name="Normal 9 5 6 2" xfId="25811" xr:uid="{00000000-0005-0000-0000-000056650000}"/>
    <cellStyle name="Normal 9 5 6 2 2" xfId="25812" xr:uid="{00000000-0005-0000-0000-000057650000}"/>
    <cellStyle name="Normal 9 5 6 2 3" xfId="25813" xr:uid="{00000000-0005-0000-0000-000058650000}"/>
    <cellStyle name="Normal 9 5 6 3" xfId="25814" xr:uid="{00000000-0005-0000-0000-000059650000}"/>
    <cellStyle name="Normal 9 5 6 4" xfId="25815" xr:uid="{00000000-0005-0000-0000-00005A650000}"/>
    <cellStyle name="Normal 9 5 7" xfId="25816" xr:uid="{00000000-0005-0000-0000-00005B650000}"/>
    <cellStyle name="Normal 9 5 7 2" xfId="25817" xr:uid="{00000000-0005-0000-0000-00005C650000}"/>
    <cellStyle name="Normal 9 5 7 3" xfId="25818" xr:uid="{00000000-0005-0000-0000-00005D650000}"/>
    <cellStyle name="Normal 9 5 8" xfId="25819" xr:uid="{00000000-0005-0000-0000-00005E650000}"/>
    <cellStyle name="Normal 9 5 9" xfId="25820" xr:uid="{00000000-0005-0000-0000-00005F650000}"/>
    <cellStyle name="Normal 9 6" xfId="25821" xr:uid="{00000000-0005-0000-0000-000060650000}"/>
    <cellStyle name="Normal 9 7" xfId="21" xr:uid="{00000000-0005-0000-0000-000061650000}"/>
    <cellStyle name="Normal 9 8" xfId="46" xr:uid="{00000000-0005-0000-0000-000062650000}"/>
    <cellStyle name="Normal 90" xfId="25822" xr:uid="{00000000-0005-0000-0000-000063650000}"/>
    <cellStyle name="Normal 91" xfId="25823" xr:uid="{00000000-0005-0000-0000-000064650000}"/>
    <cellStyle name="Normal 92" xfId="25824" xr:uid="{00000000-0005-0000-0000-000065650000}"/>
    <cellStyle name="Normal 93" xfId="25825" xr:uid="{00000000-0005-0000-0000-000066650000}"/>
    <cellStyle name="Normal 94" xfId="25826" xr:uid="{00000000-0005-0000-0000-000067650000}"/>
    <cellStyle name="Normal 95" xfId="25827" xr:uid="{00000000-0005-0000-0000-000068650000}"/>
    <cellStyle name="Normal 96" xfId="25828" xr:uid="{00000000-0005-0000-0000-000069650000}"/>
    <cellStyle name="Normal 97" xfId="25829" xr:uid="{00000000-0005-0000-0000-00006A650000}"/>
    <cellStyle name="Normal 98" xfId="25830" xr:uid="{00000000-0005-0000-0000-00006B650000}"/>
    <cellStyle name="Normal 99" xfId="25831" xr:uid="{00000000-0005-0000-0000-00006C650000}"/>
    <cellStyle name="Normal_C%C3%B3pia de MEMORIA(1) 3" xfId="44087" xr:uid="{96966614-7CC3-4663-8A66-72248B075343}"/>
    <cellStyle name="Normal_Pato" xfId="44090" xr:uid="{8C36E411-7F45-42EE-A7F3-0EAD774A1A63}"/>
    <cellStyle name="Nota" xfId="44047" builtinId="10" customBuiltin="1"/>
    <cellStyle name="Nota 2" xfId="25832" xr:uid="{00000000-0005-0000-0000-00006E650000}"/>
    <cellStyle name="Nota 2 10" xfId="25833" xr:uid="{00000000-0005-0000-0000-00006F650000}"/>
    <cellStyle name="Nota 2 10 2" xfId="25834" xr:uid="{00000000-0005-0000-0000-000070650000}"/>
    <cellStyle name="Nota 2 10 3" xfId="25835" xr:uid="{00000000-0005-0000-0000-000071650000}"/>
    <cellStyle name="Nota 2 10 4" xfId="25836" xr:uid="{00000000-0005-0000-0000-000072650000}"/>
    <cellStyle name="Nota 2 10 5" xfId="25837" xr:uid="{00000000-0005-0000-0000-000073650000}"/>
    <cellStyle name="Nota 2 2" xfId="25838" xr:uid="{00000000-0005-0000-0000-000074650000}"/>
    <cellStyle name="Nota 2 2 2" xfId="25839" xr:uid="{00000000-0005-0000-0000-000075650000}"/>
    <cellStyle name="Nota 2 2 2 2" xfId="25840" xr:uid="{00000000-0005-0000-0000-000076650000}"/>
    <cellStyle name="Nota 2 2 2 2 2" xfId="25841" xr:uid="{00000000-0005-0000-0000-000077650000}"/>
    <cellStyle name="Nota 2 2 2 2 2 2" xfId="25842" xr:uid="{00000000-0005-0000-0000-000078650000}"/>
    <cellStyle name="Nota 2 2 2 2 2 2 2" xfId="25843" xr:uid="{00000000-0005-0000-0000-000079650000}"/>
    <cellStyle name="Nota 2 2 2 2 2 2 3" xfId="25844" xr:uid="{00000000-0005-0000-0000-00007A650000}"/>
    <cellStyle name="Nota 2 2 2 2 2 2 4" xfId="25845" xr:uid="{00000000-0005-0000-0000-00007B650000}"/>
    <cellStyle name="Nota 2 2 2 2 2 3" xfId="25846" xr:uid="{00000000-0005-0000-0000-00007C650000}"/>
    <cellStyle name="Nota 2 2 2 2 2 3 2" xfId="25847" xr:uid="{00000000-0005-0000-0000-00007D650000}"/>
    <cellStyle name="Nota 2 2 2 2 2 3 3" xfId="25848" xr:uid="{00000000-0005-0000-0000-00007E650000}"/>
    <cellStyle name="Nota 2 2 2 2 2 3 4" xfId="25849" xr:uid="{00000000-0005-0000-0000-00007F650000}"/>
    <cellStyle name="Nota 2 2 2 2 2 3 5" xfId="25850" xr:uid="{00000000-0005-0000-0000-000080650000}"/>
    <cellStyle name="Nota 2 2 2 2 2 3 6" xfId="25851" xr:uid="{00000000-0005-0000-0000-000081650000}"/>
    <cellStyle name="Nota 2 2 2 2 2 4" xfId="25852" xr:uid="{00000000-0005-0000-0000-000082650000}"/>
    <cellStyle name="Nota 2 2 2 2 3" xfId="25853" xr:uid="{00000000-0005-0000-0000-000083650000}"/>
    <cellStyle name="Nota 2 2 2 2 3 2" xfId="25854" xr:uid="{00000000-0005-0000-0000-000084650000}"/>
    <cellStyle name="Nota 2 2 2 2 3 3" xfId="25855" xr:uid="{00000000-0005-0000-0000-000085650000}"/>
    <cellStyle name="Nota 2 2 2 2 3 4" xfId="25856" xr:uid="{00000000-0005-0000-0000-000086650000}"/>
    <cellStyle name="Nota 2 2 2 2 3 5" xfId="25857" xr:uid="{00000000-0005-0000-0000-000087650000}"/>
    <cellStyle name="Nota 2 2 2 2 3 6" xfId="25858" xr:uid="{00000000-0005-0000-0000-000088650000}"/>
    <cellStyle name="Nota 2 2 2 3" xfId="25859" xr:uid="{00000000-0005-0000-0000-000089650000}"/>
    <cellStyle name="Nota 2 2 2 3 2" xfId="25860" xr:uid="{00000000-0005-0000-0000-00008A650000}"/>
    <cellStyle name="Nota 2 2 2 3 2 2" xfId="25861" xr:uid="{00000000-0005-0000-0000-00008B650000}"/>
    <cellStyle name="Nota 2 2 2 3 2 3" xfId="25862" xr:uid="{00000000-0005-0000-0000-00008C650000}"/>
    <cellStyle name="Nota 2 2 2 3 2 4" xfId="25863" xr:uid="{00000000-0005-0000-0000-00008D650000}"/>
    <cellStyle name="Nota 2 2 2 3 3" xfId="25864" xr:uid="{00000000-0005-0000-0000-00008E650000}"/>
    <cellStyle name="Nota 2 2 2 3 3 2" xfId="25865" xr:uid="{00000000-0005-0000-0000-00008F650000}"/>
    <cellStyle name="Nota 2 2 2 3 3 3" xfId="25866" xr:uid="{00000000-0005-0000-0000-000090650000}"/>
    <cellStyle name="Nota 2 2 2 3 3 4" xfId="25867" xr:uid="{00000000-0005-0000-0000-000091650000}"/>
    <cellStyle name="Nota 2 2 2 3 3 5" xfId="25868" xr:uid="{00000000-0005-0000-0000-000092650000}"/>
    <cellStyle name="Nota 2 2 2 3 3 6" xfId="25869" xr:uid="{00000000-0005-0000-0000-000093650000}"/>
    <cellStyle name="Nota 2 2 2 3 4" xfId="25870" xr:uid="{00000000-0005-0000-0000-000094650000}"/>
    <cellStyle name="Nota 2 2 2 4" xfId="25871" xr:uid="{00000000-0005-0000-0000-000095650000}"/>
    <cellStyle name="Nota 2 2 2 4 2" xfId="25872" xr:uid="{00000000-0005-0000-0000-000096650000}"/>
    <cellStyle name="Nota 2 2 2 4 2 2" xfId="25873" xr:uid="{00000000-0005-0000-0000-000097650000}"/>
    <cellStyle name="Nota 2 2 2 4 2 3" xfId="25874" xr:uid="{00000000-0005-0000-0000-000098650000}"/>
    <cellStyle name="Nota 2 2 2 4 2 4" xfId="25875" xr:uid="{00000000-0005-0000-0000-000099650000}"/>
    <cellStyle name="Nota 2 2 2 4 3" xfId="25876" xr:uid="{00000000-0005-0000-0000-00009A650000}"/>
    <cellStyle name="Nota 2 2 2 4 4" xfId="25877" xr:uid="{00000000-0005-0000-0000-00009B650000}"/>
    <cellStyle name="Nota 2 2 2 4 5" xfId="25878" xr:uid="{00000000-0005-0000-0000-00009C650000}"/>
    <cellStyle name="Nota 2 2 2 4 6" xfId="25879" xr:uid="{00000000-0005-0000-0000-00009D650000}"/>
    <cellStyle name="Nota 2 2 2 4 7" xfId="25880" xr:uid="{00000000-0005-0000-0000-00009E650000}"/>
    <cellStyle name="Nota 2 2 2 4 8" xfId="25881" xr:uid="{00000000-0005-0000-0000-00009F650000}"/>
    <cellStyle name="Nota 2 2 3" xfId="25882" xr:uid="{00000000-0005-0000-0000-0000A0650000}"/>
    <cellStyle name="Nota 2 2 3 2" xfId="25883" xr:uid="{00000000-0005-0000-0000-0000A1650000}"/>
    <cellStyle name="Nota 2 2 3 2 2" xfId="25884" xr:uid="{00000000-0005-0000-0000-0000A2650000}"/>
    <cellStyle name="Nota 2 2 3 2 2 2" xfId="25885" xr:uid="{00000000-0005-0000-0000-0000A3650000}"/>
    <cellStyle name="Nota 2 2 3 2 2 3" xfId="25886" xr:uid="{00000000-0005-0000-0000-0000A4650000}"/>
    <cellStyle name="Nota 2 2 3 2 2 4" xfId="25887" xr:uid="{00000000-0005-0000-0000-0000A5650000}"/>
    <cellStyle name="Nota 2 2 3 2 3" xfId="25888" xr:uid="{00000000-0005-0000-0000-0000A6650000}"/>
    <cellStyle name="Nota 2 2 3 2 3 2" xfId="25889" xr:uid="{00000000-0005-0000-0000-0000A7650000}"/>
    <cellStyle name="Nota 2 2 3 2 3 3" xfId="25890" xr:uid="{00000000-0005-0000-0000-0000A8650000}"/>
    <cellStyle name="Nota 2 2 3 2 3 4" xfId="25891" xr:uid="{00000000-0005-0000-0000-0000A9650000}"/>
    <cellStyle name="Nota 2 2 3 2 3 5" xfId="25892" xr:uid="{00000000-0005-0000-0000-0000AA650000}"/>
    <cellStyle name="Nota 2 2 3 2 3 6" xfId="25893" xr:uid="{00000000-0005-0000-0000-0000AB650000}"/>
    <cellStyle name="Nota 2 2 3 2 4" xfId="25894" xr:uid="{00000000-0005-0000-0000-0000AC650000}"/>
    <cellStyle name="Nota 2 2 3 3" xfId="25895" xr:uid="{00000000-0005-0000-0000-0000AD650000}"/>
    <cellStyle name="Nota 2 2 3 3 2" xfId="25896" xr:uid="{00000000-0005-0000-0000-0000AE650000}"/>
    <cellStyle name="Nota 2 2 3 3 2 2" xfId="25897" xr:uid="{00000000-0005-0000-0000-0000AF650000}"/>
    <cellStyle name="Nota 2 2 3 3 2 3" xfId="25898" xr:uid="{00000000-0005-0000-0000-0000B0650000}"/>
    <cellStyle name="Nota 2 2 3 3 2 4" xfId="25899" xr:uid="{00000000-0005-0000-0000-0000B1650000}"/>
    <cellStyle name="Nota 2 2 3 3 3" xfId="25900" xr:uid="{00000000-0005-0000-0000-0000B2650000}"/>
    <cellStyle name="Nota 2 2 3 3 4" xfId="25901" xr:uid="{00000000-0005-0000-0000-0000B3650000}"/>
    <cellStyle name="Nota 2 2 3 3 5" xfId="25902" xr:uid="{00000000-0005-0000-0000-0000B4650000}"/>
    <cellStyle name="Nota 2 2 3 3 6" xfId="25903" xr:uid="{00000000-0005-0000-0000-0000B5650000}"/>
    <cellStyle name="Nota 2 2 3 3 7" xfId="25904" xr:uid="{00000000-0005-0000-0000-0000B6650000}"/>
    <cellStyle name="Nota 2 2 3 3 8" xfId="25905" xr:uid="{00000000-0005-0000-0000-0000B7650000}"/>
    <cellStyle name="Nota 2 2 4" xfId="25906" xr:uid="{00000000-0005-0000-0000-0000B8650000}"/>
    <cellStyle name="Nota 2 2 4 2" xfId="25907" xr:uid="{00000000-0005-0000-0000-0000B9650000}"/>
    <cellStyle name="Nota 2 2 4 3" xfId="25908" xr:uid="{00000000-0005-0000-0000-0000BA650000}"/>
    <cellStyle name="Nota 2 2 4 4" xfId="25909" xr:uid="{00000000-0005-0000-0000-0000BB650000}"/>
    <cellStyle name="Nota 2 2 4 5" xfId="25910" xr:uid="{00000000-0005-0000-0000-0000BC650000}"/>
    <cellStyle name="Nota 2 2 5" xfId="25911" xr:uid="{00000000-0005-0000-0000-0000BD650000}"/>
    <cellStyle name="Nota 2 2 5 2" xfId="25912" xr:uid="{00000000-0005-0000-0000-0000BE650000}"/>
    <cellStyle name="Nota 2 2 5 3" xfId="25913" xr:uid="{00000000-0005-0000-0000-0000BF650000}"/>
    <cellStyle name="Nota 2 2 5 4" xfId="25914" xr:uid="{00000000-0005-0000-0000-0000C0650000}"/>
    <cellStyle name="Nota 2 2 5 5" xfId="25915" xr:uid="{00000000-0005-0000-0000-0000C1650000}"/>
    <cellStyle name="Nota 2 3" xfId="25916" xr:uid="{00000000-0005-0000-0000-0000C2650000}"/>
    <cellStyle name="Nota 2 3 2" xfId="25917" xr:uid="{00000000-0005-0000-0000-0000C3650000}"/>
    <cellStyle name="Nota 2 3 2 2" xfId="25918" xr:uid="{00000000-0005-0000-0000-0000C4650000}"/>
    <cellStyle name="Nota 2 3 2 2 2" xfId="25919" xr:uid="{00000000-0005-0000-0000-0000C5650000}"/>
    <cellStyle name="Nota 2 3 2 2 2 2" xfId="25920" xr:uid="{00000000-0005-0000-0000-0000C6650000}"/>
    <cellStyle name="Nota 2 3 2 2 2 2 2" xfId="25921" xr:uid="{00000000-0005-0000-0000-0000C7650000}"/>
    <cellStyle name="Nota 2 3 2 2 2 2 3" xfId="25922" xr:uid="{00000000-0005-0000-0000-0000C8650000}"/>
    <cellStyle name="Nota 2 3 2 2 2 2 4" xfId="25923" xr:uid="{00000000-0005-0000-0000-0000C9650000}"/>
    <cellStyle name="Nota 2 3 2 2 2 3" xfId="25924" xr:uid="{00000000-0005-0000-0000-0000CA650000}"/>
    <cellStyle name="Nota 2 3 2 2 2 3 2" xfId="25925" xr:uid="{00000000-0005-0000-0000-0000CB650000}"/>
    <cellStyle name="Nota 2 3 2 2 2 3 3" xfId="25926" xr:uid="{00000000-0005-0000-0000-0000CC650000}"/>
    <cellStyle name="Nota 2 3 2 2 2 3 4" xfId="25927" xr:uid="{00000000-0005-0000-0000-0000CD650000}"/>
    <cellStyle name="Nota 2 3 2 2 2 3 5" xfId="25928" xr:uid="{00000000-0005-0000-0000-0000CE650000}"/>
    <cellStyle name="Nota 2 3 2 2 2 3 6" xfId="25929" xr:uid="{00000000-0005-0000-0000-0000CF650000}"/>
    <cellStyle name="Nota 2 3 2 2 2 4" xfId="25930" xr:uid="{00000000-0005-0000-0000-0000D0650000}"/>
    <cellStyle name="Nota 2 3 2 2 3" xfId="25931" xr:uid="{00000000-0005-0000-0000-0000D1650000}"/>
    <cellStyle name="Nota 2 3 2 2 3 2" xfId="25932" xr:uid="{00000000-0005-0000-0000-0000D2650000}"/>
    <cellStyle name="Nota 2 3 2 2 3 3" xfId="25933" xr:uid="{00000000-0005-0000-0000-0000D3650000}"/>
    <cellStyle name="Nota 2 3 2 2 3 4" xfId="25934" xr:uid="{00000000-0005-0000-0000-0000D4650000}"/>
    <cellStyle name="Nota 2 3 2 2 3 5" xfId="25935" xr:uid="{00000000-0005-0000-0000-0000D5650000}"/>
    <cellStyle name="Nota 2 3 2 2 3 6" xfId="25936" xr:uid="{00000000-0005-0000-0000-0000D6650000}"/>
    <cellStyle name="Nota 2 3 2 3" xfId="25937" xr:uid="{00000000-0005-0000-0000-0000D7650000}"/>
    <cellStyle name="Nota 2 3 2 3 2" xfId="25938" xr:uid="{00000000-0005-0000-0000-0000D8650000}"/>
    <cellStyle name="Nota 2 3 2 3 2 2" xfId="25939" xr:uid="{00000000-0005-0000-0000-0000D9650000}"/>
    <cellStyle name="Nota 2 3 2 3 2 3" xfId="25940" xr:uid="{00000000-0005-0000-0000-0000DA650000}"/>
    <cellStyle name="Nota 2 3 2 3 2 4" xfId="25941" xr:uid="{00000000-0005-0000-0000-0000DB650000}"/>
    <cellStyle name="Nota 2 3 2 3 3" xfId="25942" xr:uid="{00000000-0005-0000-0000-0000DC650000}"/>
    <cellStyle name="Nota 2 3 2 3 3 2" xfId="25943" xr:uid="{00000000-0005-0000-0000-0000DD650000}"/>
    <cellStyle name="Nota 2 3 2 3 3 3" xfId="25944" xr:uid="{00000000-0005-0000-0000-0000DE650000}"/>
    <cellStyle name="Nota 2 3 2 3 3 4" xfId="25945" xr:uid="{00000000-0005-0000-0000-0000DF650000}"/>
    <cellStyle name="Nota 2 3 2 3 3 5" xfId="25946" xr:uid="{00000000-0005-0000-0000-0000E0650000}"/>
    <cellStyle name="Nota 2 3 2 3 3 6" xfId="25947" xr:uid="{00000000-0005-0000-0000-0000E1650000}"/>
    <cellStyle name="Nota 2 3 2 3 4" xfId="25948" xr:uid="{00000000-0005-0000-0000-0000E2650000}"/>
    <cellStyle name="Nota 2 3 2 4" xfId="25949" xr:uid="{00000000-0005-0000-0000-0000E3650000}"/>
    <cellStyle name="Nota 2 3 2 4 2" xfId="25950" xr:uid="{00000000-0005-0000-0000-0000E4650000}"/>
    <cellStyle name="Nota 2 3 2 4 2 2" xfId="25951" xr:uid="{00000000-0005-0000-0000-0000E5650000}"/>
    <cellStyle name="Nota 2 3 2 4 2 3" xfId="25952" xr:uid="{00000000-0005-0000-0000-0000E6650000}"/>
    <cellStyle name="Nota 2 3 2 4 2 4" xfId="25953" xr:uid="{00000000-0005-0000-0000-0000E7650000}"/>
    <cellStyle name="Nota 2 3 2 4 3" xfId="25954" xr:uid="{00000000-0005-0000-0000-0000E8650000}"/>
    <cellStyle name="Nota 2 3 2 4 4" xfId="25955" xr:uid="{00000000-0005-0000-0000-0000E9650000}"/>
    <cellStyle name="Nota 2 3 2 4 5" xfId="25956" xr:uid="{00000000-0005-0000-0000-0000EA650000}"/>
    <cellStyle name="Nota 2 3 2 4 6" xfId="25957" xr:uid="{00000000-0005-0000-0000-0000EB650000}"/>
    <cellStyle name="Nota 2 3 2 4 7" xfId="25958" xr:uid="{00000000-0005-0000-0000-0000EC650000}"/>
    <cellStyle name="Nota 2 3 2 4 8" xfId="25959" xr:uid="{00000000-0005-0000-0000-0000ED650000}"/>
    <cellStyle name="Nota 2 3 3" xfId="25960" xr:uid="{00000000-0005-0000-0000-0000EE650000}"/>
    <cellStyle name="Nota 2 3 3 2" xfId="25961" xr:uid="{00000000-0005-0000-0000-0000EF650000}"/>
    <cellStyle name="Nota 2 3 3 2 2" xfId="25962" xr:uid="{00000000-0005-0000-0000-0000F0650000}"/>
    <cellStyle name="Nota 2 3 3 2 2 2" xfId="25963" xr:uid="{00000000-0005-0000-0000-0000F1650000}"/>
    <cellStyle name="Nota 2 3 3 2 2 3" xfId="25964" xr:uid="{00000000-0005-0000-0000-0000F2650000}"/>
    <cellStyle name="Nota 2 3 3 2 2 4" xfId="25965" xr:uid="{00000000-0005-0000-0000-0000F3650000}"/>
    <cellStyle name="Nota 2 3 3 2 3" xfId="25966" xr:uid="{00000000-0005-0000-0000-0000F4650000}"/>
    <cellStyle name="Nota 2 3 3 2 3 2" xfId="25967" xr:uid="{00000000-0005-0000-0000-0000F5650000}"/>
    <cellStyle name="Nota 2 3 3 2 3 3" xfId="25968" xr:uid="{00000000-0005-0000-0000-0000F6650000}"/>
    <cellStyle name="Nota 2 3 3 2 3 4" xfId="25969" xr:uid="{00000000-0005-0000-0000-0000F7650000}"/>
    <cellStyle name="Nota 2 3 3 2 3 5" xfId="25970" xr:uid="{00000000-0005-0000-0000-0000F8650000}"/>
    <cellStyle name="Nota 2 3 3 2 3 6" xfId="25971" xr:uid="{00000000-0005-0000-0000-0000F9650000}"/>
    <cellStyle name="Nota 2 3 3 2 4" xfId="25972" xr:uid="{00000000-0005-0000-0000-0000FA650000}"/>
    <cellStyle name="Nota 2 3 3 3" xfId="25973" xr:uid="{00000000-0005-0000-0000-0000FB650000}"/>
    <cellStyle name="Nota 2 3 3 3 2" xfId="25974" xr:uid="{00000000-0005-0000-0000-0000FC650000}"/>
    <cellStyle name="Nota 2 3 3 3 2 2" xfId="25975" xr:uid="{00000000-0005-0000-0000-0000FD650000}"/>
    <cellStyle name="Nota 2 3 3 3 2 3" xfId="25976" xr:uid="{00000000-0005-0000-0000-0000FE650000}"/>
    <cellStyle name="Nota 2 3 3 3 2 4" xfId="25977" xr:uid="{00000000-0005-0000-0000-0000FF650000}"/>
    <cellStyle name="Nota 2 3 3 3 3" xfId="25978" xr:uid="{00000000-0005-0000-0000-000000660000}"/>
    <cellStyle name="Nota 2 3 3 3 4" xfId="25979" xr:uid="{00000000-0005-0000-0000-000001660000}"/>
    <cellStyle name="Nota 2 3 3 3 5" xfId="25980" xr:uid="{00000000-0005-0000-0000-000002660000}"/>
    <cellStyle name="Nota 2 3 3 3 6" xfId="25981" xr:uid="{00000000-0005-0000-0000-000003660000}"/>
    <cellStyle name="Nota 2 3 3 3 7" xfId="25982" xr:uid="{00000000-0005-0000-0000-000004660000}"/>
    <cellStyle name="Nota 2 3 3 3 8" xfId="25983" xr:uid="{00000000-0005-0000-0000-000005660000}"/>
    <cellStyle name="Nota 2 3 4" xfId="25984" xr:uid="{00000000-0005-0000-0000-000006660000}"/>
    <cellStyle name="Nota 2 3 4 2" xfId="25985" xr:uid="{00000000-0005-0000-0000-000007660000}"/>
    <cellStyle name="Nota 2 3 4 3" xfId="25986" xr:uid="{00000000-0005-0000-0000-000008660000}"/>
    <cellStyle name="Nota 2 3 4 4" xfId="25987" xr:uid="{00000000-0005-0000-0000-000009660000}"/>
    <cellStyle name="Nota 2 3 4 5" xfId="25988" xr:uid="{00000000-0005-0000-0000-00000A660000}"/>
    <cellStyle name="Nota 2 3 5" xfId="25989" xr:uid="{00000000-0005-0000-0000-00000B660000}"/>
    <cellStyle name="Nota 2 3 5 2" xfId="25990" xr:uid="{00000000-0005-0000-0000-00000C660000}"/>
    <cellStyle name="Nota 2 3 5 3" xfId="25991" xr:uid="{00000000-0005-0000-0000-00000D660000}"/>
    <cellStyle name="Nota 2 3 5 4" xfId="25992" xr:uid="{00000000-0005-0000-0000-00000E660000}"/>
    <cellStyle name="Nota 2 3 5 5" xfId="25993" xr:uid="{00000000-0005-0000-0000-00000F660000}"/>
    <cellStyle name="Nota 2 4" xfId="25994" xr:uid="{00000000-0005-0000-0000-000010660000}"/>
    <cellStyle name="Nota 2 4 2" xfId="25995" xr:uid="{00000000-0005-0000-0000-000011660000}"/>
    <cellStyle name="Nota 2 4 2 2" xfId="25996" xr:uid="{00000000-0005-0000-0000-000012660000}"/>
    <cellStyle name="Nota 2 4 2 2 2" xfId="25997" xr:uid="{00000000-0005-0000-0000-000013660000}"/>
    <cellStyle name="Nota 2 4 2 2 2 2" xfId="25998" xr:uid="{00000000-0005-0000-0000-000014660000}"/>
    <cellStyle name="Nota 2 4 2 2 2 3" xfId="25999" xr:uid="{00000000-0005-0000-0000-000015660000}"/>
    <cellStyle name="Nota 2 4 2 2 2 4" xfId="26000" xr:uid="{00000000-0005-0000-0000-000016660000}"/>
    <cellStyle name="Nota 2 4 2 2 3" xfId="26001" xr:uid="{00000000-0005-0000-0000-000017660000}"/>
    <cellStyle name="Nota 2 4 2 2 3 2" xfId="26002" xr:uid="{00000000-0005-0000-0000-000018660000}"/>
    <cellStyle name="Nota 2 4 2 2 3 3" xfId="26003" xr:uid="{00000000-0005-0000-0000-000019660000}"/>
    <cellStyle name="Nota 2 4 2 2 3 4" xfId="26004" xr:uid="{00000000-0005-0000-0000-00001A660000}"/>
    <cellStyle name="Nota 2 4 2 2 3 5" xfId="26005" xr:uid="{00000000-0005-0000-0000-00001B660000}"/>
    <cellStyle name="Nota 2 4 2 2 3 6" xfId="26006" xr:uid="{00000000-0005-0000-0000-00001C660000}"/>
    <cellStyle name="Nota 2 4 2 2 4" xfId="26007" xr:uid="{00000000-0005-0000-0000-00001D660000}"/>
    <cellStyle name="Nota 2 4 2 3" xfId="26008" xr:uid="{00000000-0005-0000-0000-00001E660000}"/>
    <cellStyle name="Nota 2 4 2 3 2" xfId="26009" xr:uid="{00000000-0005-0000-0000-00001F660000}"/>
    <cellStyle name="Nota 2 4 2 3 2 2" xfId="26010" xr:uid="{00000000-0005-0000-0000-000020660000}"/>
    <cellStyle name="Nota 2 4 2 3 2 3" xfId="26011" xr:uid="{00000000-0005-0000-0000-000021660000}"/>
    <cellStyle name="Nota 2 4 2 3 2 4" xfId="26012" xr:uid="{00000000-0005-0000-0000-000022660000}"/>
    <cellStyle name="Nota 2 4 2 3 3" xfId="26013" xr:uid="{00000000-0005-0000-0000-000023660000}"/>
    <cellStyle name="Nota 2 4 2 3 4" xfId="26014" xr:uid="{00000000-0005-0000-0000-000024660000}"/>
    <cellStyle name="Nota 2 4 2 3 5" xfId="26015" xr:uid="{00000000-0005-0000-0000-000025660000}"/>
    <cellStyle name="Nota 2 4 2 3 6" xfId="26016" xr:uid="{00000000-0005-0000-0000-000026660000}"/>
    <cellStyle name="Nota 2 4 2 3 7" xfId="26017" xr:uid="{00000000-0005-0000-0000-000027660000}"/>
    <cellStyle name="Nota 2 4 2 3 8" xfId="26018" xr:uid="{00000000-0005-0000-0000-000028660000}"/>
    <cellStyle name="Nota 2 4 3" xfId="26019" xr:uid="{00000000-0005-0000-0000-000029660000}"/>
    <cellStyle name="Nota 2 4 3 2" xfId="26020" xr:uid="{00000000-0005-0000-0000-00002A660000}"/>
    <cellStyle name="Nota 2 4 3 2 2" xfId="26021" xr:uid="{00000000-0005-0000-0000-00002B660000}"/>
    <cellStyle name="Nota 2 4 3 2 2 2" xfId="26022" xr:uid="{00000000-0005-0000-0000-00002C660000}"/>
    <cellStyle name="Nota 2 4 3 2 2 3" xfId="26023" xr:uid="{00000000-0005-0000-0000-00002D660000}"/>
    <cellStyle name="Nota 2 4 3 2 2 4" xfId="26024" xr:uid="{00000000-0005-0000-0000-00002E660000}"/>
    <cellStyle name="Nota 2 4 3 2 3" xfId="26025" xr:uid="{00000000-0005-0000-0000-00002F660000}"/>
    <cellStyle name="Nota 2 4 3 2 3 2" xfId="26026" xr:uid="{00000000-0005-0000-0000-000030660000}"/>
    <cellStyle name="Nota 2 4 3 2 3 3" xfId="26027" xr:uid="{00000000-0005-0000-0000-000031660000}"/>
    <cellStyle name="Nota 2 4 3 2 3 4" xfId="26028" xr:uid="{00000000-0005-0000-0000-000032660000}"/>
    <cellStyle name="Nota 2 4 3 2 3 5" xfId="26029" xr:uid="{00000000-0005-0000-0000-000033660000}"/>
    <cellStyle name="Nota 2 4 3 2 3 6" xfId="26030" xr:uid="{00000000-0005-0000-0000-000034660000}"/>
    <cellStyle name="Nota 2 4 3 2 4" xfId="26031" xr:uid="{00000000-0005-0000-0000-000035660000}"/>
    <cellStyle name="Nota 2 4 3 3" xfId="26032" xr:uid="{00000000-0005-0000-0000-000036660000}"/>
    <cellStyle name="Nota 2 4 3 3 2" xfId="26033" xr:uid="{00000000-0005-0000-0000-000037660000}"/>
    <cellStyle name="Nota 2 4 3 3 2 2" xfId="26034" xr:uid="{00000000-0005-0000-0000-000038660000}"/>
    <cellStyle name="Nota 2 4 3 3 2 3" xfId="26035" xr:uid="{00000000-0005-0000-0000-000039660000}"/>
    <cellStyle name="Nota 2 4 3 3 2 4" xfId="26036" xr:uid="{00000000-0005-0000-0000-00003A660000}"/>
    <cellStyle name="Nota 2 4 3 3 3" xfId="26037" xr:uid="{00000000-0005-0000-0000-00003B660000}"/>
    <cellStyle name="Nota 2 4 3 3 4" xfId="26038" xr:uid="{00000000-0005-0000-0000-00003C660000}"/>
    <cellStyle name="Nota 2 4 3 3 5" xfId="26039" xr:uid="{00000000-0005-0000-0000-00003D660000}"/>
    <cellStyle name="Nota 2 4 3 3 6" xfId="26040" xr:uid="{00000000-0005-0000-0000-00003E660000}"/>
    <cellStyle name="Nota 2 4 3 3 7" xfId="26041" xr:uid="{00000000-0005-0000-0000-00003F660000}"/>
    <cellStyle name="Nota 2 4 3 3 8" xfId="26042" xr:uid="{00000000-0005-0000-0000-000040660000}"/>
    <cellStyle name="Nota 2 4 4" xfId="26043" xr:uid="{00000000-0005-0000-0000-000041660000}"/>
    <cellStyle name="Nota 2 4 4 2" xfId="26044" xr:uid="{00000000-0005-0000-0000-000042660000}"/>
    <cellStyle name="Nota 2 4 4 3" xfId="26045" xr:uid="{00000000-0005-0000-0000-000043660000}"/>
    <cellStyle name="Nota 2 4 4 4" xfId="26046" xr:uid="{00000000-0005-0000-0000-000044660000}"/>
    <cellStyle name="Nota 2 4 4 5" xfId="26047" xr:uid="{00000000-0005-0000-0000-000045660000}"/>
    <cellStyle name="Nota 2 5" xfId="26048" xr:uid="{00000000-0005-0000-0000-000046660000}"/>
    <cellStyle name="Nota 2 5 2" xfId="26049" xr:uid="{00000000-0005-0000-0000-000047660000}"/>
    <cellStyle name="Nota 2 5 2 2" xfId="26050" xr:uid="{00000000-0005-0000-0000-000048660000}"/>
    <cellStyle name="Nota 2 5 2 2 2" xfId="26051" xr:uid="{00000000-0005-0000-0000-000049660000}"/>
    <cellStyle name="Nota 2 5 2 2 2 2" xfId="26052" xr:uid="{00000000-0005-0000-0000-00004A660000}"/>
    <cellStyle name="Nota 2 5 2 2 2 3" xfId="26053" xr:uid="{00000000-0005-0000-0000-00004B660000}"/>
    <cellStyle name="Nota 2 5 2 2 2 4" xfId="26054" xr:uid="{00000000-0005-0000-0000-00004C660000}"/>
    <cellStyle name="Nota 2 5 2 2 3" xfId="26055" xr:uid="{00000000-0005-0000-0000-00004D660000}"/>
    <cellStyle name="Nota 2 5 2 2 3 2" xfId="26056" xr:uid="{00000000-0005-0000-0000-00004E660000}"/>
    <cellStyle name="Nota 2 5 2 2 3 3" xfId="26057" xr:uid="{00000000-0005-0000-0000-00004F660000}"/>
    <cellStyle name="Nota 2 5 2 2 3 4" xfId="26058" xr:uid="{00000000-0005-0000-0000-000050660000}"/>
    <cellStyle name="Nota 2 5 2 2 3 5" xfId="26059" xr:uid="{00000000-0005-0000-0000-000051660000}"/>
    <cellStyle name="Nota 2 5 2 2 3 6" xfId="26060" xr:uid="{00000000-0005-0000-0000-000052660000}"/>
    <cellStyle name="Nota 2 5 2 2 4" xfId="26061" xr:uid="{00000000-0005-0000-0000-000053660000}"/>
    <cellStyle name="Nota 2 5 2 3" xfId="26062" xr:uid="{00000000-0005-0000-0000-000054660000}"/>
    <cellStyle name="Nota 2 5 2 3 2" xfId="26063" xr:uid="{00000000-0005-0000-0000-000055660000}"/>
    <cellStyle name="Nota 2 5 2 3 3" xfId="26064" xr:uid="{00000000-0005-0000-0000-000056660000}"/>
    <cellStyle name="Nota 2 5 2 3 4" xfId="26065" xr:uid="{00000000-0005-0000-0000-000057660000}"/>
    <cellStyle name="Nota 2 5 2 3 5" xfId="26066" xr:uid="{00000000-0005-0000-0000-000058660000}"/>
    <cellStyle name="Nota 2 5 2 3 6" xfId="26067" xr:uid="{00000000-0005-0000-0000-000059660000}"/>
    <cellStyle name="Nota 2 5 3" xfId="26068" xr:uid="{00000000-0005-0000-0000-00005A660000}"/>
    <cellStyle name="Nota 2 5 3 2" xfId="26069" xr:uid="{00000000-0005-0000-0000-00005B660000}"/>
    <cellStyle name="Nota 2 5 3 2 2" xfId="26070" xr:uid="{00000000-0005-0000-0000-00005C660000}"/>
    <cellStyle name="Nota 2 5 3 2 3" xfId="26071" xr:uid="{00000000-0005-0000-0000-00005D660000}"/>
    <cellStyle name="Nota 2 5 3 2 4" xfId="26072" xr:uid="{00000000-0005-0000-0000-00005E660000}"/>
    <cellStyle name="Nota 2 5 3 3" xfId="26073" xr:uid="{00000000-0005-0000-0000-00005F660000}"/>
    <cellStyle name="Nota 2 5 3 3 2" xfId="26074" xr:uid="{00000000-0005-0000-0000-000060660000}"/>
    <cellStyle name="Nota 2 5 3 3 3" xfId="26075" xr:uid="{00000000-0005-0000-0000-000061660000}"/>
    <cellStyle name="Nota 2 5 3 3 4" xfId="26076" xr:uid="{00000000-0005-0000-0000-000062660000}"/>
    <cellStyle name="Nota 2 5 3 3 5" xfId="26077" xr:uid="{00000000-0005-0000-0000-000063660000}"/>
    <cellStyle name="Nota 2 5 3 3 6" xfId="26078" xr:uid="{00000000-0005-0000-0000-000064660000}"/>
    <cellStyle name="Nota 2 5 3 4" xfId="26079" xr:uid="{00000000-0005-0000-0000-000065660000}"/>
    <cellStyle name="Nota 2 5 4" xfId="26080" xr:uid="{00000000-0005-0000-0000-000066660000}"/>
    <cellStyle name="Nota 2 5 4 2" xfId="26081" xr:uid="{00000000-0005-0000-0000-000067660000}"/>
    <cellStyle name="Nota 2 5 4 2 2" xfId="26082" xr:uid="{00000000-0005-0000-0000-000068660000}"/>
    <cellStyle name="Nota 2 5 4 2 3" xfId="26083" xr:uid="{00000000-0005-0000-0000-000069660000}"/>
    <cellStyle name="Nota 2 5 4 2 4" xfId="26084" xr:uid="{00000000-0005-0000-0000-00006A660000}"/>
    <cellStyle name="Nota 2 5 4 3" xfId="26085" xr:uid="{00000000-0005-0000-0000-00006B660000}"/>
    <cellStyle name="Nota 2 5 4 4" xfId="26086" xr:uid="{00000000-0005-0000-0000-00006C660000}"/>
    <cellStyle name="Nota 2 5 4 5" xfId="26087" xr:uid="{00000000-0005-0000-0000-00006D660000}"/>
    <cellStyle name="Nota 2 5 4 6" xfId="26088" xr:uid="{00000000-0005-0000-0000-00006E660000}"/>
    <cellStyle name="Nota 2 5 4 7" xfId="26089" xr:uid="{00000000-0005-0000-0000-00006F660000}"/>
    <cellStyle name="Nota 2 5 4 8" xfId="26090" xr:uid="{00000000-0005-0000-0000-000070660000}"/>
    <cellStyle name="Nota 2 6" xfId="26091" xr:uid="{00000000-0005-0000-0000-000071660000}"/>
    <cellStyle name="Nota 2 6 2" xfId="26092" xr:uid="{00000000-0005-0000-0000-000072660000}"/>
    <cellStyle name="Nota 2 6 2 2" xfId="26093" xr:uid="{00000000-0005-0000-0000-000073660000}"/>
    <cellStyle name="Nota 2 6 2 2 2" xfId="26094" xr:uid="{00000000-0005-0000-0000-000074660000}"/>
    <cellStyle name="Nota 2 6 2 2 3" xfId="26095" xr:uid="{00000000-0005-0000-0000-000075660000}"/>
    <cellStyle name="Nota 2 6 2 2 4" xfId="26096" xr:uid="{00000000-0005-0000-0000-000076660000}"/>
    <cellStyle name="Nota 2 6 2 3" xfId="26097" xr:uid="{00000000-0005-0000-0000-000077660000}"/>
    <cellStyle name="Nota 2 6 2 3 2" xfId="26098" xr:uid="{00000000-0005-0000-0000-000078660000}"/>
    <cellStyle name="Nota 2 6 2 3 3" xfId="26099" xr:uid="{00000000-0005-0000-0000-000079660000}"/>
    <cellStyle name="Nota 2 6 2 3 4" xfId="26100" xr:uid="{00000000-0005-0000-0000-00007A660000}"/>
    <cellStyle name="Nota 2 6 2 3 5" xfId="26101" xr:uid="{00000000-0005-0000-0000-00007B660000}"/>
    <cellStyle name="Nota 2 6 2 3 6" xfId="26102" xr:uid="{00000000-0005-0000-0000-00007C660000}"/>
    <cellStyle name="Nota 2 6 2 4" xfId="26103" xr:uid="{00000000-0005-0000-0000-00007D660000}"/>
    <cellStyle name="Nota 2 6 3" xfId="26104" xr:uid="{00000000-0005-0000-0000-00007E660000}"/>
    <cellStyle name="Nota 2 6 3 2" xfId="26105" xr:uid="{00000000-0005-0000-0000-00007F660000}"/>
    <cellStyle name="Nota 2 6 3 2 2" xfId="26106" xr:uid="{00000000-0005-0000-0000-000080660000}"/>
    <cellStyle name="Nota 2 6 3 2 3" xfId="26107" xr:uid="{00000000-0005-0000-0000-000081660000}"/>
    <cellStyle name="Nota 2 6 3 2 4" xfId="26108" xr:uid="{00000000-0005-0000-0000-000082660000}"/>
    <cellStyle name="Nota 2 6 3 3" xfId="26109" xr:uid="{00000000-0005-0000-0000-000083660000}"/>
    <cellStyle name="Nota 2 6 3 4" xfId="26110" xr:uid="{00000000-0005-0000-0000-000084660000}"/>
    <cellStyle name="Nota 2 6 3 5" xfId="26111" xr:uid="{00000000-0005-0000-0000-000085660000}"/>
    <cellStyle name="Nota 2 6 3 6" xfId="26112" xr:uid="{00000000-0005-0000-0000-000086660000}"/>
    <cellStyle name="Nota 2 6 3 7" xfId="26113" xr:uid="{00000000-0005-0000-0000-000087660000}"/>
    <cellStyle name="Nota 2 6 3 8" xfId="26114" xr:uid="{00000000-0005-0000-0000-000088660000}"/>
    <cellStyle name="Nota 2 7" xfId="26115" xr:uid="{00000000-0005-0000-0000-000089660000}"/>
    <cellStyle name="Nota 2 7 2" xfId="26116" xr:uid="{00000000-0005-0000-0000-00008A660000}"/>
    <cellStyle name="Nota 2 7 2 2" xfId="26117" xr:uid="{00000000-0005-0000-0000-00008B660000}"/>
    <cellStyle name="Nota 2 7 2 2 2" xfId="26118" xr:uid="{00000000-0005-0000-0000-00008C660000}"/>
    <cellStyle name="Nota 2 7 2 2 3" xfId="26119" xr:uid="{00000000-0005-0000-0000-00008D660000}"/>
    <cellStyle name="Nota 2 7 2 2 4" xfId="26120" xr:uid="{00000000-0005-0000-0000-00008E660000}"/>
    <cellStyle name="Nota 2 7 2 3" xfId="26121" xr:uid="{00000000-0005-0000-0000-00008F660000}"/>
    <cellStyle name="Nota 2 7 2 3 2" xfId="26122" xr:uid="{00000000-0005-0000-0000-000090660000}"/>
    <cellStyle name="Nota 2 7 2 3 3" xfId="26123" xr:uid="{00000000-0005-0000-0000-000091660000}"/>
    <cellStyle name="Nota 2 7 2 3 4" xfId="26124" xr:uid="{00000000-0005-0000-0000-000092660000}"/>
    <cellStyle name="Nota 2 7 2 3 5" xfId="26125" xr:uid="{00000000-0005-0000-0000-000093660000}"/>
    <cellStyle name="Nota 2 7 2 3 6" xfId="26126" xr:uid="{00000000-0005-0000-0000-000094660000}"/>
    <cellStyle name="Nota 2 7 2 4" xfId="26127" xr:uid="{00000000-0005-0000-0000-000095660000}"/>
    <cellStyle name="Nota 2 7 3" xfId="26128" xr:uid="{00000000-0005-0000-0000-000096660000}"/>
    <cellStyle name="Nota 2 7 3 2" xfId="26129" xr:uid="{00000000-0005-0000-0000-000097660000}"/>
    <cellStyle name="Nota 2 7 3 2 2" xfId="26130" xr:uid="{00000000-0005-0000-0000-000098660000}"/>
    <cellStyle name="Nota 2 7 3 2 3" xfId="26131" xr:uid="{00000000-0005-0000-0000-000099660000}"/>
    <cellStyle name="Nota 2 7 3 2 4" xfId="26132" xr:uid="{00000000-0005-0000-0000-00009A660000}"/>
    <cellStyle name="Nota 2 7 3 3" xfId="26133" xr:uid="{00000000-0005-0000-0000-00009B660000}"/>
    <cellStyle name="Nota 2 7 3 4" xfId="26134" xr:uid="{00000000-0005-0000-0000-00009C660000}"/>
    <cellStyle name="Nota 2 7 3 5" xfId="26135" xr:uid="{00000000-0005-0000-0000-00009D660000}"/>
    <cellStyle name="Nota 2 7 3 6" xfId="26136" xr:uid="{00000000-0005-0000-0000-00009E660000}"/>
    <cellStyle name="Nota 2 7 3 7" xfId="26137" xr:uid="{00000000-0005-0000-0000-00009F660000}"/>
    <cellStyle name="Nota 2 7 3 8" xfId="26138" xr:uid="{00000000-0005-0000-0000-0000A0660000}"/>
    <cellStyle name="Nota 2 8" xfId="26139" xr:uid="{00000000-0005-0000-0000-0000A1660000}"/>
    <cellStyle name="Nota 2 8 2" xfId="26140" xr:uid="{00000000-0005-0000-0000-0000A2660000}"/>
    <cellStyle name="Nota 2 8 2 2" xfId="26141" xr:uid="{00000000-0005-0000-0000-0000A3660000}"/>
    <cellStyle name="Nota 2 8 2 2 2" xfId="26142" xr:uid="{00000000-0005-0000-0000-0000A4660000}"/>
    <cellStyle name="Nota 2 8 2 2 3" xfId="26143" xr:uid="{00000000-0005-0000-0000-0000A5660000}"/>
    <cellStyle name="Nota 2 8 2 2 4" xfId="26144" xr:uid="{00000000-0005-0000-0000-0000A6660000}"/>
    <cellStyle name="Nota 2 8 2 3" xfId="26145" xr:uid="{00000000-0005-0000-0000-0000A7660000}"/>
    <cellStyle name="Nota 2 8 2 3 2" xfId="26146" xr:uid="{00000000-0005-0000-0000-0000A8660000}"/>
    <cellStyle name="Nota 2 8 2 3 3" xfId="26147" xr:uid="{00000000-0005-0000-0000-0000A9660000}"/>
    <cellStyle name="Nota 2 8 2 3 4" xfId="26148" xr:uid="{00000000-0005-0000-0000-0000AA660000}"/>
    <cellStyle name="Nota 2 8 2 3 5" xfId="26149" xr:uid="{00000000-0005-0000-0000-0000AB660000}"/>
    <cellStyle name="Nota 2 8 2 3 6" xfId="26150" xr:uid="{00000000-0005-0000-0000-0000AC660000}"/>
    <cellStyle name="Nota 2 8 2 4" xfId="26151" xr:uid="{00000000-0005-0000-0000-0000AD660000}"/>
    <cellStyle name="Nota 2 8 3" xfId="26152" xr:uid="{00000000-0005-0000-0000-0000AE660000}"/>
    <cellStyle name="Nota 2 8 3 2" xfId="26153" xr:uid="{00000000-0005-0000-0000-0000AF660000}"/>
    <cellStyle name="Nota 2 8 3 2 2" xfId="26154" xr:uid="{00000000-0005-0000-0000-0000B0660000}"/>
    <cellStyle name="Nota 2 8 3 2 3" xfId="26155" xr:uid="{00000000-0005-0000-0000-0000B1660000}"/>
    <cellStyle name="Nota 2 8 3 2 4" xfId="26156" xr:uid="{00000000-0005-0000-0000-0000B2660000}"/>
    <cellStyle name="Nota 2 8 3 3" xfId="26157" xr:uid="{00000000-0005-0000-0000-0000B3660000}"/>
    <cellStyle name="Nota 2 8 3 4" xfId="26158" xr:uid="{00000000-0005-0000-0000-0000B4660000}"/>
    <cellStyle name="Nota 2 8 3 5" xfId="26159" xr:uid="{00000000-0005-0000-0000-0000B5660000}"/>
    <cellStyle name="Nota 2 8 3 6" xfId="26160" xr:uid="{00000000-0005-0000-0000-0000B6660000}"/>
    <cellStyle name="Nota 2 8 3 7" xfId="26161" xr:uid="{00000000-0005-0000-0000-0000B7660000}"/>
    <cellStyle name="Nota 2 8 3 8" xfId="26162" xr:uid="{00000000-0005-0000-0000-0000B8660000}"/>
    <cellStyle name="Nota 2 8 4" xfId="26163" xr:uid="{00000000-0005-0000-0000-0000B9660000}"/>
    <cellStyle name="Nota 2 9" xfId="26164" xr:uid="{00000000-0005-0000-0000-0000BA660000}"/>
    <cellStyle name="Nota 2 9 2" xfId="26165" xr:uid="{00000000-0005-0000-0000-0000BB660000}"/>
    <cellStyle name="Nota 2 9 2 2" xfId="26166" xr:uid="{00000000-0005-0000-0000-0000BC660000}"/>
    <cellStyle name="Nota 2 9 2 2 2" xfId="26167" xr:uid="{00000000-0005-0000-0000-0000BD660000}"/>
    <cellStyle name="Nota 2 9 2 2 3" xfId="26168" xr:uid="{00000000-0005-0000-0000-0000BE660000}"/>
    <cellStyle name="Nota 2 9 2 2 4" xfId="26169" xr:uid="{00000000-0005-0000-0000-0000BF660000}"/>
    <cellStyle name="Nota 2 9 2 3" xfId="26170" xr:uid="{00000000-0005-0000-0000-0000C0660000}"/>
    <cellStyle name="Nota 2 9 2 3 2" xfId="26171" xr:uid="{00000000-0005-0000-0000-0000C1660000}"/>
    <cellStyle name="Nota 2 9 2 3 3" xfId="26172" xr:uid="{00000000-0005-0000-0000-0000C2660000}"/>
    <cellStyle name="Nota 2 9 2 3 4" xfId="26173" xr:uid="{00000000-0005-0000-0000-0000C3660000}"/>
    <cellStyle name="Nota 2 9 2 3 5" xfId="26174" xr:uid="{00000000-0005-0000-0000-0000C4660000}"/>
    <cellStyle name="Nota 2 9 2 3 6" xfId="26175" xr:uid="{00000000-0005-0000-0000-0000C5660000}"/>
    <cellStyle name="Nota 2 9 2 4" xfId="26176" xr:uid="{00000000-0005-0000-0000-0000C6660000}"/>
    <cellStyle name="Nota 2 9 3" xfId="26177" xr:uid="{00000000-0005-0000-0000-0000C7660000}"/>
    <cellStyle name="Nota 2 9 3 2" xfId="26178" xr:uid="{00000000-0005-0000-0000-0000C8660000}"/>
    <cellStyle name="Nota 2 9 3 3" xfId="26179" xr:uid="{00000000-0005-0000-0000-0000C9660000}"/>
    <cellStyle name="Nota 2 9 3 4" xfId="26180" xr:uid="{00000000-0005-0000-0000-0000CA660000}"/>
    <cellStyle name="Nota 2 9 3 5" xfId="26181" xr:uid="{00000000-0005-0000-0000-0000CB660000}"/>
    <cellStyle name="Nota 2 9 3 6" xfId="26182" xr:uid="{00000000-0005-0000-0000-0000CC660000}"/>
    <cellStyle name="Nota 3" xfId="26183" xr:uid="{00000000-0005-0000-0000-0000CD660000}"/>
    <cellStyle name="Nota 3 2" xfId="26184" xr:uid="{00000000-0005-0000-0000-0000CE660000}"/>
    <cellStyle name="Nota 3 2 2" xfId="26185" xr:uid="{00000000-0005-0000-0000-0000CF660000}"/>
    <cellStyle name="Nota 3 2 2 2" xfId="26186" xr:uid="{00000000-0005-0000-0000-0000D0660000}"/>
    <cellStyle name="Nota 3 2 2 2 2" xfId="26187" xr:uid="{00000000-0005-0000-0000-0000D1660000}"/>
    <cellStyle name="Nota 3 2 2 2 2 2" xfId="26188" xr:uid="{00000000-0005-0000-0000-0000D2660000}"/>
    <cellStyle name="Nota 3 2 2 2 2 3" xfId="26189" xr:uid="{00000000-0005-0000-0000-0000D3660000}"/>
    <cellStyle name="Nota 3 2 2 2 2 4" xfId="26190" xr:uid="{00000000-0005-0000-0000-0000D4660000}"/>
    <cellStyle name="Nota 3 2 2 2 3" xfId="26191" xr:uid="{00000000-0005-0000-0000-0000D5660000}"/>
    <cellStyle name="Nota 3 2 2 2 3 2" xfId="26192" xr:uid="{00000000-0005-0000-0000-0000D6660000}"/>
    <cellStyle name="Nota 3 2 2 2 3 3" xfId="26193" xr:uid="{00000000-0005-0000-0000-0000D7660000}"/>
    <cellStyle name="Nota 3 2 2 2 3 4" xfId="26194" xr:uid="{00000000-0005-0000-0000-0000D8660000}"/>
    <cellStyle name="Nota 3 2 2 2 3 5" xfId="26195" xr:uid="{00000000-0005-0000-0000-0000D9660000}"/>
    <cellStyle name="Nota 3 2 2 2 3 6" xfId="26196" xr:uid="{00000000-0005-0000-0000-0000DA660000}"/>
    <cellStyle name="Nota 3 2 2 2 4" xfId="26197" xr:uid="{00000000-0005-0000-0000-0000DB660000}"/>
    <cellStyle name="Nota 3 2 2 3" xfId="26198" xr:uid="{00000000-0005-0000-0000-0000DC660000}"/>
    <cellStyle name="Nota 3 2 2 3 2" xfId="26199" xr:uid="{00000000-0005-0000-0000-0000DD660000}"/>
    <cellStyle name="Nota 3 2 2 3 3" xfId="26200" xr:uid="{00000000-0005-0000-0000-0000DE660000}"/>
    <cellStyle name="Nota 3 2 2 3 4" xfId="26201" xr:uid="{00000000-0005-0000-0000-0000DF660000}"/>
    <cellStyle name="Nota 3 2 2 3 5" xfId="26202" xr:uid="{00000000-0005-0000-0000-0000E0660000}"/>
    <cellStyle name="Nota 3 2 2 3 6" xfId="26203" xr:uid="{00000000-0005-0000-0000-0000E1660000}"/>
    <cellStyle name="Nota 3 2 3" xfId="26204" xr:uid="{00000000-0005-0000-0000-0000E2660000}"/>
    <cellStyle name="Nota 3 2 3 2" xfId="26205" xr:uid="{00000000-0005-0000-0000-0000E3660000}"/>
    <cellStyle name="Nota 3 2 3 2 2" xfId="26206" xr:uid="{00000000-0005-0000-0000-0000E4660000}"/>
    <cellStyle name="Nota 3 2 3 2 3" xfId="26207" xr:uid="{00000000-0005-0000-0000-0000E5660000}"/>
    <cellStyle name="Nota 3 2 3 2 4" xfId="26208" xr:uid="{00000000-0005-0000-0000-0000E6660000}"/>
    <cellStyle name="Nota 3 2 3 3" xfId="26209" xr:uid="{00000000-0005-0000-0000-0000E7660000}"/>
    <cellStyle name="Nota 3 2 3 3 2" xfId="26210" xr:uid="{00000000-0005-0000-0000-0000E8660000}"/>
    <cellStyle name="Nota 3 2 3 3 3" xfId="26211" xr:uid="{00000000-0005-0000-0000-0000E9660000}"/>
    <cellStyle name="Nota 3 2 3 3 4" xfId="26212" xr:uid="{00000000-0005-0000-0000-0000EA660000}"/>
    <cellStyle name="Nota 3 2 3 3 5" xfId="26213" xr:uid="{00000000-0005-0000-0000-0000EB660000}"/>
    <cellStyle name="Nota 3 2 3 3 6" xfId="26214" xr:uid="{00000000-0005-0000-0000-0000EC660000}"/>
    <cellStyle name="Nota 3 2 3 4" xfId="26215" xr:uid="{00000000-0005-0000-0000-0000ED660000}"/>
    <cellStyle name="Nota 3 2 4" xfId="26216" xr:uid="{00000000-0005-0000-0000-0000EE660000}"/>
    <cellStyle name="Nota 3 2 4 2" xfId="26217" xr:uid="{00000000-0005-0000-0000-0000EF660000}"/>
    <cellStyle name="Nota 3 2 4 2 2" xfId="26218" xr:uid="{00000000-0005-0000-0000-0000F0660000}"/>
    <cellStyle name="Nota 3 2 4 2 3" xfId="26219" xr:uid="{00000000-0005-0000-0000-0000F1660000}"/>
    <cellStyle name="Nota 3 2 4 2 4" xfId="26220" xr:uid="{00000000-0005-0000-0000-0000F2660000}"/>
    <cellStyle name="Nota 3 2 4 3" xfId="26221" xr:uid="{00000000-0005-0000-0000-0000F3660000}"/>
    <cellStyle name="Nota 3 2 4 4" xfId="26222" xr:uid="{00000000-0005-0000-0000-0000F4660000}"/>
    <cellStyle name="Nota 3 2 4 5" xfId="26223" xr:uid="{00000000-0005-0000-0000-0000F5660000}"/>
    <cellStyle name="Nota 3 2 4 6" xfId="26224" xr:uid="{00000000-0005-0000-0000-0000F6660000}"/>
    <cellStyle name="Nota 3 2 4 7" xfId="26225" xr:uid="{00000000-0005-0000-0000-0000F7660000}"/>
    <cellStyle name="Nota 3 2 4 8" xfId="26226" xr:uid="{00000000-0005-0000-0000-0000F8660000}"/>
    <cellStyle name="Nota 3 3" xfId="26227" xr:uid="{00000000-0005-0000-0000-0000F9660000}"/>
    <cellStyle name="Nota 3 3 2" xfId="26228" xr:uid="{00000000-0005-0000-0000-0000FA660000}"/>
    <cellStyle name="Nota 3 3 2 2" xfId="26229" xr:uid="{00000000-0005-0000-0000-0000FB660000}"/>
    <cellStyle name="Nota 3 3 2 2 2" xfId="26230" xr:uid="{00000000-0005-0000-0000-0000FC660000}"/>
    <cellStyle name="Nota 3 3 2 2 3" xfId="26231" xr:uid="{00000000-0005-0000-0000-0000FD660000}"/>
    <cellStyle name="Nota 3 3 2 2 4" xfId="26232" xr:uid="{00000000-0005-0000-0000-0000FE660000}"/>
    <cellStyle name="Nota 3 3 2 3" xfId="26233" xr:uid="{00000000-0005-0000-0000-0000FF660000}"/>
    <cellStyle name="Nota 3 3 2 3 2" xfId="26234" xr:uid="{00000000-0005-0000-0000-000000670000}"/>
    <cellStyle name="Nota 3 3 2 3 3" xfId="26235" xr:uid="{00000000-0005-0000-0000-000001670000}"/>
    <cellStyle name="Nota 3 3 2 3 4" xfId="26236" xr:uid="{00000000-0005-0000-0000-000002670000}"/>
    <cellStyle name="Nota 3 3 2 3 5" xfId="26237" xr:uid="{00000000-0005-0000-0000-000003670000}"/>
    <cellStyle name="Nota 3 3 2 3 6" xfId="26238" xr:uid="{00000000-0005-0000-0000-000004670000}"/>
    <cellStyle name="Nota 3 3 2 4" xfId="26239" xr:uid="{00000000-0005-0000-0000-000005670000}"/>
    <cellStyle name="Nota 3 3 3" xfId="26240" xr:uid="{00000000-0005-0000-0000-000006670000}"/>
    <cellStyle name="Nota 3 3 3 2" xfId="26241" xr:uid="{00000000-0005-0000-0000-000007670000}"/>
    <cellStyle name="Nota 3 3 3 2 2" xfId="26242" xr:uid="{00000000-0005-0000-0000-000008670000}"/>
    <cellStyle name="Nota 3 3 3 2 3" xfId="26243" xr:uid="{00000000-0005-0000-0000-000009670000}"/>
    <cellStyle name="Nota 3 3 3 2 4" xfId="26244" xr:uid="{00000000-0005-0000-0000-00000A670000}"/>
    <cellStyle name="Nota 3 3 3 3" xfId="26245" xr:uid="{00000000-0005-0000-0000-00000B670000}"/>
    <cellStyle name="Nota 3 3 3 4" xfId="26246" xr:uid="{00000000-0005-0000-0000-00000C670000}"/>
    <cellStyle name="Nota 3 3 3 5" xfId="26247" xr:uid="{00000000-0005-0000-0000-00000D670000}"/>
    <cellStyle name="Nota 3 3 3 6" xfId="26248" xr:uid="{00000000-0005-0000-0000-00000E670000}"/>
    <cellStyle name="Nota 3 3 3 7" xfId="26249" xr:uid="{00000000-0005-0000-0000-00000F670000}"/>
    <cellStyle name="Nota 3 3 3 8" xfId="26250" xr:uid="{00000000-0005-0000-0000-000010670000}"/>
    <cellStyle name="Nota 3 4" xfId="26251" xr:uid="{00000000-0005-0000-0000-000011670000}"/>
    <cellStyle name="Nota 3 4 2" xfId="26252" xr:uid="{00000000-0005-0000-0000-000012670000}"/>
    <cellStyle name="Nota 3 4 3" xfId="26253" xr:uid="{00000000-0005-0000-0000-000013670000}"/>
    <cellStyle name="Nota 3 4 4" xfId="26254" xr:uid="{00000000-0005-0000-0000-000014670000}"/>
    <cellStyle name="Nota 3 4 5" xfId="26255" xr:uid="{00000000-0005-0000-0000-000015670000}"/>
    <cellStyle name="Nota 3 5" xfId="26256" xr:uid="{00000000-0005-0000-0000-000016670000}"/>
    <cellStyle name="Nota 3 5 2" xfId="26257" xr:uid="{00000000-0005-0000-0000-000017670000}"/>
    <cellStyle name="Nota 3 5 3" xfId="26258" xr:uid="{00000000-0005-0000-0000-000018670000}"/>
    <cellStyle name="Nota 3 5 4" xfId="26259" xr:uid="{00000000-0005-0000-0000-000019670000}"/>
    <cellStyle name="Nota 3 5 5" xfId="26260" xr:uid="{00000000-0005-0000-0000-00001A670000}"/>
    <cellStyle name="Nota 4" xfId="26261" xr:uid="{00000000-0005-0000-0000-00001B670000}"/>
    <cellStyle name="Nota 4 2" xfId="26262" xr:uid="{00000000-0005-0000-0000-00001C670000}"/>
    <cellStyle name="Nota 4 2 2" xfId="26263" xr:uid="{00000000-0005-0000-0000-00001D670000}"/>
    <cellStyle name="Nota 4 2 2 2" xfId="26264" xr:uid="{00000000-0005-0000-0000-00001E670000}"/>
    <cellStyle name="Nota 4 2 2 3" xfId="26265" xr:uid="{00000000-0005-0000-0000-00001F670000}"/>
    <cellStyle name="Nota 4 2 2 4" xfId="26266" xr:uid="{00000000-0005-0000-0000-000020670000}"/>
    <cellStyle name="Nota 4 2 3" xfId="26267" xr:uid="{00000000-0005-0000-0000-000021670000}"/>
    <cellStyle name="Nota 4 2 3 2" xfId="26268" xr:uid="{00000000-0005-0000-0000-000022670000}"/>
    <cellStyle name="Nota 4 2 3 3" xfId="26269" xr:uid="{00000000-0005-0000-0000-000023670000}"/>
    <cellStyle name="Nota 4 2 3 4" xfId="26270" xr:uid="{00000000-0005-0000-0000-000024670000}"/>
    <cellStyle name="Nota 4 2 3 5" xfId="26271" xr:uid="{00000000-0005-0000-0000-000025670000}"/>
    <cellStyle name="Nota 4 2 3 6" xfId="26272" xr:uid="{00000000-0005-0000-0000-000026670000}"/>
    <cellStyle name="Nota 4 2 4" xfId="26273" xr:uid="{00000000-0005-0000-0000-000027670000}"/>
    <cellStyle name="Nota 4 3" xfId="26274" xr:uid="{00000000-0005-0000-0000-000028670000}"/>
    <cellStyle name="Nota 4 3 2" xfId="26275" xr:uid="{00000000-0005-0000-0000-000029670000}"/>
    <cellStyle name="Nota 4 3 3" xfId="26276" xr:uid="{00000000-0005-0000-0000-00002A670000}"/>
    <cellStyle name="Nota 4 3 4" xfId="26277" xr:uid="{00000000-0005-0000-0000-00002B670000}"/>
    <cellStyle name="Nota 4 3 5" xfId="26278" xr:uid="{00000000-0005-0000-0000-00002C670000}"/>
    <cellStyle name="Nota 4 3 6" xfId="26279" xr:uid="{00000000-0005-0000-0000-00002D670000}"/>
    <cellStyle name="Notas" xfId="26280" xr:uid="{00000000-0005-0000-0000-00002E670000}"/>
    <cellStyle name="Notas 2" xfId="26281" xr:uid="{00000000-0005-0000-0000-00002F670000}"/>
    <cellStyle name="Notas 2 2" xfId="26282" xr:uid="{00000000-0005-0000-0000-000030670000}"/>
    <cellStyle name="Notas 2 2 2" xfId="26283" xr:uid="{00000000-0005-0000-0000-000031670000}"/>
    <cellStyle name="Notas 2 2 2 2" xfId="26284" xr:uid="{00000000-0005-0000-0000-000032670000}"/>
    <cellStyle name="Notas 2 2 2 2 2" xfId="26285" xr:uid="{00000000-0005-0000-0000-000033670000}"/>
    <cellStyle name="Notas 2 2 2 2 3" xfId="26286" xr:uid="{00000000-0005-0000-0000-000034670000}"/>
    <cellStyle name="Notas 2 2 2 2 4" xfId="26287" xr:uid="{00000000-0005-0000-0000-000035670000}"/>
    <cellStyle name="Notas 2 2 2 3" xfId="26288" xr:uid="{00000000-0005-0000-0000-000036670000}"/>
    <cellStyle name="Notas 2 2 2 3 2" xfId="26289" xr:uid="{00000000-0005-0000-0000-000037670000}"/>
    <cellStyle name="Notas 2 2 2 3 3" xfId="26290" xr:uid="{00000000-0005-0000-0000-000038670000}"/>
    <cellStyle name="Notas 2 2 2 3 4" xfId="26291" xr:uid="{00000000-0005-0000-0000-000039670000}"/>
    <cellStyle name="Notas 2 2 2 3 5" xfId="26292" xr:uid="{00000000-0005-0000-0000-00003A670000}"/>
    <cellStyle name="Notas 2 2 2 3 6" xfId="26293" xr:uid="{00000000-0005-0000-0000-00003B670000}"/>
    <cellStyle name="Notas 2 2 2 4" xfId="26294" xr:uid="{00000000-0005-0000-0000-00003C670000}"/>
    <cellStyle name="Notas 2 2 3" xfId="26295" xr:uid="{00000000-0005-0000-0000-00003D670000}"/>
    <cellStyle name="Notas 2 2 3 2" xfId="26296" xr:uid="{00000000-0005-0000-0000-00003E670000}"/>
    <cellStyle name="Notas 2 2 3 3" xfId="26297" xr:uid="{00000000-0005-0000-0000-00003F670000}"/>
    <cellStyle name="Notas 2 2 3 4" xfId="26298" xr:uid="{00000000-0005-0000-0000-000040670000}"/>
    <cellStyle name="Notas 2 2 3 5" xfId="26299" xr:uid="{00000000-0005-0000-0000-000041670000}"/>
    <cellStyle name="Notas 2 2 3 6" xfId="26300" xr:uid="{00000000-0005-0000-0000-000042670000}"/>
    <cellStyle name="Notas 2 3" xfId="26301" xr:uid="{00000000-0005-0000-0000-000043670000}"/>
    <cellStyle name="Notas 2 3 2" xfId="26302" xr:uid="{00000000-0005-0000-0000-000044670000}"/>
    <cellStyle name="Notas 2 3 2 2" xfId="26303" xr:uid="{00000000-0005-0000-0000-000045670000}"/>
    <cellStyle name="Notas 2 3 2 3" xfId="26304" xr:uid="{00000000-0005-0000-0000-000046670000}"/>
    <cellStyle name="Notas 2 3 2 4" xfId="26305" xr:uid="{00000000-0005-0000-0000-000047670000}"/>
    <cellStyle name="Notas 2 3 3" xfId="26306" xr:uid="{00000000-0005-0000-0000-000048670000}"/>
    <cellStyle name="Notas 2 3 3 2" xfId="26307" xr:uid="{00000000-0005-0000-0000-000049670000}"/>
    <cellStyle name="Notas 2 3 3 3" xfId="26308" xr:uid="{00000000-0005-0000-0000-00004A670000}"/>
    <cellStyle name="Notas 2 3 3 4" xfId="26309" xr:uid="{00000000-0005-0000-0000-00004B670000}"/>
    <cellStyle name="Notas 2 3 3 5" xfId="26310" xr:uid="{00000000-0005-0000-0000-00004C670000}"/>
    <cellStyle name="Notas 2 3 3 6" xfId="26311" xr:uid="{00000000-0005-0000-0000-00004D670000}"/>
    <cellStyle name="Notas 2 3 4" xfId="26312" xr:uid="{00000000-0005-0000-0000-00004E670000}"/>
    <cellStyle name="Notas 2 4" xfId="26313" xr:uid="{00000000-0005-0000-0000-00004F670000}"/>
    <cellStyle name="Notas 2 4 2" xfId="26314" xr:uid="{00000000-0005-0000-0000-000050670000}"/>
    <cellStyle name="Notas 2 4 2 2" xfId="26315" xr:uid="{00000000-0005-0000-0000-000051670000}"/>
    <cellStyle name="Notas 2 4 2 3" xfId="26316" xr:uid="{00000000-0005-0000-0000-000052670000}"/>
    <cellStyle name="Notas 2 4 2 4" xfId="26317" xr:uid="{00000000-0005-0000-0000-000053670000}"/>
    <cellStyle name="Notas 2 4 3" xfId="26318" xr:uid="{00000000-0005-0000-0000-000054670000}"/>
    <cellStyle name="Notas 2 4 4" xfId="26319" xr:uid="{00000000-0005-0000-0000-000055670000}"/>
    <cellStyle name="Notas 2 4 5" xfId="26320" xr:uid="{00000000-0005-0000-0000-000056670000}"/>
    <cellStyle name="Notas 2 4 6" xfId="26321" xr:uid="{00000000-0005-0000-0000-000057670000}"/>
    <cellStyle name="Notas 2 4 7" xfId="26322" xr:uid="{00000000-0005-0000-0000-000058670000}"/>
    <cellStyle name="Notas 2 4 8" xfId="26323" xr:uid="{00000000-0005-0000-0000-000059670000}"/>
    <cellStyle name="Notas 3" xfId="26324" xr:uid="{00000000-0005-0000-0000-00005A670000}"/>
    <cellStyle name="Notas 3 2" xfId="26325" xr:uid="{00000000-0005-0000-0000-00005B670000}"/>
    <cellStyle name="Notas 3 2 2" xfId="26326" xr:uid="{00000000-0005-0000-0000-00005C670000}"/>
    <cellStyle name="Notas 3 2 2 2" xfId="26327" xr:uid="{00000000-0005-0000-0000-00005D670000}"/>
    <cellStyle name="Notas 3 2 2 3" xfId="26328" xr:uid="{00000000-0005-0000-0000-00005E670000}"/>
    <cellStyle name="Notas 3 2 2 4" xfId="26329" xr:uid="{00000000-0005-0000-0000-00005F670000}"/>
    <cellStyle name="Notas 3 2 3" xfId="26330" xr:uid="{00000000-0005-0000-0000-000060670000}"/>
    <cellStyle name="Notas 3 2 3 2" xfId="26331" xr:uid="{00000000-0005-0000-0000-000061670000}"/>
    <cellStyle name="Notas 3 2 3 3" xfId="26332" xr:uid="{00000000-0005-0000-0000-000062670000}"/>
    <cellStyle name="Notas 3 2 3 4" xfId="26333" xr:uid="{00000000-0005-0000-0000-000063670000}"/>
    <cellStyle name="Notas 3 2 3 5" xfId="26334" xr:uid="{00000000-0005-0000-0000-000064670000}"/>
    <cellStyle name="Notas 3 2 3 6" xfId="26335" xr:uid="{00000000-0005-0000-0000-000065670000}"/>
    <cellStyle name="Notas 3 2 4" xfId="26336" xr:uid="{00000000-0005-0000-0000-000066670000}"/>
    <cellStyle name="Notas 3 3" xfId="26337" xr:uid="{00000000-0005-0000-0000-000067670000}"/>
    <cellStyle name="Notas 3 3 2" xfId="26338" xr:uid="{00000000-0005-0000-0000-000068670000}"/>
    <cellStyle name="Notas 3 3 2 2" xfId="26339" xr:uid="{00000000-0005-0000-0000-000069670000}"/>
    <cellStyle name="Notas 3 3 2 3" xfId="26340" xr:uid="{00000000-0005-0000-0000-00006A670000}"/>
    <cellStyle name="Notas 3 3 2 4" xfId="26341" xr:uid="{00000000-0005-0000-0000-00006B670000}"/>
    <cellStyle name="Notas 3 3 3" xfId="26342" xr:uid="{00000000-0005-0000-0000-00006C670000}"/>
    <cellStyle name="Notas 3 3 4" xfId="26343" xr:uid="{00000000-0005-0000-0000-00006D670000}"/>
    <cellStyle name="Notas 3 3 5" xfId="26344" xr:uid="{00000000-0005-0000-0000-00006E670000}"/>
    <cellStyle name="Notas 3 3 6" xfId="26345" xr:uid="{00000000-0005-0000-0000-00006F670000}"/>
    <cellStyle name="Notas 3 3 7" xfId="26346" xr:uid="{00000000-0005-0000-0000-000070670000}"/>
    <cellStyle name="Notas 3 3 8" xfId="26347" xr:uid="{00000000-0005-0000-0000-000071670000}"/>
    <cellStyle name="Notas 4" xfId="26348" xr:uid="{00000000-0005-0000-0000-000072670000}"/>
    <cellStyle name="Notas 4 2" xfId="26349" xr:uid="{00000000-0005-0000-0000-000073670000}"/>
    <cellStyle name="Notas 4 3" xfId="26350" xr:uid="{00000000-0005-0000-0000-000074670000}"/>
    <cellStyle name="Notas 4 4" xfId="26351" xr:uid="{00000000-0005-0000-0000-000075670000}"/>
    <cellStyle name="Notas 4 5" xfId="26352" xr:uid="{00000000-0005-0000-0000-000076670000}"/>
    <cellStyle name="Notas 5" xfId="26353" xr:uid="{00000000-0005-0000-0000-000077670000}"/>
    <cellStyle name="Notas 5 2" xfId="26354" xr:uid="{00000000-0005-0000-0000-000078670000}"/>
    <cellStyle name="Notas 5 3" xfId="26355" xr:uid="{00000000-0005-0000-0000-000079670000}"/>
    <cellStyle name="Notas 5 4" xfId="26356" xr:uid="{00000000-0005-0000-0000-00007A670000}"/>
    <cellStyle name="Notas 5 5" xfId="26357" xr:uid="{00000000-0005-0000-0000-00007B670000}"/>
    <cellStyle name="Note" xfId="26358" xr:uid="{00000000-0005-0000-0000-00007C670000}"/>
    <cellStyle name="Note 2" xfId="26359" xr:uid="{00000000-0005-0000-0000-00007D670000}"/>
    <cellStyle name="Note 2 2" xfId="26360" xr:uid="{00000000-0005-0000-0000-00007E670000}"/>
    <cellStyle name="Note 2 2 2" xfId="26361" xr:uid="{00000000-0005-0000-0000-00007F670000}"/>
    <cellStyle name="Note 2 2 2 2" xfId="26362" xr:uid="{00000000-0005-0000-0000-000080670000}"/>
    <cellStyle name="Note 2 2 2 2 2" xfId="26363" xr:uid="{00000000-0005-0000-0000-000081670000}"/>
    <cellStyle name="Note 2 2 2 2 3" xfId="26364" xr:uid="{00000000-0005-0000-0000-000082670000}"/>
    <cellStyle name="Note 2 2 2 2 4" xfId="26365" xr:uid="{00000000-0005-0000-0000-000083670000}"/>
    <cellStyle name="Note 2 2 2 3" xfId="26366" xr:uid="{00000000-0005-0000-0000-000084670000}"/>
    <cellStyle name="Note 2 2 2 3 2" xfId="26367" xr:uid="{00000000-0005-0000-0000-000085670000}"/>
    <cellStyle name="Note 2 2 2 3 3" xfId="26368" xr:uid="{00000000-0005-0000-0000-000086670000}"/>
    <cellStyle name="Note 2 2 2 3 4" xfId="26369" xr:uid="{00000000-0005-0000-0000-000087670000}"/>
    <cellStyle name="Note 2 2 2 3 5" xfId="26370" xr:uid="{00000000-0005-0000-0000-000088670000}"/>
    <cellStyle name="Note 2 2 2 3 6" xfId="26371" xr:uid="{00000000-0005-0000-0000-000089670000}"/>
    <cellStyle name="Note 2 2 2 4" xfId="26372" xr:uid="{00000000-0005-0000-0000-00008A670000}"/>
    <cellStyle name="Note 2 2 3" xfId="26373" xr:uid="{00000000-0005-0000-0000-00008B670000}"/>
    <cellStyle name="Note 2 2 3 2" xfId="26374" xr:uid="{00000000-0005-0000-0000-00008C670000}"/>
    <cellStyle name="Note 2 2 3 3" xfId="26375" xr:uid="{00000000-0005-0000-0000-00008D670000}"/>
    <cellStyle name="Note 2 2 3 4" xfId="26376" xr:uid="{00000000-0005-0000-0000-00008E670000}"/>
    <cellStyle name="Note 2 2 3 5" xfId="26377" xr:uid="{00000000-0005-0000-0000-00008F670000}"/>
    <cellStyle name="Note 2 2 3 6" xfId="26378" xr:uid="{00000000-0005-0000-0000-000090670000}"/>
    <cellStyle name="Note 2 3" xfId="26379" xr:uid="{00000000-0005-0000-0000-000091670000}"/>
    <cellStyle name="Note 2 3 2" xfId="26380" xr:uid="{00000000-0005-0000-0000-000092670000}"/>
    <cellStyle name="Note 2 3 2 2" xfId="26381" xr:uid="{00000000-0005-0000-0000-000093670000}"/>
    <cellStyle name="Note 2 3 2 3" xfId="26382" xr:uid="{00000000-0005-0000-0000-000094670000}"/>
    <cellStyle name="Note 2 3 2 4" xfId="26383" xr:uid="{00000000-0005-0000-0000-000095670000}"/>
    <cellStyle name="Note 2 3 3" xfId="26384" xr:uid="{00000000-0005-0000-0000-000096670000}"/>
    <cellStyle name="Note 2 3 3 2" xfId="26385" xr:uid="{00000000-0005-0000-0000-000097670000}"/>
    <cellStyle name="Note 2 3 3 3" xfId="26386" xr:uid="{00000000-0005-0000-0000-000098670000}"/>
    <cellStyle name="Note 2 3 3 4" xfId="26387" xr:uid="{00000000-0005-0000-0000-000099670000}"/>
    <cellStyle name="Note 2 3 3 5" xfId="26388" xr:uid="{00000000-0005-0000-0000-00009A670000}"/>
    <cellStyle name="Note 2 3 3 6" xfId="26389" xr:uid="{00000000-0005-0000-0000-00009B670000}"/>
    <cellStyle name="Note 2 3 4" xfId="26390" xr:uid="{00000000-0005-0000-0000-00009C670000}"/>
    <cellStyle name="Note 2 4" xfId="26391" xr:uid="{00000000-0005-0000-0000-00009D670000}"/>
    <cellStyle name="Note 2 4 2" xfId="26392" xr:uid="{00000000-0005-0000-0000-00009E670000}"/>
    <cellStyle name="Note 2 4 2 2" xfId="26393" xr:uid="{00000000-0005-0000-0000-00009F670000}"/>
    <cellStyle name="Note 2 4 2 3" xfId="26394" xr:uid="{00000000-0005-0000-0000-0000A0670000}"/>
    <cellStyle name="Note 2 4 2 4" xfId="26395" xr:uid="{00000000-0005-0000-0000-0000A1670000}"/>
    <cellStyle name="Note 2 4 3" xfId="26396" xr:uid="{00000000-0005-0000-0000-0000A2670000}"/>
    <cellStyle name="Note 2 4 4" xfId="26397" xr:uid="{00000000-0005-0000-0000-0000A3670000}"/>
    <cellStyle name="Note 2 4 5" xfId="26398" xr:uid="{00000000-0005-0000-0000-0000A4670000}"/>
    <cellStyle name="Note 2 4 6" xfId="26399" xr:uid="{00000000-0005-0000-0000-0000A5670000}"/>
    <cellStyle name="Note 2 4 7" xfId="26400" xr:uid="{00000000-0005-0000-0000-0000A6670000}"/>
    <cellStyle name="Note 2 4 8" xfId="26401" xr:uid="{00000000-0005-0000-0000-0000A7670000}"/>
    <cellStyle name="Note 3" xfId="26402" xr:uid="{00000000-0005-0000-0000-0000A8670000}"/>
    <cellStyle name="Note 3 2" xfId="26403" xr:uid="{00000000-0005-0000-0000-0000A9670000}"/>
    <cellStyle name="Note 3 2 2" xfId="26404" xr:uid="{00000000-0005-0000-0000-0000AA670000}"/>
    <cellStyle name="Note 3 2 2 2" xfId="26405" xr:uid="{00000000-0005-0000-0000-0000AB670000}"/>
    <cellStyle name="Note 3 2 2 3" xfId="26406" xr:uid="{00000000-0005-0000-0000-0000AC670000}"/>
    <cellStyle name="Note 3 2 2 4" xfId="26407" xr:uid="{00000000-0005-0000-0000-0000AD670000}"/>
    <cellStyle name="Note 3 2 3" xfId="26408" xr:uid="{00000000-0005-0000-0000-0000AE670000}"/>
    <cellStyle name="Note 3 2 3 2" xfId="26409" xr:uid="{00000000-0005-0000-0000-0000AF670000}"/>
    <cellStyle name="Note 3 2 3 3" xfId="26410" xr:uid="{00000000-0005-0000-0000-0000B0670000}"/>
    <cellStyle name="Note 3 2 3 4" xfId="26411" xr:uid="{00000000-0005-0000-0000-0000B1670000}"/>
    <cellStyle name="Note 3 2 3 5" xfId="26412" xr:uid="{00000000-0005-0000-0000-0000B2670000}"/>
    <cellStyle name="Note 3 2 3 6" xfId="26413" xr:uid="{00000000-0005-0000-0000-0000B3670000}"/>
    <cellStyle name="Note 3 2 4" xfId="26414" xr:uid="{00000000-0005-0000-0000-0000B4670000}"/>
    <cellStyle name="Note 3 3" xfId="26415" xr:uid="{00000000-0005-0000-0000-0000B5670000}"/>
    <cellStyle name="Note 3 3 2" xfId="26416" xr:uid="{00000000-0005-0000-0000-0000B6670000}"/>
    <cellStyle name="Note 3 3 2 2" xfId="26417" xr:uid="{00000000-0005-0000-0000-0000B7670000}"/>
    <cellStyle name="Note 3 3 2 3" xfId="26418" xr:uid="{00000000-0005-0000-0000-0000B8670000}"/>
    <cellStyle name="Note 3 3 2 4" xfId="26419" xr:uid="{00000000-0005-0000-0000-0000B9670000}"/>
    <cellStyle name="Note 3 3 3" xfId="26420" xr:uid="{00000000-0005-0000-0000-0000BA670000}"/>
    <cellStyle name="Note 3 3 4" xfId="26421" xr:uid="{00000000-0005-0000-0000-0000BB670000}"/>
    <cellStyle name="Note 3 3 5" xfId="26422" xr:uid="{00000000-0005-0000-0000-0000BC670000}"/>
    <cellStyle name="Note 3 3 6" xfId="26423" xr:uid="{00000000-0005-0000-0000-0000BD670000}"/>
    <cellStyle name="Note 3 3 7" xfId="26424" xr:uid="{00000000-0005-0000-0000-0000BE670000}"/>
    <cellStyle name="Note 3 3 8" xfId="26425" xr:uid="{00000000-0005-0000-0000-0000BF670000}"/>
    <cellStyle name="Note 4" xfId="26426" xr:uid="{00000000-0005-0000-0000-0000C0670000}"/>
    <cellStyle name="Note 4 2" xfId="26427" xr:uid="{00000000-0005-0000-0000-0000C1670000}"/>
    <cellStyle name="Note 4 2 2" xfId="26428" xr:uid="{00000000-0005-0000-0000-0000C2670000}"/>
    <cellStyle name="Note 4 2 2 2" xfId="26429" xr:uid="{00000000-0005-0000-0000-0000C3670000}"/>
    <cellStyle name="Note 4 2 2 3" xfId="26430" xr:uid="{00000000-0005-0000-0000-0000C4670000}"/>
    <cellStyle name="Note 4 2 2 4" xfId="26431" xr:uid="{00000000-0005-0000-0000-0000C5670000}"/>
    <cellStyle name="Note 4 2 3" xfId="26432" xr:uid="{00000000-0005-0000-0000-0000C6670000}"/>
    <cellStyle name="Note 4 2 3 2" xfId="26433" xr:uid="{00000000-0005-0000-0000-0000C7670000}"/>
    <cellStyle name="Note 4 2 3 3" xfId="26434" xr:uid="{00000000-0005-0000-0000-0000C8670000}"/>
    <cellStyle name="Note 4 2 3 4" xfId="26435" xr:uid="{00000000-0005-0000-0000-0000C9670000}"/>
    <cellStyle name="Note 4 2 3 5" xfId="26436" xr:uid="{00000000-0005-0000-0000-0000CA670000}"/>
    <cellStyle name="Note 4 2 3 6" xfId="26437" xr:uid="{00000000-0005-0000-0000-0000CB670000}"/>
    <cellStyle name="Note 4 2 4" xfId="26438" xr:uid="{00000000-0005-0000-0000-0000CC670000}"/>
    <cellStyle name="Note 4 3" xfId="26439" xr:uid="{00000000-0005-0000-0000-0000CD670000}"/>
    <cellStyle name="Note 4 3 2" xfId="26440" xr:uid="{00000000-0005-0000-0000-0000CE670000}"/>
    <cellStyle name="Note 4 3 3" xfId="26441" xr:uid="{00000000-0005-0000-0000-0000CF670000}"/>
    <cellStyle name="Note 4 3 4" xfId="26442" xr:uid="{00000000-0005-0000-0000-0000D0670000}"/>
    <cellStyle name="Note 4 3 5" xfId="26443" xr:uid="{00000000-0005-0000-0000-0000D1670000}"/>
    <cellStyle name="Note 4 3 6" xfId="26444" xr:uid="{00000000-0005-0000-0000-0000D2670000}"/>
    <cellStyle name="Note 5" xfId="26445" xr:uid="{00000000-0005-0000-0000-0000D3670000}"/>
    <cellStyle name="Note 5 2" xfId="26446" xr:uid="{00000000-0005-0000-0000-0000D4670000}"/>
    <cellStyle name="Note 5 3" xfId="26447" xr:uid="{00000000-0005-0000-0000-0000D5670000}"/>
    <cellStyle name="Note 5 4" xfId="26448" xr:uid="{00000000-0005-0000-0000-0000D6670000}"/>
    <cellStyle name="Note 5 5" xfId="26449" xr:uid="{00000000-0005-0000-0000-0000D7670000}"/>
    <cellStyle name="NUMEROS_2" xfId="26450" xr:uid="{00000000-0005-0000-0000-0000D8670000}"/>
    <cellStyle name="Output" xfId="26451" xr:uid="{00000000-0005-0000-0000-0000D9670000}"/>
    <cellStyle name="Output 2" xfId="26452" xr:uid="{00000000-0005-0000-0000-0000DA670000}"/>
    <cellStyle name="Output 2 2" xfId="26453" xr:uid="{00000000-0005-0000-0000-0000DB670000}"/>
    <cellStyle name="Output 2 2 2" xfId="26454" xr:uid="{00000000-0005-0000-0000-0000DC670000}"/>
    <cellStyle name="Output 2 2 2 2" xfId="26455" xr:uid="{00000000-0005-0000-0000-0000DD670000}"/>
    <cellStyle name="Output 2 2 2 2 2" xfId="26456" xr:uid="{00000000-0005-0000-0000-0000DE670000}"/>
    <cellStyle name="Output 2 2 2 2 3" xfId="26457" xr:uid="{00000000-0005-0000-0000-0000DF670000}"/>
    <cellStyle name="Output 2 2 2 2 4" xfId="26458" xr:uid="{00000000-0005-0000-0000-0000E0670000}"/>
    <cellStyle name="Output 2 2 2 2 5" xfId="26459" xr:uid="{00000000-0005-0000-0000-0000E1670000}"/>
    <cellStyle name="Output 2 2 2 2 6" xfId="26460" xr:uid="{00000000-0005-0000-0000-0000E2670000}"/>
    <cellStyle name="Output 2 2 2 3" xfId="26461" xr:uid="{00000000-0005-0000-0000-0000E3670000}"/>
    <cellStyle name="Output 2 2 2 3 2" xfId="26462" xr:uid="{00000000-0005-0000-0000-0000E4670000}"/>
    <cellStyle name="Output 2 2 2 3 3" xfId="26463" xr:uid="{00000000-0005-0000-0000-0000E5670000}"/>
    <cellStyle name="Output 2 2 2 3 4" xfId="26464" xr:uid="{00000000-0005-0000-0000-0000E6670000}"/>
    <cellStyle name="Output 2 2 2 3 5" xfId="26465" xr:uid="{00000000-0005-0000-0000-0000E7670000}"/>
    <cellStyle name="Output 2 2 2 3 6" xfId="26466" xr:uid="{00000000-0005-0000-0000-0000E8670000}"/>
    <cellStyle name="Output 2 2 2 4" xfId="26467" xr:uid="{00000000-0005-0000-0000-0000E9670000}"/>
    <cellStyle name="Output 2 2 3" xfId="26468" xr:uid="{00000000-0005-0000-0000-0000EA670000}"/>
    <cellStyle name="Output 2 2 3 2" xfId="26469" xr:uid="{00000000-0005-0000-0000-0000EB670000}"/>
    <cellStyle name="Output 2 2 3 3" xfId="26470" xr:uid="{00000000-0005-0000-0000-0000EC670000}"/>
    <cellStyle name="Output 2 2 3 4" xfId="26471" xr:uid="{00000000-0005-0000-0000-0000ED670000}"/>
    <cellStyle name="Output 2 2 3 5" xfId="26472" xr:uid="{00000000-0005-0000-0000-0000EE670000}"/>
    <cellStyle name="Output 2 2 3 6" xfId="26473" xr:uid="{00000000-0005-0000-0000-0000EF670000}"/>
    <cellStyle name="Output 2 3" xfId="26474" xr:uid="{00000000-0005-0000-0000-0000F0670000}"/>
    <cellStyle name="Output 2 3 2" xfId="26475" xr:uid="{00000000-0005-0000-0000-0000F1670000}"/>
    <cellStyle name="Output 2 3 2 2" xfId="26476" xr:uid="{00000000-0005-0000-0000-0000F2670000}"/>
    <cellStyle name="Output 2 3 2 3" xfId="26477" xr:uid="{00000000-0005-0000-0000-0000F3670000}"/>
    <cellStyle name="Output 2 3 2 4" xfId="26478" xr:uid="{00000000-0005-0000-0000-0000F4670000}"/>
    <cellStyle name="Output 2 3 2 5" xfId="26479" xr:uid="{00000000-0005-0000-0000-0000F5670000}"/>
    <cellStyle name="Output 2 3 2 6" xfId="26480" xr:uid="{00000000-0005-0000-0000-0000F6670000}"/>
    <cellStyle name="Output 2 3 3" xfId="26481" xr:uid="{00000000-0005-0000-0000-0000F7670000}"/>
    <cellStyle name="Output 2 3 3 2" xfId="26482" xr:uid="{00000000-0005-0000-0000-0000F8670000}"/>
    <cellStyle name="Output 2 3 3 3" xfId="26483" xr:uid="{00000000-0005-0000-0000-0000F9670000}"/>
    <cellStyle name="Output 2 3 3 4" xfId="26484" xr:uid="{00000000-0005-0000-0000-0000FA670000}"/>
    <cellStyle name="Output 2 3 3 5" xfId="26485" xr:uid="{00000000-0005-0000-0000-0000FB670000}"/>
    <cellStyle name="Output 2 3 3 6" xfId="26486" xr:uid="{00000000-0005-0000-0000-0000FC670000}"/>
    <cellStyle name="Output 2 3 4" xfId="26487" xr:uid="{00000000-0005-0000-0000-0000FD670000}"/>
    <cellStyle name="Output 2 4" xfId="26488" xr:uid="{00000000-0005-0000-0000-0000FE670000}"/>
    <cellStyle name="Output 2 4 2" xfId="26489" xr:uid="{00000000-0005-0000-0000-0000FF670000}"/>
    <cellStyle name="Output 2 4 2 2" xfId="26490" xr:uid="{00000000-0005-0000-0000-000000680000}"/>
    <cellStyle name="Output 2 4 2 3" xfId="26491" xr:uid="{00000000-0005-0000-0000-000001680000}"/>
    <cellStyle name="Output 2 4 2 4" xfId="26492" xr:uid="{00000000-0005-0000-0000-000002680000}"/>
    <cellStyle name="Output 2 4 2 5" xfId="26493" xr:uid="{00000000-0005-0000-0000-000003680000}"/>
    <cellStyle name="Output 2 4 2 6" xfId="26494" xr:uid="{00000000-0005-0000-0000-000004680000}"/>
    <cellStyle name="Output 2 4 3" xfId="26495" xr:uid="{00000000-0005-0000-0000-000005680000}"/>
    <cellStyle name="Output 2 4 4" xfId="26496" xr:uid="{00000000-0005-0000-0000-000006680000}"/>
    <cellStyle name="Output 2 4 5" xfId="26497" xr:uid="{00000000-0005-0000-0000-000007680000}"/>
    <cellStyle name="Output 2 4 6" xfId="26498" xr:uid="{00000000-0005-0000-0000-000008680000}"/>
    <cellStyle name="Output 2 4 7" xfId="26499" xr:uid="{00000000-0005-0000-0000-000009680000}"/>
    <cellStyle name="Output 2 4 8" xfId="26500" xr:uid="{00000000-0005-0000-0000-00000A680000}"/>
    <cellStyle name="Output 3" xfId="26501" xr:uid="{00000000-0005-0000-0000-00000B680000}"/>
    <cellStyle name="Output 3 2" xfId="26502" xr:uid="{00000000-0005-0000-0000-00000C680000}"/>
    <cellStyle name="Output 3 2 2" xfId="26503" xr:uid="{00000000-0005-0000-0000-00000D680000}"/>
    <cellStyle name="Output 3 2 2 2" xfId="26504" xr:uid="{00000000-0005-0000-0000-00000E680000}"/>
    <cellStyle name="Output 3 2 2 3" xfId="26505" xr:uid="{00000000-0005-0000-0000-00000F680000}"/>
    <cellStyle name="Output 3 2 2 4" xfId="26506" xr:uid="{00000000-0005-0000-0000-000010680000}"/>
    <cellStyle name="Output 3 2 2 5" xfId="26507" xr:uid="{00000000-0005-0000-0000-000011680000}"/>
    <cellStyle name="Output 3 2 2 6" xfId="26508" xr:uid="{00000000-0005-0000-0000-000012680000}"/>
    <cellStyle name="Output 3 2 3" xfId="26509" xr:uid="{00000000-0005-0000-0000-000013680000}"/>
    <cellStyle name="Output 3 2 3 2" xfId="26510" xr:uid="{00000000-0005-0000-0000-000014680000}"/>
    <cellStyle name="Output 3 2 3 3" xfId="26511" xr:uid="{00000000-0005-0000-0000-000015680000}"/>
    <cellStyle name="Output 3 2 3 4" xfId="26512" xr:uid="{00000000-0005-0000-0000-000016680000}"/>
    <cellStyle name="Output 3 2 3 5" xfId="26513" xr:uid="{00000000-0005-0000-0000-000017680000}"/>
    <cellStyle name="Output 3 2 3 6" xfId="26514" xr:uid="{00000000-0005-0000-0000-000018680000}"/>
    <cellStyle name="Output 3 2 4" xfId="26515" xr:uid="{00000000-0005-0000-0000-000019680000}"/>
    <cellStyle name="Output 3 3" xfId="26516" xr:uid="{00000000-0005-0000-0000-00001A680000}"/>
    <cellStyle name="Output 3 3 2" xfId="26517" xr:uid="{00000000-0005-0000-0000-00001B680000}"/>
    <cellStyle name="Output 3 3 2 2" xfId="26518" xr:uid="{00000000-0005-0000-0000-00001C680000}"/>
    <cellStyle name="Output 3 3 2 3" xfId="26519" xr:uid="{00000000-0005-0000-0000-00001D680000}"/>
    <cellStyle name="Output 3 3 2 4" xfId="26520" xr:uid="{00000000-0005-0000-0000-00001E680000}"/>
    <cellStyle name="Output 3 3 2 5" xfId="26521" xr:uid="{00000000-0005-0000-0000-00001F680000}"/>
    <cellStyle name="Output 3 3 2 6" xfId="26522" xr:uid="{00000000-0005-0000-0000-000020680000}"/>
    <cellStyle name="Output 3 3 3" xfId="26523" xr:uid="{00000000-0005-0000-0000-000021680000}"/>
    <cellStyle name="Output 3 3 4" xfId="26524" xr:uid="{00000000-0005-0000-0000-000022680000}"/>
    <cellStyle name="Output 3 3 5" xfId="26525" xr:uid="{00000000-0005-0000-0000-000023680000}"/>
    <cellStyle name="Output 3 3 6" xfId="26526" xr:uid="{00000000-0005-0000-0000-000024680000}"/>
    <cellStyle name="Output 3 3 7" xfId="26527" xr:uid="{00000000-0005-0000-0000-000025680000}"/>
    <cellStyle name="Output 3 3 8" xfId="26528" xr:uid="{00000000-0005-0000-0000-000026680000}"/>
    <cellStyle name="Output 4" xfId="26529" xr:uid="{00000000-0005-0000-0000-000027680000}"/>
    <cellStyle name="Output 4 2" xfId="26530" xr:uid="{00000000-0005-0000-0000-000028680000}"/>
    <cellStyle name="Output 4 2 2" xfId="26531" xr:uid="{00000000-0005-0000-0000-000029680000}"/>
    <cellStyle name="Output 4 2 2 2" xfId="26532" xr:uid="{00000000-0005-0000-0000-00002A680000}"/>
    <cellStyle name="Output 4 2 2 3" xfId="26533" xr:uid="{00000000-0005-0000-0000-00002B680000}"/>
    <cellStyle name="Output 4 2 2 4" xfId="26534" xr:uid="{00000000-0005-0000-0000-00002C680000}"/>
    <cellStyle name="Output 4 2 2 5" xfId="26535" xr:uid="{00000000-0005-0000-0000-00002D680000}"/>
    <cellStyle name="Output 4 2 2 6" xfId="26536" xr:uid="{00000000-0005-0000-0000-00002E680000}"/>
    <cellStyle name="Output 4 2 3" xfId="26537" xr:uid="{00000000-0005-0000-0000-00002F680000}"/>
    <cellStyle name="Output 4 2 3 2" xfId="26538" xr:uid="{00000000-0005-0000-0000-000030680000}"/>
    <cellStyle name="Output 4 2 3 3" xfId="26539" xr:uid="{00000000-0005-0000-0000-000031680000}"/>
    <cellStyle name="Output 4 2 3 4" xfId="26540" xr:uid="{00000000-0005-0000-0000-000032680000}"/>
    <cellStyle name="Output 4 2 3 5" xfId="26541" xr:uid="{00000000-0005-0000-0000-000033680000}"/>
    <cellStyle name="Output 4 2 3 6" xfId="26542" xr:uid="{00000000-0005-0000-0000-000034680000}"/>
    <cellStyle name="Output 4 2 4" xfId="26543" xr:uid="{00000000-0005-0000-0000-000035680000}"/>
    <cellStyle name="Output 4 3" xfId="26544" xr:uid="{00000000-0005-0000-0000-000036680000}"/>
    <cellStyle name="Output 4 3 2" xfId="26545" xr:uid="{00000000-0005-0000-0000-000037680000}"/>
    <cellStyle name="Output 4 3 3" xfId="26546" xr:uid="{00000000-0005-0000-0000-000038680000}"/>
    <cellStyle name="Output 4 3 4" xfId="26547" xr:uid="{00000000-0005-0000-0000-000039680000}"/>
    <cellStyle name="Output 4 3 5" xfId="26548" xr:uid="{00000000-0005-0000-0000-00003A680000}"/>
    <cellStyle name="Output 4 3 6" xfId="26549" xr:uid="{00000000-0005-0000-0000-00003B680000}"/>
    <cellStyle name="Output 5" xfId="26550" xr:uid="{00000000-0005-0000-0000-00003C680000}"/>
    <cellStyle name="Output 5 2" xfId="26551" xr:uid="{00000000-0005-0000-0000-00003D680000}"/>
    <cellStyle name="Output 5 3" xfId="26552" xr:uid="{00000000-0005-0000-0000-00003E680000}"/>
    <cellStyle name="Output 5 4" xfId="26553" xr:uid="{00000000-0005-0000-0000-00003F680000}"/>
    <cellStyle name="Output 5 5" xfId="26554" xr:uid="{00000000-0005-0000-0000-000040680000}"/>
    <cellStyle name="Output 5 6" xfId="26555" xr:uid="{00000000-0005-0000-0000-000041680000}"/>
    <cellStyle name="Output 5 7" xfId="26556" xr:uid="{00000000-0005-0000-0000-000042680000}"/>
    <cellStyle name="Percentual" xfId="26557" xr:uid="{00000000-0005-0000-0000-000043680000}"/>
    <cellStyle name="Percentual 2" xfId="43952" xr:uid="{00000000-0005-0000-0000-000044680000}"/>
    <cellStyle name="Ponto" xfId="26558" xr:uid="{00000000-0005-0000-0000-000045680000}"/>
    <cellStyle name="Ponto 2" xfId="43953" xr:uid="{00000000-0005-0000-0000-000046680000}"/>
    <cellStyle name="Porcentagem" xfId="2" builtinId="5"/>
    <cellStyle name="Porcentagem 10" xfId="26559" xr:uid="{00000000-0005-0000-0000-000048680000}"/>
    <cellStyle name="Porcentagem 11" xfId="26560" xr:uid="{00000000-0005-0000-0000-000049680000}"/>
    <cellStyle name="Porcentagem 11 10" xfId="26561" xr:uid="{00000000-0005-0000-0000-00004A680000}"/>
    <cellStyle name="Porcentagem 11 11" xfId="26562" xr:uid="{00000000-0005-0000-0000-00004B680000}"/>
    <cellStyle name="Porcentagem 11 12" xfId="26563" xr:uid="{00000000-0005-0000-0000-00004C680000}"/>
    <cellStyle name="Porcentagem 11 2" xfId="26564" xr:uid="{00000000-0005-0000-0000-00004D680000}"/>
    <cellStyle name="Porcentagem 11 2 2" xfId="26565" xr:uid="{00000000-0005-0000-0000-00004E680000}"/>
    <cellStyle name="Porcentagem 11 2 3" xfId="26566" xr:uid="{00000000-0005-0000-0000-00004F680000}"/>
    <cellStyle name="Porcentagem 11 2 4" xfId="26567" xr:uid="{00000000-0005-0000-0000-000050680000}"/>
    <cellStyle name="Porcentagem 11 3" xfId="26568" xr:uid="{00000000-0005-0000-0000-000051680000}"/>
    <cellStyle name="Porcentagem 11 3 2" xfId="26569" xr:uid="{00000000-0005-0000-0000-000052680000}"/>
    <cellStyle name="Porcentagem 11 3 3" xfId="26570" xr:uid="{00000000-0005-0000-0000-000053680000}"/>
    <cellStyle name="Porcentagem 11 3 3 2" xfId="26571" xr:uid="{00000000-0005-0000-0000-000054680000}"/>
    <cellStyle name="Porcentagem 11 3 3 2 2" xfId="26572" xr:uid="{00000000-0005-0000-0000-000055680000}"/>
    <cellStyle name="Porcentagem 11 3 3 2 3" xfId="26573" xr:uid="{00000000-0005-0000-0000-000056680000}"/>
    <cellStyle name="Porcentagem 11 3 3 3" xfId="26574" xr:uid="{00000000-0005-0000-0000-000057680000}"/>
    <cellStyle name="Porcentagem 11 3 3 4" xfId="26575" xr:uid="{00000000-0005-0000-0000-000058680000}"/>
    <cellStyle name="Porcentagem 11 3 4" xfId="26576" xr:uid="{00000000-0005-0000-0000-000059680000}"/>
    <cellStyle name="Porcentagem 11 3 4 2" xfId="26577" xr:uid="{00000000-0005-0000-0000-00005A680000}"/>
    <cellStyle name="Porcentagem 11 3 4 2 2" xfId="26578" xr:uid="{00000000-0005-0000-0000-00005B680000}"/>
    <cellStyle name="Porcentagem 11 3 4 2 3" xfId="26579" xr:uid="{00000000-0005-0000-0000-00005C680000}"/>
    <cellStyle name="Porcentagem 11 3 4 3" xfId="26580" xr:uid="{00000000-0005-0000-0000-00005D680000}"/>
    <cellStyle name="Porcentagem 11 3 4 4" xfId="26581" xr:uid="{00000000-0005-0000-0000-00005E680000}"/>
    <cellStyle name="Porcentagem 11 3 5" xfId="26582" xr:uid="{00000000-0005-0000-0000-00005F680000}"/>
    <cellStyle name="Porcentagem 11 3 5 2" xfId="26583" xr:uid="{00000000-0005-0000-0000-000060680000}"/>
    <cellStyle name="Porcentagem 11 3 5 2 2" xfId="26584" xr:uid="{00000000-0005-0000-0000-000061680000}"/>
    <cellStyle name="Porcentagem 11 3 5 2 3" xfId="26585" xr:uid="{00000000-0005-0000-0000-000062680000}"/>
    <cellStyle name="Porcentagem 11 3 5 3" xfId="26586" xr:uid="{00000000-0005-0000-0000-000063680000}"/>
    <cellStyle name="Porcentagem 11 3 5 4" xfId="26587" xr:uid="{00000000-0005-0000-0000-000064680000}"/>
    <cellStyle name="Porcentagem 11 3 6" xfId="26588" xr:uid="{00000000-0005-0000-0000-000065680000}"/>
    <cellStyle name="Porcentagem 11 3 6 2" xfId="26589" xr:uid="{00000000-0005-0000-0000-000066680000}"/>
    <cellStyle name="Porcentagem 11 3 6 3" xfId="26590" xr:uid="{00000000-0005-0000-0000-000067680000}"/>
    <cellStyle name="Porcentagem 11 3 7" xfId="26591" xr:uid="{00000000-0005-0000-0000-000068680000}"/>
    <cellStyle name="Porcentagem 11 3 8" xfId="26592" xr:uid="{00000000-0005-0000-0000-000069680000}"/>
    <cellStyle name="Porcentagem 11 4" xfId="26593" xr:uid="{00000000-0005-0000-0000-00006A680000}"/>
    <cellStyle name="Porcentagem 11 4 2" xfId="26594" xr:uid="{00000000-0005-0000-0000-00006B680000}"/>
    <cellStyle name="Porcentagem 11 4 2 2" xfId="26595" xr:uid="{00000000-0005-0000-0000-00006C680000}"/>
    <cellStyle name="Porcentagem 11 4 2 2 2" xfId="26596" xr:uid="{00000000-0005-0000-0000-00006D680000}"/>
    <cellStyle name="Porcentagem 11 4 2 2 3" xfId="26597" xr:uid="{00000000-0005-0000-0000-00006E680000}"/>
    <cellStyle name="Porcentagem 11 4 2 3" xfId="26598" xr:uid="{00000000-0005-0000-0000-00006F680000}"/>
    <cellStyle name="Porcentagem 11 4 2 4" xfId="26599" xr:uid="{00000000-0005-0000-0000-000070680000}"/>
    <cellStyle name="Porcentagem 11 4 3" xfId="26600" xr:uid="{00000000-0005-0000-0000-000071680000}"/>
    <cellStyle name="Porcentagem 11 4 3 2" xfId="26601" xr:uid="{00000000-0005-0000-0000-000072680000}"/>
    <cellStyle name="Porcentagem 11 4 3 2 2" xfId="26602" xr:uid="{00000000-0005-0000-0000-000073680000}"/>
    <cellStyle name="Porcentagem 11 4 3 2 3" xfId="26603" xr:uid="{00000000-0005-0000-0000-000074680000}"/>
    <cellStyle name="Porcentagem 11 4 3 3" xfId="26604" xr:uid="{00000000-0005-0000-0000-000075680000}"/>
    <cellStyle name="Porcentagem 11 4 3 4" xfId="26605" xr:uid="{00000000-0005-0000-0000-000076680000}"/>
    <cellStyle name="Porcentagem 11 4 4" xfId="26606" xr:uid="{00000000-0005-0000-0000-000077680000}"/>
    <cellStyle name="Porcentagem 11 4 4 2" xfId="26607" xr:uid="{00000000-0005-0000-0000-000078680000}"/>
    <cellStyle name="Porcentagem 11 4 4 2 2" xfId="26608" xr:uid="{00000000-0005-0000-0000-000079680000}"/>
    <cellStyle name="Porcentagem 11 4 4 2 3" xfId="26609" xr:uid="{00000000-0005-0000-0000-00007A680000}"/>
    <cellStyle name="Porcentagem 11 4 4 3" xfId="26610" xr:uid="{00000000-0005-0000-0000-00007B680000}"/>
    <cellStyle name="Porcentagem 11 4 4 4" xfId="26611" xr:uid="{00000000-0005-0000-0000-00007C680000}"/>
    <cellStyle name="Porcentagem 11 4 5" xfId="26612" xr:uid="{00000000-0005-0000-0000-00007D680000}"/>
    <cellStyle name="Porcentagem 11 4 5 2" xfId="26613" xr:uid="{00000000-0005-0000-0000-00007E680000}"/>
    <cellStyle name="Porcentagem 11 4 5 3" xfId="26614" xr:uid="{00000000-0005-0000-0000-00007F680000}"/>
    <cellStyle name="Porcentagem 11 4 6" xfId="26615" xr:uid="{00000000-0005-0000-0000-000080680000}"/>
    <cellStyle name="Porcentagem 11 4 7" xfId="26616" xr:uid="{00000000-0005-0000-0000-000081680000}"/>
    <cellStyle name="Porcentagem 11 5" xfId="26617" xr:uid="{00000000-0005-0000-0000-000082680000}"/>
    <cellStyle name="Porcentagem 11 5 2" xfId="26618" xr:uid="{00000000-0005-0000-0000-000083680000}"/>
    <cellStyle name="Porcentagem 11 5 2 2" xfId="26619" xr:uid="{00000000-0005-0000-0000-000084680000}"/>
    <cellStyle name="Porcentagem 11 5 2 3" xfId="26620" xr:uid="{00000000-0005-0000-0000-000085680000}"/>
    <cellStyle name="Porcentagem 11 5 3" xfId="26621" xr:uid="{00000000-0005-0000-0000-000086680000}"/>
    <cellStyle name="Porcentagem 11 5 4" xfId="26622" xr:uid="{00000000-0005-0000-0000-000087680000}"/>
    <cellStyle name="Porcentagem 11 6" xfId="26623" xr:uid="{00000000-0005-0000-0000-000088680000}"/>
    <cellStyle name="Porcentagem 11 6 2" xfId="26624" xr:uid="{00000000-0005-0000-0000-000089680000}"/>
    <cellStyle name="Porcentagem 11 6 2 2" xfId="26625" xr:uid="{00000000-0005-0000-0000-00008A680000}"/>
    <cellStyle name="Porcentagem 11 6 2 3" xfId="26626" xr:uid="{00000000-0005-0000-0000-00008B680000}"/>
    <cellStyle name="Porcentagem 11 6 3" xfId="26627" xr:uid="{00000000-0005-0000-0000-00008C680000}"/>
    <cellStyle name="Porcentagem 11 6 4" xfId="26628" xr:uid="{00000000-0005-0000-0000-00008D680000}"/>
    <cellStyle name="Porcentagem 11 7" xfId="26629" xr:uid="{00000000-0005-0000-0000-00008E680000}"/>
    <cellStyle name="Porcentagem 11 7 2" xfId="26630" xr:uid="{00000000-0005-0000-0000-00008F680000}"/>
    <cellStyle name="Porcentagem 11 7 2 2" xfId="26631" xr:uid="{00000000-0005-0000-0000-000090680000}"/>
    <cellStyle name="Porcentagem 11 7 2 3" xfId="26632" xr:uid="{00000000-0005-0000-0000-000091680000}"/>
    <cellStyle name="Porcentagem 11 7 3" xfId="26633" xr:uid="{00000000-0005-0000-0000-000092680000}"/>
    <cellStyle name="Porcentagem 11 7 4" xfId="26634" xr:uid="{00000000-0005-0000-0000-000093680000}"/>
    <cellStyle name="Porcentagem 11 8" xfId="26635" xr:uid="{00000000-0005-0000-0000-000094680000}"/>
    <cellStyle name="Porcentagem 11 8 2" xfId="26636" xr:uid="{00000000-0005-0000-0000-000095680000}"/>
    <cellStyle name="Porcentagem 11 8 3" xfId="26637" xr:uid="{00000000-0005-0000-0000-000096680000}"/>
    <cellStyle name="Porcentagem 11 9" xfId="26638" xr:uid="{00000000-0005-0000-0000-000097680000}"/>
    <cellStyle name="Porcentagem 12" xfId="26639" xr:uid="{00000000-0005-0000-0000-000098680000}"/>
    <cellStyle name="Porcentagem 12 2" xfId="26640" xr:uid="{00000000-0005-0000-0000-000099680000}"/>
    <cellStyle name="Porcentagem 12 3" xfId="26641" xr:uid="{00000000-0005-0000-0000-00009A680000}"/>
    <cellStyle name="Porcentagem 13" xfId="26642" xr:uid="{00000000-0005-0000-0000-00009B680000}"/>
    <cellStyle name="Porcentagem 13 2" xfId="26643" xr:uid="{00000000-0005-0000-0000-00009C680000}"/>
    <cellStyle name="Porcentagem 14" xfId="26644" xr:uid="{00000000-0005-0000-0000-00009D680000}"/>
    <cellStyle name="Porcentagem 15" xfId="26645" xr:uid="{00000000-0005-0000-0000-00009E680000}"/>
    <cellStyle name="Porcentagem 15 2" xfId="44076" xr:uid="{666231DA-5A4C-47BB-B5FA-652F4FC96E3B}"/>
    <cellStyle name="Porcentagem 16" xfId="26646" xr:uid="{00000000-0005-0000-0000-00009F680000}"/>
    <cellStyle name="Porcentagem 17" xfId="26647" xr:uid="{00000000-0005-0000-0000-0000A0680000}"/>
    <cellStyle name="Porcentagem 18" xfId="43892" xr:uid="{00000000-0005-0000-0000-0000A1680000}"/>
    <cellStyle name="Porcentagem 19" xfId="43877" xr:uid="{00000000-0005-0000-0000-0000A2680000}"/>
    <cellStyle name="Porcentagem 2" xfId="30" xr:uid="{00000000-0005-0000-0000-0000A3680000}"/>
    <cellStyle name="Porcentagem 2 10" xfId="26648" xr:uid="{00000000-0005-0000-0000-0000A4680000}"/>
    <cellStyle name="Porcentagem 2 11" xfId="26649" xr:uid="{00000000-0005-0000-0000-0000A5680000}"/>
    <cellStyle name="Porcentagem 2 12" xfId="26650" xr:uid="{00000000-0005-0000-0000-0000A6680000}"/>
    <cellStyle name="Porcentagem 2 13" xfId="44027" xr:uid="{00000000-0005-0000-0000-0000A7680000}"/>
    <cellStyle name="Porcentagem 2 2" xfId="26651" xr:uid="{00000000-0005-0000-0000-0000A8680000}"/>
    <cellStyle name="Porcentagem 2 2 2" xfId="26652" xr:uid="{00000000-0005-0000-0000-0000A9680000}"/>
    <cellStyle name="Porcentagem 2 2 2 2" xfId="26653" xr:uid="{00000000-0005-0000-0000-0000AA680000}"/>
    <cellStyle name="Porcentagem 2 2 2 2 2" xfId="43924" xr:uid="{00000000-0005-0000-0000-0000AB680000}"/>
    <cellStyle name="Porcentagem 2 2 2 3" xfId="26654" xr:uid="{00000000-0005-0000-0000-0000AC680000}"/>
    <cellStyle name="Porcentagem 2 2 3" xfId="26655" xr:uid="{00000000-0005-0000-0000-0000AD680000}"/>
    <cellStyle name="Porcentagem 2 2 3 2" xfId="26656" xr:uid="{00000000-0005-0000-0000-0000AE680000}"/>
    <cellStyle name="Porcentagem 2 2 3 2 2" xfId="26657" xr:uid="{00000000-0005-0000-0000-0000AF680000}"/>
    <cellStyle name="Porcentagem 2 2 3 3" xfId="26658" xr:uid="{00000000-0005-0000-0000-0000B0680000}"/>
    <cellStyle name="Porcentagem 2 2 4" xfId="26659" xr:uid="{00000000-0005-0000-0000-0000B1680000}"/>
    <cellStyle name="Porcentagem 2 2 5" xfId="26660" xr:uid="{00000000-0005-0000-0000-0000B2680000}"/>
    <cellStyle name="Porcentagem 2 2 6" xfId="26661" xr:uid="{00000000-0005-0000-0000-0000B3680000}"/>
    <cellStyle name="Porcentagem 2 3" xfId="26662" xr:uid="{00000000-0005-0000-0000-0000B4680000}"/>
    <cellStyle name="Porcentagem 2 3 10" xfId="26663" xr:uid="{00000000-0005-0000-0000-0000B5680000}"/>
    <cellStyle name="Porcentagem 2 3 10 2" xfId="26664" xr:uid="{00000000-0005-0000-0000-0000B6680000}"/>
    <cellStyle name="Porcentagem 2 3 10 2 2" xfId="26665" xr:uid="{00000000-0005-0000-0000-0000B7680000}"/>
    <cellStyle name="Porcentagem 2 3 10 2 2 2" xfId="26666" xr:uid="{00000000-0005-0000-0000-0000B8680000}"/>
    <cellStyle name="Porcentagem 2 3 10 2 2 2 2" xfId="26667" xr:uid="{00000000-0005-0000-0000-0000B9680000}"/>
    <cellStyle name="Porcentagem 2 3 10 2 2 2 3" xfId="26668" xr:uid="{00000000-0005-0000-0000-0000BA680000}"/>
    <cellStyle name="Porcentagem 2 3 10 2 2 3" xfId="26669" xr:uid="{00000000-0005-0000-0000-0000BB680000}"/>
    <cellStyle name="Porcentagem 2 3 10 2 2 4" xfId="26670" xr:uid="{00000000-0005-0000-0000-0000BC680000}"/>
    <cellStyle name="Porcentagem 2 3 10 2 3" xfId="26671" xr:uid="{00000000-0005-0000-0000-0000BD680000}"/>
    <cellStyle name="Porcentagem 2 3 10 2 3 2" xfId="26672" xr:uid="{00000000-0005-0000-0000-0000BE680000}"/>
    <cellStyle name="Porcentagem 2 3 10 2 3 2 2" xfId="26673" xr:uid="{00000000-0005-0000-0000-0000BF680000}"/>
    <cellStyle name="Porcentagem 2 3 10 2 3 2 3" xfId="26674" xr:uid="{00000000-0005-0000-0000-0000C0680000}"/>
    <cellStyle name="Porcentagem 2 3 10 2 3 3" xfId="26675" xr:uid="{00000000-0005-0000-0000-0000C1680000}"/>
    <cellStyle name="Porcentagem 2 3 10 2 3 4" xfId="26676" xr:uid="{00000000-0005-0000-0000-0000C2680000}"/>
    <cellStyle name="Porcentagem 2 3 10 2 4" xfId="26677" xr:uid="{00000000-0005-0000-0000-0000C3680000}"/>
    <cellStyle name="Porcentagem 2 3 10 2 4 2" xfId="26678" xr:uid="{00000000-0005-0000-0000-0000C4680000}"/>
    <cellStyle name="Porcentagem 2 3 10 2 4 2 2" xfId="26679" xr:uid="{00000000-0005-0000-0000-0000C5680000}"/>
    <cellStyle name="Porcentagem 2 3 10 2 4 2 3" xfId="26680" xr:uid="{00000000-0005-0000-0000-0000C6680000}"/>
    <cellStyle name="Porcentagem 2 3 10 2 4 3" xfId="26681" xr:uid="{00000000-0005-0000-0000-0000C7680000}"/>
    <cellStyle name="Porcentagem 2 3 10 2 4 4" xfId="26682" xr:uid="{00000000-0005-0000-0000-0000C8680000}"/>
    <cellStyle name="Porcentagem 2 3 10 2 5" xfId="26683" xr:uid="{00000000-0005-0000-0000-0000C9680000}"/>
    <cellStyle name="Porcentagem 2 3 10 2 5 2" xfId="26684" xr:uid="{00000000-0005-0000-0000-0000CA680000}"/>
    <cellStyle name="Porcentagem 2 3 10 2 5 3" xfId="26685" xr:uid="{00000000-0005-0000-0000-0000CB680000}"/>
    <cellStyle name="Porcentagem 2 3 10 2 6" xfId="26686" xr:uid="{00000000-0005-0000-0000-0000CC680000}"/>
    <cellStyle name="Porcentagem 2 3 10 2 7" xfId="26687" xr:uid="{00000000-0005-0000-0000-0000CD680000}"/>
    <cellStyle name="Porcentagem 2 3 10 3" xfId="26688" xr:uid="{00000000-0005-0000-0000-0000CE680000}"/>
    <cellStyle name="Porcentagem 2 3 10 3 2" xfId="26689" xr:uid="{00000000-0005-0000-0000-0000CF680000}"/>
    <cellStyle name="Porcentagem 2 3 10 3 2 2" xfId="26690" xr:uid="{00000000-0005-0000-0000-0000D0680000}"/>
    <cellStyle name="Porcentagem 2 3 10 3 2 3" xfId="26691" xr:uid="{00000000-0005-0000-0000-0000D1680000}"/>
    <cellStyle name="Porcentagem 2 3 10 3 3" xfId="26692" xr:uid="{00000000-0005-0000-0000-0000D2680000}"/>
    <cellStyle name="Porcentagem 2 3 10 3 4" xfId="26693" xr:uid="{00000000-0005-0000-0000-0000D3680000}"/>
    <cellStyle name="Porcentagem 2 3 10 4" xfId="26694" xr:uid="{00000000-0005-0000-0000-0000D4680000}"/>
    <cellStyle name="Porcentagem 2 3 10 4 2" xfId="26695" xr:uid="{00000000-0005-0000-0000-0000D5680000}"/>
    <cellStyle name="Porcentagem 2 3 10 4 2 2" xfId="26696" xr:uid="{00000000-0005-0000-0000-0000D6680000}"/>
    <cellStyle name="Porcentagem 2 3 10 4 2 3" xfId="26697" xr:uid="{00000000-0005-0000-0000-0000D7680000}"/>
    <cellStyle name="Porcentagem 2 3 10 4 3" xfId="26698" xr:uid="{00000000-0005-0000-0000-0000D8680000}"/>
    <cellStyle name="Porcentagem 2 3 10 4 4" xfId="26699" xr:uid="{00000000-0005-0000-0000-0000D9680000}"/>
    <cellStyle name="Porcentagem 2 3 10 5" xfId="26700" xr:uid="{00000000-0005-0000-0000-0000DA680000}"/>
    <cellStyle name="Porcentagem 2 3 10 5 2" xfId="26701" xr:uid="{00000000-0005-0000-0000-0000DB680000}"/>
    <cellStyle name="Porcentagem 2 3 10 5 2 2" xfId="26702" xr:uid="{00000000-0005-0000-0000-0000DC680000}"/>
    <cellStyle name="Porcentagem 2 3 10 5 2 3" xfId="26703" xr:uid="{00000000-0005-0000-0000-0000DD680000}"/>
    <cellStyle name="Porcentagem 2 3 10 5 3" xfId="26704" xr:uid="{00000000-0005-0000-0000-0000DE680000}"/>
    <cellStyle name="Porcentagem 2 3 10 5 4" xfId="26705" xr:uid="{00000000-0005-0000-0000-0000DF680000}"/>
    <cellStyle name="Porcentagem 2 3 10 6" xfId="26706" xr:uid="{00000000-0005-0000-0000-0000E0680000}"/>
    <cellStyle name="Porcentagem 2 3 10 6 2" xfId="26707" xr:uid="{00000000-0005-0000-0000-0000E1680000}"/>
    <cellStyle name="Porcentagem 2 3 10 6 3" xfId="26708" xr:uid="{00000000-0005-0000-0000-0000E2680000}"/>
    <cellStyle name="Porcentagem 2 3 10 7" xfId="26709" xr:uid="{00000000-0005-0000-0000-0000E3680000}"/>
    <cellStyle name="Porcentagem 2 3 10 8" xfId="26710" xr:uid="{00000000-0005-0000-0000-0000E4680000}"/>
    <cellStyle name="Porcentagem 2 3 10 9" xfId="26711" xr:uid="{00000000-0005-0000-0000-0000E5680000}"/>
    <cellStyle name="Porcentagem 2 3 11" xfId="26712" xr:uid="{00000000-0005-0000-0000-0000E6680000}"/>
    <cellStyle name="Porcentagem 2 3 11 2" xfId="26713" xr:uid="{00000000-0005-0000-0000-0000E7680000}"/>
    <cellStyle name="Porcentagem 2 3 11 2 2" xfId="26714" xr:uid="{00000000-0005-0000-0000-0000E8680000}"/>
    <cellStyle name="Porcentagem 2 3 11 2 2 2" xfId="26715" xr:uid="{00000000-0005-0000-0000-0000E9680000}"/>
    <cellStyle name="Porcentagem 2 3 11 2 2 2 2" xfId="26716" xr:uid="{00000000-0005-0000-0000-0000EA680000}"/>
    <cellStyle name="Porcentagem 2 3 11 2 2 2 3" xfId="26717" xr:uid="{00000000-0005-0000-0000-0000EB680000}"/>
    <cellStyle name="Porcentagem 2 3 11 2 2 3" xfId="26718" xr:uid="{00000000-0005-0000-0000-0000EC680000}"/>
    <cellStyle name="Porcentagem 2 3 11 2 2 4" xfId="26719" xr:uid="{00000000-0005-0000-0000-0000ED680000}"/>
    <cellStyle name="Porcentagem 2 3 11 2 3" xfId="26720" xr:uid="{00000000-0005-0000-0000-0000EE680000}"/>
    <cellStyle name="Porcentagem 2 3 11 2 3 2" xfId="26721" xr:uid="{00000000-0005-0000-0000-0000EF680000}"/>
    <cellStyle name="Porcentagem 2 3 11 2 3 2 2" xfId="26722" xr:uid="{00000000-0005-0000-0000-0000F0680000}"/>
    <cellStyle name="Porcentagem 2 3 11 2 3 2 3" xfId="26723" xr:uid="{00000000-0005-0000-0000-0000F1680000}"/>
    <cellStyle name="Porcentagem 2 3 11 2 3 3" xfId="26724" xr:uid="{00000000-0005-0000-0000-0000F2680000}"/>
    <cellStyle name="Porcentagem 2 3 11 2 3 4" xfId="26725" xr:uid="{00000000-0005-0000-0000-0000F3680000}"/>
    <cellStyle name="Porcentagem 2 3 11 2 4" xfId="26726" xr:uid="{00000000-0005-0000-0000-0000F4680000}"/>
    <cellStyle name="Porcentagem 2 3 11 2 4 2" xfId="26727" xr:uid="{00000000-0005-0000-0000-0000F5680000}"/>
    <cellStyle name="Porcentagem 2 3 11 2 4 2 2" xfId="26728" xr:uid="{00000000-0005-0000-0000-0000F6680000}"/>
    <cellStyle name="Porcentagem 2 3 11 2 4 2 3" xfId="26729" xr:uid="{00000000-0005-0000-0000-0000F7680000}"/>
    <cellStyle name="Porcentagem 2 3 11 2 4 3" xfId="26730" xr:uid="{00000000-0005-0000-0000-0000F8680000}"/>
    <cellStyle name="Porcentagem 2 3 11 2 4 4" xfId="26731" xr:uid="{00000000-0005-0000-0000-0000F9680000}"/>
    <cellStyle name="Porcentagem 2 3 11 2 5" xfId="26732" xr:uid="{00000000-0005-0000-0000-0000FA680000}"/>
    <cellStyle name="Porcentagem 2 3 11 2 5 2" xfId="26733" xr:uid="{00000000-0005-0000-0000-0000FB680000}"/>
    <cellStyle name="Porcentagem 2 3 11 2 5 3" xfId="26734" xr:uid="{00000000-0005-0000-0000-0000FC680000}"/>
    <cellStyle name="Porcentagem 2 3 11 2 6" xfId="26735" xr:uid="{00000000-0005-0000-0000-0000FD680000}"/>
    <cellStyle name="Porcentagem 2 3 11 2 7" xfId="26736" xr:uid="{00000000-0005-0000-0000-0000FE680000}"/>
    <cellStyle name="Porcentagem 2 3 11 3" xfId="26737" xr:uid="{00000000-0005-0000-0000-0000FF680000}"/>
    <cellStyle name="Porcentagem 2 3 11 3 2" xfId="26738" xr:uid="{00000000-0005-0000-0000-000000690000}"/>
    <cellStyle name="Porcentagem 2 3 11 3 2 2" xfId="26739" xr:uid="{00000000-0005-0000-0000-000001690000}"/>
    <cellStyle name="Porcentagem 2 3 11 3 2 3" xfId="26740" xr:uid="{00000000-0005-0000-0000-000002690000}"/>
    <cellStyle name="Porcentagem 2 3 11 3 3" xfId="26741" xr:uid="{00000000-0005-0000-0000-000003690000}"/>
    <cellStyle name="Porcentagem 2 3 11 3 4" xfId="26742" xr:uid="{00000000-0005-0000-0000-000004690000}"/>
    <cellStyle name="Porcentagem 2 3 11 4" xfId="26743" xr:uid="{00000000-0005-0000-0000-000005690000}"/>
    <cellStyle name="Porcentagem 2 3 11 4 2" xfId="26744" xr:uid="{00000000-0005-0000-0000-000006690000}"/>
    <cellStyle name="Porcentagem 2 3 11 4 2 2" xfId="26745" xr:uid="{00000000-0005-0000-0000-000007690000}"/>
    <cellStyle name="Porcentagem 2 3 11 4 2 3" xfId="26746" xr:uid="{00000000-0005-0000-0000-000008690000}"/>
    <cellStyle name="Porcentagem 2 3 11 4 3" xfId="26747" xr:uid="{00000000-0005-0000-0000-000009690000}"/>
    <cellStyle name="Porcentagem 2 3 11 4 4" xfId="26748" xr:uid="{00000000-0005-0000-0000-00000A690000}"/>
    <cellStyle name="Porcentagem 2 3 11 5" xfId="26749" xr:uid="{00000000-0005-0000-0000-00000B690000}"/>
    <cellStyle name="Porcentagem 2 3 11 5 2" xfId="26750" xr:uid="{00000000-0005-0000-0000-00000C690000}"/>
    <cellStyle name="Porcentagem 2 3 11 5 2 2" xfId="26751" xr:uid="{00000000-0005-0000-0000-00000D690000}"/>
    <cellStyle name="Porcentagem 2 3 11 5 2 3" xfId="26752" xr:uid="{00000000-0005-0000-0000-00000E690000}"/>
    <cellStyle name="Porcentagem 2 3 11 5 3" xfId="26753" xr:uid="{00000000-0005-0000-0000-00000F690000}"/>
    <cellStyle name="Porcentagem 2 3 11 5 4" xfId="26754" xr:uid="{00000000-0005-0000-0000-000010690000}"/>
    <cellStyle name="Porcentagem 2 3 11 6" xfId="26755" xr:uid="{00000000-0005-0000-0000-000011690000}"/>
    <cellStyle name="Porcentagem 2 3 11 6 2" xfId="26756" xr:uid="{00000000-0005-0000-0000-000012690000}"/>
    <cellStyle name="Porcentagem 2 3 11 6 3" xfId="26757" xr:uid="{00000000-0005-0000-0000-000013690000}"/>
    <cellStyle name="Porcentagem 2 3 11 7" xfId="26758" xr:uid="{00000000-0005-0000-0000-000014690000}"/>
    <cellStyle name="Porcentagem 2 3 11 8" xfId="26759" xr:uid="{00000000-0005-0000-0000-000015690000}"/>
    <cellStyle name="Porcentagem 2 3 11 9" xfId="26760" xr:uid="{00000000-0005-0000-0000-000016690000}"/>
    <cellStyle name="Porcentagem 2 3 12" xfId="26761" xr:uid="{00000000-0005-0000-0000-000017690000}"/>
    <cellStyle name="Porcentagem 2 3 12 2" xfId="26762" xr:uid="{00000000-0005-0000-0000-000018690000}"/>
    <cellStyle name="Porcentagem 2 3 12 2 2" xfId="26763" xr:uid="{00000000-0005-0000-0000-000019690000}"/>
    <cellStyle name="Porcentagem 2 3 12 2 2 2" xfId="26764" xr:uid="{00000000-0005-0000-0000-00001A690000}"/>
    <cellStyle name="Porcentagem 2 3 12 2 2 3" xfId="26765" xr:uid="{00000000-0005-0000-0000-00001B690000}"/>
    <cellStyle name="Porcentagem 2 3 12 2 3" xfId="26766" xr:uid="{00000000-0005-0000-0000-00001C690000}"/>
    <cellStyle name="Porcentagem 2 3 12 2 4" xfId="26767" xr:uid="{00000000-0005-0000-0000-00001D690000}"/>
    <cellStyle name="Porcentagem 2 3 12 3" xfId="26768" xr:uid="{00000000-0005-0000-0000-00001E690000}"/>
    <cellStyle name="Porcentagem 2 3 12 3 2" xfId="26769" xr:uid="{00000000-0005-0000-0000-00001F690000}"/>
    <cellStyle name="Porcentagem 2 3 12 3 2 2" xfId="26770" xr:uid="{00000000-0005-0000-0000-000020690000}"/>
    <cellStyle name="Porcentagem 2 3 12 3 2 3" xfId="26771" xr:uid="{00000000-0005-0000-0000-000021690000}"/>
    <cellStyle name="Porcentagem 2 3 12 3 3" xfId="26772" xr:uid="{00000000-0005-0000-0000-000022690000}"/>
    <cellStyle name="Porcentagem 2 3 12 3 4" xfId="26773" xr:uid="{00000000-0005-0000-0000-000023690000}"/>
    <cellStyle name="Porcentagem 2 3 12 4" xfId="26774" xr:uid="{00000000-0005-0000-0000-000024690000}"/>
    <cellStyle name="Porcentagem 2 3 12 4 2" xfId="26775" xr:uid="{00000000-0005-0000-0000-000025690000}"/>
    <cellStyle name="Porcentagem 2 3 12 4 2 2" xfId="26776" xr:uid="{00000000-0005-0000-0000-000026690000}"/>
    <cellStyle name="Porcentagem 2 3 12 4 2 3" xfId="26777" xr:uid="{00000000-0005-0000-0000-000027690000}"/>
    <cellStyle name="Porcentagem 2 3 12 4 3" xfId="26778" xr:uid="{00000000-0005-0000-0000-000028690000}"/>
    <cellStyle name="Porcentagem 2 3 12 4 4" xfId="26779" xr:uid="{00000000-0005-0000-0000-000029690000}"/>
    <cellStyle name="Porcentagem 2 3 12 5" xfId="26780" xr:uid="{00000000-0005-0000-0000-00002A690000}"/>
    <cellStyle name="Porcentagem 2 3 12 5 2" xfId="26781" xr:uid="{00000000-0005-0000-0000-00002B690000}"/>
    <cellStyle name="Porcentagem 2 3 12 5 3" xfId="26782" xr:uid="{00000000-0005-0000-0000-00002C690000}"/>
    <cellStyle name="Porcentagem 2 3 12 6" xfId="26783" xr:uid="{00000000-0005-0000-0000-00002D690000}"/>
    <cellStyle name="Porcentagem 2 3 12 7" xfId="26784" xr:uid="{00000000-0005-0000-0000-00002E690000}"/>
    <cellStyle name="Porcentagem 2 3 12 8" xfId="26785" xr:uid="{00000000-0005-0000-0000-00002F690000}"/>
    <cellStyle name="Porcentagem 2 3 13" xfId="26786" xr:uid="{00000000-0005-0000-0000-000030690000}"/>
    <cellStyle name="Porcentagem 2 3 13 2" xfId="26787" xr:uid="{00000000-0005-0000-0000-000031690000}"/>
    <cellStyle name="Porcentagem 2 3 13 2 2" xfId="26788" xr:uid="{00000000-0005-0000-0000-000032690000}"/>
    <cellStyle name="Porcentagem 2 3 13 2 2 2" xfId="26789" xr:uid="{00000000-0005-0000-0000-000033690000}"/>
    <cellStyle name="Porcentagem 2 3 13 2 2 3" xfId="26790" xr:uid="{00000000-0005-0000-0000-000034690000}"/>
    <cellStyle name="Porcentagem 2 3 13 2 3" xfId="26791" xr:uid="{00000000-0005-0000-0000-000035690000}"/>
    <cellStyle name="Porcentagem 2 3 13 2 4" xfId="26792" xr:uid="{00000000-0005-0000-0000-000036690000}"/>
    <cellStyle name="Porcentagem 2 3 13 3" xfId="26793" xr:uid="{00000000-0005-0000-0000-000037690000}"/>
    <cellStyle name="Porcentagem 2 3 13 3 2" xfId="26794" xr:uid="{00000000-0005-0000-0000-000038690000}"/>
    <cellStyle name="Porcentagem 2 3 13 3 3" xfId="26795" xr:uid="{00000000-0005-0000-0000-000039690000}"/>
    <cellStyle name="Porcentagem 2 3 13 4" xfId="26796" xr:uid="{00000000-0005-0000-0000-00003A690000}"/>
    <cellStyle name="Porcentagem 2 3 13 5" xfId="26797" xr:uid="{00000000-0005-0000-0000-00003B690000}"/>
    <cellStyle name="Porcentagem 2 3 14" xfId="26798" xr:uid="{00000000-0005-0000-0000-00003C690000}"/>
    <cellStyle name="Porcentagem 2 3 14 2" xfId="26799" xr:uid="{00000000-0005-0000-0000-00003D690000}"/>
    <cellStyle name="Porcentagem 2 3 14 2 2" xfId="26800" xr:uid="{00000000-0005-0000-0000-00003E690000}"/>
    <cellStyle name="Porcentagem 2 3 14 2 3" xfId="26801" xr:uid="{00000000-0005-0000-0000-00003F690000}"/>
    <cellStyle name="Porcentagem 2 3 14 3" xfId="26802" xr:uid="{00000000-0005-0000-0000-000040690000}"/>
    <cellStyle name="Porcentagem 2 3 14 4" xfId="26803" xr:uid="{00000000-0005-0000-0000-000041690000}"/>
    <cellStyle name="Porcentagem 2 3 15" xfId="26804" xr:uid="{00000000-0005-0000-0000-000042690000}"/>
    <cellStyle name="Porcentagem 2 3 15 2" xfId="26805" xr:uid="{00000000-0005-0000-0000-000043690000}"/>
    <cellStyle name="Porcentagem 2 3 15 2 2" xfId="26806" xr:uid="{00000000-0005-0000-0000-000044690000}"/>
    <cellStyle name="Porcentagem 2 3 15 2 3" xfId="26807" xr:uid="{00000000-0005-0000-0000-000045690000}"/>
    <cellStyle name="Porcentagem 2 3 15 3" xfId="26808" xr:uid="{00000000-0005-0000-0000-000046690000}"/>
    <cellStyle name="Porcentagem 2 3 15 4" xfId="26809" xr:uid="{00000000-0005-0000-0000-000047690000}"/>
    <cellStyle name="Porcentagem 2 3 16" xfId="26810" xr:uid="{00000000-0005-0000-0000-000048690000}"/>
    <cellStyle name="Porcentagem 2 3 16 2" xfId="26811" xr:uid="{00000000-0005-0000-0000-000049690000}"/>
    <cellStyle name="Porcentagem 2 3 16 2 2" xfId="26812" xr:uid="{00000000-0005-0000-0000-00004A690000}"/>
    <cellStyle name="Porcentagem 2 3 16 2 3" xfId="26813" xr:uid="{00000000-0005-0000-0000-00004B690000}"/>
    <cellStyle name="Porcentagem 2 3 16 3" xfId="26814" xr:uid="{00000000-0005-0000-0000-00004C690000}"/>
    <cellStyle name="Porcentagem 2 3 16 4" xfId="26815" xr:uid="{00000000-0005-0000-0000-00004D690000}"/>
    <cellStyle name="Porcentagem 2 3 17" xfId="26816" xr:uid="{00000000-0005-0000-0000-00004E690000}"/>
    <cellStyle name="Porcentagem 2 3 17 2" xfId="26817" xr:uid="{00000000-0005-0000-0000-00004F690000}"/>
    <cellStyle name="Porcentagem 2 3 17 3" xfId="26818" xr:uid="{00000000-0005-0000-0000-000050690000}"/>
    <cellStyle name="Porcentagem 2 3 18" xfId="26819" xr:uid="{00000000-0005-0000-0000-000051690000}"/>
    <cellStyle name="Porcentagem 2 3 18 2" xfId="26820" xr:uid="{00000000-0005-0000-0000-000052690000}"/>
    <cellStyle name="Porcentagem 2 3 18 3" xfId="26821" xr:uid="{00000000-0005-0000-0000-000053690000}"/>
    <cellStyle name="Porcentagem 2 3 19" xfId="26822" xr:uid="{00000000-0005-0000-0000-000054690000}"/>
    <cellStyle name="Porcentagem 2 3 2" xfId="26823" xr:uid="{00000000-0005-0000-0000-000055690000}"/>
    <cellStyle name="Porcentagem 2 3 2 10" xfId="26824" xr:uid="{00000000-0005-0000-0000-000056690000}"/>
    <cellStyle name="Porcentagem 2 3 2 2" xfId="26825" xr:uid="{00000000-0005-0000-0000-000057690000}"/>
    <cellStyle name="Porcentagem 2 3 2 2 2" xfId="26826" xr:uid="{00000000-0005-0000-0000-000058690000}"/>
    <cellStyle name="Porcentagem 2 3 2 2 2 2" xfId="26827" xr:uid="{00000000-0005-0000-0000-000059690000}"/>
    <cellStyle name="Porcentagem 2 3 2 2 2 2 2" xfId="26828" xr:uid="{00000000-0005-0000-0000-00005A690000}"/>
    <cellStyle name="Porcentagem 2 3 2 2 2 2 2 2" xfId="26829" xr:uid="{00000000-0005-0000-0000-00005B690000}"/>
    <cellStyle name="Porcentagem 2 3 2 2 2 2 2 3" xfId="26830" xr:uid="{00000000-0005-0000-0000-00005C690000}"/>
    <cellStyle name="Porcentagem 2 3 2 2 2 2 3" xfId="26831" xr:uid="{00000000-0005-0000-0000-00005D690000}"/>
    <cellStyle name="Porcentagem 2 3 2 2 2 2 4" xfId="26832" xr:uid="{00000000-0005-0000-0000-00005E690000}"/>
    <cellStyle name="Porcentagem 2 3 2 2 2 3" xfId="26833" xr:uid="{00000000-0005-0000-0000-00005F690000}"/>
    <cellStyle name="Porcentagem 2 3 2 2 2 3 2" xfId="26834" xr:uid="{00000000-0005-0000-0000-000060690000}"/>
    <cellStyle name="Porcentagem 2 3 2 2 2 3 2 2" xfId="26835" xr:uid="{00000000-0005-0000-0000-000061690000}"/>
    <cellStyle name="Porcentagem 2 3 2 2 2 3 2 3" xfId="26836" xr:uid="{00000000-0005-0000-0000-000062690000}"/>
    <cellStyle name="Porcentagem 2 3 2 2 2 3 3" xfId="26837" xr:uid="{00000000-0005-0000-0000-000063690000}"/>
    <cellStyle name="Porcentagem 2 3 2 2 2 3 4" xfId="26838" xr:uid="{00000000-0005-0000-0000-000064690000}"/>
    <cellStyle name="Porcentagem 2 3 2 2 2 4" xfId="26839" xr:uid="{00000000-0005-0000-0000-000065690000}"/>
    <cellStyle name="Porcentagem 2 3 2 2 2 4 2" xfId="26840" xr:uid="{00000000-0005-0000-0000-000066690000}"/>
    <cellStyle name="Porcentagem 2 3 2 2 2 4 2 2" xfId="26841" xr:uid="{00000000-0005-0000-0000-000067690000}"/>
    <cellStyle name="Porcentagem 2 3 2 2 2 4 2 3" xfId="26842" xr:uid="{00000000-0005-0000-0000-000068690000}"/>
    <cellStyle name="Porcentagem 2 3 2 2 2 4 3" xfId="26843" xr:uid="{00000000-0005-0000-0000-000069690000}"/>
    <cellStyle name="Porcentagem 2 3 2 2 2 4 4" xfId="26844" xr:uid="{00000000-0005-0000-0000-00006A690000}"/>
    <cellStyle name="Porcentagem 2 3 2 2 2 5" xfId="26845" xr:uid="{00000000-0005-0000-0000-00006B690000}"/>
    <cellStyle name="Porcentagem 2 3 2 2 2 5 2" xfId="26846" xr:uid="{00000000-0005-0000-0000-00006C690000}"/>
    <cellStyle name="Porcentagem 2 3 2 2 2 5 3" xfId="26847" xr:uid="{00000000-0005-0000-0000-00006D690000}"/>
    <cellStyle name="Porcentagem 2 3 2 2 2 6" xfId="26848" xr:uid="{00000000-0005-0000-0000-00006E690000}"/>
    <cellStyle name="Porcentagem 2 3 2 2 2 7" xfId="26849" xr:uid="{00000000-0005-0000-0000-00006F690000}"/>
    <cellStyle name="Porcentagem 2 3 2 2 3" xfId="26850" xr:uid="{00000000-0005-0000-0000-000070690000}"/>
    <cellStyle name="Porcentagem 2 3 2 2 3 2" xfId="26851" xr:uid="{00000000-0005-0000-0000-000071690000}"/>
    <cellStyle name="Porcentagem 2 3 2 2 3 2 2" xfId="26852" xr:uid="{00000000-0005-0000-0000-000072690000}"/>
    <cellStyle name="Porcentagem 2 3 2 2 3 2 3" xfId="26853" xr:uid="{00000000-0005-0000-0000-000073690000}"/>
    <cellStyle name="Porcentagem 2 3 2 2 3 3" xfId="26854" xr:uid="{00000000-0005-0000-0000-000074690000}"/>
    <cellStyle name="Porcentagem 2 3 2 2 3 4" xfId="26855" xr:uid="{00000000-0005-0000-0000-000075690000}"/>
    <cellStyle name="Porcentagem 2 3 2 2 4" xfId="26856" xr:uid="{00000000-0005-0000-0000-000076690000}"/>
    <cellStyle name="Porcentagem 2 3 2 2 4 2" xfId="26857" xr:uid="{00000000-0005-0000-0000-000077690000}"/>
    <cellStyle name="Porcentagem 2 3 2 2 4 2 2" xfId="26858" xr:uid="{00000000-0005-0000-0000-000078690000}"/>
    <cellStyle name="Porcentagem 2 3 2 2 4 2 3" xfId="26859" xr:uid="{00000000-0005-0000-0000-000079690000}"/>
    <cellStyle name="Porcentagem 2 3 2 2 4 3" xfId="26860" xr:uid="{00000000-0005-0000-0000-00007A690000}"/>
    <cellStyle name="Porcentagem 2 3 2 2 4 4" xfId="26861" xr:uid="{00000000-0005-0000-0000-00007B690000}"/>
    <cellStyle name="Porcentagem 2 3 2 2 5" xfId="26862" xr:uid="{00000000-0005-0000-0000-00007C690000}"/>
    <cellStyle name="Porcentagem 2 3 2 2 5 2" xfId="26863" xr:uid="{00000000-0005-0000-0000-00007D690000}"/>
    <cellStyle name="Porcentagem 2 3 2 2 5 2 2" xfId="26864" xr:uid="{00000000-0005-0000-0000-00007E690000}"/>
    <cellStyle name="Porcentagem 2 3 2 2 5 2 3" xfId="26865" xr:uid="{00000000-0005-0000-0000-00007F690000}"/>
    <cellStyle name="Porcentagem 2 3 2 2 5 3" xfId="26866" xr:uid="{00000000-0005-0000-0000-000080690000}"/>
    <cellStyle name="Porcentagem 2 3 2 2 5 4" xfId="26867" xr:uid="{00000000-0005-0000-0000-000081690000}"/>
    <cellStyle name="Porcentagem 2 3 2 2 6" xfId="26868" xr:uid="{00000000-0005-0000-0000-000082690000}"/>
    <cellStyle name="Porcentagem 2 3 2 2 6 2" xfId="26869" xr:uid="{00000000-0005-0000-0000-000083690000}"/>
    <cellStyle name="Porcentagem 2 3 2 2 6 3" xfId="26870" xr:uid="{00000000-0005-0000-0000-000084690000}"/>
    <cellStyle name="Porcentagem 2 3 2 2 7" xfId="26871" xr:uid="{00000000-0005-0000-0000-000085690000}"/>
    <cellStyle name="Porcentagem 2 3 2 2 8" xfId="26872" xr:uid="{00000000-0005-0000-0000-000086690000}"/>
    <cellStyle name="Porcentagem 2 3 2 2 9" xfId="26873" xr:uid="{00000000-0005-0000-0000-000087690000}"/>
    <cellStyle name="Porcentagem 2 3 2 3" xfId="26874" xr:uid="{00000000-0005-0000-0000-000088690000}"/>
    <cellStyle name="Porcentagem 2 3 2 4" xfId="26875" xr:uid="{00000000-0005-0000-0000-000089690000}"/>
    <cellStyle name="Porcentagem 2 3 2 4 2" xfId="26876" xr:uid="{00000000-0005-0000-0000-00008A690000}"/>
    <cellStyle name="Porcentagem 2 3 2 4 2 2" xfId="26877" xr:uid="{00000000-0005-0000-0000-00008B690000}"/>
    <cellStyle name="Porcentagem 2 3 2 4 2 2 2" xfId="26878" xr:uid="{00000000-0005-0000-0000-00008C690000}"/>
    <cellStyle name="Porcentagem 2 3 2 4 2 2 3" xfId="26879" xr:uid="{00000000-0005-0000-0000-00008D690000}"/>
    <cellStyle name="Porcentagem 2 3 2 4 2 3" xfId="26880" xr:uid="{00000000-0005-0000-0000-00008E690000}"/>
    <cellStyle name="Porcentagem 2 3 2 4 2 4" xfId="26881" xr:uid="{00000000-0005-0000-0000-00008F690000}"/>
    <cellStyle name="Porcentagem 2 3 2 4 3" xfId="26882" xr:uid="{00000000-0005-0000-0000-000090690000}"/>
    <cellStyle name="Porcentagem 2 3 2 4 3 2" xfId="26883" xr:uid="{00000000-0005-0000-0000-000091690000}"/>
    <cellStyle name="Porcentagem 2 3 2 4 3 2 2" xfId="26884" xr:uid="{00000000-0005-0000-0000-000092690000}"/>
    <cellStyle name="Porcentagem 2 3 2 4 3 2 3" xfId="26885" xr:uid="{00000000-0005-0000-0000-000093690000}"/>
    <cellStyle name="Porcentagem 2 3 2 4 3 3" xfId="26886" xr:uid="{00000000-0005-0000-0000-000094690000}"/>
    <cellStyle name="Porcentagem 2 3 2 4 3 4" xfId="26887" xr:uid="{00000000-0005-0000-0000-000095690000}"/>
    <cellStyle name="Porcentagem 2 3 2 4 4" xfId="26888" xr:uid="{00000000-0005-0000-0000-000096690000}"/>
    <cellStyle name="Porcentagem 2 3 2 4 4 2" xfId="26889" xr:uid="{00000000-0005-0000-0000-000097690000}"/>
    <cellStyle name="Porcentagem 2 3 2 4 4 2 2" xfId="26890" xr:uid="{00000000-0005-0000-0000-000098690000}"/>
    <cellStyle name="Porcentagem 2 3 2 4 4 2 3" xfId="26891" xr:uid="{00000000-0005-0000-0000-000099690000}"/>
    <cellStyle name="Porcentagem 2 3 2 4 4 3" xfId="26892" xr:uid="{00000000-0005-0000-0000-00009A690000}"/>
    <cellStyle name="Porcentagem 2 3 2 4 4 4" xfId="26893" xr:uid="{00000000-0005-0000-0000-00009B690000}"/>
    <cellStyle name="Porcentagem 2 3 2 4 5" xfId="26894" xr:uid="{00000000-0005-0000-0000-00009C690000}"/>
    <cellStyle name="Porcentagem 2 3 2 4 5 2" xfId="26895" xr:uid="{00000000-0005-0000-0000-00009D690000}"/>
    <cellStyle name="Porcentagem 2 3 2 4 5 3" xfId="26896" xr:uid="{00000000-0005-0000-0000-00009E690000}"/>
    <cellStyle name="Porcentagem 2 3 2 4 6" xfId="26897" xr:uid="{00000000-0005-0000-0000-00009F690000}"/>
    <cellStyle name="Porcentagem 2 3 2 4 7" xfId="26898" xr:uid="{00000000-0005-0000-0000-0000A0690000}"/>
    <cellStyle name="Porcentagem 2 3 2 5" xfId="26899" xr:uid="{00000000-0005-0000-0000-0000A1690000}"/>
    <cellStyle name="Porcentagem 2 3 2 5 2" xfId="26900" xr:uid="{00000000-0005-0000-0000-0000A2690000}"/>
    <cellStyle name="Porcentagem 2 3 2 5 2 2" xfId="26901" xr:uid="{00000000-0005-0000-0000-0000A3690000}"/>
    <cellStyle name="Porcentagem 2 3 2 5 2 3" xfId="26902" xr:uid="{00000000-0005-0000-0000-0000A4690000}"/>
    <cellStyle name="Porcentagem 2 3 2 5 3" xfId="26903" xr:uid="{00000000-0005-0000-0000-0000A5690000}"/>
    <cellStyle name="Porcentagem 2 3 2 5 4" xfId="26904" xr:uid="{00000000-0005-0000-0000-0000A6690000}"/>
    <cellStyle name="Porcentagem 2 3 2 6" xfId="26905" xr:uid="{00000000-0005-0000-0000-0000A7690000}"/>
    <cellStyle name="Porcentagem 2 3 2 6 2" xfId="26906" xr:uid="{00000000-0005-0000-0000-0000A8690000}"/>
    <cellStyle name="Porcentagem 2 3 2 6 2 2" xfId="26907" xr:uid="{00000000-0005-0000-0000-0000A9690000}"/>
    <cellStyle name="Porcentagem 2 3 2 6 2 3" xfId="26908" xr:uid="{00000000-0005-0000-0000-0000AA690000}"/>
    <cellStyle name="Porcentagem 2 3 2 6 3" xfId="26909" xr:uid="{00000000-0005-0000-0000-0000AB690000}"/>
    <cellStyle name="Porcentagem 2 3 2 6 4" xfId="26910" xr:uid="{00000000-0005-0000-0000-0000AC690000}"/>
    <cellStyle name="Porcentagem 2 3 2 7" xfId="26911" xr:uid="{00000000-0005-0000-0000-0000AD690000}"/>
    <cellStyle name="Porcentagem 2 3 2 7 2" xfId="26912" xr:uid="{00000000-0005-0000-0000-0000AE690000}"/>
    <cellStyle name="Porcentagem 2 3 2 7 2 2" xfId="26913" xr:uid="{00000000-0005-0000-0000-0000AF690000}"/>
    <cellStyle name="Porcentagem 2 3 2 7 2 3" xfId="26914" xr:uid="{00000000-0005-0000-0000-0000B0690000}"/>
    <cellStyle name="Porcentagem 2 3 2 7 3" xfId="26915" xr:uid="{00000000-0005-0000-0000-0000B1690000}"/>
    <cellStyle name="Porcentagem 2 3 2 7 4" xfId="26916" xr:uid="{00000000-0005-0000-0000-0000B2690000}"/>
    <cellStyle name="Porcentagem 2 3 2 8" xfId="26917" xr:uid="{00000000-0005-0000-0000-0000B3690000}"/>
    <cellStyle name="Porcentagem 2 3 2 8 2" xfId="26918" xr:uid="{00000000-0005-0000-0000-0000B4690000}"/>
    <cellStyle name="Porcentagem 2 3 2 8 3" xfId="26919" xr:uid="{00000000-0005-0000-0000-0000B5690000}"/>
    <cellStyle name="Porcentagem 2 3 2 9" xfId="26920" xr:uid="{00000000-0005-0000-0000-0000B6690000}"/>
    <cellStyle name="Porcentagem 2 3 20" xfId="26921" xr:uid="{00000000-0005-0000-0000-0000B7690000}"/>
    <cellStyle name="Porcentagem 2 3 21" xfId="26922" xr:uid="{00000000-0005-0000-0000-0000B8690000}"/>
    <cellStyle name="Porcentagem 2 3 22" xfId="26923" xr:uid="{00000000-0005-0000-0000-0000B9690000}"/>
    <cellStyle name="Porcentagem 2 3 23" xfId="26924" xr:uid="{00000000-0005-0000-0000-0000BA690000}"/>
    <cellStyle name="Porcentagem 2 3 24" xfId="26925" xr:uid="{00000000-0005-0000-0000-0000BB690000}"/>
    <cellStyle name="Porcentagem 2 3 25" xfId="26926" xr:uid="{00000000-0005-0000-0000-0000BC690000}"/>
    <cellStyle name="Porcentagem 2 3 26" xfId="26927" xr:uid="{00000000-0005-0000-0000-0000BD690000}"/>
    <cellStyle name="Porcentagem 2 3 3" xfId="26928" xr:uid="{00000000-0005-0000-0000-0000BE690000}"/>
    <cellStyle name="Porcentagem 2 3 3 10" xfId="26929" xr:uid="{00000000-0005-0000-0000-0000BF690000}"/>
    <cellStyle name="Porcentagem 2 3 3 11" xfId="26930" xr:uid="{00000000-0005-0000-0000-0000C0690000}"/>
    <cellStyle name="Porcentagem 2 3 3 12" xfId="26931" xr:uid="{00000000-0005-0000-0000-0000C1690000}"/>
    <cellStyle name="Porcentagem 2 3 3 2" xfId="26932" xr:uid="{00000000-0005-0000-0000-0000C2690000}"/>
    <cellStyle name="Porcentagem 2 3 3 2 10" xfId="26933" xr:uid="{00000000-0005-0000-0000-0000C3690000}"/>
    <cellStyle name="Porcentagem 2 3 3 2 2" xfId="26934" xr:uid="{00000000-0005-0000-0000-0000C4690000}"/>
    <cellStyle name="Porcentagem 2 3 3 2 2 2" xfId="26935" xr:uid="{00000000-0005-0000-0000-0000C5690000}"/>
    <cellStyle name="Porcentagem 2 3 3 2 2 2 2" xfId="26936" xr:uid="{00000000-0005-0000-0000-0000C6690000}"/>
    <cellStyle name="Porcentagem 2 3 3 2 2 2 2 2" xfId="26937" xr:uid="{00000000-0005-0000-0000-0000C7690000}"/>
    <cellStyle name="Porcentagem 2 3 3 2 2 2 2 2 2" xfId="26938" xr:uid="{00000000-0005-0000-0000-0000C8690000}"/>
    <cellStyle name="Porcentagem 2 3 3 2 2 2 2 2 3" xfId="26939" xr:uid="{00000000-0005-0000-0000-0000C9690000}"/>
    <cellStyle name="Porcentagem 2 3 3 2 2 2 2 3" xfId="26940" xr:uid="{00000000-0005-0000-0000-0000CA690000}"/>
    <cellStyle name="Porcentagem 2 3 3 2 2 2 2 4" xfId="26941" xr:uid="{00000000-0005-0000-0000-0000CB690000}"/>
    <cellStyle name="Porcentagem 2 3 3 2 2 2 3" xfId="26942" xr:uid="{00000000-0005-0000-0000-0000CC690000}"/>
    <cellStyle name="Porcentagem 2 3 3 2 2 2 3 2" xfId="26943" xr:uid="{00000000-0005-0000-0000-0000CD690000}"/>
    <cellStyle name="Porcentagem 2 3 3 2 2 2 3 2 2" xfId="26944" xr:uid="{00000000-0005-0000-0000-0000CE690000}"/>
    <cellStyle name="Porcentagem 2 3 3 2 2 2 3 2 3" xfId="26945" xr:uid="{00000000-0005-0000-0000-0000CF690000}"/>
    <cellStyle name="Porcentagem 2 3 3 2 2 2 3 3" xfId="26946" xr:uid="{00000000-0005-0000-0000-0000D0690000}"/>
    <cellStyle name="Porcentagem 2 3 3 2 2 2 3 4" xfId="26947" xr:uid="{00000000-0005-0000-0000-0000D1690000}"/>
    <cellStyle name="Porcentagem 2 3 3 2 2 2 4" xfId="26948" xr:uid="{00000000-0005-0000-0000-0000D2690000}"/>
    <cellStyle name="Porcentagem 2 3 3 2 2 2 4 2" xfId="26949" xr:uid="{00000000-0005-0000-0000-0000D3690000}"/>
    <cellStyle name="Porcentagem 2 3 3 2 2 2 4 2 2" xfId="26950" xr:uid="{00000000-0005-0000-0000-0000D4690000}"/>
    <cellStyle name="Porcentagem 2 3 3 2 2 2 4 2 3" xfId="26951" xr:uid="{00000000-0005-0000-0000-0000D5690000}"/>
    <cellStyle name="Porcentagem 2 3 3 2 2 2 4 3" xfId="26952" xr:uid="{00000000-0005-0000-0000-0000D6690000}"/>
    <cellStyle name="Porcentagem 2 3 3 2 2 2 4 4" xfId="26953" xr:uid="{00000000-0005-0000-0000-0000D7690000}"/>
    <cellStyle name="Porcentagem 2 3 3 2 2 2 5" xfId="26954" xr:uid="{00000000-0005-0000-0000-0000D8690000}"/>
    <cellStyle name="Porcentagem 2 3 3 2 2 2 5 2" xfId="26955" xr:uid="{00000000-0005-0000-0000-0000D9690000}"/>
    <cellStyle name="Porcentagem 2 3 3 2 2 2 5 3" xfId="26956" xr:uid="{00000000-0005-0000-0000-0000DA690000}"/>
    <cellStyle name="Porcentagem 2 3 3 2 2 2 6" xfId="26957" xr:uid="{00000000-0005-0000-0000-0000DB690000}"/>
    <cellStyle name="Porcentagem 2 3 3 2 2 2 7" xfId="26958" xr:uid="{00000000-0005-0000-0000-0000DC690000}"/>
    <cellStyle name="Porcentagem 2 3 3 2 2 3" xfId="26959" xr:uid="{00000000-0005-0000-0000-0000DD690000}"/>
    <cellStyle name="Porcentagem 2 3 3 2 2 3 2" xfId="26960" xr:uid="{00000000-0005-0000-0000-0000DE690000}"/>
    <cellStyle name="Porcentagem 2 3 3 2 2 3 2 2" xfId="26961" xr:uid="{00000000-0005-0000-0000-0000DF690000}"/>
    <cellStyle name="Porcentagem 2 3 3 2 2 3 2 3" xfId="26962" xr:uid="{00000000-0005-0000-0000-0000E0690000}"/>
    <cellStyle name="Porcentagem 2 3 3 2 2 3 3" xfId="26963" xr:uid="{00000000-0005-0000-0000-0000E1690000}"/>
    <cellStyle name="Porcentagem 2 3 3 2 2 3 4" xfId="26964" xr:uid="{00000000-0005-0000-0000-0000E2690000}"/>
    <cellStyle name="Porcentagem 2 3 3 2 2 4" xfId="26965" xr:uid="{00000000-0005-0000-0000-0000E3690000}"/>
    <cellStyle name="Porcentagem 2 3 3 2 2 4 2" xfId="26966" xr:uid="{00000000-0005-0000-0000-0000E4690000}"/>
    <cellStyle name="Porcentagem 2 3 3 2 2 4 2 2" xfId="26967" xr:uid="{00000000-0005-0000-0000-0000E5690000}"/>
    <cellStyle name="Porcentagem 2 3 3 2 2 4 2 3" xfId="26968" xr:uid="{00000000-0005-0000-0000-0000E6690000}"/>
    <cellStyle name="Porcentagem 2 3 3 2 2 4 3" xfId="26969" xr:uid="{00000000-0005-0000-0000-0000E7690000}"/>
    <cellStyle name="Porcentagem 2 3 3 2 2 4 4" xfId="26970" xr:uid="{00000000-0005-0000-0000-0000E8690000}"/>
    <cellStyle name="Porcentagem 2 3 3 2 2 5" xfId="26971" xr:uid="{00000000-0005-0000-0000-0000E9690000}"/>
    <cellStyle name="Porcentagem 2 3 3 2 2 5 2" xfId="26972" xr:uid="{00000000-0005-0000-0000-0000EA690000}"/>
    <cellStyle name="Porcentagem 2 3 3 2 2 5 2 2" xfId="26973" xr:uid="{00000000-0005-0000-0000-0000EB690000}"/>
    <cellStyle name="Porcentagem 2 3 3 2 2 5 2 3" xfId="26974" xr:uid="{00000000-0005-0000-0000-0000EC690000}"/>
    <cellStyle name="Porcentagem 2 3 3 2 2 5 3" xfId="26975" xr:uid="{00000000-0005-0000-0000-0000ED690000}"/>
    <cellStyle name="Porcentagem 2 3 3 2 2 5 4" xfId="26976" xr:uid="{00000000-0005-0000-0000-0000EE690000}"/>
    <cellStyle name="Porcentagem 2 3 3 2 2 6" xfId="26977" xr:uid="{00000000-0005-0000-0000-0000EF690000}"/>
    <cellStyle name="Porcentagem 2 3 3 2 2 6 2" xfId="26978" xr:uid="{00000000-0005-0000-0000-0000F0690000}"/>
    <cellStyle name="Porcentagem 2 3 3 2 2 6 3" xfId="26979" xr:uid="{00000000-0005-0000-0000-0000F1690000}"/>
    <cellStyle name="Porcentagem 2 3 3 2 2 7" xfId="26980" xr:uid="{00000000-0005-0000-0000-0000F2690000}"/>
    <cellStyle name="Porcentagem 2 3 3 2 2 8" xfId="26981" xr:uid="{00000000-0005-0000-0000-0000F3690000}"/>
    <cellStyle name="Porcentagem 2 3 3 2 2 9" xfId="26982" xr:uid="{00000000-0005-0000-0000-0000F4690000}"/>
    <cellStyle name="Porcentagem 2 3 3 2 3" xfId="26983" xr:uid="{00000000-0005-0000-0000-0000F5690000}"/>
    <cellStyle name="Porcentagem 2 3 3 2 3 2" xfId="26984" xr:uid="{00000000-0005-0000-0000-0000F6690000}"/>
    <cellStyle name="Porcentagem 2 3 3 2 3 2 2" xfId="26985" xr:uid="{00000000-0005-0000-0000-0000F7690000}"/>
    <cellStyle name="Porcentagem 2 3 3 2 3 2 2 2" xfId="26986" xr:uid="{00000000-0005-0000-0000-0000F8690000}"/>
    <cellStyle name="Porcentagem 2 3 3 2 3 2 2 3" xfId="26987" xr:uid="{00000000-0005-0000-0000-0000F9690000}"/>
    <cellStyle name="Porcentagem 2 3 3 2 3 2 3" xfId="26988" xr:uid="{00000000-0005-0000-0000-0000FA690000}"/>
    <cellStyle name="Porcentagem 2 3 3 2 3 2 4" xfId="26989" xr:uid="{00000000-0005-0000-0000-0000FB690000}"/>
    <cellStyle name="Porcentagem 2 3 3 2 3 3" xfId="26990" xr:uid="{00000000-0005-0000-0000-0000FC690000}"/>
    <cellStyle name="Porcentagem 2 3 3 2 3 3 2" xfId="26991" xr:uid="{00000000-0005-0000-0000-0000FD690000}"/>
    <cellStyle name="Porcentagem 2 3 3 2 3 3 2 2" xfId="26992" xr:uid="{00000000-0005-0000-0000-0000FE690000}"/>
    <cellStyle name="Porcentagem 2 3 3 2 3 3 2 3" xfId="26993" xr:uid="{00000000-0005-0000-0000-0000FF690000}"/>
    <cellStyle name="Porcentagem 2 3 3 2 3 3 3" xfId="26994" xr:uid="{00000000-0005-0000-0000-0000006A0000}"/>
    <cellStyle name="Porcentagem 2 3 3 2 3 3 4" xfId="26995" xr:uid="{00000000-0005-0000-0000-0000016A0000}"/>
    <cellStyle name="Porcentagem 2 3 3 2 3 4" xfId="26996" xr:uid="{00000000-0005-0000-0000-0000026A0000}"/>
    <cellStyle name="Porcentagem 2 3 3 2 3 4 2" xfId="26997" xr:uid="{00000000-0005-0000-0000-0000036A0000}"/>
    <cellStyle name="Porcentagem 2 3 3 2 3 4 2 2" xfId="26998" xr:uid="{00000000-0005-0000-0000-0000046A0000}"/>
    <cellStyle name="Porcentagem 2 3 3 2 3 4 2 3" xfId="26999" xr:uid="{00000000-0005-0000-0000-0000056A0000}"/>
    <cellStyle name="Porcentagem 2 3 3 2 3 4 3" xfId="27000" xr:uid="{00000000-0005-0000-0000-0000066A0000}"/>
    <cellStyle name="Porcentagem 2 3 3 2 3 4 4" xfId="27001" xr:uid="{00000000-0005-0000-0000-0000076A0000}"/>
    <cellStyle name="Porcentagem 2 3 3 2 3 5" xfId="27002" xr:uid="{00000000-0005-0000-0000-0000086A0000}"/>
    <cellStyle name="Porcentagem 2 3 3 2 3 5 2" xfId="27003" xr:uid="{00000000-0005-0000-0000-0000096A0000}"/>
    <cellStyle name="Porcentagem 2 3 3 2 3 5 3" xfId="27004" xr:uid="{00000000-0005-0000-0000-00000A6A0000}"/>
    <cellStyle name="Porcentagem 2 3 3 2 3 6" xfId="27005" xr:uid="{00000000-0005-0000-0000-00000B6A0000}"/>
    <cellStyle name="Porcentagem 2 3 3 2 3 7" xfId="27006" xr:uid="{00000000-0005-0000-0000-00000C6A0000}"/>
    <cellStyle name="Porcentagem 2 3 3 2 4" xfId="27007" xr:uid="{00000000-0005-0000-0000-00000D6A0000}"/>
    <cellStyle name="Porcentagem 2 3 3 2 4 2" xfId="27008" xr:uid="{00000000-0005-0000-0000-00000E6A0000}"/>
    <cellStyle name="Porcentagem 2 3 3 2 4 2 2" xfId="27009" xr:uid="{00000000-0005-0000-0000-00000F6A0000}"/>
    <cellStyle name="Porcentagem 2 3 3 2 4 2 3" xfId="27010" xr:uid="{00000000-0005-0000-0000-0000106A0000}"/>
    <cellStyle name="Porcentagem 2 3 3 2 4 3" xfId="27011" xr:uid="{00000000-0005-0000-0000-0000116A0000}"/>
    <cellStyle name="Porcentagem 2 3 3 2 4 4" xfId="27012" xr:uid="{00000000-0005-0000-0000-0000126A0000}"/>
    <cellStyle name="Porcentagem 2 3 3 2 5" xfId="27013" xr:uid="{00000000-0005-0000-0000-0000136A0000}"/>
    <cellStyle name="Porcentagem 2 3 3 2 5 2" xfId="27014" xr:uid="{00000000-0005-0000-0000-0000146A0000}"/>
    <cellStyle name="Porcentagem 2 3 3 2 5 2 2" xfId="27015" xr:uid="{00000000-0005-0000-0000-0000156A0000}"/>
    <cellStyle name="Porcentagem 2 3 3 2 5 2 3" xfId="27016" xr:uid="{00000000-0005-0000-0000-0000166A0000}"/>
    <cellStyle name="Porcentagem 2 3 3 2 5 3" xfId="27017" xr:uid="{00000000-0005-0000-0000-0000176A0000}"/>
    <cellStyle name="Porcentagem 2 3 3 2 5 4" xfId="27018" xr:uid="{00000000-0005-0000-0000-0000186A0000}"/>
    <cellStyle name="Porcentagem 2 3 3 2 6" xfId="27019" xr:uid="{00000000-0005-0000-0000-0000196A0000}"/>
    <cellStyle name="Porcentagem 2 3 3 2 6 2" xfId="27020" xr:uid="{00000000-0005-0000-0000-00001A6A0000}"/>
    <cellStyle name="Porcentagem 2 3 3 2 6 2 2" xfId="27021" xr:uid="{00000000-0005-0000-0000-00001B6A0000}"/>
    <cellStyle name="Porcentagem 2 3 3 2 6 2 3" xfId="27022" xr:uid="{00000000-0005-0000-0000-00001C6A0000}"/>
    <cellStyle name="Porcentagem 2 3 3 2 6 3" xfId="27023" xr:uid="{00000000-0005-0000-0000-00001D6A0000}"/>
    <cellStyle name="Porcentagem 2 3 3 2 6 4" xfId="27024" xr:uid="{00000000-0005-0000-0000-00001E6A0000}"/>
    <cellStyle name="Porcentagem 2 3 3 2 7" xfId="27025" xr:uid="{00000000-0005-0000-0000-00001F6A0000}"/>
    <cellStyle name="Porcentagem 2 3 3 2 7 2" xfId="27026" xr:uid="{00000000-0005-0000-0000-0000206A0000}"/>
    <cellStyle name="Porcentagem 2 3 3 2 7 3" xfId="27027" xr:uid="{00000000-0005-0000-0000-0000216A0000}"/>
    <cellStyle name="Porcentagem 2 3 3 2 8" xfId="27028" xr:uid="{00000000-0005-0000-0000-0000226A0000}"/>
    <cellStyle name="Porcentagem 2 3 3 2 9" xfId="27029" xr:uid="{00000000-0005-0000-0000-0000236A0000}"/>
    <cellStyle name="Porcentagem 2 3 3 3" xfId="27030" xr:uid="{00000000-0005-0000-0000-0000246A0000}"/>
    <cellStyle name="Porcentagem 2 3 3 3 10" xfId="27031" xr:uid="{00000000-0005-0000-0000-0000256A0000}"/>
    <cellStyle name="Porcentagem 2 3 3 3 2" xfId="27032" xr:uid="{00000000-0005-0000-0000-0000266A0000}"/>
    <cellStyle name="Porcentagem 2 3 3 3 2 2" xfId="27033" xr:uid="{00000000-0005-0000-0000-0000276A0000}"/>
    <cellStyle name="Porcentagem 2 3 3 3 2 2 2" xfId="27034" xr:uid="{00000000-0005-0000-0000-0000286A0000}"/>
    <cellStyle name="Porcentagem 2 3 3 3 2 2 2 2" xfId="27035" xr:uid="{00000000-0005-0000-0000-0000296A0000}"/>
    <cellStyle name="Porcentagem 2 3 3 3 2 2 2 3" xfId="27036" xr:uid="{00000000-0005-0000-0000-00002A6A0000}"/>
    <cellStyle name="Porcentagem 2 3 3 3 2 2 3" xfId="27037" xr:uid="{00000000-0005-0000-0000-00002B6A0000}"/>
    <cellStyle name="Porcentagem 2 3 3 3 2 2 4" xfId="27038" xr:uid="{00000000-0005-0000-0000-00002C6A0000}"/>
    <cellStyle name="Porcentagem 2 3 3 3 2 3" xfId="27039" xr:uid="{00000000-0005-0000-0000-00002D6A0000}"/>
    <cellStyle name="Porcentagem 2 3 3 3 2 3 2" xfId="27040" xr:uid="{00000000-0005-0000-0000-00002E6A0000}"/>
    <cellStyle name="Porcentagem 2 3 3 3 2 3 2 2" xfId="27041" xr:uid="{00000000-0005-0000-0000-00002F6A0000}"/>
    <cellStyle name="Porcentagem 2 3 3 3 2 3 2 3" xfId="27042" xr:uid="{00000000-0005-0000-0000-0000306A0000}"/>
    <cellStyle name="Porcentagem 2 3 3 3 2 3 3" xfId="27043" xr:uid="{00000000-0005-0000-0000-0000316A0000}"/>
    <cellStyle name="Porcentagem 2 3 3 3 2 3 4" xfId="27044" xr:uid="{00000000-0005-0000-0000-0000326A0000}"/>
    <cellStyle name="Porcentagem 2 3 3 3 2 4" xfId="27045" xr:uid="{00000000-0005-0000-0000-0000336A0000}"/>
    <cellStyle name="Porcentagem 2 3 3 3 2 4 2" xfId="27046" xr:uid="{00000000-0005-0000-0000-0000346A0000}"/>
    <cellStyle name="Porcentagem 2 3 3 3 2 4 2 2" xfId="27047" xr:uid="{00000000-0005-0000-0000-0000356A0000}"/>
    <cellStyle name="Porcentagem 2 3 3 3 2 4 2 3" xfId="27048" xr:uid="{00000000-0005-0000-0000-0000366A0000}"/>
    <cellStyle name="Porcentagem 2 3 3 3 2 4 3" xfId="27049" xr:uid="{00000000-0005-0000-0000-0000376A0000}"/>
    <cellStyle name="Porcentagem 2 3 3 3 2 4 4" xfId="27050" xr:uid="{00000000-0005-0000-0000-0000386A0000}"/>
    <cellStyle name="Porcentagem 2 3 3 3 2 5" xfId="27051" xr:uid="{00000000-0005-0000-0000-0000396A0000}"/>
    <cellStyle name="Porcentagem 2 3 3 3 2 5 2" xfId="27052" xr:uid="{00000000-0005-0000-0000-00003A6A0000}"/>
    <cellStyle name="Porcentagem 2 3 3 3 2 5 3" xfId="27053" xr:uid="{00000000-0005-0000-0000-00003B6A0000}"/>
    <cellStyle name="Porcentagem 2 3 3 3 2 6" xfId="27054" xr:uid="{00000000-0005-0000-0000-00003C6A0000}"/>
    <cellStyle name="Porcentagem 2 3 3 3 2 7" xfId="27055" xr:uid="{00000000-0005-0000-0000-00003D6A0000}"/>
    <cellStyle name="Porcentagem 2 3 3 3 3" xfId="27056" xr:uid="{00000000-0005-0000-0000-00003E6A0000}"/>
    <cellStyle name="Porcentagem 2 3 3 3 4" xfId="27057" xr:uid="{00000000-0005-0000-0000-00003F6A0000}"/>
    <cellStyle name="Porcentagem 2 3 3 3 4 2" xfId="27058" xr:uid="{00000000-0005-0000-0000-0000406A0000}"/>
    <cellStyle name="Porcentagem 2 3 3 3 4 2 2" xfId="27059" xr:uid="{00000000-0005-0000-0000-0000416A0000}"/>
    <cellStyle name="Porcentagem 2 3 3 3 4 2 3" xfId="27060" xr:uid="{00000000-0005-0000-0000-0000426A0000}"/>
    <cellStyle name="Porcentagem 2 3 3 3 4 3" xfId="27061" xr:uid="{00000000-0005-0000-0000-0000436A0000}"/>
    <cellStyle name="Porcentagem 2 3 3 3 4 4" xfId="27062" xr:uid="{00000000-0005-0000-0000-0000446A0000}"/>
    <cellStyle name="Porcentagem 2 3 3 3 5" xfId="27063" xr:uid="{00000000-0005-0000-0000-0000456A0000}"/>
    <cellStyle name="Porcentagem 2 3 3 3 5 2" xfId="27064" xr:uid="{00000000-0005-0000-0000-0000466A0000}"/>
    <cellStyle name="Porcentagem 2 3 3 3 5 2 2" xfId="27065" xr:uid="{00000000-0005-0000-0000-0000476A0000}"/>
    <cellStyle name="Porcentagem 2 3 3 3 5 2 3" xfId="27066" xr:uid="{00000000-0005-0000-0000-0000486A0000}"/>
    <cellStyle name="Porcentagem 2 3 3 3 5 3" xfId="27067" xr:uid="{00000000-0005-0000-0000-0000496A0000}"/>
    <cellStyle name="Porcentagem 2 3 3 3 5 4" xfId="27068" xr:uid="{00000000-0005-0000-0000-00004A6A0000}"/>
    <cellStyle name="Porcentagem 2 3 3 3 6" xfId="27069" xr:uid="{00000000-0005-0000-0000-00004B6A0000}"/>
    <cellStyle name="Porcentagem 2 3 3 3 6 2" xfId="27070" xr:uid="{00000000-0005-0000-0000-00004C6A0000}"/>
    <cellStyle name="Porcentagem 2 3 3 3 6 2 2" xfId="27071" xr:uid="{00000000-0005-0000-0000-00004D6A0000}"/>
    <cellStyle name="Porcentagem 2 3 3 3 6 2 3" xfId="27072" xr:uid="{00000000-0005-0000-0000-00004E6A0000}"/>
    <cellStyle name="Porcentagem 2 3 3 3 6 3" xfId="27073" xr:uid="{00000000-0005-0000-0000-00004F6A0000}"/>
    <cellStyle name="Porcentagem 2 3 3 3 6 4" xfId="27074" xr:uid="{00000000-0005-0000-0000-0000506A0000}"/>
    <cellStyle name="Porcentagem 2 3 3 3 7" xfId="27075" xr:uid="{00000000-0005-0000-0000-0000516A0000}"/>
    <cellStyle name="Porcentagem 2 3 3 3 7 2" xfId="27076" xr:uid="{00000000-0005-0000-0000-0000526A0000}"/>
    <cellStyle name="Porcentagem 2 3 3 3 7 3" xfId="27077" xr:uid="{00000000-0005-0000-0000-0000536A0000}"/>
    <cellStyle name="Porcentagem 2 3 3 3 8" xfId="27078" xr:uid="{00000000-0005-0000-0000-0000546A0000}"/>
    <cellStyle name="Porcentagem 2 3 3 3 9" xfId="27079" xr:uid="{00000000-0005-0000-0000-0000556A0000}"/>
    <cellStyle name="Porcentagem 2 3 3 4" xfId="27080" xr:uid="{00000000-0005-0000-0000-0000566A0000}"/>
    <cellStyle name="Porcentagem 2 3 3 4 2" xfId="27081" xr:uid="{00000000-0005-0000-0000-0000576A0000}"/>
    <cellStyle name="Porcentagem 2 3 3 4 2 2" xfId="27082" xr:uid="{00000000-0005-0000-0000-0000586A0000}"/>
    <cellStyle name="Porcentagem 2 3 3 4 2 2 2" xfId="27083" xr:uid="{00000000-0005-0000-0000-0000596A0000}"/>
    <cellStyle name="Porcentagem 2 3 3 4 2 2 3" xfId="27084" xr:uid="{00000000-0005-0000-0000-00005A6A0000}"/>
    <cellStyle name="Porcentagem 2 3 3 4 2 3" xfId="27085" xr:uid="{00000000-0005-0000-0000-00005B6A0000}"/>
    <cellStyle name="Porcentagem 2 3 3 4 2 4" xfId="27086" xr:uid="{00000000-0005-0000-0000-00005C6A0000}"/>
    <cellStyle name="Porcentagem 2 3 3 4 3" xfId="27087" xr:uid="{00000000-0005-0000-0000-00005D6A0000}"/>
    <cellStyle name="Porcentagem 2 3 3 4 3 2" xfId="27088" xr:uid="{00000000-0005-0000-0000-00005E6A0000}"/>
    <cellStyle name="Porcentagem 2 3 3 4 3 2 2" xfId="27089" xr:uid="{00000000-0005-0000-0000-00005F6A0000}"/>
    <cellStyle name="Porcentagem 2 3 3 4 3 2 3" xfId="27090" xr:uid="{00000000-0005-0000-0000-0000606A0000}"/>
    <cellStyle name="Porcentagem 2 3 3 4 3 3" xfId="27091" xr:uid="{00000000-0005-0000-0000-0000616A0000}"/>
    <cellStyle name="Porcentagem 2 3 3 4 3 4" xfId="27092" xr:uid="{00000000-0005-0000-0000-0000626A0000}"/>
    <cellStyle name="Porcentagem 2 3 3 4 4" xfId="27093" xr:uid="{00000000-0005-0000-0000-0000636A0000}"/>
    <cellStyle name="Porcentagem 2 3 3 4 4 2" xfId="27094" xr:uid="{00000000-0005-0000-0000-0000646A0000}"/>
    <cellStyle name="Porcentagem 2 3 3 4 4 2 2" xfId="27095" xr:uid="{00000000-0005-0000-0000-0000656A0000}"/>
    <cellStyle name="Porcentagem 2 3 3 4 4 2 3" xfId="27096" xr:uid="{00000000-0005-0000-0000-0000666A0000}"/>
    <cellStyle name="Porcentagem 2 3 3 4 4 3" xfId="27097" xr:uid="{00000000-0005-0000-0000-0000676A0000}"/>
    <cellStyle name="Porcentagem 2 3 3 4 4 4" xfId="27098" xr:uid="{00000000-0005-0000-0000-0000686A0000}"/>
    <cellStyle name="Porcentagem 2 3 3 4 5" xfId="27099" xr:uid="{00000000-0005-0000-0000-0000696A0000}"/>
    <cellStyle name="Porcentagem 2 3 3 4 5 2" xfId="27100" xr:uid="{00000000-0005-0000-0000-00006A6A0000}"/>
    <cellStyle name="Porcentagem 2 3 3 4 5 3" xfId="27101" xr:uid="{00000000-0005-0000-0000-00006B6A0000}"/>
    <cellStyle name="Porcentagem 2 3 3 4 6" xfId="27102" xr:uid="{00000000-0005-0000-0000-00006C6A0000}"/>
    <cellStyle name="Porcentagem 2 3 3 4 7" xfId="27103" xr:uid="{00000000-0005-0000-0000-00006D6A0000}"/>
    <cellStyle name="Porcentagem 2 3 3 4 8" xfId="27104" xr:uid="{00000000-0005-0000-0000-00006E6A0000}"/>
    <cellStyle name="Porcentagem 2 3 3 5" xfId="27105" xr:uid="{00000000-0005-0000-0000-00006F6A0000}"/>
    <cellStyle name="Porcentagem 2 3 3 5 2" xfId="27106" xr:uid="{00000000-0005-0000-0000-0000706A0000}"/>
    <cellStyle name="Porcentagem 2 3 3 5 2 2" xfId="27107" xr:uid="{00000000-0005-0000-0000-0000716A0000}"/>
    <cellStyle name="Porcentagem 2 3 3 5 2 3" xfId="27108" xr:uid="{00000000-0005-0000-0000-0000726A0000}"/>
    <cellStyle name="Porcentagem 2 3 3 5 3" xfId="27109" xr:uid="{00000000-0005-0000-0000-0000736A0000}"/>
    <cellStyle name="Porcentagem 2 3 3 5 4" xfId="27110" xr:uid="{00000000-0005-0000-0000-0000746A0000}"/>
    <cellStyle name="Porcentagem 2 3 3 6" xfId="27111" xr:uid="{00000000-0005-0000-0000-0000756A0000}"/>
    <cellStyle name="Porcentagem 2 3 3 6 2" xfId="27112" xr:uid="{00000000-0005-0000-0000-0000766A0000}"/>
    <cellStyle name="Porcentagem 2 3 3 6 2 2" xfId="27113" xr:uid="{00000000-0005-0000-0000-0000776A0000}"/>
    <cellStyle name="Porcentagem 2 3 3 6 2 3" xfId="27114" xr:uid="{00000000-0005-0000-0000-0000786A0000}"/>
    <cellStyle name="Porcentagem 2 3 3 6 3" xfId="27115" xr:uid="{00000000-0005-0000-0000-0000796A0000}"/>
    <cellStyle name="Porcentagem 2 3 3 6 4" xfId="27116" xr:uid="{00000000-0005-0000-0000-00007A6A0000}"/>
    <cellStyle name="Porcentagem 2 3 3 7" xfId="27117" xr:uid="{00000000-0005-0000-0000-00007B6A0000}"/>
    <cellStyle name="Porcentagem 2 3 3 7 2" xfId="27118" xr:uid="{00000000-0005-0000-0000-00007C6A0000}"/>
    <cellStyle name="Porcentagem 2 3 3 7 2 2" xfId="27119" xr:uid="{00000000-0005-0000-0000-00007D6A0000}"/>
    <cellStyle name="Porcentagem 2 3 3 7 2 3" xfId="27120" xr:uid="{00000000-0005-0000-0000-00007E6A0000}"/>
    <cellStyle name="Porcentagem 2 3 3 7 3" xfId="27121" xr:uid="{00000000-0005-0000-0000-00007F6A0000}"/>
    <cellStyle name="Porcentagem 2 3 3 7 4" xfId="27122" xr:uid="{00000000-0005-0000-0000-0000806A0000}"/>
    <cellStyle name="Porcentagem 2 3 3 8" xfId="27123" xr:uid="{00000000-0005-0000-0000-0000816A0000}"/>
    <cellStyle name="Porcentagem 2 3 3 8 2" xfId="27124" xr:uid="{00000000-0005-0000-0000-0000826A0000}"/>
    <cellStyle name="Porcentagem 2 3 3 8 3" xfId="27125" xr:uid="{00000000-0005-0000-0000-0000836A0000}"/>
    <cellStyle name="Porcentagem 2 3 3 9" xfId="27126" xr:uid="{00000000-0005-0000-0000-0000846A0000}"/>
    <cellStyle name="Porcentagem 2 3 4" xfId="27127" xr:uid="{00000000-0005-0000-0000-0000856A0000}"/>
    <cellStyle name="Porcentagem 2 3 4 10" xfId="27128" xr:uid="{00000000-0005-0000-0000-0000866A0000}"/>
    <cellStyle name="Porcentagem 2 3 4 11" xfId="27129" xr:uid="{00000000-0005-0000-0000-0000876A0000}"/>
    <cellStyle name="Porcentagem 2 3 4 12" xfId="27130" xr:uid="{00000000-0005-0000-0000-0000886A0000}"/>
    <cellStyle name="Porcentagem 2 3 4 2" xfId="27131" xr:uid="{00000000-0005-0000-0000-0000896A0000}"/>
    <cellStyle name="Porcentagem 2 3 4 2 2" xfId="27132" xr:uid="{00000000-0005-0000-0000-00008A6A0000}"/>
    <cellStyle name="Porcentagem 2 3 4 2 2 2" xfId="27133" xr:uid="{00000000-0005-0000-0000-00008B6A0000}"/>
    <cellStyle name="Porcentagem 2 3 4 2 2 2 2" xfId="27134" xr:uid="{00000000-0005-0000-0000-00008C6A0000}"/>
    <cellStyle name="Porcentagem 2 3 4 2 2 2 2 2" xfId="27135" xr:uid="{00000000-0005-0000-0000-00008D6A0000}"/>
    <cellStyle name="Porcentagem 2 3 4 2 2 2 2 3" xfId="27136" xr:uid="{00000000-0005-0000-0000-00008E6A0000}"/>
    <cellStyle name="Porcentagem 2 3 4 2 2 2 3" xfId="27137" xr:uid="{00000000-0005-0000-0000-00008F6A0000}"/>
    <cellStyle name="Porcentagem 2 3 4 2 2 2 4" xfId="27138" xr:uid="{00000000-0005-0000-0000-0000906A0000}"/>
    <cellStyle name="Porcentagem 2 3 4 2 2 3" xfId="27139" xr:uid="{00000000-0005-0000-0000-0000916A0000}"/>
    <cellStyle name="Porcentagem 2 3 4 2 2 3 2" xfId="27140" xr:uid="{00000000-0005-0000-0000-0000926A0000}"/>
    <cellStyle name="Porcentagem 2 3 4 2 2 3 2 2" xfId="27141" xr:uid="{00000000-0005-0000-0000-0000936A0000}"/>
    <cellStyle name="Porcentagem 2 3 4 2 2 3 2 3" xfId="27142" xr:uid="{00000000-0005-0000-0000-0000946A0000}"/>
    <cellStyle name="Porcentagem 2 3 4 2 2 3 3" xfId="27143" xr:uid="{00000000-0005-0000-0000-0000956A0000}"/>
    <cellStyle name="Porcentagem 2 3 4 2 2 3 4" xfId="27144" xr:uid="{00000000-0005-0000-0000-0000966A0000}"/>
    <cellStyle name="Porcentagem 2 3 4 2 2 4" xfId="27145" xr:uid="{00000000-0005-0000-0000-0000976A0000}"/>
    <cellStyle name="Porcentagem 2 3 4 2 2 4 2" xfId="27146" xr:uid="{00000000-0005-0000-0000-0000986A0000}"/>
    <cellStyle name="Porcentagem 2 3 4 2 2 4 2 2" xfId="27147" xr:uid="{00000000-0005-0000-0000-0000996A0000}"/>
    <cellStyle name="Porcentagem 2 3 4 2 2 4 2 3" xfId="27148" xr:uid="{00000000-0005-0000-0000-00009A6A0000}"/>
    <cellStyle name="Porcentagem 2 3 4 2 2 4 3" xfId="27149" xr:uid="{00000000-0005-0000-0000-00009B6A0000}"/>
    <cellStyle name="Porcentagem 2 3 4 2 2 4 4" xfId="27150" xr:uid="{00000000-0005-0000-0000-00009C6A0000}"/>
    <cellStyle name="Porcentagem 2 3 4 2 2 5" xfId="27151" xr:uid="{00000000-0005-0000-0000-00009D6A0000}"/>
    <cellStyle name="Porcentagem 2 3 4 2 2 5 2" xfId="27152" xr:uid="{00000000-0005-0000-0000-00009E6A0000}"/>
    <cellStyle name="Porcentagem 2 3 4 2 2 5 3" xfId="27153" xr:uid="{00000000-0005-0000-0000-00009F6A0000}"/>
    <cellStyle name="Porcentagem 2 3 4 2 2 6" xfId="27154" xr:uid="{00000000-0005-0000-0000-0000A06A0000}"/>
    <cellStyle name="Porcentagem 2 3 4 2 2 7" xfId="27155" xr:uid="{00000000-0005-0000-0000-0000A16A0000}"/>
    <cellStyle name="Porcentagem 2 3 4 2 3" xfId="27156" xr:uid="{00000000-0005-0000-0000-0000A26A0000}"/>
    <cellStyle name="Porcentagem 2 3 4 2 3 2" xfId="27157" xr:uid="{00000000-0005-0000-0000-0000A36A0000}"/>
    <cellStyle name="Porcentagem 2 3 4 2 3 2 2" xfId="27158" xr:uid="{00000000-0005-0000-0000-0000A46A0000}"/>
    <cellStyle name="Porcentagem 2 3 4 2 3 2 3" xfId="27159" xr:uid="{00000000-0005-0000-0000-0000A56A0000}"/>
    <cellStyle name="Porcentagem 2 3 4 2 3 3" xfId="27160" xr:uid="{00000000-0005-0000-0000-0000A66A0000}"/>
    <cellStyle name="Porcentagem 2 3 4 2 3 4" xfId="27161" xr:uid="{00000000-0005-0000-0000-0000A76A0000}"/>
    <cellStyle name="Porcentagem 2 3 4 2 4" xfId="27162" xr:uid="{00000000-0005-0000-0000-0000A86A0000}"/>
    <cellStyle name="Porcentagem 2 3 4 2 4 2" xfId="27163" xr:uid="{00000000-0005-0000-0000-0000A96A0000}"/>
    <cellStyle name="Porcentagem 2 3 4 2 4 2 2" xfId="27164" xr:uid="{00000000-0005-0000-0000-0000AA6A0000}"/>
    <cellStyle name="Porcentagem 2 3 4 2 4 2 3" xfId="27165" xr:uid="{00000000-0005-0000-0000-0000AB6A0000}"/>
    <cellStyle name="Porcentagem 2 3 4 2 4 3" xfId="27166" xr:uid="{00000000-0005-0000-0000-0000AC6A0000}"/>
    <cellStyle name="Porcentagem 2 3 4 2 4 4" xfId="27167" xr:uid="{00000000-0005-0000-0000-0000AD6A0000}"/>
    <cellStyle name="Porcentagem 2 3 4 2 5" xfId="27168" xr:uid="{00000000-0005-0000-0000-0000AE6A0000}"/>
    <cellStyle name="Porcentagem 2 3 4 2 5 2" xfId="27169" xr:uid="{00000000-0005-0000-0000-0000AF6A0000}"/>
    <cellStyle name="Porcentagem 2 3 4 2 5 2 2" xfId="27170" xr:uid="{00000000-0005-0000-0000-0000B06A0000}"/>
    <cellStyle name="Porcentagem 2 3 4 2 5 2 3" xfId="27171" xr:uid="{00000000-0005-0000-0000-0000B16A0000}"/>
    <cellStyle name="Porcentagem 2 3 4 2 5 3" xfId="27172" xr:uid="{00000000-0005-0000-0000-0000B26A0000}"/>
    <cellStyle name="Porcentagem 2 3 4 2 5 4" xfId="27173" xr:uid="{00000000-0005-0000-0000-0000B36A0000}"/>
    <cellStyle name="Porcentagem 2 3 4 2 6" xfId="27174" xr:uid="{00000000-0005-0000-0000-0000B46A0000}"/>
    <cellStyle name="Porcentagem 2 3 4 2 6 2" xfId="27175" xr:uid="{00000000-0005-0000-0000-0000B56A0000}"/>
    <cellStyle name="Porcentagem 2 3 4 2 6 3" xfId="27176" xr:uid="{00000000-0005-0000-0000-0000B66A0000}"/>
    <cellStyle name="Porcentagem 2 3 4 2 7" xfId="27177" xr:uid="{00000000-0005-0000-0000-0000B76A0000}"/>
    <cellStyle name="Porcentagem 2 3 4 2 8" xfId="27178" xr:uid="{00000000-0005-0000-0000-0000B86A0000}"/>
    <cellStyle name="Porcentagem 2 3 4 2 9" xfId="27179" xr:uid="{00000000-0005-0000-0000-0000B96A0000}"/>
    <cellStyle name="Porcentagem 2 3 4 3" xfId="27180" xr:uid="{00000000-0005-0000-0000-0000BA6A0000}"/>
    <cellStyle name="Porcentagem 2 3 4 3 2" xfId="27181" xr:uid="{00000000-0005-0000-0000-0000BB6A0000}"/>
    <cellStyle name="Porcentagem 2 3 4 3 2 2" xfId="27182" xr:uid="{00000000-0005-0000-0000-0000BC6A0000}"/>
    <cellStyle name="Porcentagem 2 3 4 3 2 2 2" xfId="27183" xr:uid="{00000000-0005-0000-0000-0000BD6A0000}"/>
    <cellStyle name="Porcentagem 2 3 4 3 2 2 3" xfId="27184" xr:uid="{00000000-0005-0000-0000-0000BE6A0000}"/>
    <cellStyle name="Porcentagem 2 3 4 3 2 3" xfId="27185" xr:uid="{00000000-0005-0000-0000-0000BF6A0000}"/>
    <cellStyle name="Porcentagem 2 3 4 3 2 4" xfId="27186" xr:uid="{00000000-0005-0000-0000-0000C06A0000}"/>
    <cellStyle name="Porcentagem 2 3 4 3 3" xfId="27187" xr:uid="{00000000-0005-0000-0000-0000C16A0000}"/>
    <cellStyle name="Porcentagem 2 3 4 3 3 2" xfId="27188" xr:uid="{00000000-0005-0000-0000-0000C26A0000}"/>
    <cellStyle name="Porcentagem 2 3 4 3 3 2 2" xfId="27189" xr:uid="{00000000-0005-0000-0000-0000C36A0000}"/>
    <cellStyle name="Porcentagem 2 3 4 3 3 2 3" xfId="27190" xr:uid="{00000000-0005-0000-0000-0000C46A0000}"/>
    <cellStyle name="Porcentagem 2 3 4 3 3 3" xfId="27191" xr:uid="{00000000-0005-0000-0000-0000C56A0000}"/>
    <cellStyle name="Porcentagem 2 3 4 3 3 4" xfId="27192" xr:uid="{00000000-0005-0000-0000-0000C66A0000}"/>
    <cellStyle name="Porcentagem 2 3 4 3 4" xfId="27193" xr:uid="{00000000-0005-0000-0000-0000C76A0000}"/>
    <cellStyle name="Porcentagem 2 3 4 3 4 2" xfId="27194" xr:uid="{00000000-0005-0000-0000-0000C86A0000}"/>
    <cellStyle name="Porcentagem 2 3 4 3 4 2 2" xfId="27195" xr:uid="{00000000-0005-0000-0000-0000C96A0000}"/>
    <cellStyle name="Porcentagem 2 3 4 3 4 2 3" xfId="27196" xr:uid="{00000000-0005-0000-0000-0000CA6A0000}"/>
    <cellStyle name="Porcentagem 2 3 4 3 4 3" xfId="27197" xr:uid="{00000000-0005-0000-0000-0000CB6A0000}"/>
    <cellStyle name="Porcentagem 2 3 4 3 4 4" xfId="27198" xr:uid="{00000000-0005-0000-0000-0000CC6A0000}"/>
    <cellStyle name="Porcentagem 2 3 4 3 5" xfId="27199" xr:uid="{00000000-0005-0000-0000-0000CD6A0000}"/>
    <cellStyle name="Porcentagem 2 3 4 3 5 2" xfId="27200" xr:uid="{00000000-0005-0000-0000-0000CE6A0000}"/>
    <cellStyle name="Porcentagem 2 3 4 3 5 3" xfId="27201" xr:uid="{00000000-0005-0000-0000-0000CF6A0000}"/>
    <cellStyle name="Porcentagem 2 3 4 3 6" xfId="27202" xr:uid="{00000000-0005-0000-0000-0000D06A0000}"/>
    <cellStyle name="Porcentagem 2 3 4 3 7" xfId="27203" xr:uid="{00000000-0005-0000-0000-0000D16A0000}"/>
    <cellStyle name="Porcentagem 2 3 4 4" xfId="27204" xr:uid="{00000000-0005-0000-0000-0000D26A0000}"/>
    <cellStyle name="Porcentagem 2 3 4 5" xfId="27205" xr:uid="{00000000-0005-0000-0000-0000D36A0000}"/>
    <cellStyle name="Porcentagem 2 3 4 5 2" xfId="27206" xr:uid="{00000000-0005-0000-0000-0000D46A0000}"/>
    <cellStyle name="Porcentagem 2 3 4 5 2 2" xfId="27207" xr:uid="{00000000-0005-0000-0000-0000D56A0000}"/>
    <cellStyle name="Porcentagem 2 3 4 5 2 3" xfId="27208" xr:uid="{00000000-0005-0000-0000-0000D66A0000}"/>
    <cellStyle name="Porcentagem 2 3 4 5 3" xfId="27209" xr:uid="{00000000-0005-0000-0000-0000D76A0000}"/>
    <cellStyle name="Porcentagem 2 3 4 5 4" xfId="27210" xr:uid="{00000000-0005-0000-0000-0000D86A0000}"/>
    <cellStyle name="Porcentagem 2 3 4 6" xfId="27211" xr:uid="{00000000-0005-0000-0000-0000D96A0000}"/>
    <cellStyle name="Porcentagem 2 3 4 6 2" xfId="27212" xr:uid="{00000000-0005-0000-0000-0000DA6A0000}"/>
    <cellStyle name="Porcentagem 2 3 4 6 2 2" xfId="27213" xr:uid="{00000000-0005-0000-0000-0000DB6A0000}"/>
    <cellStyle name="Porcentagem 2 3 4 6 2 3" xfId="27214" xr:uid="{00000000-0005-0000-0000-0000DC6A0000}"/>
    <cellStyle name="Porcentagem 2 3 4 6 3" xfId="27215" xr:uid="{00000000-0005-0000-0000-0000DD6A0000}"/>
    <cellStyle name="Porcentagem 2 3 4 6 4" xfId="27216" xr:uid="{00000000-0005-0000-0000-0000DE6A0000}"/>
    <cellStyle name="Porcentagem 2 3 4 7" xfId="27217" xr:uid="{00000000-0005-0000-0000-0000DF6A0000}"/>
    <cellStyle name="Porcentagem 2 3 4 7 2" xfId="27218" xr:uid="{00000000-0005-0000-0000-0000E06A0000}"/>
    <cellStyle name="Porcentagem 2 3 4 7 2 2" xfId="27219" xr:uid="{00000000-0005-0000-0000-0000E16A0000}"/>
    <cellStyle name="Porcentagem 2 3 4 7 2 3" xfId="27220" xr:uid="{00000000-0005-0000-0000-0000E26A0000}"/>
    <cellStyle name="Porcentagem 2 3 4 7 3" xfId="27221" xr:uid="{00000000-0005-0000-0000-0000E36A0000}"/>
    <cellStyle name="Porcentagem 2 3 4 7 4" xfId="27222" xr:uid="{00000000-0005-0000-0000-0000E46A0000}"/>
    <cellStyle name="Porcentagem 2 3 4 8" xfId="27223" xr:uid="{00000000-0005-0000-0000-0000E56A0000}"/>
    <cellStyle name="Porcentagem 2 3 4 8 2" xfId="27224" xr:uid="{00000000-0005-0000-0000-0000E66A0000}"/>
    <cellStyle name="Porcentagem 2 3 4 8 3" xfId="27225" xr:uid="{00000000-0005-0000-0000-0000E76A0000}"/>
    <cellStyle name="Porcentagem 2 3 4 9" xfId="27226" xr:uid="{00000000-0005-0000-0000-0000E86A0000}"/>
    <cellStyle name="Porcentagem 2 3 5" xfId="27227" xr:uid="{00000000-0005-0000-0000-0000E96A0000}"/>
    <cellStyle name="Porcentagem 2 3 5 10" xfId="27228" xr:uid="{00000000-0005-0000-0000-0000EA6A0000}"/>
    <cellStyle name="Porcentagem 2 3 5 2" xfId="27229" xr:uid="{00000000-0005-0000-0000-0000EB6A0000}"/>
    <cellStyle name="Porcentagem 2 3 5 2 2" xfId="27230" xr:uid="{00000000-0005-0000-0000-0000EC6A0000}"/>
    <cellStyle name="Porcentagem 2 3 5 2 2 2" xfId="27231" xr:uid="{00000000-0005-0000-0000-0000ED6A0000}"/>
    <cellStyle name="Porcentagem 2 3 5 2 2 2 2" xfId="27232" xr:uid="{00000000-0005-0000-0000-0000EE6A0000}"/>
    <cellStyle name="Porcentagem 2 3 5 2 2 2 3" xfId="27233" xr:uid="{00000000-0005-0000-0000-0000EF6A0000}"/>
    <cellStyle name="Porcentagem 2 3 5 2 2 3" xfId="27234" xr:uid="{00000000-0005-0000-0000-0000F06A0000}"/>
    <cellStyle name="Porcentagem 2 3 5 2 2 4" xfId="27235" xr:uid="{00000000-0005-0000-0000-0000F16A0000}"/>
    <cellStyle name="Porcentagem 2 3 5 2 3" xfId="27236" xr:uid="{00000000-0005-0000-0000-0000F26A0000}"/>
    <cellStyle name="Porcentagem 2 3 5 2 3 2" xfId="27237" xr:uid="{00000000-0005-0000-0000-0000F36A0000}"/>
    <cellStyle name="Porcentagem 2 3 5 2 3 2 2" xfId="27238" xr:uid="{00000000-0005-0000-0000-0000F46A0000}"/>
    <cellStyle name="Porcentagem 2 3 5 2 3 2 3" xfId="27239" xr:uid="{00000000-0005-0000-0000-0000F56A0000}"/>
    <cellStyle name="Porcentagem 2 3 5 2 3 3" xfId="27240" xr:uid="{00000000-0005-0000-0000-0000F66A0000}"/>
    <cellStyle name="Porcentagem 2 3 5 2 3 4" xfId="27241" xr:uid="{00000000-0005-0000-0000-0000F76A0000}"/>
    <cellStyle name="Porcentagem 2 3 5 2 4" xfId="27242" xr:uid="{00000000-0005-0000-0000-0000F86A0000}"/>
    <cellStyle name="Porcentagem 2 3 5 2 4 2" xfId="27243" xr:uid="{00000000-0005-0000-0000-0000F96A0000}"/>
    <cellStyle name="Porcentagem 2 3 5 2 4 2 2" xfId="27244" xr:uid="{00000000-0005-0000-0000-0000FA6A0000}"/>
    <cellStyle name="Porcentagem 2 3 5 2 4 2 3" xfId="27245" xr:uid="{00000000-0005-0000-0000-0000FB6A0000}"/>
    <cellStyle name="Porcentagem 2 3 5 2 4 3" xfId="27246" xr:uid="{00000000-0005-0000-0000-0000FC6A0000}"/>
    <cellStyle name="Porcentagem 2 3 5 2 4 4" xfId="27247" xr:uid="{00000000-0005-0000-0000-0000FD6A0000}"/>
    <cellStyle name="Porcentagem 2 3 5 2 5" xfId="27248" xr:uid="{00000000-0005-0000-0000-0000FE6A0000}"/>
    <cellStyle name="Porcentagem 2 3 5 2 5 2" xfId="27249" xr:uid="{00000000-0005-0000-0000-0000FF6A0000}"/>
    <cellStyle name="Porcentagem 2 3 5 2 5 3" xfId="27250" xr:uid="{00000000-0005-0000-0000-0000006B0000}"/>
    <cellStyle name="Porcentagem 2 3 5 2 6" xfId="27251" xr:uid="{00000000-0005-0000-0000-0000016B0000}"/>
    <cellStyle name="Porcentagem 2 3 5 2 7" xfId="27252" xr:uid="{00000000-0005-0000-0000-0000026B0000}"/>
    <cellStyle name="Porcentagem 2 3 5 3" xfId="27253" xr:uid="{00000000-0005-0000-0000-0000036B0000}"/>
    <cellStyle name="Porcentagem 2 3 5 4" xfId="27254" xr:uid="{00000000-0005-0000-0000-0000046B0000}"/>
    <cellStyle name="Porcentagem 2 3 5 4 2" xfId="27255" xr:uid="{00000000-0005-0000-0000-0000056B0000}"/>
    <cellStyle name="Porcentagem 2 3 5 4 2 2" xfId="27256" xr:uid="{00000000-0005-0000-0000-0000066B0000}"/>
    <cellStyle name="Porcentagem 2 3 5 4 2 3" xfId="27257" xr:uid="{00000000-0005-0000-0000-0000076B0000}"/>
    <cellStyle name="Porcentagem 2 3 5 4 3" xfId="27258" xr:uid="{00000000-0005-0000-0000-0000086B0000}"/>
    <cellStyle name="Porcentagem 2 3 5 4 4" xfId="27259" xr:uid="{00000000-0005-0000-0000-0000096B0000}"/>
    <cellStyle name="Porcentagem 2 3 5 5" xfId="27260" xr:uid="{00000000-0005-0000-0000-00000A6B0000}"/>
    <cellStyle name="Porcentagem 2 3 5 5 2" xfId="27261" xr:uid="{00000000-0005-0000-0000-00000B6B0000}"/>
    <cellStyle name="Porcentagem 2 3 5 5 2 2" xfId="27262" xr:uid="{00000000-0005-0000-0000-00000C6B0000}"/>
    <cellStyle name="Porcentagem 2 3 5 5 2 3" xfId="27263" xr:uid="{00000000-0005-0000-0000-00000D6B0000}"/>
    <cellStyle name="Porcentagem 2 3 5 5 3" xfId="27264" xr:uid="{00000000-0005-0000-0000-00000E6B0000}"/>
    <cellStyle name="Porcentagem 2 3 5 5 4" xfId="27265" xr:uid="{00000000-0005-0000-0000-00000F6B0000}"/>
    <cellStyle name="Porcentagem 2 3 5 6" xfId="27266" xr:uid="{00000000-0005-0000-0000-0000106B0000}"/>
    <cellStyle name="Porcentagem 2 3 5 6 2" xfId="27267" xr:uid="{00000000-0005-0000-0000-0000116B0000}"/>
    <cellStyle name="Porcentagem 2 3 5 6 2 2" xfId="27268" xr:uid="{00000000-0005-0000-0000-0000126B0000}"/>
    <cellStyle name="Porcentagem 2 3 5 6 2 3" xfId="27269" xr:uid="{00000000-0005-0000-0000-0000136B0000}"/>
    <cellStyle name="Porcentagem 2 3 5 6 3" xfId="27270" xr:uid="{00000000-0005-0000-0000-0000146B0000}"/>
    <cellStyle name="Porcentagem 2 3 5 6 4" xfId="27271" xr:uid="{00000000-0005-0000-0000-0000156B0000}"/>
    <cellStyle name="Porcentagem 2 3 5 7" xfId="27272" xr:uid="{00000000-0005-0000-0000-0000166B0000}"/>
    <cellStyle name="Porcentagem 2 3 5 7 2" xfId="27273" xr:uid="{00000000-0005-0000-0000-0000176B0000}"/>
    <cellStyle name="Porcentagem 2 3 5 7 3" xfId="27274" xr:uid="{00000000-0005-0000-0000-0000186B0000}"/>
    <cellStyle name="Porcentagem 2 3 5 8" xfId="27275" xr:uid="{00000000-0005-0000-0000-0000196B0000}"/>
    <cellStyle name="Porcentagem 2 3 5 9" xfId="27276" xr:uid="{00000000-0005-0000-0000-00001A6B0000}"/>
    <cellStyle name="Porcentagem 2 3 6" xfId="27277" xr:uid="{00000000-0005-0000-0000-00001B6B0000}"/>
    <cellStyle name="Porcentagem 2 3 6 2" xfId="27278" xr:uid="{00000000-0005-0000-0000-00001C6B0000}"/>
    <cellStyle name="Porcentagem 2 3 6 3" xfId="27279" xr:uid="{00000000-0005-0000-0000-00001D6B0000}"/>
    <cellStyle name="Porcentagem 2 3 6 3 2" xfId="27280" xr:uid="{00000000-0005-0000-0000-00001E6B0000}"/>
    <cellStyle name="Porcentagem 2 3 6 3 2 2" xfId="27281" xr:uid="{00000000-0005-0000-0000-00001F6B0000}"/>
    <cellStyle name="Porcentagem 2 3 6 3 2 2 2" xfId="27282" xr:uid="{00000000-0005-0000-0000-0000206B0000}"/>
    <cellStyle name="Porcentagem 2 3 6 3 2 2 3" xfId="27283" xr:uid="{00000000-0005-0000-0000-0000216B0000}"/>
    <cellStyle name="Porcentagem 2 3 6 3 2 3" xfId="27284" xr:uid="{00000000-0005-0000-0000-0000226B0000}"/>
    <cellStyle name="Porcentagem 2 3 6 3 2 4" xfId="27285" xr:uid="{00000000-0005-0000-0000-0000236B0000}"/>
    <cellStyle name="Porcentagem 2 3 6 3 3" xfId="27286" xr:uid="{00000000-0005-0000-0000-0000246B0000}"/>
    <cellStyle name="Porcentagem 2 3 6 3 3 2" xfId="27287" xr:uid="{00000000-0005-0000-0000-0000256B0000}"/>
    <cellStyle name="Porcentagem 2 3 6 3 3 2 2" xfId="27288" xr:uid="{00000000-0005-0000-0000-0000266B0000}"/>
    <cellStyle name="Porcentagem 2 3 6 3 3 2 3" xfId="27289" xr:uid="{00000000-0005-0000-0000-0000276B0000}"/>
    <cellStyle name="Porcentagem 2 3 6 3 3 3" xfId="27290" xr:uid="{00000000-0005-0000-0000-0000286B0000}"/>
    <cellStyle name="Porcentagem 2 3 6 3 3 4" xfId="27291" xr:uid="{00000000-0005-0000-0000-0000296B0000}"/>
    <cellStyle name="Porcentagem 2 3 6 3 4" xfId="27292" xr:uid="{00000000-0005-0000-0000-00002A6B0000}"/>
    <cellStyle name="Porcentagem 2 3 6 3 4 2" xfId="27293" xr:uid="{00000000-0005-0000-0000-00002B6B0000}"/>
    <cellStyle name="Porcentagem 2 3 6 3 4 2 2" xfId="27294" xr:uid="{00000000-0005-0000-0000-00002C6B0000}"/>
    <cellStyle name="Porcentagem 2 3 6 3 4 2 3" xfId="27295" xr:uid="{00000000-0005-0000-0000-00002D6B0000}"/>
    <cellStyle name="Porcentagem 2 3 6 3 4 3" xfId="27296" xr:uid="{00000000-0005-0000-0000-00002E6B0000}"/>
    <cellStyle name="Porcentagem 2 3 6 3 4 4" xfId="27297" xr:uid="{00000000-0005-0000-0000-00002F6B0000}"/>
    <cellStyle name="Porcentagem 2 3 6 3 5" xfId="27298" xr:uid="{00000000-0005-0000-0000-0000306B0000}"/>
    <cellStyle name="Porcentagem 2 3 6 3 5 2" xfId="27299" xr:uid="{00000000-0005-0000-0000-0000316B0000}"/>
    <cellStyle name="Porcentagem 2 3 6 3 5 3" xfId="27300" xr:uid="{00000000-0005-0000-0000-0000326B0000}"/>
    <cellStyle name="Porcentagem 2 3 6 3 6" xfId="27301" xr:uid="{00000000-0005-0000-0000-0000336B0000}"/>
    <cellStyle name="Porcentagem 2 3 6 3 7" xfId="27302" xr:uid="{00000000-0005-0000-0000-0000346B0000}"/>
    <cellStyle name="Porcentagem 2 3 7" xfId="27303" xr:uid="{00000000-0005-0000-0000-0000356B0000}"/>
    <cellStyle name="Porcentagem 2 3 7 2" xfId="27304" xr:uid="{00000000-0005-0000-0000-0000366B0000}"/>
    <cellStyle name="Porcentagem 2 3 7 2 2" xfId="27305" xr:uid="{00000000-0005-0000-0000-0000376B0000}"/>
    <cellStyle name="Porcentagem 2 3 7 2 2 2" xfId="27306" xr:uid="{00000000-0005-0000-0000-0000386B0000}"/>
    <cellStyle name="Porcentagem 2 3 7 2 2 2 2" xfId="27307" xr:uid="{00000000-0005-0000-0000-0000396B0000}"/>
    <cellStyle name="Porcentagem 2 3 7 2 2 2 3" xfId="27308" xr:uid="{00000000-0005-0000-0000-00003A6B0000}"/>
    <cellStyle name="Porcentagem 2 3 7 2 2 3" xfId="27309" xr:uid="{00000000-0005-0000-0000-00003B6B0000}"/>
    <cellStyle name="Porcentagem 2 3 7 2 2 4" xfId="27310" xr:uid="{00000000-0005-0000-0000-00003C6B0000}"/>
    <cellStyle name="Porcentagem 2 3 7 2 3" xfId="27311" xr:uid="{00000000-0005-0000-0000-00003D6B0000}"/>
    <cellStyle name="Porcentagem 2 3 7 2 3 2" xfId="27312" xr:uid="{00000000-0005-0000-0000-00003E6B0000}"/>
    <cellStyle name="Porcentagem 2 3 7 2 3 2 2" xfId="27313" xr:uid="{00000000-0005-0000-0000-00003F6B0000}"/>
    <cellStyle name="Porcentagem 2 3 7 2 3 2 3" xfId="27314" xr:uid="{00000000-0005-0000-0000-0000406B0000}"/>
    <cellStyle name="Porcentagem 2 3 7 2 3 3" xfId="27315" xr:uid="{00000000-0005-0000-0000-0000416B0000}"/>
    <cellStyle name="Porcentagem 2 3 7 2 3 4" xfId="27316" xr:uid="{00000000-0005-0000-0000-0000426B0000}"/>
    <cellStyle name="Porcentagem 2 3 7 2 4" xfId="27317" xr:uid="{00000000-0005-0000-0000-0000436B0000}"/>
    <cellStyle name="Porcentagem 2 3 7 2 4 2" xfId="27318" xr:uid="{00000000-0005-0000-0000-0000446B0000}"/>
    <cellStyle name="Porcentagem 2 3 7 2 4 2 2" xfId="27319" xr:uid="{00000000-0005-0000-0000-0000456B0000}"/>
    <cellStyle name="Porcentagem 2 3 7 2 4 2 3" xfId="27320" xr:uid="{00000000-0005-0000-0000-0000466B0000}"/>
    <cellStyle name="Porcentagem 2 3 7 2 4 3" xfId="27321" xr:uid="{00000000-0005-0000-0000-0000476B0000}"/>
    <cellStyle name="Porcentagem 2 3 7 2 4 4" xfId="27322" xr:uid="{00000000-0005-0000-0000-0000486B0000}"/>
    <cellStyle name="Porcentagem 2 3 7 2 5" xfId="27323" xr:uid="{00000000-0005-0000-0000-0000496B0000}"/>
    <cellStyle name="Porcentagem 2 3 7 2 5 2" xfId="27324" xr:uid="{00000000-0005-0000-0000-00004A6B0000}"/>
    <cellStyle name="Porcentagem 2 3 7 2 5 3" xfId="27325" xr:uid="{00000000-0005-0000-0000-00004B6B0000}"/>
    <cellStyle name="Porcentagem 2 3 7 2 6" xfId="27326" xr:uid="{00000000-0005-0000-0000-00004C6B0000}"/>
    <cellStyle name="Porcentagem 2 3 7 2 7" xfId="27327" xr:uid="{00000000-0005-0000-0000-00004D6B0000}"/>
    <cellStyle name="Porcentagem 2 3 7 3" xfId="27328" xr:uid="{00000000-0005-0000-0000-00004E6B0000}"/>
    <cellStyle name="Porcentagem 2 3 7 3 2" xfId="27329" xr:uid="{00000000-0005-0000-0000-00004F6B0000}"/>
    <cellStyle name="Porcentagem 2 3 7 3 2 2" xfId="27330" xr:uid="{00000000-0005-0000-0000-0000506B0000}"/>
    <cellStyle name="Porcentagem 2 3 7 3 2 3" xfId="27331" xr:uid="{00000000-0005-0000-0000-0000516B0000}"/>
    <cellStyle name="Porcentagem 2 3 7 3 3" xfId="27332" xr:uid="{00000000-0005-0000-0000-0000526B0000}"/>
    <cellStyle name="Porcentagem 2 3 7 3 4" xfId="27333" xr:uid="{00000000-0005-0000-0000-0000536B0000}"/>
    <cellStyle name="Porcentagem 2 3 7 4" xfId="27334" xr:uid="{00000000-0005-0000-0000-0000546B0000}"/>
    <cellStyle name="Porcentagem 2 3 7 4 2" xfId="27335" xr:uid="{00000000-0005-0000-0000-0000556B0000}"/>
    <cellStyle name="Porcentagem 2 3 7 4 2 2" xfId="27336" xr:uid="{00000000-0005-0000-0000-0000566B0000}"/>
    <cellStyle name="Porcentagem 2 3 7 4 2 3" xfId="27337" xr:uid="{00000000-0005-0000-0000-0000576B0000}"/>
    <cellStyle name="Porcentagem 2 3 7 4 3" xfId="27338" xr:uid="{00000000-0005-0000-0000-0000586B0000}"/>
    <cellStyle name="Porcentagem 2 3 7 4 4" xfId="27339" xr:uid="{00000000-0005-0000-0000-0000596B0000}"/>
    <cellStyle name="Porcentagem 2 3 7 5" xfId="27340" xr:uid="{00000000-0005-0000-0000-00005A6B0000}"/>
    <cellStyle name="Porcentagem 2 3 7 5 2" xfId="27341" xr:uid="{00000000-0005-0000-0000-00005B6B0000}"/>
    <cellStyle name="Porcentagem 2 3 7 5 2 2" xfId="27342" xr:uid="{00000000-0005-0000-0000-00005C6B0000}"/>
    <cellStyle name="Porcentagem 2 3 7 5 2 3" xfId="27343" xr:uid="{00000000-0005-0000-0000-00005D6B0000}"/>
    <cellStyle name="Porcentagem 2 3 7 5 3" xfId="27344" xr:uid="{00000000-0005-0000-0000-00005E6B0000}"/>
    <cellStyle name="Porcentagem 2 3 7 5 4" xfId="27345" xr:uid="{00000000-0005-0000-0000-00005F6B0000}"/>
    <cellStyle name="Porcentagem 2 3 7 6" xfId="27346" xr:uid="{00000000-0005-0000-0000-0000606B0000}"/>
    <cellStyle name="Porcentagem 2 3 7 6 2" xfId="27347" xr:uid="{00000000-0005-0000-0000-0000616B0000}"/>
    <cellStyle name="Porcentagem 2 3 7 6 3" xfId="27348" xr:uid="{00000000-0005-0000-0000-0000626B0000}"/>
    <cellStyle name="Porcentagem 2 3 7 7" xfId="27349" xr:uid="{00000000-0005-0000-0000-0000636B0000}"/>
    <cellStyle name="Porcentagem 2 3 7 8" xfId="27350" xr:uid="{00000000-0005-0000-0000-0000646B0000}"/>
    <cellStyle name="Porcentagem 2 3 7 9" xfId="27351" xr:uid="{00000000-0005-0000-0000-0000656B0000}"/>
    <cellStyle name="Porcentagem 2 3 8" xfId="27352" xr:uid="{00000000-0005-0000-0000-0000666B0000}"/>
    <cellStyle name="Porcentagem 2 3 8 2" xfId="27353" xr:uid="{00000000-0005-0000-0000-0000676B0000}"/>
    <cellStyle name="Porcentagem 2 3 8 2 2" xfId="27354" xr:uid="{00000000-0005-0000-0000-0000686B0000}"/>
    <cellStyle name="Porcentagem 2 3 8 2 2 2" xfId="27355" xr:uid="{00000000-0005-0000-0000-0000696B0000}"/>
    <cellStyle name="Porcentagem 2 3 8 2 2 2 2" xfId="27356" xr:uid="{00000000-0005-0000-0000-00006A6B0000}"/>
    <cellStyle name="Porcentagem 2 3 8 2 2 2 3" xfId="27357" xr:uid="{00000000-0005-0000-0000-00006B6B0000}"/>
    <cellStyle name="Porcentagem 2 3 8 2 2 3" xfId="27358" xr:uid="{00000000-0005-0000-0000-00006C6B0000}"/>
    <cellStyle name="Porcentagem 2 3 8 2 2 4" xfId="27359" xr:uid="{00000000-0005-0000-0000-00006D6B0000}"/>
    <cellStyle name="Porcentagem 2 3 8 2 3" xfId="27360" xr:uid="{00000000-0005-0000-0000-00006E6B0000}"/>
    <cellStyle name="Porcentagem 2 3 8 2 3 2" xfId="27361" xr:uid="{00000000-0005-0000-0000-00006F6B0000}"/>
    <cellStyle name="Porcentagem 2 3 8 2 3 2 2" xfId="27362" xr:uid="{00000000-0005-0000-0000-0000706B0000}"/>
    <cellStyle name="Porcentagem 2 3 8 2 3 2 3" xfId="27363" xr:uid="{00000000-0005-0000-0000-0000716B0000}"/>
    <cellStyle name="Porcentagem 2 3 8 2 3 3" xfId="27364" xr:uid="{00000000-0005-0000-0000-0000726B0000}"/>
    <cellStyle name="Porcentagem 2 3 8 2 3 4" xfId="27365" xr:uid="{00000000-0005-0000-0000-0000736B0000}"/>
    <cellStyle name="Porcentagem 2 3 8 2 4" xfId="27366" xr:uid="{00000000-0005-0000-0000-0000746B0000}"/>
    <cellStyle name="Porcentagem 2 3 8 2 4 2" xfId="27367" xr:uid="{00000000-0005-0000-0000-0000756B0000}"/>
    <cellStyle name="Porcentagem 2 3 8 2 4 2 2" xfId="27368" xr:uid="{00000000-0005-0000-0000-0000766B0000}"/>
    <cellStyle name="Porcentagem 2 3 8 2 4 2 3" xfId="27369" xr:uid="{00000000-0005-0000-0000-0000776B0000}"/>
    <cellStyle name="Porcentagem 2 3 8 2 4 3" xfId="27370" xr:uid="{00000000-0005-0000-0000-0000786B0000}"/>
    <cellStyle name="Porcentagem 2 3 8 2 4 4" xfId="27371" xr:uid="{00000000-0005-0000-0000-0000796B0000}"/>
    <cellStyle name="Porcentagem 2 3 8 2 5" xfId="27372" xr:uid="{00000000-0005-0000-0000-00007A6B0000}"/>
    <cellStyle name="Porcentagem 2 3 8 2 5 2" xfId="27373" xr:uid="{00000000-0005-0000-0000-00007B6B0000}"/>
    <cellStyle name="Porcentagem 2 3 8 2 5 3" xfId="27374" xr:uid="{00000000-0005-0000-0000-00007C6B0000}"/>
    <cellStyle name="Porcentagem 2 3 8 2 6" xfId="27375" xr:uid="{00000000-0005-0000-0000-00007D6B0000}"/>
    <cellStyle name="Porcentagem 2 3 8 2 7" xfId="27376" xr:uid="{00000000-0005-0000-0000-00007E6B0000}"/>
    <cellStyle name="Porcentagem 2 3 8 3" xfId="27377" xr:uid="{00000000-0005-0000-0000-00007F6B0000}"/>
    <cellStyle name="Porcentagem 2 3 8 3 2" xfId="27378" xr:uid="{00000000-0005-0000-0000-0000806B0000}"/>
    <cellStyle name="Porcentagem 2 3 8 3 2 2" xfId="27379" xr:uid="{00000000-0005-0000-0000-0000816B0000}"/>
    <cellStyle name="Porcentagem 2 3 8 3 2 3" xfId="27380" xr:uid="{00000000-0005-0000-0000-0000826B0000}"/>
    <cellStyle name="Porcentagem 2 3 8 3 3" xfId="27381" xr:uid="{00000000-0005-0000-0000-0000836B0000}"/>
    <cellStyle name="Porcentagem 2 3 8 3 4" xfId="27382" xr:uid="{00000000-0005-0000-0000-0000846B0000}"/>
    <cellStyle name="Porcentagem 2 3 8 4" xfId="27383" xr:uid="{00000000-0005-0000-0000-0000856B0000}"/>
    <cellStyle name="Porcentagem 2 3 8 4 2" xfId="27384" xr:uid="{00000000-0005-0000-0000-0000866B0000}"/>
    <cellStyle name="Porcentagem 2 3 8 4 2 2" xfId="27385" xr:uid="{00000000-0005-0000-0000-0000876B0000}"/>
    <cellStyle name="Porcentagem 2 3 8 4 2 3" xfId="27386" xr:uid="{00000000-0005-0000-0000-0000886B0000}"/>
    <cellStyle name="Porcentagem 2 3 8 4 3" xfId="27387" xr:uid="{00000000-0005-0000-0000-0000896B0000}"/>
    <cellStyle name="Porcentagem 2 3 8 4 4" xfId="27388" xr:uid="{00000000-0005-0000-0000-00008A6B0000}"/>
    <cellStyle name="Porcentagem 2 3 8 5" xfId="27389" xr:uid="{00000000-0005-0000-0000-00008B6B0000}"/>
    <cellStyle name="Porcentagem 2 3 8 5 2" xfId="27390" xr:uid="{00000000-0005-0000-0000-00008C6B0000}"/>
    <cellStyle name="Porcentagem 2 3 8 5 2 2" xfId="27391" xr:uid="{00000000-0005-0000-0000-00008D6B0000}"/>
    <cellStyle name="Porcentagem 2 3 8 5 2 3" xfId="27392" xr:uid="{00000000-0005-0000-0000-00008E6B0000}"/>
    <cellStyle name="Porcentagem 2 3 8 5 3" xfId="27393" xr:uid="{00000000-0005-0000-0000-00008F6B0000}"/>
    <cellStyle name="Porcentagem 2 3 8 5 4" xfId="27394" xr:uid="{00000000-0005-0000-0000-0000906B0000}"/>
    <cellStyle name="Porcentagem 2 3 8 6" xfId="27395" xr:uid="{00000000-0005-0000-0000-0000916B0000}"/>
    <cellStyle name="Porcentagem 2 3 8 6 2" xfId="27396" xr:uid="{00000000-0005-0000-0000-0000926B0000}"/>
    <cellStyle name="Porcentagem 2 3 8 6 3" xfId="27397" xr:uid="{00000000-0005-0000-0000-0000936B0000}"/>
    <cellStyle name="Porcentagem 2 3 8 7" xfId="27398" xr:uid="{00000000-0005-0000-0000-0000946B0000}"/>
    <cellStyle name="Porcentagem 2 3 8 8" xfId="27399" xr:uid="{00000000-0005-0000-0000-0000956B0000}"/>
    <cellStyle name="Porcentagem 2 3 8 9" xfId="27400" xr:uid="{00000000-0005-0000-0000-0000966B0000}"/>
    <cellStyle name="Porcentagem 2 3 9" xfId="27401" xr:uid="{00000000-0005-0000-0000-0000976B0000}"/>
    <cellStyle name="Porcentagem 2 3 9 2" xfId="27402" xr:uid="{00000000-0005-0000-0000-0000986B0000}"/>
    <cellStyle name="Porcentagem 2 3 9 2 2" xfId="27403" xr:uid="{00000000-0005-0000-0000-0000996B0000}"/>
    <cellStyle name="Porcentagem 2 3 9 2 2 2" xfId="27404" xr:uid="{00000000-0005-0000-0000-00009A6B0000}"/>
    <cellStyle name="Porcentagem 2 3 9 2 2 2 2" xfId="27405" xr:uid="{00000000-0005-0000-0000-00009B6B0000}"/>
    <cellStyle name="Porcentagem 2 3 9 2 2 2 3" xfId="27406" xr:uid="{00000000-0005-0000-0000-00009C6B0000}"/>
    <cellStyle name="Porcentagem 2 3 9 2 2 3" xfId="27407" xr:uid="{00000000-0005-0000-0000-00009D6B0000}"/>
    <cellStyle name="Porcentagem 2 3 9 2 2 4" xfId="27408" xr:uid="{00000000-0005-0000-0000-00009E6B0000}"/>
    <cellStyle name="Porcentagem 2 3 9 2 3" xfId="27409" xr:uid="{00000000-0005-0000-0000-00009F6B0000}"/>
    <cellStyle name="Porcentagem 2 3 9 2 3 2" xfId="27410" xr:uid="{00000000-0005-0000-0000-0000A06B0000}"/>
    <cellStyle name="Porcentagem 2 3 9 2 3 2 2" xfId="27411" xr:uid="{00000000-0005-0000-0000-0000A16B0000}"/>
    <cellStyle name="Porcentagem 2 3 9 2 3 2 3" xfId="27412" xr:uid="{00000000-0005-0000-0000-0000A26B0000}"/>
    <cellStyle name="Porcentagem 2 3 9 2 3 3" xfId="27413" xr:uid="{00000000-0005-0000-0000-0000A36B0000}"/>
    <cellStyle name="Porcentagem 2 3 9 2 3 4" xfId="27414" xr:uid="{00000000-0005-0000-0000-0000A46B0000}"/>
    <cellStyle name="Porcentagem 2 3 9 2 4" xfId="27415" xr:uid="{00000000-0005-0000-0000-0000A56B0000}"/>
    <cellStyle name="Porcentagem 2 3 9 2 4 2" xfId="27416" xr:uid="{00000000-0005-0000-0000-0000A66B0000}"/>
    <cellStyle name="Porcentagem 2 3 9 2 4 2 2" xfId="27417" xr:uid="{00000000-0005-0000-0000-0000A76B0000}"/>
    <cellStyle name="Porcentagem 2 3 9 2 4 2 3" xfId="27418" xr:uid="{00000000-0005-0000-0000-0000A86B0000}"/>
    <cellStyle name="Porcentagem 2 3 9 2 4 3" xfId="27419" xr:uid="{00000000-0005-0000-0000-0000A96B0000}"/>
    <cellStyle name="Porcentagem 2 3 9 2 4 4" xfId="27420" xr:uid="{00000000-0005-0000-0000-0000AA6B0000}"/>
    <cellStyle name="Porcentagem 2 3 9 2 5" xfId="27421" xr:uid="{00000000-0005-0000-0000-0000AB6B0000}"/>
    <cellStyle name="Porcentagem 2 3 9 2 5 2" xfId="27422" xr:uid="{00000000-0005-0000-0000-0000AC6B0000}"/>
    <cellStyle name="Porcentagem 2 3 9 2 5 3" xfId="27423" xr:uid="{00000000-0005-0000-0000-0000AD6B0000}"/>
    <cellStyle name="Porcentagem 2 3 9 2 6" xfId="27424" xr:uid="{00000000-0005-0000-0000-0000AE6B0000}"/>
    <cellStyle name="Porcentagem 2 3 9 2 7" xfId="27425" xr:uid="{00000000-0005-0000-0000-0000AF6B0000}"/>
    <cellStyle name="Porcentagem 2 3 9 3" xfId="27426" xr:uid="{00000000-0005-0000-0000-0000B06B0000}"/>
    <cellStyle name="Porcentagem 2 3 9 3 2" xfId="27427" xr:uid="{00000000-0005-0000-0000-0000B16B0000}"/>
    <cellStyle name="Porcentagem 2 3 9 3 2 2" xfId="27428" xr:uid="{00000000-0005-0000-0000-0000B26B0000}"/>
    <cellStyle name="Porcentagem 2 3 9 3 2 3" xfId="27429" xr:uid="{00000000-0005-0000-0000-0000B36B0000}"/>
    <cellStyle name="Porcentagem 2 3 9 3 3" xfId="27430" xr:uid="{00000000-0005-0000-0000-0000B46B0000}"/>
    <cellStyle name="Porcentagem 2 3 9 3 4" xfId="27431" xr:uid="{00000000-0005-0000-0000-0000B56B0000}"/>
    <cellStyle name="Porcentagem 2 3 9 4" xfId="27432" xr:uid="{00000000-0005-0000-0000-0000B66B0000}"/>
    <cellStyle name="Porcentagem 2 3 9 4 2" xfId="27433" xr:uid="{00000000-0005-0000-0000-0000B76B0000}"/>
    <cellStyle name="Porcentagem 2 3 9 4 2 2" xfId="27434" xr:uid="{00000000-0005-0000-0000-0000B86B0000}"/>
    <cellStyle name="Porcentagem 2 3 9 4 2 3" xfId="27435" xr:uid="{00000000-0005-0000-0000-0000B96B0000}"/>
    <cellStyle name="Porcentagem 2 3 9 4 3" xfId="27436" xr:uid="{00000000-0005-0000-0000-0000BA6B0000}"/>
    <cellStyle name="Porcentagem 2 3 9 4 4" xfId="27437" xr:uid="{00000000-0005-0000-0000-0000BB6B0000}"/>
    <cellStyle name="Porcentagem 2 3 9 5" xfId="27438" xr:uid="{00000000-0005-0000-0000-0000BC6B0000}"/>
    <cellStyle name="Porcentagem 2 3 9 5 2" xfId="27439" xr:uid="{00000000-0005-0000-0000-0000BD6B0000}"/>
    <cellStyle name="Porcentagem 2 3 9 5 2 2" xfId="27440" xr:uid="{00000000-0005-0000-0000-0000BE6B0000}"/>
    <cellStyle name="Porcentagem 2 3 9 5 2 3" xfId="27441" xr:uid="{00000000-0005-0000-0000-0000BF6B0000}"/>
    <cellStyle name="Porcentagem 2 3 9 5 3" xfId="27442" xr:uid="{00000000-0005-0000-0000-0000C06B0000}"/>
    <cellStyle name="Porcentagem 2 3 9 5 4" xfId="27443" xr:uid="{00000000-0005-0000-0000-0000C16B0000}"/>
    <cellStyle name="Porcentagem 2 3 9 6" xfId="27444" xr:uid="{00000000-0005-0000-0000-0000C26B0000}"/>
    <cellStyle name="Porcentagem 2 3 9 6 2" xfId="27445" xr:uid="{00000000-0005-0000-0000-0000C36B0000}"/>
    <cellStyle name="Porcentagem 2 3 9 6 3" xfId="27446" xr:uid="{00000000-0005-0000-0000-0000C46B0000}"/>
    <cellStyle name="Porcentagem 2 3 9 7" xfId="27447" xr:uid="{00000000-0005-0000-0000-0000C56B0000}"/>
    <cellStyle name="Porcentagem 2 3 9 8" xfId="27448" xr:uid="{00000000-0005-0000-0000-0000C66B0000}"/>
    <cellStyle name="Porcentagem 2 3 9 9" xfId="27449" xr:uid="{00000000-0005-0000-0000-0000C76B0000}"/>
    <cellStyle name="Porcentagem 2 4" xfId="27450" xr:uid="{00000000-0005-0000-0000-0000C86B0000}"/>
    <cellStyle name="Porcentagem 2 4 2" xfId="27451" xr:uid="{00000000-0005-0000-0000-0000C96B0000}"/>
    <cellStyle name="Porcentagem 2 5" xfId="27452" xr:uid="{00000000-0005-0000-0000-0000CA6B0000}"/>
    <cellStyle name="Porcentagem 2 6" xfId="27453" xr:uid="{00000000-0005-0000-0000-0000CB6B0000}"/>
    <cellStyle name="Porcentagem 2 6 10" xfId="27454" xr:uid="{00000000-0005-0000-0000-0000CC6B0000}"/>
    <cellStyle name="Porcentagem 2 6 10 2" xfId="27455" xr:uid="{00000000-0005-0000-0000-0000CD6B0000}"/>
    <cellStyle name="Porcentagem 2 6 10 2 2" xfId="27456" xr:uid="{00000000-0005-0000-0000-0000CE6B0000}"/>
    <cellStyle name="Porcentagem 2 6 10 2 3" xfId="27457" xr:uid="{00000000-0005-0000-0000-0000CF6B0000}"/>
    <cellStyle name="Porcentagem 2 6 10 3" xfId="27458" xr:uid="{00000000-0005-0000-0000-0000D06B0000}"/>
    <cellStyle name="Porcentagem 2 6 10 4" xfId="27459" xr:uid="{00000000-0005-0000-0000-0000D16B0000}"/>
    <cellStyle name="Porcentagem 2 6 11" xfId="27460" xr:uid="{00000000-0005-0000-0000-0000D26B0000}"/>
    <cellStyle name="Porcentagem 2 6 11 2" xfId="27461" xr:uid="{00000000-0005-0000-0000-0000D36B0000}"/>
    <cellStyle name="Porcentagem 2 6 11 2 2" xfId="27462" xr:uid="{00000000-0005-0000-0000-0000D46B0000}"/>
    <cellStyle name="Porcentagem 2 6 11 2 3" xfId="27463" xr:uid="{00000000-0005-0000-0000-0000D56B0000}"/>
    <cellStyle name="Porcentagem 2 6 11 3" xfId="27464" xr:uid="{00000000-0005-0000-0000-0000D66B0000}"/>
    <cellStyle name="Porcentagem 2 6 11 4" xfId="27465" xr:uid="{00000000-0005-0000-0000-0000D76B0000}"/>
    <cellStyle name="Porcentagem 2 6 12" xfId="27466" xr:uid="{00000000-0005-0000-0000-0000D86B0000}"/>
    <cellStyle name="Porcentagem 2 6 12 2" xfId="27467" xr:uid="{00000000-0005-0000-0000-0000D96B0000}"/>
    <cellStyle name="Porcentagem 2 6 12 3" xfId="27468" xr:uid="{00000000-0005-0000-0000-0000DA6B0000}"/>
    <cellStyle name="Porcentagem 2 6 13" xfId="27469" xr:uid="{00000000-0005-0000-0000-0000DB6B0000}"/>
    <cellStyle name="Porcentagem 2 6 14" xfId="27470" xr:uid="{00000000-0005-0000-0000-0000DC6B0000}"/>
    <cellStyle name="Porcentagem 2 6 15" xfId="27471" xr:uid="{00000000-0005-0000-0000-0000DD6B0000}"/>
    <cellStyle name="Porcentagem 2 6 16" xfId="27472" xr:uid="{00000000-0005-0000-0000-0000DE6B0000}"/>
    <cellStyle name="Porcentagem 2 6 17" xfId="27473" xr:uid="{00000000-0005-0000-0000-0000DF6B0000}"/>
    <cellStyle name="Porcentagem 2 6 18" xfId="27474" xr:uid="{00000000-0005-0000-0000-0000E06B0000}"/>
    <cellStyle name="Porcentagem 2 6 2" xfId="27475" xr:uid="{00000000-0005-0000-0000-0000E16B0000}"/>
    <cellStyle name="Porcentagem 2 6 2 10" xfId="27476" xr:uid="{00000000-0005-0000-0000-0000E26B0000}"/>
    <cellStyle name="Porcentagem 2 6 2 11" xfId="27477" xr:uid="{00000000-0005-0000-0000-0000E36B0000}"/>
    <cellStyle name="Porcentagem 2 6 2 12" xfId="27478" xr:uid="{00000000-0005-0000-0000-0000E46B0000}"/>
    <cellStyle name="Porcentagem 2 6 2 2" xfId="27479" xr:uid="{00000000-0005-0000-0000-0000E56B0000}"/>
    <cellStyle name="Porcentagem 2 6 2 2 2" xfId="27480" xr:uid="{00000000-0005-0000-0000-0000E66B0000}"/>
    <cellStyle name="Porcentagem 2 6 2 3" xfId="27481" xr:uid="{00000000-0005-0000-0000-0000E76B0000}"/>
    <cellStyle name="Porcentagem 2 6 2 3 2" xfId="27482" xr:uid="{00000000-0005-0000-0000-0000E86B0000}"/>
    <cellStyle name="Porcentagem 2 6 2 3 2 2" xfId="27483" xr:uid="{00000000-0005-0000-0000-0000E96B0000}"/>
    <cellStyle name="Porcentagem 2 6 2 3 2 2 2" xfId="27484" xr:uid="{00000000-0005-0000-0000-0000EA6B0000}"/>
    <cellStyle name="Porcentagem 2 6 2 3 2 2 2 2" xfId="27485" xr:uid="{00000000-0005-0000-0000-0000EB6B0000}"/>
    <cellStyle name="Porcentagem 2 6 2 3 2 2 2 3" xfId="27486" xr:uid="{00000000-0005-0000-0000-0000EC6B0000}"/>
    <cellStyle name="Porcentagem 2 6 2 3 2 2 3" xfId="27487" xr:uid="{00000000-0005-0000-0000-0000ED6B0000}"/>
    <cellStyle name="Porcentagem 2 6 2 3 2 2 4" xfId="27488" xr:uid="{00000000-0005-0000-0000-0000EE6B0000}"/>
    <cellStyle name="Porcentagem 2 6 2 3 2 3" xfId="27489" xr:uid="{00000000-0005-0000-0000-0000EF6B0000}"/>
    <cellStyle name="Porcentagem 2 6 2 3 2 3 2" xfId="27490" xr:uid="{00000000-0005-0000-0000-0000F06B0000}"/>
    <cellStyle name="Porcentagem 2 6 2 3 2 3 2 2" xfId="27491" xr:uid="{00000000-0005-0000-0000-0000F16B0000}"/>
    <cellStyle name="Porcentagem 2 6 2 3 2 3 2 3" xfId="27492" xr:uid="{00000000-0005-0000-0000-0000F26B0000}"/>
    <cellStyle name="Porcentagem 2 6 2 3 2 3 3" xfId="27493" xr:uid="{00000000-0005-0000-0000-0000F36B0000}"/>
    <cellStyle name="Porcentagem 2 6 2 3 2 3 4" xfId="27494" xr:uid="{00000000-0005-0000-0000-0000F46B0000}"/>
    <cellStyle name="Porcentagem 2 6 2 3 2 4" xfId="27495" xr:uid="{00000000-0005-0000-0000-0000F56B0000}"/>
    <cellStyle name="Porcentagem 2 6 2 3 2 4 2" xfId="27496" xr:uid="{00000000-0005-0000-0000-0000F66B0000}"/>
    <cellStyle name="Porcentagem 2 6 2 3 2 4 2 2" xfId="27497" xr:uid="{00000000-0005-0000-0000-0000F76B0000}"/>
    <cellStyle name="Porcentagem 2 6 2 3 2 4 2 3" xfId="27498" xr:uid="{00000000-0005-0000-0000-0000F86B0000}"/>
    <cellStyle name="Porcentagem 2 6 2 3 2 4 3" xfId="27499" xr:uid="{00000000-0005-0000-0000-0000F96B0000}"/>
    <cellStyle name="Porcentagem 2 6 2 3 2 4 4" xfId="27500" xr:uid="{00000000-0005-0000-0000-0000FA6B0000}"/>
    <cellStyle name="Porcentagem 2 6 2 3 2 5" xfId="27501" xr:uid="{00000000-0005-0000-0000-0000FB6B0000}"/>
    <cellStyle name="Porcentagem 2 6 2 3 2 5 2" xfId="27502" xr:uid="{00000000-0005-0000-0000-0000FC6B0000}"/>
    <cellStyle name="Porcentagem 2 6 2 3 2 5 3" xfId="27503" xr:uid="{00000000-0005-0000-0000-0000FD6B0000}"/>
    <cellStyle name="Porcentagem 2 6 2 3 2 6" xfId="27504" xr:uid="{00000000-0005-0000-0000-0000FE6B0000}"/>
    <cellStyle name="Porcentagem 2 6 2 3 2 7" xfId="27505" xr:uid="{00000000-0005-0000-0000-0000FF6B0000}"/>
    <cellStyle name="Porcentagem 2 6 2 3 3" xfId="27506" xr:uid="{00000000-0005-0000-0000-0000006C0000}"/>
    <cellStyle name="Porcentagem 2 6 2 3 3 2" xfId="27507" xr:uid="{00000000-0005-0000-0000-0000016C0000}"/>
    <cellStyle name="Porcentagem 2 6 2 3 3 2 2" xfId="27508" xr:uid="{00000000-0005-0000-0000-0000026C0000}"/>
    <cellStyle name="Porcentagem 2 6 2 3 3 2 3" xfId="27509" xr:uid="{00000000-0005-0000-0000-0000036C0000}"/>
    <cellStyle name="Porcentagem 2 6 2 3 3 3" xfId="27510" xr:uid="{00000000-0005-0000-0000-0000046C0000}"/>
    <cellStyle name="Porcentagem 2 6 2 3 3 4" xfId="27511" xr:uid="{00000000-0005-0000-0000-0000056C0000}"/>
    <cellStyle name="Porcentagem 2 6 2 3 4" xfId="27512" xr:uid="{00000000-0005-0000-0000-0000066C0000}"/>
    <cellStyle name="Porcentagem 2 6 2 3 4 2" xfId="27513" xr:uid="{00000000-0005-0000-0000-0000076C0000}"/>
    <cellStyle name="Porcentagem 2 6 2 3 4 2 2" xfId="27514" xr:uid="{00000000-0005-0000-0000-0000086C0000}"/>
    <cellStyle name="Porcentagem 2 6 2 3 4 2 3" xfId="27515" xr:uid="{00000000-0005-0000-0000-0000096C0000}"/>
    <cellStyle name="Porcentagem 2 6 2 3 4 3" xfId="27516" xr:uid="{00000000-0005-0000-0000-00000A6C0000}"/>
    <cellStyle name="Porcentagem 2 6 2 3 4 4" xfId="27517" xr:uid="{00000000-0005-0000-0000-00000B6C0000}"/>
    <cellStyle name="Porcentagem 2 6 2 3 5" xfId="27518" xr:uid="{00000000-0005-0000-0000-00000C6C0000}"/>
    <cellStyle name="Porcentagem 2 6 2 3 5 2" xfId="27519" xr:uid="{00000000-0005-0000-0000-00000D6C0000}"/>
    <cellStyle name="Porcentagem 2 6 2 3 5 2 2" xfId="27520" xr:uid="{00000000-0005-0000-0000-00000E6C0000}"/>
    <cellStyle name="Porcentagem 2 6 2 3 5 2 3" xfId="27521" xr:uid="{00000000-0005-0000-0000-00000F6C0000}"/>
    <cellStyle name="Porcentagem 2 6 2 3 5 3" xfId="27522" xr:uid="{00000000-0005-0000-0000-0000106C0000}"/>
    <cellStyle name="Porcentagem 2 6 2 3 5 4" xfId="27523" xr:uid="{00000000-0005-0000-0000-0000116C0000}"/>
    <cellStyle name="Porcentagem 2 6 2 3 6" xfId="27524" xr:uid="{00000000-0005-0000-0000-0000126C0000}"/>
    <cellStyle name="Porcentagem 2 6 2 3 6 2" xfId="27525" xr:uid="{00000000-0005-0000-0000-0000136C0000}"/>
    <cellStyle name="Porcentagem 2 6 2 3 6 3" xfId="27526" xr:uid="{00000000-0005-0000-0000-0000146C0000}"/>
    <cellStyle name="Porcentagem 2 6 2 3 7" xfId="27527" xr:uid="{00000000-0005-0000-0000-0000156C0000}"/>
    <cellStyle name="Porcentagem 2 6 2 3 8" xfId="27528" xr:uid="{00000000-0005-0000-0000-0000166C0000}"/>
    <cellStyle name="Porcentagem 2 6 2 3 9" xfId="27529" xr:uid="{00000000-0005-0000-0000-0000176C0000}"/>
    <cellStyle name="Porcentagem 2 6 2 4" xfId="27530" xr:uid="{00000000-0005-0000-0000-0000186C0000}"/>
    <cellStyle name="Porcentagem 2 6 2 4 2" xfId="27531" xr:uid="{00000000-0005-0000-0000-0000196C0000}"/>
    <cellStyle name="Porcentagem 2 6 2 4 2 2" xfId="27532" xr:uid="{00000000-0005-0000-0000-00001A6C0000}"/>
    <cellStyle name="Porcentagem 2 6 2 4 2 2 2" xfId="27533" xr:uid="{00000000-0005-0000-0000-00001B6C0000}"/>
    <cellStyle name="Porcentagem 2 6 2 4 2 2 3" xfId="27534" xr:uid="{00000000-0005-0000-0000-00001C6C0000}"/>
    <cellStyle name="Porcentagem 2 6 2 4 2 3" xfId="27535" xr:uid="{00000000-0005-0000-0000-00001D6C0000}"/>
    <cellStyle name="Porcentagem 2 6 2 4 2 4" xfId="27536" xr:uid="{00000000-0005-0000-0000-00001E6C0000}"/>
    <cellStyle name="Porcentagem 2 6 2 4 3" xfId="27537" xr:uid="{00000000-0005-0000-0000-00001F6C0000}"/>
    <cellStyle name="Porcentagem 2 6 2 4 3 2" xfId="27538" xr:uid="{00000000-0005-0000-0000-0000206C0000}"/>
    <cellStyle name="Porcentagem 2 6 2 4 3 2 2" xfId="27539" xr:uid="{00000000-0005-0000-0000-0000216C0000}"/>
    <cellStyle name="Porcentagem 2 6 2 4 3 2 3" xfId="27540" xr:uid="{00000000-0005-0000-0000-0000226C0000}"/>
    <cellStyle name="Porcentagem 2 6 2 4 3 3" xfId="27541" xr:uid="{00000000-0005-0000-0000-0000236C0000}"/>
    <cellStyle name="Porcentagem 2 6 2 4 3 4" xfId="27542" xr:uid="{00000000-0005-0000-0000-0000246C0000}"/>
    <cellStyle name="Porcentagem 2 6 2 4 4" xfId="27543" xr:uid="{00000000-0005-0000-0000-0000256C0000}"/>
    <cellStyle name="Porcentagem 2 6 2 4 4 2" xfId="27544" xr:uid="{00000000-0005-0000-0000-0000266C0000}"/>
    <cellStyle name="Porcentagem 2 6 2 4 4 2 2" xfId="27545" xr:uid="{00000000-0005-0000-0000-0000276C0000}"/>
    <cellStyle name="Porcentagem 2 6 2 4 4 2 3" xfId="27546" xr:uid="{00000000-0005-0000-0000-0000286C0000}"/>
    <cellStyle name="Porcentagem 2 6 2 4 4 3" xfId="27547" xr:uid="{00000000-0005-0000-0000-0000296C0000}"/>
    <cellStyle name="Porcentagem 2 6 2 4 4 4" xfId="27548" xr:uid="{00000000-0005-0000-0000-00002A6C0000}"/>
    <cellStyle name="Porcentagem 2 6 2 4 5" xfId="27549" xr:uid="{00000000-0005-0000-0000-00002B6C0000}"/>
    <cellStyle name="Porcentagem 2 6 2 4 5 2" xfId="27550" xr:uid="{00000000-0005-0000-0000-00002C6C0000}"/>
    <cellStyle name="Porcentagem 2 6 2 4 5 3" xfId="27551" xr:uid="{00000000-0005-0000-0000-00002D6C0000}"/>
    <cellStyle name="Porcentagem 2 6 2 4 6" xfId="27552" xr:uid="{00000000-0005-0000-0000-00002E6C0000}"/>
    <cellStyle name="Porcentagem 2 6 2 4 7" xfId="27553" xr:uid="{00000000-0005-0000-0000-00002F6C0000}"/>
    <cellStyle name="Porcentagem 2 6 2 4 8" xfId="27554" xr:uid="{00000000-0005-0000-0000-0000306C0000}"/>
    <cellStyle name="Porcentagem 2 6 2 5" xfId="27555" xr:uid="{00000000-0005-0000-0000-0000316C0000}"/>
    <cellStyle name="Porcentagem 2 6 2 6" xfId="27556" xr:uid="{00000000-0005-0000-0000-0000326C0000}"/>
    <cellStyle name="Porcentagem 2 6 2 6 2" xfId="27557" xr:uid="{00000000-0005-0000-0000-0000336C0000}"/>
    <cellStyle name="Porcentagem 2 6 2 6 2 2" xfId="27558" xr:uid="{00000000-0005-0000-0000-0000346C0000}"/>
    <cellStyle name="Porcentagem 2 6 2 6 2 3" xfId="27559" xr:uid="{00000000-0005-0000-0000-0000356C0000}"/>
    <cellStyle name="Porcentagem 2 6 2 6 3" xfId="27560" xr:uid="{00000000-0005-0000-0000-0000366C0000}"/>
    <cellStyle name="Porcentagem 2 6 2 6 4" xfId="27561" xr:uid="{00000000-0005-0000-0000-0000376C0000}"/>
    <cellStyle name="Porcentagem 2 6 2 7" xfId="27562" xr:uid="{00000000-0005-0000-0000-0000386C0000}"/>
    <cellStyle name="Porcentagem 2 6 2 7 2" xfId="27563" xr:uid="{00000000-0005-0000-0000-0000396C0000}"/>
    <cellStyle name="Porcentagem 2 6 2 7 2 2" xfId="27564" xr:uid="{00000000-0005-0000-0000-00003A6C0000}"/>
    <cellStyle name="Porcentagem 2 6 2 7 2 3" xfId="27565" xr:uid="{00000000-0005-0000-0000-00003B6C0000}"/>
    <cellStyle name="Porcentagem 2 6 2 7 3" xfId="27566" xr:uid="{00000000-0005-0000-0000-00003C6C0000}"/>
    <cellStyle name="Porcentagem 2 6 2 7 4" xfId="27567" xr:uid="{00000000-0005-0000-0000-00003D6C0000}"/>
    <cellStyle name="Porcentagem 2 6 2 8" xfId="27568" xr:uid="{00000000-0005-0000-0000-00003E6C0000}"/>
    <cellStyle name="Porcentagem 2 6 2 8 2" xfId="27569" xr:uid="{00000000-0005-0000-0000-00003F6C0000}"/>
    <cellStyle name="Porcentagem 2 6 2 8 2 2" xfId="27570" xr:uid="{00000000-0005-0000-0000-0000406C0000}"/>
    <cellStyle name="Porcentagem 2 6 2 8 2 3" xfId="27571" xr:uid="{00000000-0005-0000-0000-0000416C0000}"/>
    <cellStyle name="Porcentagem 2 6 2 8 3" xfId="27572" xr:uid="{00000000-0005-0000-0000-0000426C0000}"/>
    <cellStyle name="Porcentagem 2 6 2 8 4" xfId="27573" xr:uid="{00000000-0005-0000-0000-0000436C0000}"/>
    <cellStyle name="Porcentagem 2 6 2 9" xfId="27574" xr:uid="{00000000-0005-0000-0000-0000446C0000}"/>
    <cellStyle name="Porcentagem 2 6 2 9 2" xfId="27575" xr:uid="{00000000-0005-0000-0000-0000456C0000}"/>
    <cellStyle name="Porcentagem 2 6 2 9 3" xfId="27576" xr:uid="{00000000-0005-0000-0000-0000466C0000}"/>
    <cellStyle name="Porcentagem 2 6 3" xfId="27577" xr:uid="{00000000-0005-0000-0000-0000476C0000}"/>
    <cellStyle name="Porcentagem 2 6 3 10" xfId="27578" xr:uid="{00000000-0005-0000-0000-0000486C0000}"/>
    <cellStyle name="Porcentagem 2 6 3 11" xfId="27579" xr:uid="{00000000-0005-0000-0000-0000496C0000}"/>
    <cellStyle name="Porcentagem 2 6 3 2" xfId="27580" xr:uid="{00000000-0005-0000-0000-00004A6C0000}"/>
    <cellStyle name="Porcentagem 2 6 3 2 2" xfId="27581" xr:uid="{00000000-0005-0000-0000-00004B6C0000}"/>
    <cellStyle name="Porcentagem 2 6 3 2 2 2" xfId="27582" xr:uid="{00000000-0005-0000-0000-00004C6C0000}"/>
    <cellStyle name="Porcentagem 2 6 3 2 2 2 2" xfId="27583" xr:uid="{00000000-0005-0000-0000-00004D6C0000}"/>
    <cellStyle name="Porcentagem 2 6 3 2 2 2 2 2" xfId="27584" xr:uid="{00000000-0005-0000-0000-00004E6C0000}"/>
    <cellStyle name="Porcentagem 2 6 3 2 2 2 2 3" xfId="27585" xr:uid="{00000000-0005-0000-0000-00004F6C0000}"/>
    <cellStyle name="Porcentagem 2 6 3 2 2 2 3" xfId="27586" xr:uid="{00000000-0005-0000-0000-0000506C0000}"/>
    <cellStyle name="Porcentagem 2 6 3 2 2 2 4" xfId="27587" xr:uid="{00000000-0005-0000-0000-0000516C0000}"/>
    <cellStyle name="Porcentagem 2 6 3 2 2 3" xfId="27588" xr:uid="{00000000-0005-0000-0000-0000526C0000}"/>
    <cellStyle name="Porcentagem 2 6 3 2 2 3 2" xfId="27589" xr:uid="{00000000-0005-0000-0000-0000536C0000}"/>
    <cellStyle name="Porcentagem 2 6 3 2 2 3 2 2" xfId="27590" xr:uid="{00000000-0005-0000-0000-0000546C0000}"/>
    <cellStyle name="Porcentagem 2 6 3 2 2 3 2 3" xfId="27591" xr:uid="{00000000-0005-0000-0000-0000556C0000}"/>
    <cellStyle name="Porcentagem 2 6 3 2 2 3 3" xfId="27592" xr:uid="{00000000-0005-0000-0000-0000566C0000}"/>
    <cellStyle name="Porcentagem 2 6 3 2 2 3 4" xfId="27593" xr:uid="{00000000-0005-0000-0000-0000576C0000}"/>
    <cellStyle name="Porcentagem 2 6 3 2 2 4" xfId="27594" xr:uid="{00000000-0005-0000-0000-0000586C0000}"/>
    <cellStyle name="Porcentagem 2 6 3 2 2 4 2" xfId="27595" xr:uid="{00000000-0005-0000-0000-0000596C0000}"/>
    <cellStyle name="Porcentagem 2 6 3 2 2 4 2 2" xfId="27596" xr:uid="{00000000-0005-0000-0000-00005A6C0000}"/>
    <cellStyle name="Porcentagem 2 6 3 2 2 4 2 3" xfId="27597" xr:uid="{00000000-0005-0000-0000-00005B6C0000}"/>
    <cellStyle name="Porcentagem 2 6 3 2 2 4 3" xfId="27598" xr:uid="{00000000-0005-0000-0000-00005C6C0000}"/>
    <cellStyle name="Porcentagem 2 6 3 2 2 4 4" xfId="27599" xr:uid="{00000000-0005-0000-0000-00005D6C0000}"/>
    <cellStyle name="Porcentagem 2 6 3 2 2 5" xfId="27600" xr:uid="{00000000-0005-0000-0000-00005E6C0000}"/>
    <cellStyle name="Porcentagem 2 6 3 2 2 5 2" xfId="27601" xr:uid="{00000000-0005-0000-0000-00005F6C0000}"/>
    <cellStyle name="Porcentagem 2 6 3 2 2 5 3" xfId="27602" xr:uid="{00000000-0005-0000-0000-0000606C0000}"/>
    <cellStyle name="Porcentagem 2 6 3 2 2 6" xfId="27603" xr:uid="{00000000-0005-0000-0000-0000616C0000}"/>
    <cellStyle name="Porcentagem 2 6 3 2 2 7" xfId="27604" xr:uid="{00000000-0005-0000-0000-0000626C0000}"/>
    <cellStyle name="Porcentagem 2 6 3 2 3" xfId="27605" xr:uid="{00000000-0005-0000-0000-0000636C0000}"/>
    <cellStyle name="Porcentagem 2 6 3 2 3 2" xfId="27606" xr:uid="{00000000-0005-0000-0000-0000646C0000}"/>
    <cellStyle name="Porcentagem 2 6 3 2 3 2 2" xfId="27607" xr:uid="{00000000-0005-0000-0000-0000656C0000}"/>
    <cellStyle name="Porcentagem 2 6 3 2 3 2 3" xfId="27608" xr:uid="{00000000-0005-0000-0000-0000666C0000}"/>
    <cellStyle name="Porcentagem 2 6 3 2 3 3" xfId="27609" xr:uid="{00000000-0005-0000-0000-0000676C0000}"/>
    <cellStyle name="Porcentagem 2 6 3 2 3 4" xfId="27610" xr:uid="{00000000-0005-0000-0000-0000686C0000}"/>
    <cellStyle name="Porcentagem 2 6 3 2 4" xfId="27611" xr:uid="{00000000-0005-0000-0000-0000696C0000}"/>
    <cellStyle name="Porcentagem 2 6 3 2 4 2" xfId="27612" xr:uid="{00000000-0005-0000-0000-00006A6C0000}"/>
    <cellStyle name="Porcentagem 2 6 3 2 4 2 2" xfId="27613" xr:uid="{00000000-0005-0000-0000-00006B6C0000}"/>
    <cellStyle name="Porcentagem 2 6 3 2 4 2 3" xfId="27614" xr:uid="{00000000-0005-0000-0000-00006C6C0000}"/>
    <cellStyle name="Porcentagem 2 6 3 2 4 3" xfId="27615" xr:uid="{00000000-0005-0000-0000-00006D6C0000}"/>
    <cellStyle name="Porcentagem 2 6 3 2 4 4" xfId="27616" xr:uid="{00000000-0005-0000-0000-00006E6C0000}"/>
    <cellStyle name="Porcentagem 2 6 3 2 5" xfId="27617" xr:uid="{00000000-0005-0000-0000-00006F6C0000}"/>
    <cellStyle name="Porcentagem 2 6 3 2 5 2" xfId="27618" xr:uid="{00000000-0005-0000-0000-0000706C0000}"/>
    <cellStyle name="Porcentagem 2 6 3 2 5 2 2" xfId="27619" xr:uid="{00000000-0005-0000-0000-0000716C0000}"/>
    <cellStyle name="Porcentagem 2 6 3 2 5 2 3" xfId="27620" xr:uid="{00000000-0005-0000-0000-0000726C0000}"/>
    <cellStyle name="Porcentagem 2 6 3 2 5 3" xfId="27621" xr:uid="{00000000-0005-0000-0000-0000736C0000}"/>
    <cellStyle name="Porcentagem 2 6 3 2 5 4" xfId="27622" xr:uid="{00000000-0005-0000-0000-0000746C0000}"/>
    <cellStyle name="Porcentagem 2 6 3 2 6" xfId="27623" xr:uid="{00000000-0005-0000-0000-0000756C0000}"/>
    <cellStyle name="Porcentagem 2 6 3 2 6 2" xfId="27624" xr:uid="{00000000-0005-0000-0000-0000766C0000}"/>
    <cellStyle name="Porcentagem 2 6 3 2 6 3" xfId="27625" xr:uid="{00000000-0005-0000-0000-0000776C0000}"/>
    <cellStyle name="Porcentagem 2 6 3 2 7" xfId="27626" xr:uid="{00000000-0005-0000-0000-0000786C0000}"/>
    <cellStyle name="Porcentagem 2 6 3 2 8" xfId="27627" xr:uid="{00000000-0005-0000-0000-0000796C0000}"/>
    <cellStyle name="Porcentagem 2 6 3 2 9" xfId="27628" xr:uid="{00000000-0005-0000-0000-00007A6C0000}"/>
    <cellStyle name="Porcentagem 2 6 3 3" xfId="27629" xr:uid="{00000000-0005-0000-0000-00007B6C0000}"/>
    <cellStyle name="Porcentagem 2 6 3 3 2" xfId="27630" xr:uid="{00000000-0005-0000-0000-00007C6C0000}"/>
    <cellStyle name="Porcentagem 2 6 3 3 2 2" xfId="27631" xr:uid="{00000000-0005-0000-0000-00007D6C0000}"/>
    <cellStyle name="Porcentagem 2 6 3 3 2 2 2" xfId="27632" xr:uid="{00000000-0005-0000-0000-00007E6C0000}"/>
    <cellStyle name="Porcentagem 2 6 3 3 2 2 3" xfId="27633" xr:uid="{00000000-0005-0000-0000-00007F6C0000}"/>
    <cellStyle name="Porcentagem 2 6 3 3 2 3" xfId="27634" xr:uid="{00000000-0005-0000-0000-0000806C0000}"/>
    <cellStyle name="Porcentagem 2 6 3 3 2 4" xfId="27635" xr:uid="{00000000-0005-0000-0000-0000816C0000}"/>
    <cellStyle name="Porcentagem 2 6 3 3 3" xfId="27636" xr:uid="{00000000-0005-0000-0000-0000826C0000}"/>
    <cellStyle name="Porcentagem 2 6 3 3 3 2" xfId="27637" xr:uid="{00000000-0005-0000-0000-0000836C0000}"/>
    <cellStyle name="Porcentagem 2 6 3 3 3 2 2" xfId="27638" xr:uid="{00000000-0005-0000-0000-0000846C0000}"/>
    <cellStyle name="Porcentagem 2 6 3 3 3 2 3" xfId="27639" xr:uid="{00000000-0005-0000-0000-0000856C0000}"/>
    <cellStyle name="Porcentagem 2 6 3 3 3 3" xfId="27640" xr:uid="{00000000-0005-0000-0000-0000866C0000}"/>
    <cellStyle name="Porcentagem 2 6 3 3 3 4" xfId="27641" xr:uid="{00000000-0005-0000-0000-0000876C0000}"/>
    <cellStyle name="Porcentagem 2 6 3 3 4" xfId="27642" xr:uid="{00000000-0005-0000-0000-0000886C0000}"/>
    <cellStyle name="Porcentagem 2 6 3 3 4 2" xfId="27643" xr:uid="{00000000-0005-0000-0000-0000896C0000}"/>
    <cellStyle name="Porcentagem 2 6 3 3 4 2 2" xfId="27644" xr:uid="{00000000-0005-0000-0000-00008A6C0000}"/>
    <cellStyle name="Porcentagem 2 6 3 3 4 2 3" xfId="27645" xr:uid="{00000000-0005-0000-0000-00008B6C0000}"/>
    <cellStyle name="Porcentagem 2 6 3 3 4 3" xfId="27646" xr:uid="{00000000-0005-0000-0000-00008C6C0000}"/>
    <cellStyle name="Porcentagem 2 6 3 3 4 4" xfId="27647" xr:uid="{00000000-0005-0000-0000-00008D6C0000}"/>
    <cellStyle name="Porcentagem 2 6 3 3 5" xfId="27648" xr:uid="{00000000-0005-0000-0000-00008E6C0000}"/>
    <cellStyle name="Porcentagem 2 6 3 3 5 2" xfId="27649" xr:uid="{00000000-0005-0000-0000-00008F6C0000}"/>
    <cellStyle name="Porcentagem 2 6 3 3 5 3" xfId="27650" xr:uid="{00000000-0005-0000-0000-0000906C0000}"/>
    <cellStyle name="Porcentagem 2 6 3 3 6" xfId="27651" xr:uid="{00000000-0005-0000-0000-0000916C0000}"/>
    <cellStyle name="Porcentagem 2 6 3 3 7" xfId="27652" xr:uid="{00000000-0005-0000-0000-0000926C0000}"/>
    <cellStyle name="Porcentagem 2 6 3 3 8" xfId="27653" xr:uid="{00000000-0005-0000-0000-0000936C0000}"/>
    <cellStyle name="Porcentagem 2 6 3 4" xfId="27654" xr:uid="{00000000-0005-0000-0000-0000946C0000}"/>
    <cellStyle name="Porcentagem 2 6 3 5" xfId="27655" xr:uid="{00000000-0005-0000-0000-0000956C0000}"/>
    <cellStyle name="Porcentagem 2 6 3 5 2" xfId="27656" xr:uid="{00000000-0005-0000-0000-0000966C0000}"/>
    <cellStyle name="Porcentagem 2 6 3 5 2 2" xfId="27657" xr:uid="{00000000-0005-0000-0000-0000976C0000}"/>
    <cellStyle name="Porcentagem 2 6 3 5 2 3" xfId="27658" xr:uid="{00000000-0005-0000-0000-0000986C0000}"/>
    <cellStyle name="Porcentagem 2 6 3 5 3" xfId="27659" xr:uid="{00000000-0005-0000-0000-0000996C0000}"/>
    <cellStyle name="Porcentagem 2 6 3 5 4" xfId="27660" xr:uid="{00000000-0005-0000-0000-00009A6C0000}"/>
    <cellStyle name="Porcentagem 2 6 3 6" xfId="27661" xr:uid="{00000000-0005-0000-0000-00009B6C0000}"/>
    <cellStyle name="Porcentagem 2 6 3 6 2" xfId="27662" xr:uid="{00000000-0005-0000-0000-00009C6C0000}"/>
    <cellStyle name="Porcentagem 2 6 3 6 2 2" xfId="27663" xr:uid="{00000000-0005-0000-0000-00009D6C0000}"/>
    <cellStyle name="Porcentagem 2 6 3 6 2 3" xfId="27664" xr:uid="{00000000-0005-0000-0000-00009E6C0000}"/>
    <cellStyle name="Porcentagem 2 6 3 6 3" xfId="27665" xr:uid="{00000000-0005-0000-0000-00009F6C0000}"/>
    <cellStyle name="Porcentagem 2 6 3 6 4" xfId="27666" xr:uid="{00000000-0005-0000-0000-0000A06C0000}"/>
    <cellStyle name="Porcentagem 2 6 3 7" xfId="27667" xr:uid="{00000000-0005-0000-0000-0000A16C0000}"/>
    <cellStyle name="Porcentagem 2 6 3 7 2" xfId="27668" xr:uid="{00000000-0005-0000-0000-0000A26C0000}"/>
    <cellStyle name="Porcentagem 2 6 3 7 2 2" xfId="27669" xr:uid="{00000000-0005-0000-0000-0000A36C0000}"/>
    <cellStyle name="Porcentagem 2 6 3 7 2 3" xfId="27670" xr:uid="{00000000-0005-0000-0000-0000A46C0000}"/>
    <cellStyle name="Porcentagem 2 6 3 7 3" xfId="27671" xr:uid="{00000000-0005-0000-0000-0000A56C0000}"/>
    <cellStyle name="Porcentagem 2 6 3 7 4" xfId="27672" xr:uid="{00000000-0005-0000-0000-0000A66C0000}"/>
    <cellStyle name="Porcentagem 2 6 3 8" xfId="27673" xr:uid="{00000000-0005-0000-0000-0000A76C0000}"/>
    <cellStyle name="Porcentagem 2 6 3 8 2" xfId="27674" xr:uid="{00000000-0005-0000-0000-0000A86C0000}"/>
    <cellStyle name="Porcentagem 2 6 3 8 3" xfId="27675" xr:uid="{00000000-0005-0000-0000-0000A96C0000}"/>
    <cellStyle name="Porcentagem 2 6 3 9" xfId="27676" xr:uid="{00000000-0005-0000-0000-0000AA6C0000}"/>
    <cellStyle name="Porcentagem 2 6 4" xfId="27677" xr:uid="{00000000-0005-0000-0000-0000AB6C0000}"/>
    <cellStyle name="Porcentagem 2 6 4 2" xfId="27678" xr:uid="{00000000-0005-0000-0000-0000AC6C0000}"/>
    <cellStyle name="Porcentagem 2 6 4 3" xfId="27679" xr:uid="{00000000-0005-0000-0000-0000AD6C0000}"/>
    <cellStyle name="Porcentagem 2 6 4 3 2" xfId="27680" xr:uid="{00000000-0005-0000-0000-0000AE6C0000}"/>
    <cellStyle name="Porcentagem 2 6 4 3 2 2" xfId="27681" xr:uid="{00000000-0005-0000-0000-0000AF6C0000}"/>
    <cellStyle name="Porcentagem 2 6 4 3 2 2 2" xfId="27682" xr:uid="{00000000-0005-0000-0000-0000B06C0000}"/>
    <cellStyle name="Porcentagem 2 6 4 3 2 2 3" xfId="27683" xr:uid="{00000000-0005-0000-0000-0000B16C0000}"/>
    <cellStyle name="Porcentagem 2 6 4 3 2 3" xfId="27684" xr:uid="{00000000-0005-0000-0000-0000B26C0000}"/>
    <cellStyle name="Porcentagem 2 6 4 3 2 4" xfId="27685" xr:uid="{00000000-0005-0000-0000-0000B36C0000}"/>
    <cellStyle name="Porcentagem 2 6 4 3 3" xfId="27686" xr:uid="{00000000-0005-0000-0000-0000B46C0000}"/>
    <cellStyle name="Porcentagem 2 6 4 3 3 2" xfId="27687" xr:uid="{00000000-0005-0000-0000-0000B56C0000}"/>
    <cellStyle name="Porcentagem 2 6 4 3 3 2 2" xfId="27688" xr:uid="{00000000-0005-0000-0000-0000B66C0000}"/>
    <cellStyle name="Porcentagem 2 6 4 3 3 2 3" xfId="27689" xr:uid="{00000000-0005-0000-0000-0000B76C0000}"/>
    <cellStyle name="Porcentagem 2 6 4 3 3 3" xfId="27690" xr:uid="{00000000-0005-0000-0000-0000B86C0000}"/>
    <cellStyle name="Porcentagem 2 6 4 3 3 4" xfId="27691" xr:uid="{00000000-0005-0000-0000-0000B96C0000}"/>
    <cellStyle name="Porcentagem 2 6 4 3 4" xfId="27692" xr:uid="{00000000-0005-0000-0000-0000BA6C0000}"/>
    <cellStyle name="Porcentagem 2 6 4 3 4 2" xfId="27693" xr:uid="{00000000-0005-0000-0000-0000BB6C0000}"/>
    <cellStyle name="Porcentagem 2 6 4 3 4 2 2" xfId="27694" xr:uid="{00000000-0005-0000-0000-0000BC6C0000}"/>
    <cellStyle name="Porcentagem 2 6 4 3 4 2 3" xfId="27695" xr:uid="{00000000-0005-0000-0000-0000BD6C0000}"/>
    <cellStyle name="Porcentagem 2 6 4 3 4 3" xfId="27696" xr:uid="{00000000-0005-0000-0000-0000BE6C0000}"/>
    <cellStyle name="Porcentagem 2 6 4 3 4 4" xfId="27697" xr:uid="{00000000-0005-0000-0000-0000BF6C0000}"/>
    <cellStyle name="Porcentagem 2 6 4 3 5" xfId="27698" xr:uid="{00000000-0005-0000-0000-0000C06C0000}"/>
    <cellStyle name="Porcentagem 2 6 4 3 5 2" xfId="27699" xr:uid="{00000000-0005-0000-0000-0000C16C0000}"/>
    <cellStyle name="Porcentagem 2 6 4 3 5 3" xfId="27700" xr:uid="{00000000-0005-0000-0000-0000C26C0000}"/>
    <cellStyle name="Porcentagem 2 6 4 3 6" xfId="27701" xr:uid="{00000000-0005-0000-0000-0000C36C0000}"/>
    <cellStyle name="Porcentagem 2 6 4 3 7" xfId="27702" xr:uid="{00000000-0005-0000-0000-0000C46C0000}"/>
    <cellStyle name="Porcentagem 2 6 5" xfId="27703" xr:uid="{00000000-0005-0000-0000-0000C56C0000}"/>
    <cellStyle name="Porcentagem 2 6 5 2" xfId="27704" xr:uid="{00000000-0005-0000-0000-0000C66C0000}"/>
    <cellStyle name="Porcentagem 2 6 5 2 2" xfId="27705" xr:uid="{00000000-0005-0000-0000-0000C76C0000}"/>
    <cellStyle name="Porcentagem 2 6 5 2 2 2" xfId="27706" xr:uid="{00000000-0005-0000-0000-0000C86C0000}"/>
    <cellStyle name="Porcentagem 2 6 5 2 2 2 2" xfId="27707" xr:uid="{00000000-0005-0000-0000-0000C96C0000}"/>
    <cellStyle name="Porcentagem 2 6 5 2 2 2 3" xfId="27708" xr:uid="{00000000-0005-0000-0000-0000CA6C0000}"/>
    <cellStyle name="Porcentagem 2 6 5 2 2 3" xfId="27709" xr:uid="{00000000-0005-0000-0000-0000CB6C0000}"/>
    <cellStyle name="Porcentagem 2 6 5 2 2 4" xfId="27710" xr:uid="{00000000-0005-0000-0000-0000CC6C0000}"/>
    <cellStyle name="Porcentagem 2 6 5 2 3" xfId="27711" xr:uid="{00000000-0005-0000-0000-0000CD6C0000}"/>
    <cellStyle name="Porcentagem 2 6 5 2 3 2" xfId="27712" xr:uid="{00000000-0005-0000-0000-0000CE6C0000}"/>
    <cellStyle name="Porcentagem 2 6 5 2 3 2 2" xfId="27713" xr:uid="{00000000-0005-0000-0000-0000CF6C0000}"/>
    <cellStyle name="Porcentagem 2 6 5 2 3 2 3" xfId="27714" xr:uid="{00000000-0005-0000-0000-0000D06C0000}"/>
    <cellStyle name="Porcentagem 2 6 5 2 3 3" xfId="27715" xr:uid="{00000000-0005-0000-0000-0000D16C0000}"/>
    <cellStyle name="Porcentagem 2 6 5 2 3 4" xfId="27716" xr:uid="{00000000-0005-0000-0000-0000D26C0000}"/>
    <cellStyle name="Porcentagem 2 6 5 2 4" xfId="27717" xr:uid="{00000000-0005-0000-0000-0000D36C0000}"/>
    <cellStyle name="Porcentagem 2 6 5 2 4 2" xfId="27718" xr:uid="{00000000-0005-0000-0000-0000D46C0000}"/>
    <cellStyle name="Porcentagem 2 6 5 2 4 2 2" xfId="27719" xr:uid="{00000000-0005-0000-0000-0000D56C0000}"/>
    <cellStyle name="Porcentagem 2 6 5 2 4 2 3" xfId="27720" xr:uid="{00000000-0005-0000-0000-0000D66C0000}"/>
    <cellStyle name="Porcentagem 2 6 5 2 4 3" xfId="27721" xr:uid="{00000000-0005-0000-0000-0000D76C0000}"/>
    <cellStyle name="Porcentagem 2 6 5 2 4 4" xfId="27722" xr:uid="{00000000-0005-0000-0000-0000D86C0000}"/>
    <cellStyle name="Porcentagem 2 6 5 2 5" xfId="27723" xr:uid="{00000000-0005-0000-0000-0000D96C0000}"/>
    <cellStyle name="Porcentagem 2 6 5 2 5 2" xfId="27724" xr:uid="{00000000-0005-0000-0000-0000DA6C0000}"/>
    <cellStyle name="Porcentagem 2 6 5 2 5 3" xfId="27725" xr:uid="{00000000-0005-0000-0000-0000DB6C0000}"/>
    <cellStyle name="Porcentagem 2 6 5 2 6" xfId="27726" xr:uid="{00000000-0005-0000-0000-0000DC6C0000}"/>
    <cellStyle name="Porcentagem 2 6 5 2 7" xfId="27727" xr:uid="{00000000-0005-0000-0000-0000DD6C0000}"/>
    <cellStyle name="Porcentagem 2 6 5 3" xfId="27728" xr:uid="{00000000-0005-0000-0000-0000DE6C0000}"/>
    <cellStyle name="Porcentagem 2 6 5 3 2" xfId="27729" xr:uid="{00000000-0005-0000-0000-0000DF6C0000}"/>
    <cellStyle name="Porcentagem 2 6 5 3 2 2" xfId="27730" xr:uid="{00000000-0005-0000-0000-0000E06C0000}"/>
    <cellStyle name="Porcentagem 2 6 5 3 2 3" xfId="27731" xr:uid="{00000000-0005-0000-0000-0000E16C0000}"/>
    <cellStyle name="Porcentagem 2 6 5 3 3" xfId="27732" xr:uid="{00000000-0005-0000-0000-0000E26C0000}"/>
    <cellStyle name="Porcentagem 2 6 5 3 4" xfId="27733" xr:uid="{00000000-0005-0000-0000-0000E36C0000}"/>
    <cellStyle name="Porcentagem 2 6 5 4" xfId="27734" xr:uid="{00000000-0005-0000-0000-0000E46C0000}"/>
    <cellStyle name="Porcentagem 2 6 5 4 2" xfId="27735" xr:uid="{00000000-0005-0000-0000-0000E56C0000}"/>
    <cellStyle name="Porcentagem 2 6 5 4 2 2" xfId="27736" xr:uid="{00000000-0005-0000-0000-0000E66C0000}"/>
    <cellStyle name="Porcentagem 2 6 5 4 2 3" xfId="27737" xr:uid="{00000000-0005-0000-0000-0000E76C0000}"/>
    <cellStyle name="Porcentagem 2 6 5 4 3" xfId="27738" xr:uid="{00000000-0005-0000-0000-0000E86C0000}"/>
    <cellStyle name="Porcentagem 2 6 5 4 4" xfId="27739" xr:uid="{00000000-0005-0000-0000-0000E96C0000}"/>
    <cellStyle name="Porcentagem 2 6 5 5" xfId="27740" xr:uid="{00000000-0005-0000-0000-0000EA6C0000}"/>
    <cellStyle name="Porcentagem 2 6 5 5 2" xfId="27741" xr:uid="{00000000-0005-0000-0000-0000EB6C0000}"/>
    <cellStyle name="Porcentagem 2 6 5 5 2 2" xfId="27742" xr:uid="{00000000-0005-0000-0000-0000EC6C0000}"/>
    <cellStyle name="Porcentagem 2 6 5 5 2 3" xfId="27743" xr:uid="{00000000-0005-0000-0000-0000ED6C0000}"/>
    <cellStyle name="Porcentagem 2 6 5 5 3" xfId="27744" xr:uid="{00000000-0005-0000-0000-0000EE6C0000}"/>
    <cellStyle name="Porcentagem 2 6 5 5 4" xfId="27745" xr:uid="{00000000-0005-0000-0000-0000EF6C0000}"/>
    <cellStyle name="Porcentagem 2 6 5 6" xfId="27746" xr:uid="{00000000-0005-0000-0000-0000F06C0000}"/>
    <cellStyle name="Porcentagem 2 6 5 6 2" xfId="27747" xr:uid="{00000000-0005-0000-0000-0000F16C0000}"/>
    <cellStyle name="Porcentagem 2 6 5 6 3" xfId="27748" xr:uid="{00000000-0005-0000-0000-0000F26C0000}"/>
    <cellStyle name="Porcentagem 2 6 5 7" xfId="27749" xr:uid="{00000000-0005-0000-0000-0000F36C0000}"/>
    <cellStyle name="Porcentagem 2 6 5 8" xfId="27750" xr:uid="{00000000-0005-0000-0000-0000F46C0000}"/>
    <cellStyle name="Porcentagem 2 6 5 9" xfId="27751" xr:uid="{00000000-0005-0000-0000-0000F56C0000}"/>
    <cellStyle name="Porcentagem 2 6 6" xfId="27752" xr:uid="{00000000-0005-0000-0000-0000F66C0000}"/>
    <cellStyle name="Porcentagem 2 6 6 2" xfId="27753" xr:uid="{00000000-0005-0000-0000-0000F76C0000}"/>
    <cellStyle name="Porcentagem 2 6 6 2 2" xfId="27754" xr:uid="{00000000-0005-0000-0000-0000F86C0000}"/>
    <cellStyle name="Porcentagem 2 6 6 2 2 2" xfId="27755" xr:uid="{00000000-0005-0000-0000-0000F96C0000}"/>
    <cellStyle name="Porcentagem 2 6 6 2 2 2 2" xfId="27756" xr:uid="{00000000-0005-0000-0000-0000FA6C0000}"/>
    <cellStyle name="Porcentagem 2 6 6 2 2 2 3" xfId="27757" xr:uid="{00000000-0005-0000-0000-0000FB6C0000}"/>
    <cellStyle name="Porcentagem 2 6 6 2 2 3" xfId="27758" xr:uid="{00000000-0005-0000-0000-0000FC6C0000}"/>
    <cellStyle name="Porcentagem 2 6 6 2 2 4" xfId="27759" xr:uid="{00000000-0005-0000-0000-0000FD6C0000}"/>
    <cellStyle name="Porcentagem 2 6 6 2 3" xfId="27760" xr:uid="{00000000-0005-0000-0000-0000FE6C0000}"/>
    <cellStyle name="Porcentagem 2 6 6 2 3 2" xfId="27761" xr:uid="{00000000-0005-0000-0000-0000FF6C0000}"/>
    <cellStyle name="Porcentagem 2 6 6 2 3 2 2" xfId="27762" xr:uid="{00000000-0005-0000-0000-0000006D0000}"/>
    <cellStyle name="Porcentagem 2 6 6 2 3 2 3" xfId="27763" xr:uid="{00000000-0005-0000-0000-0000016D0000}"/>
    <cellStyle name="Porcentagem 2 6 6 2 3 3" xfId="27764" xr:uid="{00000000-0005-0000-0000-0000026D0000}"/>
    <cellStyle name="Porcentagem 2 6 6 2 3 4" xfId="27765" xr:uid="{00000000-0005-0000-0000-0000036D0000}"/>
    <cellStyle name="Porcentagem 2 6 6 2 4" xfId="27766" xr:uid="{00000000-0005-0000-0000-0000046D0000}"/>
    <cellStyle name="Porcentagem 2 6 6 2 4 2" xfId="27767" xr:uid="{00000000-0005-0000-0000-0000056D0000}"/>
    <cellStyle name="Porcentagem 2 6 6 2 4 2 2" xfId="27768" xr:uid="{00000000-0005-0000-0000-0000066D0000}"/>
    <cellStyle name="Porcentagem 2 6 6 2 4 2 3" xfId="27769" xr:uid="{00000000-0005-0000-0000-0000076D0000}"/>
    <cellStyle name="Porcentagem 2 6 6 2 4 3" xfId="27770" xr:uid="{00000000-0005-0000-0000-0000086D0000}"/>
    <cellStyle name="Porcentagem 2 6 6 2 4 4" xfId="27771" xr:uid="{00000000-0005-0000-0000-0000096D0000}"/>
    <cellStyle name="Porcentagem 2 6 6 2 5" xfId="27772" xr:uid="{00000000-0005-0000-0000-00000A6D0000}"/>
    <cellStyle name="Porcentagem 2 6 6 2 5 2" xfId="27773" xr:uid="{00000000-0005-0000-0000-00000B6D0000}"/>
    <cellStyle name="Porcentagem 2 6 6 2 5 3" xfId="27774" xr:uid="{00000000-0005-0000-0000-00000C6D0000}"/>
    <cellStyle name="Porcentagem 2 6 6 2 6" xfId="27775" xr:uid="{00000000-0005-0000-0000-00000D6D0000}"/>
    <cellStyle name="Porcentagem 2 6 6 2 7" xfId="27776" xr:uid="{00000000-0005-0000-0000-00000E6D0000}"/>
    <cellStyle name="Porcentagem 2 6 6 3" xfId="27777" xr:uid="{00000000-0005-0000-0000-00000F6D0000}"/>
    <cellStyle name="Porcentagem 2 6 6 3 2" xfId="27778" xr:uid="{00000000-0005-0000-0000-0000106D0000}"/>
    <cellStyle name="Porcentagem 2 6 6 3 2 2" xfId="27779" xr:uid="{00000000-0005-0000-0000-0000116D0000}"/>
    <cellStyle name="Porcentagem 2 6 6 3 2 3" xfId="27780" xr:uid="{00000000-0005-0000-0000-0000126D0000}"/>
    <cellStyle name="Porcentagem 2 6 6 3 3" xfId="27781" xr:uid="{00000000-0005-0000-0000-0000136D0000}"/>
    <cellStyle name="Porcentagem 2 6 6 3 4" xfId="27782" xr:uid="{00000000-0005-0000-0000-0000146D0000}"/>
    <cellStyle name="Porcentagem 2 6 6 4" xfId="27783" xr:uid="{00000000-0005-0000-0000-0000156D0000}"/>
    <cellStyle name="Porcentagem 2 6 6 4 2" xfId="27784" xr:uid="{00000000-0005-0000-0000-0000166D0000}"/>
    <cellStyle name="Porcentagem 2 6 6 4 2 2" xfId="27785" xr:uid="{00000000-0005-0000-0000-0000176D0000}"/>
    <cellStyle name="Porcentagem 2 6 6 4 2 3" xfId="27786" xr:uid="{00000000-0005-0000-0000-0000186D0000}"/>
    <cellStyle name="Porcentagem 2 6 6 4 3" xfId="27787" xr:uid="{00000000-0005-0000-0000-0000196D0000}"/>
    <cellStyle name="Porcentagem 2 6 6 4 4" xfId="27788" xr:uid="{00000000-0005-0000-0000-00001A6D0000}"/>
    <cellStyle name="Porcentagem 2 6 6 5" xfId="27789" xr:uid="{00000000-0005-0000-0000-00001B6D0000}"/>
    <cellStyle name="Porcentagem 2 6 6 5 2" xfId="27790" xr:uid="{00000000-0005-0000-0000-00001C6D0000}"/>
    <cellStyle name="Porcentagem 2 6 6 5 2 2" xfId="27791" xr:uid="{00000000-0005-0000-0000-00001D6D0000}"/>
    <cellStyle name="Porcentagem 2 6 6 5 2 3" xfId="27792" xr:uid="{00000000-0005-0000-0000-00001E6D0000}"/>
    <cellStyle name="Porcentagem 2 6 6 5 3" xfId="27793" xr:uid="{00000000-0005-0000-0000-00001F6D0000}"/>
    <cellStyle name="Porcentagem 2 6 6 5 4" xfId="27794" xr:uid="{00000000-0005-0000-0000-0000206D0000}"/>
    <cellStyle name="Porcentagem 2 6 6 6" xfId="27795" xr:uid="{00000000-0005-0000-0000-0000216D0000}"/>
    <cellStyle name="Porcentagem 2 6 6 6 2" xfId="27796" xr:uid="{00000000-0005-0000-0000-0000226D0000}"/>
    <cellStyle name="Porcentagem 2 6 6 6 3" xfId="27797" xr:uid="{00000000-0005-0000-0000-0000236D0000}"/>
    <cellStyle name="Porcentagem 2 6 6 7" xfId="27798" xr:uid="{00000000-0005-0000-0000-0000246D0000}"/>
    <cellStyle name="Porcentagem 2 6 6 8" xfId="27799" xr:uid="{00000000-0005-0000-0000-0000256D0000}"/>
    <cellStyle name="Porcentagem 2 6 6 9" xfId="27800" xr:uid="{00000000-0005-0000-0000-0000266D0000}"/>
    <cellStyle name="Porcentagem 2 6 7" xfId="27801" xr:uid="{00000000-0005-0000-0000-0000276D0000}"/>
    <cellStyle name="Porcentagem 2 6 7 2" xfId="27802" xr:uid="{00000000-0005-0000-0000-0000286D0000}"/>
    <cellStyle name="Porcentagem 2 6 7 2 2" xfId="27803" xr:uid="{00000000-0005-0000-0000-0000296D0000}"/>
    <cellStyle name="Porcentagem 2 6 7 2 2 2" xfId="27804" xr:uid="{00000000-0005-0000-0000-00002A6D0000}"/>
    <cellStyle name="Porcentagem 2 6 7 2 2 2 2" xfId="27805" xr:uid="{00000000-0005-0000-0000-00002B6D0000}"/>
    <cellStyle name="Porcentagem 2 6 7 2 2 2 3" xfId="27806" xr:uid="{00000000-0005-0000-0000-00002C6D0000}"/>
    <cellStyle name="Porcentagem 2 6 7 2 2 3" xfId="27807" xr:uid="{00000000-0005-0000-0000-00002D6D0000}"/>
    <cellStyle name="Porcentagem 2 6 7 2 2 4" xfId="27808" xr:uid="{00000000-0005-0000-0000-00002E6D0000}"/>
    <cellStyle name="Porcentagem 2 6 7 2 3" xfId="27809" xr:uid="{00000000-0005-0000-0000-00002F6D0000}"/>
    <cellStyle name="Porcentagem 2 6 7 2 3 2" xfId="27810" xr:uid="{00000000-0005-0000-0000-0000306D0000}"/>
    <cellStyle name="Porcentagem 2 6 7 2 3 2 2" xfId="27811" xr:uid="{00000000-0005-0000-0000-0000316D0000}"/>
    <cellStyle name="Porcentagem 2 6 7 2 3 2 3" xfId="27812" xr:uid="{00000000-0005-0000-0000-0000326D0000}"/>
    <cellStyle name="Porcentagem 2 6 7 2 3 3" xfId="27813" xr:uid="{00000000-0005-0000-0000-0000336D0000}"/>
    <cellStyle name="Porcentagem 2 6 7 2 3 4" xfId="27814" xr:uid="{00000000-0005-0000-0000-0000346D0000}"/>
    <cellStyle name="Porcentagem 2 6 7 2 4" xfId="27815" xr:uid="{00000000-0005-0000-0000-0000356D0000}"/>
    <cellStyle name="Porcentagem 2 6 7 2 4 2" xfId="27816" xr:uid="{00000000-0005-0000-0000-0000366D0000}"/>
    <cellStyle name="Porcentagem 2 6 7 2 4 2 2" xfId="27817" xr:uid="{00000000-0005-0000-0000-0000376D0000}"/>
    <cellStyle name="Porcentagem 2 6 7 2 4 2 3" xfId="27818" xr:uid="{00000000-0005-0000-0000-0000386D0000}"/>
    <cellStyle name="Porcentagem 2 6 7 2 4 3" xfId="27819" xr:uid="{00000000-0005-0000-0000-0000396D0000}"/>
    <cellStyle name="Porcentagem 2 6 7 2 4 4" xfId="27820" xr:uid="{00000000-0005-0000-0000-00003A6D0000}"/>
    <cellStyle name="Porcentagem 2 6 7 2 5" xfId="27821" xr:uid="{00000000-0005-0000-0000-00003B6D0000}"/>
    <cellStyle name="Porcentagem 2 6 7 2 5 2" xfId="27822" xr:uid="{00000000-0005-0000-0000-00003C6D0000}"/>
    <cellStyle name="Porcentagem 2 6 7 2 5 3" xfId="27823" xr:uid="{00000000-0005-0000-0000-00003D6D0000}"/>
    <cellStyle name="Porcentagem 2 6 7 2 6" xfId="27824" xr:uid="{00000000-0005-0000-0000-00003E6D0000}"/>
    <cellStyle name="Porcentagem 2 6 7 2 7" xfId="27825" xr:uid="{00000000-0005-0000-0000-00003F6D0000}"/>
    <cellStyle name="Porcentagem 2 6 7 3" xfId="27826" xr:uid="{00000000-0005-0000-0000-0000406D0000}"/>
    <cellStyle name="Porcentagem 2 6 7 3 2" xfId="27827" xr:uid="{00000000-0005-0000-0000-0000416D0000}"/>
    <cellStyle name="Porcentagem 2 6 7 3 2 2" xfId="27828" xr:uid="{00000000-0005-0000-0000-0000426D0000}"/>
    <cellStyle name="Porcentagem 2 6 7 3 2 3" xfId="27829" xr:uid="{00000000-0005-0000-0000-0000436D0000}"/>
    <cellStyle name="Porcentagem 2 6 7 3 3" xfId="27830" xr:uid="{00000000-0005-0000-0000-0000446D0000}"/>
    <cellStyle name="Porcentagem 2 6 7 3 4" xfId="27831" xr:uid="{00000000-0005-0000-0000-0000456D0000}"/>
    <cellStyle name="Porcentagem 2 6 7 4" xfId="27832" xr:uid="{00000000-0005-0000-0000-0000466D0000}"/>
    <cellStyle name="Porcentagem 2 6 7 4 2" xfId="27833" xr:uid="{00000000-0005-0000-0000-0000476D0000}"/>
    <cellStyle name="Porcentagem 2 6 7 4 2 2" xfId="27834" xr:uid="{00000000-0005-0000-0000-0000486D0000}"/>
    <cellStyle name="Porcentagem 2 6 7 4 2 3" xfId="27835" xr:uid="{00000000-0005-0000-0000-0000496D0000}"/>
    <cellStyle name="Porcentagem 2 6 7 4 3" xfId="27836" xr:uid="{00000000-0005-0000-0000-00004A6D0000}"/>
    <cellStyle name="Porcentagem 2 6 7 4 4" xfId="27837" xr:uid="{00000000-0005-0000-0000-00004B6D0000}"/>
    <cellStyle name="Porcentagem 2 6 7 5" xfId="27838" xr:uid="{00000000-0005-0000-0000-00004C6D0000}"/>
    <cellStyle name="Porcentagem 2 6 7 5 2" xfId="27839" xr:uid="{00000000-0005-0000-0000-00004D6D0000}"/>
    <cellStyle name="Porcentagem 2 6 7 5 2 2" xfId="27840" xr:uid="{00000000-0005-0000-0000-00004E6D0000}"/>
    <cellStyle name="Porcentagem 2 6 7 5 2 3" xfId="27841" xr:uid="{00000000-0005-0000-0000-00004F6D0000}"/>
    <cellStyle name="Porcentagem 2 6 7 5 3" xfId="27842" xr:uid="{00000000-0005-0000-0000-0000506D0000}"/>
    <cellStyle name="Porcentagem 2 6 7 5 4" xfId="27843" xr:uid="{00000000-0005-0000-0000-0000516D0000}"/>
    <cellStyle name="Porcentagem 2 6 7 6" xfId="27844" xr:uid="{00000000-0005-0000-0000-0000526D0000}"/>
    <cellStyle name="Porcentagem 2 6 7 6 2" xfId="27845" xr:uid="{00000000-0005-0000-0000-0000536D0000}"/>
    <cellStyle name="Porcentagem 2 6 7 6 3" xfId="27846" xr:uid="{00000000-0005-0000-0000-0000546D0000}"/>
    <cellStyle name="Porcentagem 2 6 7 7" xfId="27847" xr:uid="{00000000-0005-0000-0000-0000556D0000}"/>
    <cellStyle name="Porcentagem 2 6 7 8" xfId="27848" xr:uid="{00000000-0005-0000-0000-0000566D0000}"/>
    <cellStyle name="Porcentagem 2 6 8" xfId="27849" xr:uid="{00000000-0005-0000-0000-0000576D0000}"/>
    <cellStyle name="Porcentagem 2 6 8 2" xfId="27850" xr:uid="{00000000-0005-0000-0000-0000586D0000}"/>
    <cellStyle name="Porcentagem 2 6 8 2 2" xfId="27851" xr:uid="{00000000-0005-0000-0000-0000596D0000}"/>
    <cellStyle name="Porcentagem 2 6 8 2 2 2" xfId="27852" xr:uid="{00000000-0005-0000-0000-00005A6D0000}"/>
    <cellStyle name="Porcentagem 2 6 8 2 2 3" xfId="27853" xr:uid="{00000000-0005-0000-0000-00005B6D0000}"/>
    <cellStyle name="Porcentagem 2 6 8 2 3" xfId="27854" xr:uid="{00000000-0005-0000-0000-00005C6D0000}"/>
    <cellStyle name="Porcentagem 2 6 8 2 4" xfId="27855" xr:uid="{00000000-0005-0000-0000-00005D6D0000}"/>
    <cellStyle name="Porcentagem 2 6 8 3" xfId="27856" xr:uid="{00000000-0005-0000-0000-00005E6D0000}"/>
    <cellStyle name="Porcentagem 2 6 8 3 2" xfId="27857" xr:uid="{00000000-0005-0000-0000-00005F6D0000}"/>
    <cellStyle name="Porcentagem 2 6 8 3 2 2" xfId="27858" xr:uid="{00000000-0005-0000-0000-0000606D0000}"/>
    <cellStyle name="Porcentagem 2 6 8 3 2 3" xfId="27859" xr:uid="{00000000-0005-0000-0000-0000616D0000}"/>
    <cellStyle name="Porcentagem 2 6 8 3 3" xfId="27860" xr:uid="{00000000-0005-0000-0000-0000626D0000}"/>
    <cellStyle name="Porcentagem 2 6 8 3 4" xfId="27861" xr:uid="{00000000-0005-0000-0000-0000636D0000}"/>
    <cellStyle name="Porcentagem 2 6 8 4" xfId="27862" xr:uid="{00000000-0005-0000-0000-0000646D0000}"/>
    <cellStyle name="Porcentagem 2 6 8 4 2" xfId="27863" xr:uid="{00000000-0005-0000-0000-0000656D0000}"/>
    <cellStyle name="Porcentagem 2 6 8 4 2 2" xfId="27864" xr:uid="{00000000-0005-0000-0000-0000666D0000}"/>
    <cellStyle name="Porcentagem 2 6 8 4 2 3" xfId="27865" xr:uid="{00000000-0005-0000-0000-0000676D0000}"/>
    <cellStyle name="Porcentagem 2 6 8 4 3" xfId="27866" xr:uid="{00000000-0005-0000-0000-0000686D0000}"/>
    <cellStyle name="Porcentagem 2 6 8 4 4" xfId="27867" xr:uid="{00000000-0005-0000-0000-0000696D0000}"/>
    <cellStyle name="Porcentagem 2 6 8 5" xfId="27868" xr:uid="{00000000-0005-0000-0000-00006A6D0000}"/>
    <cellStyle name="Porcentagem 2 6 8 5 2" xfId="27869" xr:uid="{00000000-0005-0000-0000-00006B6D0000}"/>
    <cellStyle name="Porcentagem 2 6 8 5 3" xfId="27870" xr:uid="{00000000-0005-0000-0000-00006C6D0000}"/>
    <cellStyle name="Porcentagem 2 6 8 6" xfId="27871" xr:uid="{00000000-0005-0000-0000-00006D6D0000}"/>
    <cellStyle name="Porcentagem 2 6 8 7" xfId="27872" xr:uid="{00000000-0005-0000-0000-00006E6D0000}"/>
    <cellStyle name="Porcentagem 2 6 9" xfId="27873" xr:uid="{00000000-0005-0000-0000-00006F6D0000}"/>
    <cellStyle name="Porcentagem 2 6 9 2" xfId="27874" xr:uid="{00000000-0005-0000-0000-0000706D0000}"/>
    <cellStyle name="Porcentagem 2 6 9 2 2" xfId="27875" xr:uid="{00000000-0005-0000-0000-0000716D0000}"/>
    <cellStyle name="Porcentagem 2 6 9 2 3" xfId="27876" xr:uid="{00000000-0005-0000-0000-0000726D0000}"/>
    <cellStyle name="Porcentagem 2 6 9 3" xfId="27877" xr:uid="{00000000-0005-0000-0000-0000736D0000}"/>
    <cellStyle name="Porcentagem 2 6 9 4" xfId="27878" xr:uid="{00000000-0005-0000-0000-0000746D0000}"/>
    <cellStyle name="Porcentagem 2 7" xfId="27879" xr:uid="{00000000-0005-0000-0000-0000756D0000}"/>
    <cellStyle name="Porcentagem 2 7 2" xfId="27880" xr:uid="{00000000-0005-0000-0000-0000766D0000}"/>
    <cellStyle name="Porcentagem 2 7 2 2" xfId="27881" xr:uid="{00000000-0005-0000-0000-0000776D0000}"/>
    <cellStyle name="Porcentagem 2 7 2 3" xfId="27882" xr:uid="{00000000-0005-0000-0000-0000786D0000}"/>
    <cellStyle name="Porcentagem 2 7 2 3 2" xfId="27883" xr:uid="{00000000-0005-0000-0000-0000796D0000}"/>
    <cellStyle name="Porcentagem 2 7 2 3 2 2" xfId="27884" xr:uid="{00000000-0005-0000-0000-00007A6D0000}"/>
    <cellStyle name="Porcentagem 2 7 2 3 2 2 2" xfId="27885" xr:uid="{00000000-0005-0000-0000-00007B6D0000}"/>
    <cellStyle name="Porcentagem 2 7 2 3 2 2 3" xfId="27886" xr:uid="{00000000-0005-0000-0000-00007C6D0000}"/>
    <cellStyle name="Porcentagem 2 7 2 3 2 3" xfId="27887" xr:uid="{00000000-0005-0000-0000-00007D6D0000}"/>
    <cellStyle name="Porcentagem 2 7 2 3 2 4" xfId="27888" xr:uid="{00000000-0005-0000-0000-00007E6D0000}"/>
    <cellStyle name="Porcentagem 2 7 2 3 3" xfId="27889" xr:uid="{00000000-0005-0000-0000-00007F6D0000}"/>
    <cellStyle name="Porcentagem 2 7 2 3 3 2" xfId="27890" xr:uid="{00000000-0005-0000-0000-0000806D0000}"/>
    <cellStyle name="Porcentagem 2 7 2 3 3 2 2" xfId="27891" xr:uid="{00000000-0005-0000-0000-0000816D0000}"/>
    <cellStyle name="Porcentagem 2 7 2 3 3 2 3" xfId="27892" xr:uid="{00000000-0005-0000-0000-0000826D0000}"/>
    <cellStyle name="Porcentagem 2 7 2 3 3 3" xfId="27893" xr:uid="{00000000-0005-0000-0000-0000836D0000}"/>
    <cellStyle name="Porcentagem 2 7 2 3 3 4" xfId="27894" xr:uid="{00000000-0005-0000-0000-0000846D0000}"/>
    <cellStyle name="Porcentagem 2 7 2 3 4" xfId="27895" xr:uid="{00000000-0005-0000-0000-0000856D0000}"/>
    <cellStyle name="Porcentagem 2 7 2 3 4 2" xfId="27896" xr:uid="{00000000-0005-0000-0000-0000866D0000}"/>
    <cellStyle name="Porcentagem 2 7 2 3 4 2 2" xfId="27897" xr:uid="{00000000-0005-0000-0000-0000876D0000}"/>
    <cellStyle name="Porcentagem 2 7 2 3 4 2 3" xfId="27898" xr:uid="{00000000-0005-0000-0000-0000886D0000}"/>
    <cellStyle name="Porcentagem 2 7 2 3 4 3" xfId="27899" xr:uid="{00000000-0005-0000-0000-0000896D0000}"/>
    <cellStyle name="Porcentagem 2 7 2 3 4 4" xfId="27900" xr:uid="{00000000-0005-0000-0000-00008A6D0000}"/>
    <cellStyle name="Porcentagem 2 7 2 3 5" xfId="27901" xr:uid="{00000000-0005-0000-0000-00008B6D0000}"/>
    <cellStyle name="Porcentagem 2 7 2 3 5 2" xfId="27902" xr:uid="{00000000-0005-0000-0000-00008C6D0000}"/>
    <cellStyle name="Porcentagem 2 7 2 3 5 3" xfId="27903" xr:uid="{00000000-0005-0000-0000-00008D6D0000}"/>
    <cellStyle name="Porcentagem 2 7 2 3 6" xfId="27904" xr:uid="{00000000-0005-0000-0000-00008E6D0000}"/>
    <cellStyle name="Porcentagem 2 7 2 3 7" xfId="27905" xr:uid="{00000000-0005-0000-0000-00008F6D0000}"/>
    <cellStyle name="Porcentagem 2 7 3" xfId="27906" xr:uid="{00000000-0005-0000-0000-0000906D0000}"/>
    <cellStyle name="Porcentagem 2 7 3 2" xfId="27907" xr:uid="{00000000-0005-0000-0000-0000916D0000}"/>
    <cellStyle name="Porcentagem 2 7 3 3" xfId="27908" xr:uid="{00000000-0005-0000-0000-0000926D0000}"/>
    <cellStyle name="Porcentagem 2 7 4" xfId="27909" xr:uid="{00000000-0005-0000-0000-0000936D0000}"/>
    <cellStyle name="Porcentagem 2 7 4 2" xfId="27910" xr:uid="{00000000-0005-0000-0000-0000946D0000}"/>
    <cellStyle name="Porcentagem 2 7 4 2 2" xfId="27911" xr:uid="{00000000-0005-0000-0000-0000956D0000}"/>
    <cellStyle name="Porcentagem 2 7 4 2 2 2" xfId="27912" xr:uid="{00000000-0005-0000-0000-0000966D0000}"/>
    <cellStyle name="Porcentagem 2 7 4 2 2 3" xfId="27913" xr:uid="{00000000-0005-0000-0000-0000976D0000}"/>
    <cellStyle name="Porcentagem 2 7 4 2 3" xfId="27914" xr:uid="{00000000-0005-0000-0000-0000986D0000}"/>
    <cellStyle name="Porcentagem 2 7 4 2 4" xfId="27915" xr:uid="{00000000-0005-0000-0000-0000996D0000}"/>
    <cellStyle name="Porcentagem 2 7 4 3" xfId="27916" xr:uid="{00000000-0005-0000-0000-00009A6D0000}"/>
    <cellStyle name="Porcentagem 2 7 4 3 2" xfId="27917" xr:uid="{00000000-0005-0000-0000-00009B6D0000}"/>
    <cellStyle name="Porcentagem 2 7 4 3 2 2" xfId="27918" xr:uid="{00000000-0005-0000-0000-00009C6D0000}"/>
    <cellStyle name="Porcentagem 2 7 4 3 2 3" xfId="27919" xr:uid="{00000000-0005-0000-0000-00009D6D0000}"/>
    <cellStyle name="Porcentagem 2 7 4 3 3" xfId="27920" xr:uid="{00000000-0005-0000-0000-00009E6D0000}"/>
    <cellStyle name="Porcentagem 2 7 4 3 4" xfId="27921" xr:uid="{00000000-0005-0000-0000-00009F6D0000}"/>
    <cellStyle name="Porcentagem 2 7 4 4" xfId="27922" xr:uid="{00000000-0005-0000-0000-0000A06D0000}"/>
    <cellStyle name="Porcentagem 2 7 4 4 2" xfId="27923" xr:uid="{00000000-0005-0000-0000-0000A16D0000}"/>
    <cellStyle name="Porcentagem 2 7 4 4 2 2" xfId="27924" xr:uid="{00000000-0005-0000-0000-0000A26D0000}"/>
    <cellStyle name="Porcentagem 2 7 4 4 2 3" xfId="27925" xr:uid="{00000000-0005-0000-0000-0000A36D0000}"/>
    <cellStyle name="Porcentagem 2 7 4 4 3" xfId="27926" xr:uid="{00000000-0005-0000-0000-0000A46D0000}"/>
    <cellStyle name="Porcentagem 2 7 4 4 4" xfId="27927" xr:uid="{00000000-0005-0000-0000-0000A56D0000}"/>
    <cellStyle name="Porcentagem 2 7 4 5" xfId="27928" xr:uid="{00000000-0005-0000-0000-0000A66D0000}"/>
    <cellStyle name="Porcentagem 2 7 4 5 2" xfId="27929" xr:uid="{00000000-0005-0000-0000-0000A76D0000}"/>
    <cellStyle name="Porcentagem 2 7 4 5 3" xfId="27930" xr:uid="{00000000-0005-0000-0000-0000A86D0000}"/>
    <cellStyle name="Porcentagem 2 7 4 6" xfId="27931" xr:uid="{00000000-0005-0000-0000-0000A96D0000}"/>
    <cellStyle name="Porcentagem 2 7 4 7" xfId="27932" xr:uid="{00000000-0005-0000-0000-0000AA6D0000}"/>
    <cellStyle name="Porcentagem 2 7 5" xfId="27933" xr:uid="{00000000-0005-0000-0000-0000AB6D0000}"/>
    <cellStyle name="Porcentagem 2 8" xfId="27934" xr:uid="{00000000-0005-0000-0000-0000AC6D0000}"/>
    <cellStyle name="Porcentagem 2 8 2" xfId="27935" xr:uid="{00000000-0005-0000-0000-0000AD6D0000}"/>
    <cellStyle name="Porcentagem 2 8 3" xfId="27936" xr:uid="{00000000-0005-0000-0000-0000AE6D0000}"/>
    <cellStyle name="Porcentagem 2 9" xfId="27937" xr:uid="{00000000-0005-0000-0000-0000AF6D0000}"/>
    <cellStyle name="Porcentagem 2 9 2" xfId="27938" xr:uid="{00000000-0005-0000-0000-0000B06D0000}"/>
    <cellStyle name="Porcentagem 20" xfId="43940" xr:uid="{00000000-0005-0000-0000-0000B16D0000}"/>
    <cellStyle name="Porcentagem 21" xfId="44017" xr:uid="{00000000-0005-0000-0000-0000B26D0000}"/>
    <cellStyle name="Porcentagem 22" xfId="44085" xr:uid="{2289F1C7-379E-4B78-9CDB-AE16C9BBE00F}"/>
    <cellStyle name="Porcentagem 3" xfId="36" xr:uid="{00000000-0005-0000-0000-0000B36D0000}"/>
    <cellStyle name="Porcentagem 3 2" xfId="27939" xr:uid="{00000000-0005-0000-0000-0000B46D0000}"/>
    <cellStyle name="Porcentagem 3 2 2" xfId="27940" xr:uid="{00000000-0005-0000-0000-0000B56D0000}"/>
    <cellStyle name="Porcentagem 3 2 3" xfId="27941" xr:uid="{00000000-0005-0000-0000-0000B66D0000}"/>
    <cellStyle name="Porcentagem 3 3" xfId="27942" xr:uid="{00000000-0005-0000-0000-0000B76D0000}"/>
    <cellStyle name="Porcentagem 3 3 10" xfId="27943" xr:uid="{00000000-0005-0000-0000-0000B86D0000}"/>
    <cellStyle name="Porcentagem 3 3 10 2" xfId="27944" xr:uid="{00000000-0005-0000-0000-0000B96D0000}"/>
    <cellStyle name="Porcentagem 3 3 10 2 2" xfId="27945" xr:uid="{00000000-0005-0000-0000-0000BA6D0000}"/>
    <cellStyle name="Porcentagem 3 3 10 2 2 2" xfId="27946" xr:uid="{00000000-0005-0000-0000-0000BB6D0000}"/>
    <cellStyle name="Porcentagem 3 3 10 2 2 3" xfId="27947" xr:uid="{00000000-0005-0000-0000-0000BC6D0000}"/>
    <cellStyle name="Porcentagem 3 3 10 2 3" xfId="27948" xr:uid="{00000000-0005-0000-0000-0000BD6D0000}"/>
    <cellStyle name="Porcentagem 3 3 10 2 4" xfId="27949" xr:uid="{00000000-0005-0000-0000-0000BE6D0000}"/>
    <cellStyle name="Porcentagem 3 3 10 3" xfId="27950" xr:uid="{00000000-0005-0000-0000-0000BF6D0000}"/>
    <cellStyle name="Porcentagem 3 3 10 3 2" xfId="27951" xr:uid="{00000000-0005-0000-0000-0000C06D0000}"/>
    <cellStyle name="Porcentagem 3 3 10 3 2 2" xfId="27952" xr:uid="{00000000-0005-0000-0000-0000C16D0000}"/>
    <cellStyle name="Porcentagem 3 3 10 3 2 3" xfId="27953" xr:uid="{00000000-0005-0000-0000-0000C26D0000}"/>
    <cellStyle name="Porcentagem 3 3 10 3 3" xfId="27954" xr:uid="{00000000-0005-0000-0000-0000C36D0000}"/>
    <cellStyle name="Porcentagem 3 3 10 3 4" xfId="27955" xr:uid="{00000000-0005-0000-0000-0000C46D0000}"/>
    <cellStyle name="Porcentagem 3 3 10 4" xfId="27956" xr:uid="{00000000-0005-0000-0000-0000C56D0000}"/>
    <cellStyle name="Porcentagem 3 3 10 4 2" xfId="27957" xr:uid="{00000000-0005-0000-0000-0000C66D0000}"/>
    <cellStyle name="Porcentagem 3 3 10 4 2 2" xfId="27958" xr:uid="{00000000-0005-0000-0000-0000C76D0000}"/>
    <cellStyle name="Porcentagem 3 3 10 4 2 3" xfId="27959" xr:uid="{00000000-0005-0000-0000-0000C86D0000}"/>
    <cellStyle name="Porcentagem 3 3 10 4 3" xfId="27960" xr:uid="{00000000-0005-0000-0000-0000C96D0000}"/>
    <cellStyle name="Porcentagem 3 3 10 4 4" xfId="27961" xr:uid="{00000000-0005-0000-0000-0000CA6D0000}"/>
    <cellStyle name="Porcentagem 3 3 10 5" xfId="27962" xr:uid="{00000000-0005-0000-0000-0000CB6D0000}"/>
    <cellStyle name="Porcentagem 3 3 10 5 2" xfId="27963" xr:uid="{00000000-0005-0000-0000-0000CC6D0000}"/>
    <cellStyle name="Porcentagem 3 3 10 5 3" xfId="27964" xr:uid="{00000000-0005-0000-0000-0000CD6D0000}"/>
    <cellStyle name="Porcentagem 3 3 10 6" xfId="27965" xr:uid="{00000000-0005-0000-0000-0000CE6D0000}"/>
    <cellStyle name="Porcentagem 3 3 10 7" xfId="27966" xr:uid="{00000000-0005-0000-0000-0000CF6D0000}"/>
    <cellStyle name="Porcentagem 3 3 10 8" xfId="27967" xr:uid="{00000000-0005-0000-0000-0000D06D0000}"/>
    <cellStyle name="Porcentagem 3 3 11" xfId="27968" xr:uid="{00000000-0005-0000-0000-0000D16D0000}"/>
    <cellStyle name="Porcentagem 3 3 11 2" xfId="27969" xr:uid="{00000000-0005-0000-0000-0000D26D0000}"/>
    <cellStyle name="Porcentagem 3 3 11 2 2" xfId="27970" xr:uid="{00000000-0005-0000-0000-0000D36D0000}"/>
    <cellStyle name="Porcentagem 3 3 11 2 3" xfId="27971" xr:uid="{00000000-0005-0000-0000-0000D46D0000}"/>
    <cellStyle name="Porcentagem 3 3 11 3" xfId="27972" xr:uid="{00000000-0005-0000-0000-0000D56D0000}"/>
    <cellStyle name="Porcentagem 3 3 11 4" xfId="27973" xr:uid="{00000000-0005-0000-0000-0000D66D0000}"/>
    <cellStyle name="Porcentagem 3 3 11 5" xfId="27974" xr:uid="{00000000-0005-0000-0000-0000D76D0000}"/>
    <cellStyle name="Porcentagem 3 3 12" xfId="27975" xr:uid="{00000000-0005-0000-0000-0000D86D0000}"/>
    <cellStyle name="Porcentagem 3 3 12 2" xfId="27976" xr:uid="{00000000-0005-0000-0000-0000D96D0000}"/>
    <cellStyle name="Porcentagem 3 3 12 2 2" xfId="27977" xr:uid="{00000000-0005-0000-0000-0000DA6D0000}"/>
    <cellStyle name="Porcentagem 3 3 12 2 3" xfId="27978" xr:uid="{00000000-0005-0000-0000-0000DB6D0000}"/>
    <cellStyle name="Porcentagem 3 3 12 3" xfId="27979" xr:uid="{00000000-0005-0000-0000-0000DC6D0000}"/>
    <cellStyle name="Porcentagem 3 3 12 4" xfId="27980" xr:uid="{00000000-0005-0000-0000-0000DD6D0000}"/>
    <cellStyle name="Porcentagem 3 3 13" xfId="27981" xr:uid="{00000000-0005-0000-0000-0000DE6D0000}"/>
    <cellStyle name="Porcentagem 3 3 13 2" xfId="27982" xr:uid="{00000000-0005-0000-0000-0000DF6D0000}"/>
    <cellStyle name="Porcentagem 3 3 13 2 2" xfId="27983" xr:uid="{00000000-0005-0000-0000-0000E06D0000}"/>
    <cellStyle name="Porcentagem 3 3 13 2 3" xfId="27984" xr:uid="{00000000-0005-0000-0000-0000E16D0000}"/>
    <cellStyle name="Porcentagem 3 3 13 3" xfId="27985" xr:uid="{00000000-0005-0000-0000-0000E26D0000}"/>
    <cellStyle name="Porcentagem 3 3 13 4" xfId="27986" xr:uid="{00000000-0005-0000-0000-0000E36D0000}"/>
    <cellStyle name="Porcentagem 3 3 14" xfId="27987" xr:uid="{00000000-0005-0000-0000-0000E46D0000}"/>
    <cellStyle name="Porcentagem 3 3 14 2" xfId="27988" xr:uid="{00000000-0005-0000-0000-0000E56D0000}"/>
    <cellStyle name="Porcentagem 3 3 14 3" xfId="27989" xr:uid="{00000000-0005-0000-0000-0000E66D0000}"/>
    <cellStyle name="Porcentagem 3 3 15" xfId="27990" xr:uid="{00000000-0005-0000-0000-0000E76D0000}"/>
    <cellStyle name="Porcentagem 3 3 16" xfId="27991" xr:uid="{00000000-0005-0000-0000-0000E86D0000}"/>
    <cellStyle name="Porcentagem 3 3 17" xfId="27992" xr:uid="{00000000-0005-0000-0000-0000E96D0000}"/>
    <cellStyle name="Porcentagem 3 3 18" xfId="27993" xr:uid="{00000000-0005-0000-0000-0000EA6D0000}"/>
    <cellStyle name="Porcentagem 3 3 19" xfId="27994" xr:uid="{00000000-0005-0000-0000-0000EB6D0000}"/>
    <cellStyle name="Porcentagem 3 3 2" xfId="27995" xr:uid="{00000000-0005-0000-0000-0000EC6D0000}"/>
    <cellStyle name="Porcentagem 3 3 2 10" xfId="27996" xr:uid="{00000000-0005-0000-0000-0000ED6D0000}"/>
    <cellStyle name="Porcentagem 3 3 2 11" xfId="27997" xr:uid="{00000000-0005-0000-0000-0000EE6D0000}"/>
    <cellStyle name="Porcentagem 3 3 2 2" xfId="27998" xr:uid="{00000000-0005-0000-0000-0000EF6D0000}"/>
    <cellStyle name="Porcentagem 3 3 2 2 10" xfId="27999" xr:uid="{00000000-0005-0000-0000-0000F06D0000}"/>
    <cellStyle name="Porcentagem 3 3 2 2 2" xfId="28000" xr:uid="{00000000-0005-0000-0000-0000F16D0000}"/>
    <cellStyle name="Porcentagem 3 3 2 2 2 2" xfId="28001" xr:uid="{00000000-0005-0000-0000-0000F26D0000}"/>
    <cellStyle name="Porcentagem 3 3 2 2 2 2 2" xfId="28002" xr:uid="{00000000-0005-0000-0000-0000F36D0000}"/>
    <cellStyle name="Porcentagem 3 3 2 2 2 2 2 2" xfId="28003" xr:uid="{00000000-0005-0000-0000-0000F46D0000}"/>
    <cellStyle name="Porcentagem 3 3 2 2 2 2 2 2 2" xfId="28004" xr:uid="{00000000-0005-0000-0000-0000F56D0000}"/>
    <cellStyle name="Porcentagem 3 3 2 2 2 2 2 2 3" xfId="28005" xr:uid="{00000000-0005-0000-0000-0000F66D0000}"/>
    <cellStyle name="Porcentagem 3 3 2 2 2 2 2 3" xfId="28006" xr:uid="{00000000-0005-0000-0000-0000F76D0000}"/>
    <cellStyle name="Porcentagem 3 3 2 2 2 2 2 4" xfId="28007" xr:uid="{00000000-0005-0000-0000-0000F86D0000}"/>
    <cellStyle name="Porcentagem 3 3 2 2 2 2 3" xfId="28008" xr:uid="{00000000-0005-0000-0000-0000F96D0000}"/>
    <cellStyle name="Porcentagem 3 3 2 2 2 2 3 2" xfId="28009" xr:uid="{00000000-0005-0000-0000-0000FA6D0000}"/>
    <cellStyle name="Porcentagem 3 3 2 2 2 2 3 2 2" xfId="28010" xr:uid="{00000000-0005-0000-0000-0000FB6D0000}"/>
    <cellStyle name="Porcentagem 3 3 2 2 2 2 3 2 3" xfId="28011" xr:uid="{00000000-0005-0000-0000-0000FC6D0000}"/>
    <cellStyle name="Porcentagem 3 3 2 2 2 2 3 3" xfId="28012" xr:uid="{00000000-0005-0000-0000-0000FD6D0000}"/>
    <cellStyle name="Porcentagem 3 3 2 2 2 2 3 4" xfId="28013" xr:uid="{00000000-0005-0000-0000-0000FE6D0000}"/>
    <cellStyle name="Porcentagem 3 3 2 2 2 2 4" xfId="28014" xr:uid="{00000000-0005-0000-0000-0000FF6D0000}"/>
    <cellStyle name="Porcentagem 3 3 2 2 2 2 4 2" xfId="28015" xr:uid="{00000000-0005-0000-0000-0000006E0000}"/>
    <cellStyle name="Porcentagem 3 3 2 2 2 2 4 2 2" xfId="28016" xr:uid="{00000000-0005-0000-0000-0000016E0000}"/>
    <cellStyle name="Porcentagem 3 3 2 2 2 2 4 2 3" xfId="28017" xr:uid="{00000000-0005-0000-0000-0000026E0000}"/>
    <cellStyle name="Porcentagem 3 3 2 2 2 2 4 3" xfId="28018" xr:uid="{00000000-0005-0000-0000-0000036E0000}"/>
    <cellStyle name="Porcentagem 3 3 2 2 2 2 4 4" xfId="28019" xr:uid="{00000000-0005-0000-0000-0000046E0000}"/>
    <cellStyle name="Porcentagem 3 3 2 2 2 2 5" xfId="28020" xr:uid="{00000000-0005-0000-0000-0000056E0000}"/>
    <cellStyle name="Porcentagem 3 3 2 2 2 2 5 2" xfId="28021" xr:uid="{00000000-0005-0000-0000-0000066E0000}"/>
    <cellStyle name="Porcentagem 3 3 2 2 2 2 5 3" xfId="28022" xr:uid="{00000000-0005-0000-0000-0000076E0000}"/>
    <cellStyle name="Porcentagem 3 3 2 2 2 2 6" xfId="28023" xr:uid="{00000000-0005-0000-0000-0000086E0000}"/>
    <cellStyle name="Porcentagem 3 3 2 2 2 2 7" xfId="28024" xr:uid="{00000000-0005-0000-0000-0000096E0000}"/>
    <cellStyle name="Porcentagem 3 3 2 2 2 3" xfId="28025" xr:uid="{00000000-0005-0000-0000-00000A6E0000}"/>
    <cellStyle name="Porcentagem 3 3 2 2 2 3 2" xfId="28026" xr:uid="{00000000-0005-0000-0000-00000B6E0000}"/>
    <cellStyle name="Porcentagem 3 3 2 2 2 3 2 2" xfId="28027" xr:uid="{00000000-0005-0000-0000-00000C6E0000}"/>
    <cellStyle name="Porcentagem 3 3 2 2 2 3 2 3" xfId="28028" xr:uid="{00000000-0005-0000-0000-00000D6E0000}"/>
    <cellStyle name="Porcentagem 3 3 2 2 2 3 3" xfId="28029" xr:uid="{00000000-0005-0000-0000-00000E6E0000}"/>
    <cellStyle name="Porcentagem 3 3 2 2 2 3 4" xfId="28030" xr:uid="{00000000-0005-0000-0000-00000F6E0000}"/>
    <cellStyle name="Porcentagem 3 3 2 2 2 4" xfId="28031" xr:uid="{00000000-0005-0000-0000-0000106E0000}"/>
    <cellStyle name="Porcentagem 3 3 2 2 2 4 2" xfId="28032" xr:uid="{00000000-0005-0000-0000-0000116E0000}"/>
    <cellStyle name="Porcentagem 3 3 2 2 2 4 2 2" xfId="28033" xr:uid="{00000000-0005-0000-0000-0000126E0000}"/>
    <cellStyle name="Porcentagem 3 3 2 2 2 4 2 3" xfId="28034" xr:uid="{00000000-0005-0000-0000-0000136E0000}"/>
    <cellStyle name="Porcentagem 3 3 2 2 2 4 3" xfId="28035" xr:uid="{00000000-0005-0000-0000-0000146E0000}"/>
    <cellStyle name="Porcentagem 3 3 2 2 2 4 4" xfId="28036" xr:uid="{00000000-0005-0000-0000-0000156E0000}"/>
    <cellStyle name="Porcentagem 3 3 2 2 2 5" xfId="28037" xr:uid="{00000000-0005-0000-0000-0000166E0000}"/>
    <cellStyle name="Porcentagem 3 3 2 2 2 5 2" xfId="28038" xr:uid="{00000000-0005-0000-0000-0000176E0000}"/>
    <cellStyle name="Porcentagem 3 3 2 2 2 5 2 2" xfId="28039" xr:uid="{00000000-0005-0000-0000-0000186E0000}"/>
    <cellStyle name="Porcentagem 3 3 2 2 2 5 2 3" xfId="28040" xr:uid="{00000000-0005-0000-0000-0000196E0000}"/>
    <cellStyle name="Porcentagem 3 3 2 2 2 5 3" xfId="28041" xr:uid="{00000000-0005-0000-0000-00001A6E0000}"/>
    <cellStyle name="Porcentagem 3 3 2 2 2 5 4" xfId="28042" xr:uid="{00000000-0005-0000-0000-00001B6E0000}"/>
    <cellStyle name="Porcentagem 3 3 2 2 2 6" xfId="28043" xr:uid="{00000000-0005-0000-0000-00001C6E0000}"/>
    <cellStyle name="Porcentagem 3 3 2 2 2 6 2" xfId="28044" xr:uid="{00000000-0005-0000-0000-00001D6E0000}"/>
    <cellStyle name="Porcentagem 3 3 2 2 2 6 3" xfId="28045" xr:uid="{00000000-0005-0000-0000-00001E6E0000}"/>
    <cellStyle name="Porcentagem 3 3 2 2 2 7" xfId="28046" xr:uid="{00000000-0005-0000-0000-00001F6E0000}"/>
    <cellStyle name="Porcentagem 3 3 2 2 2 8" xfId="28047" xr:uid="{00000000-0005-0000-0000-0000206E0000}"/>
    <cellStyle name="Porcentagem 3 3 2 2 2 9" xfId="28048" xr:uid="{00000000-0005-0000-0000-0000216E0000}"/>
    <cellStyle name="Porcentagem 3 3 2 2 3" xfId="28049" xr:uid="{00000000-0005-0000-0000-0000226E0000}"/>
    <cellStyle name="Porcentagem 3 3 2 2 3 2" xfId="28050" xr:uid="{00000000-0005-0000-0000-0000236E0000}"/>
    <cellStyle name="Porcentagem 3 3 2 2 3 2 2" xfId="28051" xr:uid="{00000000-0005-0000-0000-0000246E0000}"/>
    <cellStyle name="Porcentagem 3 3 2 2 3 2 2 2" xfId="28052" xr:uid="{00000000-0005-0000-0000-0000256E0000}"/>
    <cellStyle name="Porcentagem 3 3 2 2 3 2 2 3" xfId="28053" xr:uid="{00000000-0005-0000-0000-0000266E0000}"/>
    <cellStyle name="Porcentagem 3 3 2 2 3 2 3" xfId="28054" xr:uid="{00000000-0005-0000-0000-0000276E0000}"/>
    <cellStyle name="Porcentagem 3 3 2 2 3 2 4" xfId="28055" xr:uid="{00000000-0005-0000-0000-0000286E0000}"/>
    <cellStyle name="Porcentagem 3 3 2 2 3 3" xfId="28056" xr:uid="{00000000-0005-0000-0000-0000296E0000}"/>
    <cellStyle name="Porcentagem 3 3 2 2 3 3 2" xfId="28057" xr:uid="{00000000-0005-0000-0000-00002A6E0000}"/>
    <cellStyle name="Porcentagem 3 3 2 2 3 3 2 2" xfId="28058" xr:uid="{00000000-0005-0000-0000-00002B6E0000}"/>
    <cellStyle name="Porcentagem 3 3 2 2 3 3 2 3" xfId="28059" xr:uid="{00000000-0005-0000-0000-00002C6E0000}"/>
    <cellStyle name="Porcentagem 3 3 2 2 3 3 3" xfId="28060" xr:uid="{00000000-0005-0000-0000-00002D6E0000}"/>
    <cellStyle name="Porcentagem 3 3 2 2 3 3 4" xfId="28061" xr:uid="{00000000-0005-0000-0000-00002E6E0000}"/>
    <cellStyle name="Porcentagem 3 3 2 2 3 4" xfId="28062" xr:uid="{00000000-0005-0000-0000-00002F6E0000}"/>
    <cellStyle name="Porcentagem 3 3 2 2 3 4 2" xfId="28063" xr:uid="{00000000-0005-0000-0000-0000306E0000}"/>
    <cellStyle name="Porcentagem 3 3 2 2 3 4 2 2" xfId="28064" xr:uid="{00000000-0005-0000-0000-0000316E0000}"/>
    <cellStyle name="Porcentagem 3 3 2 2 3 4 2 3" xfId="28065" xr:uid="{00000000-0005-0000-0000-0000326E0000}"/>
    <cellStyle name="Porcentagem 3 3 2 2 3 4 3" xfId="28066" xr:uid="{00000000-0005-0000-0000-0000336E0000}"/>
    <cellStyle name="Porcentagem 3 3 2 2 3 4 4" xfId="28067" xr:uid="{00000000-0005-0000-0000-0000346E0000}"/>
    <cellStyle name="Porcentagem 3 3 2 2 3 5" xfId="28068" xr:uid="{00000000-0005-0000-0000-0000356E0000}"/>
    <cellStyle name="Porcentagem 3 3 2 2 3 5 2" xfId="28069" xr:uid="{00000000-0005-0000-0000-0000366E0000}"/>
    <cellStyle name="Porcentagem 3 3 2 2 3 5 3" xfId="28070" xr:uid="{00000000-0005-0000-0000-0000376E0000}"/>
    <cellStyle name="Porcentagem 3 3 2 2 3 6" xfId="28071" xr:uid="{00000000-0005-0000-0000-0000386E0000}"/>
    <cellStyle name="Porcentagem 3 3 2 2 3 7" xfId="28072" xr:uid="{00000000-0005-0000-0000-0000396E0000}"/>
    <cellStyle name="Porcentagem 3 3 2 2 4" xfId="28073" xr:uid="{00000000-0005-0000-0000-00003A6E0000}"/>
    <cellStyle name="Porcentagem 3 3 2 2 4 2" xfId="28074" xr:uid="{00000000-0005-0000-0000-00003B6E0000}"/>
    <cellStyle name="Porcentagem 3 3 2 2 4 2 2" xfId="28075" xr:uid="{00000000-0005-0000-0000-00003C6E0000}"/>
    <cellStyle name="Porcentagem 3 3 2 2 4 2 3" xfId="28076" xr:uid="{00000000-0005-0000-0000-00003D6E0000}"/>
    <cellStyle name="Porcentagem 3 3 2 2 4 3" xfId="28077" xr:uid="{00000000-0005-0000-0000-00003E6E0000}"/>
    <cellStyle name="Porcentagem 3 3 2 2 4 4" xfId="28078" xr:uid="{00000000-0005-0000-0000-00003F6E0000}"/>
    <cellStyle name="Porcentagem 3 3 2 2 5" xfId="28079" xr:uid="{00000000-0005-0000-0000-0000406E0000}"/>
    <cellStyle name="Porcentagem 3 3 2 2 5 2" xfId="28080" xr:uid="{00000000-0005-0000-0000-0000416E0000}"/>
    <cellStyle name="Porcentagem 3 3 2 2 5 2 2" xfId="28081" xr:uid="{00000000-0005-0000-0000-0000426E0000}"/>
    <cellStyle name="Porcentagem 3 3 2 2 5 2 3" xfId="28082" xr:uid="{00000000-0005-0000-0000-0000436E0000}"/>
    <cellStyle name="Porcentagem 3 3 2 2 5 3" xfId="28083" xr:uid="{00000000-0005-0000-0000-0000446E0000}"/>
    <cellStyle name="Porcentagem 3 3 2 2 5 4" xfId="28084" xr:uid="{00000000-0005-0000-0000-0000456E0000}"/>
    <cellStyle name="Porcentagem 3 3 2 2 6" xfId="28085" xr:uid="{00000000-0005-0000-0000-0000466E0000}"/>
    <cellStyle name="Porcentagem 3 3 2 2 6 2" xfId="28086" xr:uid="{00000000-0005-0000-0000-0000476E0000}"/>
    <cellStyle name="Porcentagem 3 3 2 2 6 2 2" xfId="28087" xr:uid="{00000000-0005-0000-0000-0000486E0000}"/>
    <cellStyle name="Porcentagem 3 3 2 2 6 2 3" xfId="28088" xr:uid="{00000000-0005-0000-0000-0000496E0000}"/>
    <cellStyle name="Porcentagem 3 3 2 2 6 3" xfId="28089" xr:uid="{00000000-0005-0000-0000-00004A6E0000}"/>
    <cellStyle name="Porcentagem 3 3 2 2 6 4" xfId="28090" xr:uid="{00000000-0005-0000-0000-00004B6E0000}"/>
    <cellStyle name="Porcentagem 3 3 2 2 7" xfId="28091" xr:uid="{00000000-0005-0000-0000-00004C6E0000}"/>
    <cellStyle name="Porcentagem 3 3 2 2 7 2" xfId="28092" xr:uid="{00000000-0005-0000-0000-00004D6E0000}"/>
    <cellStyle name="Porcentagem 3 3 2 2 7 3" xfId="28093" xr:uid="{00000000-0005-0000-0000-00004E6E0000}"/>
    <cellStyle name="Porcentagem 3 3 2 2 8" xfId="28094" xr:uid="{00000000-0005-0000-0000-00004F6E0000}"/>
    <cellStyle name="Porcentagem 3 3 2 2 9" xfId="28095" xr:uid="{00000000-0005-0000-0000-0000506E0000}"/>
    <cellStyle name="Porcentagem 3 3 2 3" xfId="28096" xr:uid="{00000000-0005-0000-0000-0000516E0000}"/>
    <cellStyle name="Porcentagem 3 3 2 3 10" xfId="28097" xr:uid="{00000000-0005-0000-0000-0000526E0000}"/>
    <cellStyle name="Porcentagem 3 3 2 3 2" xfId="28098" xr:uid="{00000000-0005-0000-0000-0000536E0000}"/>
    <cellStyle name="Porcentagem 3 3 2 3 2 2" xfId="28099" xr:uid="{00000000-0005-0000-0000-0000546E0000}"/>
    <cellStyle name="Porcentagem 3 3 2 3 2 2 2" xfId="28100" xr:uid="{00000000-0005-0000-0000-0000556E0000}"/>
    <cellStyle name="Porcentagem 3 3 2 3 2 2 2 2" xfId="28101" xr:uid="{00000000-0005-0000-0000-0000566E0000}"/>
    <cellStyle name="Porcentagem 3 3 2 3 2 2 2 3" xfId="28102" xr:uid="{00000000-0005-0000-0000-0000576E0000}"/>
    <cellStyle name="Porcentagem 3 3 2 3 2 2 3" xfId="28103" xr:uid="{00000000-0005-0000-0000-0000586E0000}"/>
    <cellStyle name="Porcentagem 3 3 2 3 2 2 4" xfId="28104" xr:uid="{00000000-0005-0000-0000-0000596E0000}"/>
    <cellStyle name="Porcentagem 3 3 2 3 2 3" xfId="28105" xr:uid="{00000000-0005-0000-0000-00005A6E0000}"/>
    <cellStyle name="Porcentagem 3 3 2 3 2 3 2" xfId="28106" xr:uid="{00000000-0005-0000-0000-00005B6E0000}"/>
    <cellStyle name="Porcentagem 3 3 2 3 2 3 2 2" xfId="28107" xr:uid="{00000000-0005-0000-0000-00005C6E0000}"/>
    <cellStyle name="Porcentagem 3 3 2 3 2 3 2 3" xfId="28108" xr:uid="{00000000-0005-0000-0000-00005D6E0000}"/>
    <cellStyle name="Porcentagem 3 3 2 3 2 3 3" xfId="28109" xr:uid="{00000000-0005-0000-0000-00005E6E0000}"/>
    <cellStyle name="Porcentagem 3 3 2 3 2 3 4" xfId="28110" xr:uid="{00000000-0005-0000-0000-00005F6E0000}"/>
    <cellStyle name="Porcentagem 3 3 2 3 2 4" xfId="28111" xr:uid="{00000000-0005-0000-0000-0000606E0000}"/>
    <cellStyle name="Porcentagem 3 3 2 3 2 4 2" xfId="28112" xr:uid="{00000000-0005-0000-0000-0000616E0000}"/>
    <cellStyle name="Porcentagem 3 3 2 3 2 4 2 2" xfId="28113" xr:uid="{00000000-0005-0000-0000-0000626E0000}"/>
    <cellStyle name="Porcentagem 3 3 2 3 2 4 2 3" xfId="28114" xr:uid="{00000000-0005-0000-0000-0000636E0000}"/>
    <cellStyle name="Porcentagem 3 3 2 3 2 4 3" xfId="28115" xr:uid="{00000000-0005-0000-0000-0000646E0000}"/>
    <cellStyle name="Porcentagem 3 3 2 3 2 4 4" xfId="28116" xr:uid="{00000000-0005-0000-0000-0000656E0000}"/>
    <cellStyle name="Porcentagem 3 3 2 3 2 5" xfId="28117" xr:uid="{00000000-0005-0000-0000-0000666E0000}"/>
    <cellStyle name="Porcentagem 3 3 2 3 2 5 2" xfId="28118" xr:uid="{00000000-0005-0000-0000-0000676E0000}"/>
    <cellStyle name="Porcentagem 3 3 2 3 2 5 3" xfId="28119" xr:uid="{00000000-0005-0000-0000-0000686E0000}"/>
    <cellStyle name="Porcentagem 3 3 2 3 2 6" xfId="28120" xr:uid="{00000000-0005-0000-0000-0000696E0000}"/>
    <cellStyle name="Porcentagem 3 3 2 3 2 7" xfId="28121" xr:uid="{00000000-0005-0000-0000-00006A6E0000}"/>
    <cellStyle name="Porcentagem 3 3 2 3 3" xfId="28122" xr:uid="{00000000-0005-0000-0000-00006B6E0000}"/>
    <cellStyle name="Porcentagem 3 3 2 3 4" xfId="28123" xr:uid="{00000000-0005-0000-0000-00006C6E0000}"/>
    <cellStyle name="Porcentagem 3 3 2 3 4 2" xfId="28124" xr:uid="{00000000-0005-0000-0000-00006D6E0000}"/>
    <cellStyle name="Porcentagem 3 3 2 3 4 2 2" xfId="28125" xr:uid="{00000000-0005-0000-0000-00006E6E0000}"/>
    <cellStyle name="Porcentagem 3 3 2 3 4 2 3" xfId="28126" xr:uid="{00000000-0005-0000-0000-00006F6E0000}"/>
    <cellStyle name="Porcentagem 3 3 2 3 4 3" xfId="28127" xr:uid="{00000000-0005-0000-0000-0000706E0000}"/>
    <cellStyle name="Porcentagem 3 3 2 3 4 4" xfId="28128" xr:uid="{00000000-0005-0000-0000-0000716E0000}"/>
    <cellStyle name="Porcentagem 3 3 2 3 5" xfId="28129" xr:uid="{00000000-0005-0000-0000-0000726E0000}"/>
    <cellStyle name="Porcentagem 3 3 2 3 5 2" xfId="28130" xr:uid="{00000000-0005-0000-0000-0000736E0000}"/>
    <cellStyle name="Porcentagem 3 3 2 3 5 2 2" xfId="28131" xr:uid="{00000000-0005-0000-0000-0000746E0000}"/>
    <cellStyle name="Porcentagem 3 3 2 3 5 2 3" xfId="28132" xr:uid="{00000000-0005-0000-0000-0000756E0000}"/>
    <cellStyle name="Porcentagem 3 3 2 3 5 3" xfId="28133" xr:uid="{00000000-0005-0000-0000-0000766E0000}"/>
    <cellStyle name="Porcentagem 3 3 2 3 5 4" xfId="28134" xr:uid="{00000000-0005-0000-0000-0000776E0000}"/>
    <cellStyle name="Porcentagem 3 3 2 3 6" xfId="28135" xr:uid="{00000000-0005-0000-0000-0000786E0000}"/>
    <cellStyle name="Porcentagem 3 3 2 3 6 2" xfId="28136" xr:uid="{00000000-0005-0000-0000-0000796E0000}"/>
    <cellStyle name="Porcentagem 3 3 2 3 6 2 2" xfId="28137" xr:uid="{00000000-0005-0000-0000-00007A6E0000}"/>
    <cellStyle name="Porcentagem 3 3 2 3 6 2 3" xfId="28138" xr:uid="{00000000-0005-0000-0000-00007B6E0000}"/>
    <cellStyle name="Porcentagem 3 3 2 3 6 3" xfId="28139" xr:uid="{00000000-0005-0000-0000-00007C6E0000}"/>
    <cellStyle name="Porcentagem 3 3 2 3 6 4" xfId="28140" xr:uid="{00000000-0005-0000-0000-00007D6E0000}"/>
    <cellStyle name="Porcentagem 3 3 2 3 7" xfId="28141" xr:uid="{00000000-0005-0000-0000-00007E6E0000}"/>
    <cellStyle name="Porcentagem 3 3 2 3 7 2" xfId="28142" xr:uid="{00000000-0005-0000-0000-00007F6E0000}"/>
    <cellStyle name="Porcentagem 3 3 2 3 7 3" xfId="28143" xr:uid="{00000000-0005-0000-0000-0000806E0000}"/>
    <cellStyle name="Porcentagem 3 3 2 3 8" xfId="28144" xr:uid="{00000000-0005-0000-0000-0000816E0000}"/>
    <cellStyle name="Porcentagem 3 3 2 3 9" xfId="28145" xr:uid="{00000000-0005-0000-0000-0000826E0000}"/>
    <cellStyle name="Porcentagem 3 3 2 4" xfId="28146" xr:uid="{00000000-0005-0000-0000-0000836E0000}"/>
    <cellStyle name="Porcentagem 3 3 2 4 2" xfId="28147" xr:uid="{00000000-0005-0000-0000-0000846E0000}"/>
    <cellStyle name="Porcentagem 3 3 2 4 2 2" xfId="28148" xr:uid="{00000000-0005-0000-0000-0000856E0000}"/>
    <cellStyle name="Porcentagem 3 3 2 4 2 2 2" xfId="28149" xr:uid="{00000000-0005-0000-0000-0000866E0000}"/>
    <cellStyle name="Porcentagem 3 3 2 4 2 2 3" xfId="28150" xr:uid="{00000000-0005-0000-0000-0000876E0000}"/>
    <cellStyle name="Porcentagem 3 3 2 4 2 3" xfId="28151" xr:uid="{00000000-0005-0000-0000-0000886E0000}"/>
    <cellStyle name="Porcentagem 3 3 2 4 2 4" xfId="28152" xr:uid="{00000000-0005-0000-0000-0000896E0000}"/>
    <cellStyle name="Porcentagem 3 3 2 4 3" xfId="28153" xr:uid="{00000000-0005-0000-0000-00008A6E0000}"/>
    <cellStyle name="Porcentagem 3 3 2 4 3 2" xfId="28154" xr:uid="{00000000-0005-0000-0000-00008B6E0000}"/>
    <cellStyle name="Porcentagem 3 3 2 4 3 2 2" xfId="28155" xr:uid="{00000000-0005-0000-0000-00008C6E0000}"/>
    <cellStyle name="Porcentagem 3 3 2 4 3 2 3" xfId="28156" xr:uid="{00000000-0005-0000-0000-00008D6E0000}"/>
    <cellStyle name="Porcentagem 3 3 2 4 3 3" xfId="28157" xr:uid="{00000000-0005-0000-0000-00008E6E0000}"/>
    <cellStyle name="Porcentagem 3 3 2 4 3 4" xfId="28158" xr:uid="{00000000-0005-0000-0000-00008F6E0000}"/>
    <cellStyle name="Porcentagem 3 3 2 4 4" xfId="28159" xr:uid="{00000000-0005-0000-0000-0000906E0000}"/>
    <cellStyle name="Porcentagem 3 3 2 4 4 2" xfId="28160" xr:uid="{00000000-0005-0000-0000-0000916E0000}"/>
    <cellStyle name="Porcentagem 3 3 2 4 4 2 2" xfId="28161" xr:uid="{00000000-0005-0000-0000-0000926E0000}"/>
    <cellStyle name="Porcentagem 3 3 2 4 4 2 3" xfId="28162" xr:uid="{00000000-0005-0000-0000-0000936E0000}"/>
    <cellStyle name="Porcentagem 3 3 2 4 4 3" xfId="28163" xr:uid="{00000000-0005-0000-0000-0000946E0000}"/>
    <cellStyle name="Porcentagem 3 3 2 4 4 4" xfId="28164" xr:uid="{00000000-0005-0000-0000-0000956E0000}"/>
    <cellStyle name="Porcentagem 3 3 2 4 5" xfId="28165" xr:uid="{00000000-0005-0000-0000-0000966E0000}"/>
    <cellStyle name="Porcentagem 3 3 2 4 5 2" xfId="28166" xr:uid="{00000000-0005-0000-0000-0000976E0000}"/>
    <cellStyle name="Porcentagem 3 3 2 4 5 3" xfId="28167" xr:uid="{00000000-0005-0000-0000-0000986E0000}"/>
    <cellStyle name="Porcentagem 3 3 2 4 6" xfId="28168" xr:uid="{00000000-0005-0000-0000-0000996E0000}"/>
    <cellStyle name="Porcentagem 3 3 2 4 7" xfId="28169" xr:uid="{00000000-0005-0000-0000-00009A6E0000}"/>
    <cellStyle name="Porcentagem 3 3 2 4 8" xfId="28170" xr:uid="{00000000-0005-0000-0000-00009B6E0000}"/>
    <cellStyle name="Porcentagem 3 3 2 5" xfId="28171" xr:uid="{00000000-0005-0000-0000-00009C6E0000}"/>
    <cellStyle name="Porcentagem 3 3 2 5 2" xfId="28172" xr:uid="{00000000-0005-0000-0000-00009D6E0000}"/>
    <cellStyle name="Porcentagem 3 3 2 5 2 2" xfId="28173" xr:uid="{00000000-0005-0000-0000-00009E6E0000}"/>
    <cellStyle name="Porcentagem 3 3 2 5 2 3" xfId="28174" xr:uid="{00000000-0005-0000-0000-00009F6E0000}"/>
    <cellStyle name="Porcentagem 3 3 2 5 3" xfId="28175" xr:uid="{00000000-0005-0000-0000-0000A06E0000}"/>
    <cellStyle name="Porcentagem 3 3 2 5 4" xfId="28176" xr:uid="{00000000-0005-0000-0000-0000A16E0000}"/>
    <cellStyle name="Porcentagem 3 3 2 6" xfId="28177" xr:uid="{00000000-0005-0000-0000-0000A26E0000}"/>
    <cellStyle name="Porcentagem 3 3 2 6 2" xfId="28178" xr:uid="{00000000-0005-0000-0000-0000A36E0000}"/>
    <cellStyle name="Porcentagem 3 3 2 6 2 2" xfId="28179" xr:uid="{00000000-0005-0000-0000-0000A46E0000}"/>
    <cellStyle name="Porcentagem 3 3 2 6 2 3" xfId="28180" xr:uid="{00000000-0005-0000-0000-0000A56E0000}"/>
    <cellStyle name="Porcentagem 3 3 2 6 3" xfId="28181" xr:uid="{00000000-0005-0000-0000-0000A66E0000}"/>
    <cellStyle name="Porcentagem 3 3 2 6 4" xfId="28182" xr:uid="{00000000-0005-0000-0000-0000A76E0000}"/>
    <cellStyle name="Porcentagem 3 3 2 7" xfId="28183" xr:uid="{00000000-0005-0000-0000-0000A86E0000}"/>
    <cellStyle name="Porcentagem 3 3 2 7 2" xfId="28184" xr:uid="{00000000-0005-0000-0000-0000A96E0000}"/>
    <cellStyle name="Porcentagem 3 3 2 7 2 2" xfId="28185" xr:uid="{00000000-0005-0000-0000-0000AA6E0000}"/>
    <cellStyle name="Porcentagem 3 3 2 7 2 3" xfId="28186" xr:uid="{00000000-0005-0000-0000-0000AB6E0000}"/>
    <cellStyle name="Porcentagem 3 3 2 7 3" xfId="28187" xr:uid="{00000000-0005-0000-0000-0000AC6E0000}"/>
    <cellStyle name="Porcentagem 3 3 2 7 4" xfId="28188" xr:uid="{00000000-0005-0000-0000-0000AD6E0000}"/>
    <cellStyle name="Porcentagem 3 3 2 8" xfId="28189" xr:uid="{00000000-0005-0000-0000-0000AE6E0000}"/>
    <cellStyle name="Porcentagem 3 3 2 8 2" xfId="28190" xr:uid="{00000000-0005-0000-0000-0000AF6E0000}"/>
    <cellStyle name="Porcentagem 3 3 2 8 3" xfId="28191" xr:uid="{00000000-0005-0000-0000-0000B06E0000}"/>
    <cellStyle name="Porcentagem 3 3 2 9" xfId="28192" xr:uid="{00000000-0005-0000-0000-0000B16E0000}"/>
    <cellStyle name="Porcentagem 3 3 20" xfId="28193" xr:uid="{00000000-0005-0000-0000-0000B26E0000}"/>
    <cellStyle name="Porcentagem 3 3 21" xfId="28194" xr:uid="{00000000-0005-0000-0000-0000B36E0000}"/>
    <cellStyle name="Porcentagem 3 3 3" xfId="28195" xr:uid="{00000000-0005-0000-0000-0000B46E0000}"/>
    <cellStyle name="Porcentagem 3 3 3 10" xfId="28196" xr:uid="{00000000-0005-0000-0000-0000B56E0000}"/>
    <cellStyle name="Porcentagem 3 3 3 11" xfId="28197" xr:uid="{00000000-0005-0000-0000-0000B66E0000}"/>
    <cellStyle name="Porcentagem 3 3 3 2" xfId="28198" xr:uid="{00000000-0005-0000-0000-0000B76E0000}"/>
    <cellStyle name="Porcentagem 3 3 3 2 2" xfId="28199" xr:uid="{00000000-0005-0000-0000-0000B86E0000}"/>
    <cellStyle name="Porcentagem 3 3 3 2 2 2" xfId="28200" xr:uid="{00000000-0005-0000-0000-0000B96E0000}"/>
    <cellStyle name="Porcentagem 3 3 3 2 2 2 2" xfId="28201" xr:uid="{00000000-0005-0000-0000-0000BA6E0000}"/>
    <cellStyle name="Porcentagem 3 3 3 2 2 2 2 2" xfId="28202" xr:uid="{00000000-0005-0000-0000-0000BB6E0000}"/>
    <cellStyle name="Porcentagem 3 3 3 2 2 2 2 3" xfId="28203" xr:uid="{00000000-0005-0000-0000-0000BC6E0000}"/>
    <cellStyle name="Porcentagem 3 3 3 2 2 2 3" xfId="28204" xr:uid="{00000000-0005-0000-0000-0000BD6E0000}"/>
    <cellStyle name="Porcentagem 3 3 3 2 2 2 4" xfId="28205" xr:uid="{00000000-0005-0000-0000-0000BE6E0000}"/>
    <cellStyle name="Porcentagem 3 3 3 2 2 3" xfId="28206" xr:uid="{00000000-0005-0000-0000-0000BF6E0000}"/>
    <cellStyle name="Porcentagem 3 3 3 2 2 3 2" xfId="28207" xr:uid="{00000000-0005-0000-0000-0000C06E0000}"/>
    <cellStyle name="Porcentagem 3 3 3 2 2 3 2 2" xfId="28208" xr:uid="{00000000-0005-0000-0000-0000C16E0000}"/>
    <cellStyle name="Porcentagem 3 3 3 2 2 3 2 3" xfId="28209" xr:uid="{00000000-0005-0000-0000-0000C26E0000}"/>
    <cellStyle name="Porcentagem 3 3 3 2 2 3 3" xfId="28210" xr:uid="{00000000-0005-0000-0000-0000C36E0000}"/>
    <cellStyle name="Porcentagem 3 3 3 2 2 3 4" xfId="28211" xr:uid="{00000000-0005-0000-0000-0000C46E0000}"/>
    <cellStyle name="Porcentagem 3 3 3 2 2 4" xfId="28212" xr:uid="{00000000-0005-0000-0000-0000C56E0000}"/>
    <cellStyle name="Porcentagem 3 3 3 2 2 4 2" xfId="28213" xr:uid="{00000000-0005-0000-0000-0000C66E0000}"/>
    <cellStyle name="Porcentagem 3 3 3 2 2 4 2 2" xfId="28214" xr:uid="{00000000-0005-0000-0000-0000C76E0000}"/>
    <cellStyle name="Porcentagem 3 3 3 2 2 4 2 3" xfId="28215" xr:uid="{00000000-0005-0000-0000-0000C86E0000}"/>
    <cellStyle name="Porcentagem 3 3 3 2 2 4 3" xfId="28216" xr:uid="{00000000-0005-0000-0000-0000C96E0000}"/>
    <cellStyle name="Porcentagem 3 3 3 2 2 4 4" xfId="28217" xr:uid="{00000000-0005-0000-0000-0000CA6E0000}"/>
    <cellStyle name="Porcentagem 3 3 3 2 2 5" xfId="28218" xr:uid="{00000000-0005-0000-0000-0000CB6E0000}"/>
    <cellStyle name="Porcentagem 3 3 3 2 2 5 2" xfId="28219" xr:uid="{00000000-0005-0000-0000-0000CC6E0000}"/>
    <cellStyle name="Porcentagem 3 3 3 2 2 5 3" xfId="28220" xr:uid="{00000000-0005-0000-0000-0000CD6E0000}"/>
    <cellStyle name="Porcentagem 3 3 3 2 2 6" xfId="28221" xr:uid="{00000000-0005-0000-0000-0000CE6E0000}"/>
    <cellStyle name="Porcentagem 3 3 3 2 2 7" xfId="28222" xr:uid="{00000000-0005-0000-0000-0000CF6E0000}"/>
    <cellStyle name="Porcentagem 3 3 3 2 3" xfId="28223" xr:uid="{00000000-0005-0000-0000-0000D06E0000}"/>
    <cellStyle name="Porcentagem 3 3 3 2 3 2" xfId="28224" xr:uid="{00000000-0005-0000-0000-0000D16E0000}"/>
    <cellStyle name="Porcentagem 3 3 3 2 3 2 2" xfId="28225" xr:uid="{00000000-0005-0000-0000-0000D26E0000}"/>
    <cellStyle name="Porcentagem 3 3 3 2 3 2 3" xfId="28226" xr:uid="{00000000-0005-0000-0000-0000D36E0000}"/>
    <cellStyle name="Porcentagem 3 3 3 2 3 3" xfId="28227" xr:uid="{00000000-0005-0000-0000-0000D46E0000}"/>
    <cellStyle name="Porcentagem 3 3 3 2 3 4" xfId="28228" xr:uid="{00000000-0005-0000-0000-0000D56E0000}"/>
    <cellStyle name="Porcentagem 3 3 3 2 4" xfId="28229" xr:uid="{00000000-0005-0000-0000-0000D66E0000}"/>
    <cellStyle name="Porcentagem 3 3 3 2 4 2" xfId="28230" xr:uid="{00000000-0005-0000-0000-0000D76E0000}"/>
    <cellStyle name="Porcentagem 3 3 3 2 4 2 2" xfId="28231" xr:uid="{00000000-0005-0000-0000-0000D86E0000}"/>
    <cellStyle name="Porcentagem 3 3 3 2 4 2 3" xfId="28232" xr:uid="{00000000-0005-0000-0000-0000D96E0000}"/>
    <cellStyle name="Porcentagem 3 3 3 2 4 3" xfId="28233" xr:uid="{00000000-0005-0000-0000-0000DA6E0000}"/>
    <cellStyle name="Porcentagem 3 3 3 2 4 4" xfId="28234" xr:uid="{00000000-0005-0000-0000-0000DB6E0000}"/>
    <cellStyle name="Porcentagem 3 3 3 2 5" xfId="28235" xr:uid="{00000000-0005-0000-0000-0000DC6E0000}"/>
    <cellStyle name="Porcentagem 3 3 3 2 5 2" xfId="28236" xr:uid="{00000000-0005-0000-0000-0000DD6E0000}"/>
    <cellStyle name="Porcentagem 3 3 3 2 5 2 2" xfId="28237" xr:uid="{00000000-0005-0000-0000-0000DE6E0000}"/>
    <cellStyle name="Porcentagem 3 3 3 2 5 2 3" xfId="28238" xr:uid="{00000000-0005-0000-0000-0000DF6E0000}"/>
    <cellStyle name="Porcentagem 3 3 3 2 5 3" xfId="28239" xr:uid="{00000000-0005-0000-0000-0000E06E0000}"/>
    <cellStyle name="Porcentagem 3 3 3 2 5 4" xfId="28240" xr:uid="{00000000-0005-0000-0000-0000E16E0000}"/>
    <cellStyle name="Porcentagem 3 3 3 2 6" xfId="28241" xr:uid="{00000000-0005-0000-0000-0000E26E0000}"/>
    <cellStyle name="Porcentagem 3 3 3 2 6 2" xfId="28242" xr:uid="{00000000-0005-0000-0000-0000E36E0000}"/>
    <cellStyle name="Porcentagem 3 3 3 2 6 3" xfId="28243" xr:uid="{00000000-0005-0000-0000-0000E46E0000}"/>
    <cellStyle name="Porcentagem 3 3 3 2 7" xfId="28244" xr:uid="{00000000-0005-0000-0000-0000E56E0000}"/>
    <cellStyle name="Porcentagem 3 3 3 2 8" xfId="28245" xr:uid="{00000000-0005-0000-0000-0000E66E0000}"/>
    <cellStyle name="Porcentagem 3 3 3 2 9" xfId="28246" xr:uid="{00000000-0005-0000-0000-0000E76E0000}"/>
    <cellStyle name="Porcentagem 3 3 3 3" xfId="28247" xr:uid="{00000000-0005-0000-0000-0000E86E0000}"/>
    <cellStyle name="Porcentagem 3 3 3 3 2" xfId="28248" xr:uid="{00000000-0005-0000-0000-0000E96E0000}"/>
    <cellStyle name="Porcentagem 3 3 3 3 2 2" xfId="28249" xr:uid="{00000000-0005-0000-0000-0000EA6E0000}"/>
    <cellStyle name="Porcentagem 3 3 3 3 2 2 2" xfId="28250" xr:uid="{00000000-0005-0000-0000-0000EB6E0000}"/>
    <cellStyle name="Porcentagem 3 3 3 3 2 2 3" xfId="28251" xr:uid="{00000000-0005-0000-0000-0000EC6E0000}"/>
    <cellStyle name="Porcentagem 3 3 3 3 2 3" xfId="28252" xr:uid="{00000000-0005-0000-0000-0000ED6E0000}"/>
    <cellStyle name="Porcentagem 3 3 3 3 2 4" xfId="28253" xr:uid="{00000000-0005-0000-0000-0000EE6E0000}"/>
    <cellStyle name="Porcentagem 3 3 3 3 3" xfId="28254" xr:uid="{00000000-0005-0000-0000-0000EF6E0000}"/>
    <cellStyle name="Porcentagem 3 3 3 3 3 2" xfId="28255" xr:uid="{00000000-0005-0000-0000-0000F06E0000}"/>
    <cellStyle name="Porcentagem 3 3 3 3 3 2 2" xfId="28256" xr:uid="{00000000-0005-0000-0000-0000F16E0000}"/>
    <cellStyle name="Porcentagem 3 3 3 3 3 2 3" xfId="28257" xr:uid="{00000000-0005-0000-0000-0000F26E0000}"/>
    <cellStyle name="Porcentagem 3 3 3 3 3 3" xfId="28258" xr:uid="{00000000-0005-0000-0000-0000F36E0000}"/>
    <cellStyle name="Porcentagem 3 3 3 3 3 4" xfId="28259" xr:uid="{00000000-0005-0000-0000-0000F46E0000}"/>
    <cellStyle name="Porcentagem 3 3 3 3 4" xfId="28260" xr:uid="{00000000-0005-0000-0000-0000F56E0000}"/>
    <cellStyle name="Porcentagem 3 3 3 3 4 2" xfId="28261" xr:uid="{00000000-0005-0000-0000-0000F66E0000}"/>
    <cellStyle name="Porcentagem 3 3 3 3 4 2 2" xfId="28262" xr:uid="{00000000-0005-0000-0000-0000F76E0000}"/>
    <cellStyle name="Porcentagem 3 3 3 3 4 2 3" xfId="28263" xr:uid="{00000000-0005-0000-0000-0000F86E0000}"/>
    <cellStyle name="Porcentagem 3 3 3 3 4 3" xfId="28264" xr:uid="{00000000-0005-0000-0000-0000F96E0000}"/>
    <cellStyle name="Porcentagem 3 3 3 3 4 4" xfId="28265" xr:uid="{00000000-0005-0000-0000-0000FA6E0000}"/>
    <cellStyle name="Porcentagem 3 3 3 3 5" xfId="28266" xr:uid="{00000000-0005-0000-0000-0000FB6E0000}"/>
    <cellStyle name="Porcentagem 3 3 3 3 5 2" xfId="28267" xr:uid="{00000000-0005-0000-0000-0000FC6E0000}"/>
    <cellStyle name="Porcentagem 3 3 3 3 5 3" xfId="28268" xr:uid="{00000000-0005-0000-0000-0000FD6E0000}"/>
    <cellStyle name="Porcentagem 3 3 3 3 6" xfId="28269" xr:uid="{00000000-0005-0000-0000-0000FE6E0000}"/>
    <cellStyle name="Porcentagem 3 3 3 3 7" xfId="28270" xr:uid="{00000000-0005-0000-0000-0000FF6E0000}"/>
    <cellStyle name="Porcentagem 3 3 3 4" xfId="28271" xr:uid="{00000000-0005-0000-0000-0000006F0000}"/>
    <cellStyle name="Porcentagem 3 3 3 5" xfId="28272" xr:uid="{00000000-0005-0000-0000-0000016F0000}"/>
    <cellStyle name="Porcentagem 3 3 3 5 2" xfId="28273" xr:uid="{00000000-0005-0000-0000-0000026F0000}"/>
    <cellStyle name="Porcentagem 3 3 3 5 2 2" xfId="28274" xr:uid="{00000000-0005-0000-0000-0000036F0000}"/>
    <cellStyle name="Porcentagem 3 3 3 5 2 3" xfId="28275" xr:uid="{00000000-0005-0000-0000-0000046F0000}"/>
    <cellStyle name="Porcentagem 3 3 3 5 3" xfId="28276" xr:uid="{00000000-0005-0000-0000-0000056F0000}"/>
    <cellStyle name="Porcentagem 3 3 3 5 4" xfId="28277" xr:uid="{00000000-0005-0000-0000-0000066F0000}"/>
    <cellStyle name="Porcentagem 3 3 3 6" xfId="28278" xr:uid="{00000000-0005-0000-0000-0000076F0000}"/>
    <cellStyle name="Porcentagem 3 3 3 6 2" xfId="28279" xr:uid="{00000000-0005-0000-0000-0000086F0000}"/>
    <cellStyle name="Porcentagem 3 3 3 6 2 2" xfId="28280" xr:uid="{00000000-0005-0000-0000-0000096F0000}"/>
    <cellStyle name="Porcentagem 3 3 3 6 2 3" xfId="28281" xr:uid="{00000000-0005-0000-0000-00000A6F0000}"/>
    <cellStyle name="Porcentagem 3 3 3 6 3" xfId="28282" xr:uid="{00000000-0005-0000-0000-00000B6F0000}"/>
    <cellStyle name="Porcentagem 3 3 3 6 4" xfId="28283" xr:uid="{00000000-0005-0000-0000-00000C6F0000}"/>
    <cellStyle name="Porcentagem 3 3 3 7" xfId="28284" xr:uid="{00000000-0005-0000-0000-00000D6F0000}"/>
    <cellStyle name="Porcentagem 3 3 3 7 2" xfId="28285" xr:uid="{00000000-0005-0000-0000-00000E6F0000}"/>
    <cellStyle name="Porcentagem 3 3 3 7 2 2" xfId="28286" xr:uid="{00000000-0005-0000-0000-00000F6F0000}"/>
    <cellStyle name="Porcentagem 3 3 3 7 2 3" xfId="28287" xr:uid="{00000000-0005-0000-0000-0000106F0000}"/>
    <cellStyle name="Porcentagem 3 3 3 7 3" xfId="28288" xr:uid="{00000000-0005-0000-0000-0000116F0000}"/>
    <cellStyle name="Porcentagem 3 3 3 7 4" xfId="28289" xr:uid="{00000000-0005-0000-0000-0000126F0000}"/>
    <cellStyle name="Porcentagem 3 3 3 8" xfId="28290" xr:uid="{00000000-0005-0000-0000-0000136F0000}"/>
    <cellStyle name="Porcentagem 3 3 3 8 2" xfId="28291" xr:uid="{00000000-0005-0000-0000-0000146F0000}"/>
    <cellStyle name="Porcentagem 3 3 3 8 3" xfId="28292" xr:uid="{00000000-0005-0000-0000-0000156F0000}"/>
    <cellStyle name="Porcentagem 3 3 3 9" xfId="28293" xr:uid="{00000000-0005-0000-0000-0000166F0000}"/>
    <cellStyle name="Porcentagem 3 3 4" xfId="28294" xr:uid="{00000000-0005-0000-0000-0000176F0000}"/>
    <cellStyle name="Porcentagem 3 3 4 10" xfId="28295" xr:uid="{00000000-0005-0000-0000-0000186F0000}"/>
    <cellStyle name="Porcentagem 3 3 4 2" xfId="28296" xr:uid="{00000000-0005-0000-0000-0000196F0000}"/>
    <cellStyle name="Porcentagem 3 3 4 2 2" xfId="28297" xr:uid="{00000000-0005-0000-0000-00001A6F0000}"/>
    <cellStyle name="Porcentagem 3 3 4 2 2 2" xfId="28298" xr:uid="{00000000-0005-0000-0000-00001B6F0000}"/>
    <cellStyle name="Porcentagem 3 3 4 2 2 2 2" xfId="28299" xr:uid="{00000000-0005-0000-0000-00001C6F0000}"/>
    <cellStyle name="Porcentagem 3 3 4 2 2 2 3" xfId="28300" xr:uid="{00000000-0005-0000-0000-00001D6F0000}"/>
    <cellStyle name="Porcentagem 3 3 4 2 2 3" xfId="28301" xr:uid="{00000000-0005-0000-0000-00001E6F0000}"/>
    <cellStyle name="Porcentagem 3 3 4 2 2 4" xfId="28302" xr:uid="{00000000-0005-0000-0000-00001F6F0000}"/>
    <cellStyle name="Porcentagem 3 3 4 2 3" xfId="28303" xr:uid="{00000000-0005-0000-0000-0000206F0000}"/>
    <cellStyle name="Porcentagem 3 3 4 2 3 2" xfId="28304" xr:uid="{00000000-0005-0000-0000-0000216F0000}"/>
    <cellStyle name="Porcentagem 3 3 4 2 3 2 2" xfId="28305" xr:uid="{00000000-0005-0000-0000-0000226F0000}"/>
    <cellStyle name="Porcentagem 3 3 4 2 3 2 3" xfId="28306" xr:uid="{00000000-0005-0000-0000-0000236F0000}"/>
    <cellStyle name="Porcentagem 3 3 4 2 3 3" xfId="28307" xr:uid="{00000000-0005-0000-0000-0000246F0000}"/>
    <cellStyle name="Porcentagem 3 3 4 2 3 4" xfId="28308" xr:uid="{00000000-0005-0000-0000-0000256F0000}"/>
    <cellStyle name="Porcentagem 3 3 4 2 4" xfId="28309" xr:uid="{00000000-0005-0000-0000-0000266F0000}"/>
    <cellStyle name="Porcentagem 3 3 4 2 4 2" xfId="28310" xr:uid="{00000000-0005-0000-0000-0000276F0000}"/>
    <cellStyle name="Porcentagem 3 3 4 2 4 2 2" xfId="28311" xr:uid="{00000000-0005-0000-0000-0000286F0000}"/>
    <cellStyle name="Porcentagem 3 3 4 2 4 2 3" xfId="28312" xr:uid="{00000000-0005-0000-0000-0000296F0000}"/>
    <cellStyle name="Porcentagem 3 3 4 2 4 3" xfId="28313" xr:uid="{00000000-0005-0000-0000-00002A6F0000}"/>
    <cellStyle name="Porcentagem 3 3 4 2 4 4" xfId="28314" xr:uid="{00000000-0005-0000-0000-00002B6F0000}"/>
    <cellStyle name="Porcentagem 3 3 4 2 5" xfId="28315" xr:uid="{00000000-0005-0000-0000-00002C6F0000}"/>
    <cellStyle name="Porcentagem 3 3 4 2 5 2" xfId="28316" xr:uid="{00000000-0005-0000-0000-00002D6F0000}"/>
    <cellStyle name="Porcentagem 3 3 4 2 5 3" xfId="28317" xr:uid="{00000000-0005-0000-0000-00002E6F0000}"/>
    <cellStyle name="Porcentagem 3 3 4 2 6" xfId="28318" xr:uid="{00000000-0005-0000-0000-00002F6F0000}"/>
    <cellStyle name="Porcentagem 3 3 4 2 7" xfId="28319" xr:uid="{00000000-0005-0000-0000-0000306F0000}"/>
    <cellStyle name="Porcentagem 3 3 4 3" xfId="28320" xr:uid="{00000000-0005-0000-0000-0000316F0000}"/>
    <cellStyle name="Porcentagem 3 3 4 4" xfId="28321" xr:uid="{00000000-0005-0000-0000-0000326F0000}"/>
    <cellStyle name="Porcentagem 3 3 4 4 2" xfId="28322" xr:uid="{00000000-0005-0000-0000-0000336F0000}"/>
    <cellStyle name="Porcentagem 3 3 4 4 2 2" xfId="28323" xr:uid="{00000000-0005-0000-0000-0000346F0000}"/>
    <cellStyle name="Porcentagem 3 3 4 4 2 3" xfId="28324" xr:uid="{00000000-0005-0000-0000-0000356F0000}"/>
    <cellStyle name="Porcentagem 3 3 4 4 3" xfId="28325" xr:uid="{00000000-0005-0000-0000-0000366F0000}"/>
    <cellStyle name="Porcentagem 3 3 4 4 4" xfId="28326" xr:uid="{00000000-0005-0000-0000-0000376F0000}"/>
    <cellStyle name="Porcentagem 3 3 4 5" xfId="28327" xr:uid="{00000000-0005-0000-0000-0000386F0000}"/>
    <cellStyle name="Porcentagem 3 3 4 5 2" xfId="28328" xr:uid="{00000000-0005-0000-0000-0000396F0000}"/>
    <cellStyle name="Porcentagem 3 3 4 5 2 2" xfId="28329" xr:uid="{00000000-0005-0000-0000-00003A6F0000}"/>
    <cellStyle name="Porcentagem 3 3 4 5 2 3" xfId="28330" xr:uid="{00000000-0005-0000-0000-00003B6F0000}"/>
    <cellStyle name="Porcentagem 3 3 4 5 3" xfId="28331" xr:uid="{00000000-0005-0000-0000-00003C6F0000}"/>
    <cellStyle name="Porcentagem 3 3 4 5 4" xfId="28332" xr:uid="{00000000-0005-0000-0000-00003D6F0000}"/>
    <cellStyle name="Porcentagem 3 3 4 6" xfId="28333" xr:uid="{00000000-0005-0000-0000-00003E6F0000}"/>
    <cellStyle name="Porcentagem 3 3 4 6 2" xfId="28334" xr:uid="{00000000-0005-0000-0000-00003F6F0000}"/>
    <cellStyle name="Porcentagem 3 3 4 6 2 2" xfId="28335" xr:uid="{00000000-0005-0000-0000-0000406F0000}"/>
    <cellStyle name="Porcentagem 3 3 4 6 2 3" xfId="28336" xr:uid="{00000000-0005-0000-0000-0000416F0000}"/>
    <cellStyle name="Porcentagem 3 3 4 6 3" xfId="28337" xr:uid="{00000000-0005-0000-0000-0000426F0000}"/>
    <cellStyle name="Porcentagem 3 3 4 6 4" xfId="28338" xr:uid="{00000000-0005-0000-0000-0000436F0000}"/>
    <cellStyle name="Porcentagem 3 3 4 7" xfId="28339" xr:uid="{00000000-0005-0000-0000-0000446F0000}"/>
    <cellStyle name="Porcentagem 3 3 4 7 2" xfId="28340" xr:uid="{00000000-0005-0000-0000-0000456F0000}"/>
    <cellStyle name="Porcentagem 3 3 4 7 3" xfId="28341" xr:uid="{00000000-0005-0000-0000-0000466F0000}"/>
    <cellStyle name="Porcentagem 3 3 4 8" xfId="28342" xr:uid="{00000000-0005-0000-0000-0000476F0000}"/>
    <cellStyle name="Porcentagem 3 3 4 9" xfId="28343" xr:uid="{00000000-0005-0000-0000-0000486F0000}"/>
    <cellStyle name="Porcentagem 3 3 5" xfId="28344" xr:uid="{00000000-0005-0000-0000-0000496F0000}"/>
    <cellStyle name="Porcentagem 3 3 5 2" xfId="28345" xr:uid="{00000000-0005-0000-0000-00004A6F0000}"/>
    <cellStyle name="Porcentagem 3 3 5 3" xfId="28346" xr:uid="{00000000-0005-0000-0000-00004B6F0000}"/>
    <cellStyle name="Porcentagem 3 3 5 3 2" xfId="28347" xr:uid="{00000000-0005-0000-0000-00004C6F0000}"/>
    <cellStyle name="Porcentagem 3 3 5 3 2 2" xfId="28348" xr:uid="{00000000-0005-0000-0000-00004D6F0000}"/>
    <cellStyle name="Porcentagem 3 3 5 3 2 2 2" xfId="28349" xr:uid="{00000000-0005-0000-0000-00004E6F0000}"/>
    <cellStyle name="Porcentagem 3 3 5 3 2 2 3" xfId="28350" xr:uid="{00000000-0005-0000-0000-00004F6F0000}"/>
    <cellStyle name="Porcentagem 3 3 5 3 2 3" xfId="28351" xr:uid="{00000000-0005-0000-0000-0000506F0000}"/>
    <cellStyle name="Porcentagem 3 3 5 3 2 4" xfId="28352" xr:uid="{00000000-0005-0000-0000-0000516F0000}"/>
    <cellStyle name="Porcentagem 3 3 5 3 3" xfId="28353" xr:uid="{00000000-0005-0000-0000-0000526F0000}"/>
    <cellStyle name="Porcentagem 3 3 5 3 3 2" xfId="28354" xr:uid="{00000000-0005-0000-0000-0000536F0000}"/>
    <cellStyle name="Porcentagem 3 3 5 3 3 2 2" xfId="28355" xr:uid="{00000000-0005-0000-0000-0000546F0000}"/>
    <cellStyle name="Porcentagem 3 3 5 3 3 2 3" xfId="28356" xr:uid="{00000000-0005-0000-0000-0000556F0000}"/>
    <cellStyle name="Porcentagem 3 3 5 3 3 3" xfId="28357" xr:uid="{00000000-0005-0000-0000-0000566F0000}"/>
    <cellStyle name="Porcentagem 3 3 5 3 3 4" xfId="28358" xr:uid="{00000000-0005-0000-0000-0000576F0000}"/>
    <cellStyle name="Porcentagem 3 3 5 3 4" xfId="28359" xr:uid="{00000000-0005-0000-0000-0000586F0000}"/>
    <cellStyle name="Porcentagem 3 3 5 3 4 2" xfId="28360" xr:uid="{00000000-0005-0000-0000-0000596F0000}"/>
    <cellStyle name="Porcentagem 3 3 5 3 4 2 2" xfId="28361" xr:uid="{00000000-0005-0000-0000-00005A6F0000}"/>
    <cellStyle name="Porcentagem 3 3 5 3 4 2 3" xfId="28362" xr:uid="{00000000-0005-0000-0000-00005B6F0000}"/>
    <cellStyle name="Porcentagem 3 3 5 3 4 3" xfId="28363" xr:uid="{00000000-0005-0000-0000-00005C6F0000}"/>
    <cellStyle name="Porcentagem 3 3 5 3 4 4" xfId="28364" xr:uid="{00000000-0005-0000-0000-00005D6F0000}"/>
    <cellStyle name="Porcentagem 3 3 5 3 5" xfId="28365" xr:uid="{00000000-0005-0000-0000-00005E6F0000}"/>
    <cellStyle name="Porcentagem 3 3 5 3 5 2" xfId="28366" xr:uid="{00000000-0005-0000-0000-00005F6F0000}"/>
    <cellStyle name="Porcentagem 3 3 5 3 5 3" xfId="28367" xr:uid="{00000000-0005-0000-0000-0000606F0000}"/>
    <cellStyle name="Porcentagem 3 3 5 3 6" xfId="28368" xr:uid="{00000000-0005-0000-0000-0000616F0000}"/>
    <cellStyle name="Porcentagem 3 3 5 3 7" xfId="28369" xr:uid="{00000000-0005-0000-0000-0000626F0000}"/>
    <cellStyle name="Porcentagem 3 3 6" xfId="28370" xr:uid="{00000000-0005-0000-0000-0000636F0000}"/>
    <cellStyle name="Porcentagem 3 3 6 2" xfId="28371" xr:uid="{00000000-0005-0000-0000-0000646F0000}"/>
    <cellStyle name="Porcentagem 3 3 6 2 2" xfId="28372" xr:uid="{00000000-0005-0000-0000-0000656F0000}"/>
    <cellStyle name="Porcentagem 3 3 6 2 2 2" xfId="28373" xr:uid="{00000000-0005-0000-0000-0000666F0000}"/>
    <cellStyle name="Porcentagem 3 3 6 2 2 2 2" xfId="28374" xr:uid="{00000000-0005-0000-0000-0000676F0000}"/>
    <cellStyle name="Porcentagem 3 3 6 2 2 2 3" xfId="28375" xr:uid="{00000000-0005-0000-0000-0000686F0000}"/>
    <cellStyle name="Porcentagem 3 3 6 2 2 3" xfId="28376" xr:uid="{00000000-0005-0000-0000-0000696F0000}"/>
    <cellStyle name="Porcentagem 3 3 6 2 2 4" xfId="28377" xr:uid="{00000000-0005-0000-0000-00006A6F0000}"/>
    <cellStyle name="Porcentagem 3 3 6 2 3" xfId="28378" xr:uid="{00000000-0005-0000-0000-00006B6F0000}"/>
    <cellStyle name="Porcentagem 3 3 6 2 3 2" xfId="28379" xr:uid="{00000000-0005-0000-0000-00006C6F0000}"/>
    <cellStyle name="Porcentagem 3 3 6 2 3 2 2" xfId="28380" xr:uid="{00000000-0005-0000-0000-00006D6F0000}"/>
    <cellStyle name="Porcentagem 3 3 6 2 3 2 3" xfId="28381" xr:uid="{00000000-0005-0000-0000-00006E6F0000}"/>
    <cellStyle name="Porcentagem 3 3 6 2 3 3" xfId="28382" xr:uid="{00000000-0005-0000-0000-00006F6F0000}"/>
    <cellStyle name="Porcentagem 3 3 6 2 3 4" xfId="28383" xr:uid="{00000000-0005-0000-0000-0000706F0000}"/>
    <cellStyle name="Porcentagem 3 3 6 2 4" xfId="28384" xr:uid="{00000000-0005-0000-0000-0000716F0000}"/>
    <cellStyle name="Porcentagem 3 3 6 2 4 2" xfId="28385" xr:uid="{00000000-0005-0000-0000-0000726F0000}"/>
    <cellStyle name="Porcentagem 3 3 6 2 4 2 2" xfId="28386" xr:uid="{00000000-0005-0000-0000-0000736F0000}"/>
    <cellStyle name="Porcentagem 3 3 6 2 4 2 3" xfId="28387" xr:uid="{00000000-0005-0000-0000-0000746F0000}"/>
    <cellStyle name="Porcentagem 3 3 6 2 4 3" xfId="28388" xr:uid="{00000000-0005-0000-0000-0000756F0000}"/>
    <cellStyle name="Porcentagem 3 3 6 2 4 4" xfId="28389" xr:uid="{00000000-0005-0000-0000-0000766F0000}"/>
    <cellStyle name="Porcentagem 3 3 6 2 5" xfId="28390" xr:uid="{00000000-0005-0000-0000-0000776F0000}"/>
    <cellStyle name="Porcentagem 3 3 6 2 5 2" xfId="28391" xr:uid="{00000000-0005-0000-0000-0000786F0000}"/>
    <cellStyle name="Porcentagem 3 3 6 2 5 3" xfId="28392" xr:uid="{00000000-0005-0000-0000-0000796F0000}"/>
    <cellStyle name="Porcentagem 3 3 6 2 6" xfId="28393" xr:uid="{00000000-0005-0000-0000-00007A6F0000}"/>
    <cellStyle name="Porcentagem 3 3 6 2 7" xfId="28394" xr:uid="{00000000-0005-0000-0000-00007B6F0000}"/>
    <cellStyle name="Porcentagem 3 3 6 3" xfId="28395" xr:uid="{00000000-0005-0000-0000-00007C6F0000}"/>
    <cellStyle name="Porcentagem 3 3 6 3 2" xfId="28396" xr:uid="{00000000-0005-0000-0000-00007D6F0000}"/>
    <cellStyle name="Porcentagem 3 3 6 3 2 2" xfId="28397" xr:uid="{00000000-0005-0000-0000-00007E6F0000}"/>
    <cellStyle name="Porcentagem 3 3 6 3 2 3" xfId="28398" xr:uid="{00000000-0005-0000-0000-00007F6F0000}"/>
    <cellStyle name="Porcentagem 3 3 6 3 3" xfId="28399" xr:uid="{00000000-0005-0000-0000-0000806F0000}"/>
    <cellStyle name="Porcentagem 3 3 6 3 4" xfId="28400" xr:uid="{00000000-0005-0000-0000-0000816F0000}"/>
    <cellStyle name="Porcentagem 3 3 6 4" xfId="28401" xr:uid="{00000000-0005-0000-0000-0000826F0000}"/>
    <cellStyle name="Porcentagem 3 3 6 4 2" xfId="28402" xr:uid="{00000000-0005-0000-0000-0000836F0000}"/>
    <cellStyle name="Porcentagem 3 3 6 4 2 2" xfId="28403" xr:uid="{00000000-0005-0000-0000-0000846F0000}"/>
    <cellStyle name="Porcentagem 3 3 6 4 2 3" xfId="28404" xr:uid="{00000000-0005-0000-0000-0000856F0000}"/>
    <cellStyle name="Porcentagem 3 3 6 4 3" xfId="28405" xr:uid="{00000000-0005-0000-0000-0000866F0000}"/>
    <cellStyle name="Porcentagem 3 3 6 4 4" xfId="28406" xr:uid="{00000000-0005-0000-0000-0000876F0000}"/>
    <cellStyle name="Porcentagem 3 3 6 5" xfId="28407" xr:uid="{00000000-0005-0000-0000-0000886F0000}"/>
    <cellStyle name="Porcentagem 3 3 6 5 2" xfId="28408" xr:uid="{00000000-0005-0000-0000-0000896F0000}"/>
    <cellStyle name="Porcentagem 3 3 6 5 2 2" xfId="28409" xr:uid="{00000000-0005-0000-0000-00008A6F0000}"/>
    <cellStyle name="Porcentagem 3 3 6 5 2 3" xfId="28410" xr:uid="{00000000-0005-0000-0000-00008B6F0000}"/>
    <cellStyle name="Porcentagem 3 3 6 5 3" xfId="28411" xr:uid="{00000000-0005-0000-0000-00008C6F0000}"/>
    <cellStyle name="Porcentagem 3 3 6 5 4" xfId="28412" xr:uid="{00000000-0005-0000-0000-00008D6F0000}"/>
    <cellStyle name="Porcentagem 3 3 6 6" xfId="28413" xr:uid="{00000000-0005-0000-0000-00008E6F0000}"/>
    <cellStyle name="Porcentagem 3 3 6 6 2" xfId="28414" xr:uid="{00000000-0005-0000-0000-00008F6F0000}"/>
    <cellStyle name="Porcentagem 3 3 6 6 3" xfId="28415" xr:uid="{00000000-0005-0000-0000-0000906F0000}"/>
    <cellStyle name="Porcentagem 3 3 6 7" xfId="28416" xr:uid="{00000000-0005-0000-0000-0000916F0000}"/>
    <cellStyle name="Porcentagem 3 3 6 8" xfId="28417" xr:uid="{00000000-0005-0000-0000-0000926F0000}"/>
    <cellStyle name="Porcentagem 3 3 6 9" xfId="28418" xr:uid="{00000000-0005-0000-0000-0000936F0000}"/>
    <cellStyle name="Porcentagem 3 3 7" xfId="28419" xr:uid="{00000000-0005-0000-0000-0000946F0000}"/>
    <cellStyle name="Porcentagem 3 3 7 2" xfId="28420" xr:uid="{00000000-0005-0000-0000-0000956F0000}"/>
    <cellStyle name="Porcentagem 3 3 7 2 2" xfId="28421" xr:uid="{00000000-0005-0000-0000-0000966F0000}"/>
    <cellStyle name="Porcentagem 3 3 7 2 2 2" xfId="28422" xr:uid="{00000000-0005-0000-0000-0000976F0000}"/>
    <cellStyle name="Porcentagem 3 3 7 2 2 2 2" xfId="28423" xr:uid="{00000000-0005-0000-0000-0000986F0000}"/>
    <cellStyle name="Porcentagem 3 3 7 2 2 2 3" xfId="28424" xr:uid="{00000000-0005-0000-0000-0000996F0000}"/>
    <cellStyle name="Porcentagem 3 3 7 2 2 3" xfId="28425" xr:uid="{00000000-0005-0000-0000-00009A6F0000}"/>
    <cellStyle name="Porcentagem 3 3 7 2 2 4" xfId="28426" xr:uid="{00000000-0005-0000-0000-00009B6F0000}"/>
    <cellStyle name="Porcentagem 3 3 7 2 3" xfId="28427" xr:uid="{00000000-0005-0000-0000-00009C6F0000}"/>
    <cellStyle name="Porcentagem 3 3 7 2 3 2" xfId="28428" xr:uid="{00000000-0005-0000-0000-00009D6F0000}"/>
    <cellStyle name="Porcentagem 3 3 7 2 3 2 2" xfId="28429" xr:uid="{00000000-0005-0000-0000-00009E6F0000}"/>
    <cellStyle name="Porcentagem 3 3 7 2 3 2 3" xfId="28430" xr:uid="{00000000-0005-0000-0000-00009F6F0000}"/>
    <cellStyle name="Porcentagem 3 3 7 2 3 3" xfId="28431" xr:uid="{00000000-0005-0000-0000-0000A06F0000}"/>
    <cellStyle name="Porcentagem 3 3 7 2 3 4" xfId="28432" xr:uid="{00000000-0005-0000-0000-0000A16F0000}"/>
    <cellStyle name="Porcentagem 3 3 7 2 4" xfId="28433" xr:uid="{00000000-0005-0000-0000-0000A26F0000}"/>
    <cellStyle name="Porcentagem 3 3 7 2 4 2" xfId="28434" xr:uid="{00000000-0005-0000-0000-0000A36F0000}"/>
    <cellStyle name="Porcentagem 3 3 7 2 4 2 2" xfId="28435" xr:uid="{00000000-0005-0000-0000-0000A46F0000}"/>
    <cellStyle name="Porcentagem 3 3 7 2 4 2 3" xfId="28436" xr:uid="{00000000-0005-0000-0000-0000A56F0000}"/>
    <cellStyle name="Porcentagem 3 3 7 2 4 3" xfId="28437" xr:uid="{00000000-0005-0000-0000-0000A66F0000}"/>
    <cellStyle name="Porcentagem 3 3 7 2 4 4" xfId="28438" xr:uid="{00000000-0005-0000-0000-0000A76F0000}"/>
    <cellStyle name="Porcentagem 3 3 7 2 5" xfId="28439" xr:uid="{00000000-0005-0000-0000-0000A86F0000}"/>
    <cellStyle name="Porcentagem 3 3 7 2 5 2" xfId="28440" xr:uid="{00000000-0005-0000-0000-0000A96F0000}"/>
    <cellStyle name="Porcentagem 3 3 7 2 5 3" xfId="28441" xr:uid="{00000000-0005-0000-0000-0000AA6F0000}"/>
    <cellStyle name="Porcentagem 3 3 7 2 6" xfId="28442" xr:uid="{00000000-0005-0000-0000-0000AB6F0000}"/>
    <cellStyle name="Porcentagem 3 3 7 2 7" xfId="28443" xr:uid="{00000000-0005-0000-0000-0000AC6F0000}"/>
    <cellStyle name="Porcentagem 3 3 7 3" xfId="28444" xr:uid="{00000000-0005-0000-0000-0000AD6F0000}"/>
    <cellStyle name="Porcentagem 3 3 7 3 2" xfId="28445" xr:uid="{00000000-0005-0000-0000-0000AE6F0000}"/>
    <cellStyle name="Porcentagem 3 3 7 3 2 2" xfId="28446" xr:uid="{00000000-0005-0000-0000-0000AF6F0000}"/>
    <cellStyle name="Porcentagem 3 3 7 3 2 3" xfId="28447" xr:uid="{00000000-0005-0000-0000-0000B06F0000}"/>
    <cellStyle name="Porcentagem 3 3 7 3 3" xfId="28448" xr:uid="{00000000-0005-0000-0000-0000B16F0000}"/>
    <cellStyle name="Porcentagem 3 3 7 3 4" xfId="28449" xr:uid="{00000000-0005-0000-0000-0000B26F0000}"/>
    <cellStyle name="Porcentagem 3 3 7 4" xfId="28450" xr:uid="{00000000-0005-0000-0000-0000B36F0000}"/>
    <cellStyle name="Porcentagem 3 3 7 4 2" xfId="28451" xr:uid="{00000000-0005-0000-0000-0000B46F0000}"/>
    <cellStyle name="Porcentagem 3 3 7 4 2 2" xfId="28452" xr:uid="{00000000-0005-0000-0000-0000B56F0000}"/>
    <cellStyle name="Porcentagem 3 3 7 4 2 3" xfId="28453" xr:uid="{00000000-0005-0000-0000-0000B66F0000}"/>
    <cellStyle name="Porcentagem 3 3 7 4 3" xfId="28454" xr:uid="{00000000-0005-0000-0000-0000B76F0000}"/>
    <cellStyle name="Porcentagem 3 3 7 4 4" xfId="28455" xr:uid="{00000000-0005-0000-0000-0000B86F0000}"/>
    <cellStyle name="Porcentagem 3 3 7 5" xfId="28456" xr:uid="{00000000-0005-0000-0000-0000B96F0000}"/>
    <cellStyle name="Porcentagem 3 3 7 5 2" xfId="28457" xr:uid="{00000000-0005-0000-0000-0000BA6F0000}"/>
    <cellStyle name="Porcentagem 3 3 7 5 2 2" xfId="28458" xr:uid="{00000000-0005-0000-0000-0000BB6F0000}"/>
    <cellStyle name="Porcentagem 3 3 7 5 2 3" xfId="28459" xr:uid="{00000000-0005-0000-0000-0000BC6F0000}"/>
    <cellStyle name="Porcentagem 3 3 7 5 3" xfId="28460" xr:uid="{00000000-0005-0000-0000-0000BD6F0000}"/>
    <cellStyle name="Porcentagem 3 3 7 5 4" xfId="28461" xr:uid="{00000000-0005-0000-0000-0000BE6F0000}"/>
    <cellStyle name="Porcentagem 3 3 7 6" xfId="28462" xr:uid="{00000000-0005-0000-0000-0000BF6F0000}"/>
    <cellStyle name="Porcentagem 3 3 7 6 2" xfId="28463" xr:uid="{00000000-0005-0000-0000-0000C06F0000}"/>
    <cellStyle name="Porcentagem 3 3 7 6 3" xfId="28464" xr:uid="{00000000-0005-0000-0000-0000C16F0000}"/>
    <cellStyle name="Porcentagem 3 3 7 7" xfId="28465" xr:uid="{00000000-0005-0000-0000-0000C26F0000}"/>
    <cellStyle name="Porcentagem 3 3 7 8" xfId="28466" xr:uid="{00000000-0005-0000-0000-0000C36F0000}"/>
    <cellStyle name="Porcentagem 3 3 7 9" xfId="28467" xr:uid="{00000000-0005-0000-0000-0000C46F0000}"/>
    <cellStyle name="Porcentagem 3 3 8" xfId="28468" xr:uid="{00000000-0005-0000-0000-0000C56F0000}"/>
    <cellStyle name="Porcentagem 3 3 8 2" xfId="28469" xr:uid="{00000000-0005-0000-0000-0000C66F0000}"/>
    <cellStyle name="Porcentagem 3 3 8 2 2" xfId="28470" xr:uid="{00000000-0005-0000-0000-0000C76F0000}"/>
    <cellStyle name="Porcentagem 3 3 8 2 2 2" xfId="28471" xr:uid="{00000000-0005-0000-0000-0000C86F0000}"/>
    <cellStyle name="Porcentagem 3 3 8 2 2 2 2" xfId="28472" xr:uid="{00000000-0005-0000-0000-0000C96F0000}"/>
    <cellStyle name="Porcentagem 3 3 8 2 2 2 3" xfId="28473" xr:uid="{00000000-0005-0000-0000-0000CA6F0000}"/>
    <cellStyle name="Porcentagem 3 3 8 2 2 3" xfId="28474" xr:uid="{00000000-0005-0000-0000-0000CB6F0000}"/>
    <cellStyle name="Porcentagem 3 3 8 2 2 4" xfId="28475" xr:uid="{00000000-0005-0000-0000-0000CC6F0000}"/>
    <cellStyle name="Porcentagem 3 3 8 2 3" xfId="28476" xr:uid="{00000000-0005-0000-0000-0000CD6F0000}"/>
    <cellStyle name="Porcentagem 3 3 8 2 3 2" xfId="28477" xr:uid="{00000000-0005-0000-0000-0000CE6F0000}"/>
    <cellStyle name="Porcentagem 3 3 8 2 3 2 2" xfId="28478" xr:uid="{00000000-0005-0000-0000-0000CF6F0000}"/>
    <cellStyle name="Porcentagem 3 3 8 2 3 2 3" xfId="28479" xr:uid="{00000000-0005-0000-0000-0000D06F0000}"/>
    <cellStyle name="Porcentagem 3 3 8 2 3 3" xfId="28480" xr:uid="{00000000-0005-0000-0000-0000D16F0000}"/>
    <cellStyle name="Porcentagem 3 3 8 2 3 4" xfId="28481" xr:uid="{00000000-0005-0000-0000-0000D26F0000}"/>
    <cellStyle name="Porcentagem 3 3 8 2 4" xfId="28482" xr:uid="{00000000-0005-0000-0000-0000D36F0000}"/>
    <cellStyle name="Porcentagem 3 3 8 2 4 2" xfId="28483" xr:uid="{00000000-0005-0000-0000-0000D46F0000}"/>
    <cellStyle name="Porcentagem 3 3 8 2 4 2 2" xfId="28484" xr:uid="{00000000-0005-0000-0000-0000D56F0000}"/>
    <cellStyle name="Porcentagem 3 3 8 2 4 2 3" xfId="28485" xr:uid="{00000000-0005-0000-0000-0000D66F0000}"/>
    <cellStyle name="Porcentagem 3 3 8 2 4 3" xfId="28486" xr:uid="{00000000-0005-0000-0000-0000D76F0000}"/>
    <cellStyle name="Porcentagem 3 3 8 2 4 4" xfId="28487" xr:uid="{00000000-0005-0000-0000-0000D86F0000}"/>
    <cellStyle name="Porcentagem 3 3 8 2 5" xfId="28488" xr:uid="{00000000-0005-0000-0000-0000D96F0000}"/>
    <cellStyle name="Porcentagem 3 3 8 2 5 2" xfId="28489" xr:uid="{00000000-0005-0000-0000-0000DA6F0000}"/>
    <cellStyle name="Porcentagem 3 3 8 2 5 3" xfId="28490" xr:uid="{00000000-0005-0000-0000-0000DB6F0000}"/>
    <cellStyle name="Porcentagem 3 3 8 2 6" xfId="28491" xr:uid="{00000000-0005-0000-0000-0000DC6F0000}"/>
    <cellStyle name="Porcentagem 3 3 8 2 7" xfId="28492" xr:uid="{00000000-0005-0000-0000-0000DD6F0000}"/>
    <cellStyle name="Porcentagem 3 3 8 3" xfId="28493" xr:uid="{00000000-0005-0000-0000-0000DE6F0000}"/>
    <cellStyle name="Porcentagem 3 3 8 3 2" xfId="28494" xr:uid="{00000000-0005-0000-0000-0000DF6F0000}"/>
    <cellStyle name="Porcentagem 3 3 8 3 2 2" xfId="28495" xr:uid="{00000000-0005-0000-0000-0000E06F0000}"/>
    <cellStyle name="Porcentagem 3 3 8 3 2 3" xfId="28496" xr:uid="{00000000-0005-0000-0000-0000E16F0000}"/>
    <cellStyle name="Porcentagem 3 3 8 3 3" xfId="28497" xr:uid="{00000000-0005-0000-0000-0000E26F0000}"/>
    <cellStyle name="Porcentagem 3 3 8 3 4" xfId="28498" xr:uid="{00000000-0005-0000-0000-0000E36F0000}"/>
    <cellStyle name="Porcentagem 3 3 8 4" xfId="28499" xr:uid="{00000000-0005-0000-0000-0000E46F0000}"/>
    <cellStyle name="Porcentagem 3 3 8 4 2" xfId="28500" xr:uid="{00000000-0005-0000-0000-0000E56F0000}"/>
    <cellStyle name="Porcentagem 3 3 8 4 2 2" xfId="28501" xr:uid="{00000000-0005-0000-0000-0000E66F0000}"/>
    <cellStyle name="Porcentagem 3 3 8 4 2 3" xfId="28502" xr:uid="{00000000-0005-0000-0000-0000E76F0000}"/>
    <cellStyle name="Porcentagem 3 3 8 4 3" xfId="28503" xr:uid="{00000000-0005-0000-0000-0000E86F0000}"/>
    <cellStyle name="Porcentagem 3 3 8 4 4" xfId="28504" xr:uid="{00000000-0005-0000-0000-0000E96F0000}"/>
    <cellStyle name="Porcentagem 3 3 8 5" xfId="28505" xr:uid="{00000000-0005-0000-0000-0000EA6F0000}"/>
    <cellStyle name="Porcentagem 3 3 8 5 2" xfId="28506" xr:uid="{00000000-0005-0000-0000-0000EB6F0000}"/>
    <cellStyle name="Porcentagem 3 3 8 5 2 2" xfId="28507" xr:uid="{00000000-0005-0000-0000-0000EC6F0000}"/>
    <cellStyle name="Porcentagem 3 3 8 5 2 3" xfId="28508" xr:uid="{00000000-0005-0000-0000-0000ED6F0000}"/>
    <cellStyle name="Porcentagem 3 3 8 5 3" xfId="28509" xr:uid="{00000000-0005-0000-0000-0000EE6F0000}"/>
    <cellStyle name="Porcentagem 3 3 8 5 4" xfId="28510" xr:uid="{00000000-0005-0000-0000-0000EF6F0000}"/>
    <cellStyle name="Porcentagem 3 3 8 6" xfId="28511" xr:uid="{00000000-0005-0000-0000-0000F06F0000}"/>
    <cellStyle name="Porcentagem 3 3 8 6 2" xfId="28512" xr:uid="{00000000-0005-0000-0000-0000F16F0000}"/>
    <cellStyle name="Porcentagem 3 3 8 6 3" xfId="28513" xr:uid="{00000000-0005-0000-0000-0000F26F0000}"/>
    <cellStyle name="Porcentagem 3 3 8 7" xfId="28514" xr:uid="{00000000-0005-0000-0000-0000F36F0000}"/>
    <cellStyle name="Porcentagem 3 3 8 8" xfId="28515" xr:uid="{00000000-0005-0000-0000-0000F46F0000}"/>
    <cellStyle name="Porcentagem 3 3 8 9" xfId="28516" xr:uid="{00000000-0005-0000-0000-0000F56F0000}"/>
    <cellStyle name="Porcentagem 3 3 9" xfId="28517" xr:uid="{00000000-0005-0000-0000-0000F66F0000}"/>
    <cellStyle name="Porcentagem 3 3 9 2" xfId="28518" xr:uid="{00000000-0005-0000-0000-0000F76F0000}"/>
    <cellStyle name="Porcentagem 3 3 9 2 2" xfId="28519" xr:uid="{00000000-0005-0000-0000-0000F86F0000}"/>
    <cellStyle name="Porcentagem 3 3 9 2 2 2" xfId="28520" xr:uid="{00000000-0005-0000-0000-0000F96F0000}"/>
    <cellStyle name="Porcentagem 3 3 9 2 2 2 2" xfId="28521" xr:uid="{00000000-0005-0000-0000-0000FA6F0000}"/>
    <cellStyle name="Porcentagem 3 3 9 2 2 2 3" xfId="28522" xr:uid="{00000000-0005-0000-0000-0000FB6F0000}"/>
    <cellStyle name="Porcentagem 3 3 9 2 2 3" xfId="28523" xr:uid="{00000000-0005-0000-0000-0000FC6F0000}"/>
    <cellStyle name="Porcentagem 3 3 9 2 2 4" xfId="28524" xr:uid="{00000000-0005-0000-0000-0000FD6F0000}"/>
    <cellStyle name="Porcentagem 3 3 9 2 3" xfId="28525" xr:uid="{00000000-0005-0000-0000-0000FE6F0000}"/>
    <cellStyle name="Porcentagem 3 3 9 2 3 2" xfId="28526" xr:uid="{00000000-0005-0000-0000-0000FF6F0000}"/>
    <cellStyle name="Porcentagem 3 3 9 2 3 2 2" xfId="28527" xr:uid="{00000000-0005-0000-0000-000000700000}"/>
    <cellStyle name="Porcentagem 3 3 9 2 3 2 3" xfId="28528" xr:uid="{00000000-0005-0000-0000-000001700000}"/>
    <cellStyle name="Porcentagem 3 3 9 2 3 3" xfId="28529" xr:uid="{00000000-0005-0000-0000-000002700000}"/>
    <cellStyle name="Porcentagem 3 3 9 2 3 4" xfId="28530" xr:uid="{00000000-0005-0000-0000-000003700000}"/>
    <cellStyle name="Porcentagem 3 3 9 2 4" xfId="28531" xr:uid="{00000000-0005-0000-0000-000004700000}"/>
    <cellStyle name="Porcentagem 3 3 9 2 4 2" xfId="28532" xr:uid="{00000000-0005-0000-0000-000005700000}"/>
    <cellStyle name="Porcentagem 3 3 9 2 4 2 2" xfId="28533" xr:uid="{00000000-0005-0000-0000-000006700000}"/>
    <cellStyle name="Porcentagem 3 3 9 2 4 2 3" xfId="28534" xr:uid="{00000000-0005-0000-0000-000007700000}"/>
    <cellStyle name="Porcentagem 3 3 9 2 4 3" xfId="28535" xr:uid="{00000000-0005-0000-0000-000008700000}"/>
    <cellStyle name="Porcentagem 3 3 9 2 4 4" xfId="28536" xr:uid="{00000000-0005-0000-0000-000009700000}"/>
    <cellStyle name="Porcentagem 3 3 9 2 5" xfId="28537" xr:uid="{00000000-0005-0000-0000-00000A700000}"/>
    <cellStyle name="Porcentagem 3 3 9 2 5 2" xfId="28538" xr:uid="{00000000-0005-0000-0000-00000B700000}"/>
    <cellStyle name="Porcentagem 3 3 9 2 5 3" xfId="28539" xr:uid="{00000000-0005-0000-0000-00000C700000}"/>
    <cellStyle name="Porcentagem 3 3 9 2 6" xfId="28540" xr:uid="{00000000-0005-0000-0000-00000D700000}"/>
    <cellStyle name="Porcentagem 3 3 9 2 7" xfId="28541" xr:uid="{00000000-0005-0000-0000-00000E700000}"/>
    <cellStyle name="Porcentagem 3 3 9 3" xfId="28542" xr:uid="{00000000-0005-0000-0000-00000F700000}"/>
    <cellStyle name="Porcentagem 3 3 9 3 2" xfId="28543" xr:uid="{00000000-0005-0000-0000-000010700000}"/>
    <cellStyle name="Porcentagem 3 3 9 3 2 2" xfId="28544" xr:uid="{00000000-0005-0000-0000-000011700000}"/>
    <cellStyle name="Porcentagem 3 3 9 3 2 3" xfId="28545" xr:uid="{00000000-0005-0000-0000-000012700000}"/>
    <cellStyle name="Porcentagem 3 3 9 3 3" xfId="28546" xr:uid="{00000000-0005-0000-0000-000013700000}"/>
    <cellStyle name="Porcentagem 3 3 9 3 4" xfId="28547" xr:uid="{00000000-0005-0000-0000-000014700000}"/>
    <cellStyle name="Porcentagem 3 3 9 4" xfId="28548" xr:uid="{00000000-0005-0000-0000-000015700000}"/>
    <cellStyle name="Porcentagem 3 3 9 4 2" xfId="28549" xr:uid="{00000000-0005-0000-0000-000016700000}"/>
    <cellStyle name="Porcentagem 3 3 9 4 2 2" xfId="28550" xr:uid="{00000000-0005-0000-0000-000017700000}"/>
    <cellStyle name="Porcentagem 3 3 9 4 2 3" xfId="28551" xr:uid="{00000000-0005-0000-0000-000018700000}"/>
    <cellStyle name="Porcentagem 3 3 9 4 3" xfId="28552" xr:uid="{00000000-0005-0000-0000-000019700000}"/>
    <cellStyle name="Porcentagem 3 3 9 4 4" xfId="28553" xr:uid="{00000000-0005-0000-0000-00001A700000}"/>
    <cellStyle name="Porcentagem 3 3 9 5" xfId="28554" xr:uid="{00000000-0005-0000-0000-00001B700000}"/>
    <cellStyle name="Porcentagem 3 3 9 5 2" xfId="28555" xr:uid="{00000000-0005-0000-0000-00001C700000}"/>
    <cellStyle name="Porcentagem 3 3 9 5 2 2" xfId="28556" xr:uid="{00000000-0005-0000-0000-00001D700000}"/>
    <cellStyle name="Porcentagem 3 3 9 5 2 3" xfId="28557" xr:uid="{00000000-0005-0000-0000-00001E700000}"/>
    <cellStyle name="Porcentagem 3 3 9 5 3" xfId="28558" xr:uid="{00000000-0005-0000-0000-00001F700000}"/>
    <cellStyle name="Porcentagem 3 3 9 5 4" xfId="28559" xr:uid="{00000000-0005-0000-0000-000020700000}"/>
    <cellStyle name="Porcentagem 3 3 9 6" xfId="28560" xr:uid="{00000000-0005-0000-0000-000021700000}"/>
    <cellStyle name="Porcentagem 3 3 9 6 2" xfId="28561" xr:uid="{00000000-0005-0000-0000-000022700000}"/>
    <cellStyle name="Porcentagem 3 3 9 6 3" xfId="28562" xr:uid="{00000000-0005-0000-0000-000023700000}"/>
    <cellStyle name="Porcentagem 3 3 9 7" xfId="28563" xr:uid="{00000000-0005-0000-0000-000024700000}"/>
    <cellStyle name="Porcentagem 3 3 9 8" xfId="28564" xr:uid="{00000000-0005-0000-0000-000025700000}"/>
    <cellStyle name="Porcentagem 3 3 9 9" xfId="28565" xr:uid="{00000000-0005-0000-0000-000026700000}"/>
    <cellStyle name="Porcentagem 3 4" xfId="28566" xr:uid="{00000000-0005-0000-0000-000027700000}"/>
    <cellStyle name="Porcentagem 3 4 2" xfId="28567" xr:uid="{00000000-0005-0000-0000-000028700000}"/>
    <cellStyle name="Porcentagem 3 4 2 2" xfId="28568" xr:uid="{00000000-0005-0000-0000-000029700000}"/>
    <cellStyle name="Porcentagem 3 4 3" xfId="28569" xr:uid="{00000000-0005-0000-0000-00002A700000}"/>
    <cellStyle name="Porcentagem 3 4 4" xfId="28570" xr:uid="{00000000-0005-0000-0000-00002B700000}"/>
    <cellStyle name="Porcentagem 3 5" xfId="28571" xr:uid="{00000000-0005-0000-0000-00002C700000}"/>
    <cellStyle name="Porcentagem 3 5 2" xfId="28572" xr:uid="{00000000-0005-0000-0000-00002D700000}"/>
    <cellStyle name="Porcentagem 3 6" xfId="28573" xr:uid="{00000000-0005-0000-0000-00002E700000}"/>
    <cellStyle name="Porcentagem 3 7" xfId="28574" xr:uid="{00000000-0005-0000-0000-00002F700000}"/>
    <cellStyle name="Porcentagem 3 8" xfId="43887" xr:uid="{00000000-0005-0000-0000-000030700000}"/>
    <cellStyle name="Porcentagem 4" xfId="28575" xr:uid="{00000000-0005-0000-0000-000031700000}"/>
    <cellStyle name="Porcentagem 4 2" xfId="28576" xr:uid="{00000000-0005-0000-0000-000032700000}"/>
    <cellStyle name="Porcentagem 4 2 2" xfId="28577" xr:uid="{00000000-0005-0000-0000-000033700000}"/>
    <cellStyle name="Porcentagem 4 2 3" xfId="43898" xr:uid="{00000000-0005-0000-0000-000034700000}"/>
    <cellStyle name="Porcentagem 4 3" xfId="28578" xr:uid="{00000000-0005-0000-0000-000035700000}"/>
    <cellStyle name="Porcentagem 5" xfId="28579" xr:uid="{00000000-0005-0000-0000-000036700000}"/>
    <cellStyle name="Porcentagem 5 2" xfId="28580" xr:uid="{00000000-0005-0000-0000-000037700000}"/>
    <cellStyle name="Porcentagem 5 3" xfId="28581" xr:uid="{00000000-0005-0000-0000-000038700000}"/>
    <cellStyle name="Porcentagem 6" xfId="28582" xr:uid="{00000000-0005-0000-0000-000039700000}"/>
    <cellStyle name="Porcentagem 6 2" xfId="28583" xr:uid="{00000000-0005-0000-0000-00003A700000}"/>
    <cellStyle name="Porcentagem 6 2 10" xfId="28584" xr:uid="{00000000-0005-0000-0000-00003B700000}"/>
    <cellStyle name="Porcentagem 6 2 11" xfId="28585" xr:uid="{00000000-0005-0000-0000-00003C700000}"/>
    <cellStyle name="Porcentagem 6 2 2" xfId="28586" xr:uid="{00000000-0005-0000-0000-00003D700000}"/>
    <cellStyle name="Porcentagem 6 2 2 10" xfId="28587" xr:uid="{00000000-0005-0000-0000-00003E700000}"/>
    <cellStyle name="Porcentagem 6 2 2 2" xfId="28588" xr:uid="{00000000-0005-0000-0000-00003F700000}"/>
    <cellStyle name="Porcentagem 6 2 2 2 2" xfId="28589" xr:uid="{00000000-0005-0000-0000-000040700000}"/>
    <cellStyle name="Porcentagem 6 2 2 2 2 2" xfId="28590" xr:uid="{00000000-0005-0000-0000-000041700000}"/>
    <cellStyle name="Porcentagem 6 2 2 2 2 2 2" xfId="28591" xr:uid="{00000000-0005-0000-0000-000042700000}"/>
    <cellStyle name="Porcentagem 6 2 2 2 2 2 2 2" xfId="28592" xr:uid="{00000000-0005-0000-0000-000043700000}"/>
    <cellStyle name="Porcentagem 6 2 2 2 2 2 2 3" xfId="28593" xr:uid="{00000000-0005-0000-0000-000044700000}"/>
    <cellStyle name="Porcentagem 6 2 2 2 2 2 3" xfId="28594" xr:uid="{00000000-0005-0000-0000-000045700000}"/>
    <cellStyle name="Porcentagem 6 2 2 2 2 2 4" xfId="28595" xr:uid="{00000000-0005-0000-0000-000046700000}"/>
    <cellStyle name="Porcentagem 6 2 2 2 2 3" xfId="28596" xr:uid="{00000000-0005-0000-0000-000047700000}"/>
    <cellStyle name="Porcentagem 6 2 2 2 2 3 2" xfId="28597" xr:uid="{00000000-0005-0000-0000-000048700000}"/>
    <cellStyle name="Porcentagem 6 2 2 2 2 3 2 2" xfId="28598" xr:uid="{00000000-0005-0000-0000-000049700000}"/>
    <cellStyle name="Porcentagem 6 2 2 2 2 3 2 3" xfId="28599" xr:uid="{00000000-0005-0000-0000-00004A700000}"/>
    <cellStyle name="Porcentagem 6 2 2 2 2 3 3" xfId="28600" xr:uid="{00000000-0005-0000-0000-00004B700000}"/>
    <cellStyle name="Porcentagem 6 2 2 2 2 3 4" xfId="28601" xr:uid="{00000000-0005-0000-0000-00004C700000}"/>
    <cellStyle name="Porcentagem 6 2 2 2 2 4" xfId="28602" xr:uid="{00000000-0005-0000-0000-00004D700000}"/>
    <cellStyle name="Porcentagem 6 2 2 2 2 4 2" xfId="28603" xr:uid="{00000000-0005-0000-0000-00004E700000}"/>
    <cellStyle name="Porcentagem 6 2 2 2 2 4 2 2" xfId="28604" xr:uid="{00000000-0005-0000-0000-00004F700000}"/>
    <cellStyle name="Porcentagem 6 2 2 2 2 4 2 3" xfId="28605" xr:uid="{00000000-0005-0000-0000-000050700000}"/>
    <cellStyle name="Porcentagem 6 2 2 2 2 4 3" xfId="28606" xr:uid="{00000000-0005-0000-0000-000051700000}"/>
    <cellStyle name="Porcentagem 6 2 2 2 2 4 4" xfId="28607" xr:uid="{00000000-0005-0000-0000-000052700000}"/>
    <cellStyle name="Porcentagem 6 2 2 2 2 5" xfId="28608" xr:uid="{00000000-0005-0000-0000-000053700000}"/>
    <cellStyle name="Porcentagem 6 2 2 2 2 5 2" xfId="28609" xr:uid="{00000000-0005-0000-0000-000054700000}"/>
    <cellStyle name="Porcentagem 6 2 2 2 2 5 3" xfId="28610" xr:uid="{00000000-0005-0000-0000-000055700000}"/>
    <cellStyle name="Porcentagem 6 2 2 2 2 6" xfId="28611" xr:uid="{00000000-0005-0000-0000-000056700000}"/>
    <cellStyle name="Porcentagem 6 2 2 2 2 7" xfId="28612" xr:uid="{00000000-0005-0000-0000-000057700000}"/>
    <cellStyle name="Porcentagem 6 2 2 2 3" xfId="28613" xr:uid="{00000000-0005-0000-0000-000058700000}"/>
    <cellStyle name="Porcentagem 6 2 2 2 3 2" xfId="28614" xr:uid="{00000000-0005-0000-0000-000059700000}"/>
    <cellStyle name="Porcentagem 6 2 2 2 3 2 2" xfId="28615" xr:uid="{00000000-0005-0000-0000-00005A700000}"/>
    <cellStyle name="Porcentagem 6 2 2 2 3 2 3" xfId="28616" xr:uid="{00000000-0005-0000-0000-00005B700000}"/>
    <cellStyle name="Porcentagem 6 2 2 2 3 3" xfId="28617" xr:uid="{00000000-0005-0000-0000-00005C700000}"/>
    <cellStyle name="Porcentagem 6 2 2 2 3 4" xfId="28618" xr:uid="{00000000-0005-0000-0000-00005D700000}"/>
    <cellStyle name="Porcentagem 6 2 2 2 4" xfId="28619" xr:uid="{00000000-0005-0000-0000-00005E700000}"/>
    <cellStyle name="Porcentagem 6 2 2 2 4 2" xfId="28620" xr:uid="{00000000-0005-0000-0000-00005F700000}"/>
    <cellStyle name="Porcentagem 6 2 2 2 4 2 2" xfId="28621" xr:uid="{00000000-0005-0000-0000-000060700000}"/>
    <cellStyle name="Porcentagem 6 2 2 2 4 2 3" xfId="28622" xr:uid="{00000000-0005-0000-0000-000061700000}"/>
    <cellStyle name="Porcentagem 6 2 2 2 4 3" xfId="28623" xr:uid="{00000000-0005-0000-0000-000062700000}"/>
    <cellStyle name="Porcentagem 6 2 2 2 4 4" xfId="28624" xr:uid="{00000000-0005-0000-0000-000063700000}"/>
    <cellStyle name="Porcentagem 6 2 2 2 5" xfId="28625" xr:uid="{00000000-0005-0000-0000-000064700000}"/>
    <cellStyle name="Porcentagem 6 2 2 2 5 2" xfId="28626" xr:uid="{00000000-0005-0000-0000-000065700000}"/>
    <cellStyle name="Porcentagem 6 2 2 2 5 2 2" xfId="28627" xr:uid="{00000000-0005-0000-0000-000066700000}"/>
    <cellStyle name="Porcentagem 6 2 2 2 5 2 3" xfId="28628" xr:uid="{00000000-0005-0000-0000-000067700000}"/>
    <cellStyle name="Porcentagem 6 2 2 2 5 3" xfId="28629" xr:uid="{00000000-0005-0000-0000-000068700000}"/>
    <cellStyle name="Porcentagem 6 2 2 2 5 4" xfId="28630" xr:uid="{00000000-0005-0000-0000-000069700000}"/>
    <cellStyle name="Porcentagem 6 2 2 2 6" xfId="28631" xr:uid="{00000000-0005-0000-0000-00006A700000}"/>
    <cellStyle name="Porcentagem 6 2 2 2 6 2" xfId="28632" xr:uid="{00000000-0005-0000-0000-00006B700000}"/>
    <cellStyle name="Porcentagem 6 2 2 2 6 3" xfId="28633" xr:uid="{00000000-0005-0000-0000-00006C700000}"/>
    <cellStyle name="Porcentagem 6 2 2 2 7" xfId="28634" xr:uid="{00000000-0005-0000-0000-00006D700000}"/>
    <cellStyle name="Porcentagem 6 2 2 2 8" xfId="28635" xr:uid="{00000000-0005-0000-0000-00006E700000}"/>
    <cellStyle name="Porcentagem 6 2 2 2 9" xfId="28636" xr:uid="{00000000-0005-0000-0000-00006F700000}"/>
    <cellStyle name="Porcentagem 6 2 2 3" xfId="28637" xr:uid="{00000000-0005-0000-0000-000070700000}"/>
    <cellStyle name="Porcentagem 6 2 2 3 2" xfId="28638" xr:uid="{00000000-0005-0000-0000-000071700000}"/>
    <cellStyle name="Porcentagem 6 2 2 3 2 2" xfId="28639" xr:uid="{00000000-0005-0000-0000-000072700000}"/>
    <cellStyle name="Porcentagem 6 2 2 3 2 2 2" xfId="28640" xr:uid="{00000000-0005-0000-0000-000073700000}"/>
    <cellStyle name="Porcentagem 6 2 2 3 2 2 3" xfId="28641" xr:uid="{00000000-0005-0000-0000-000074700000}"/>
    <cellStyle name="Porcentagem 6 2 2 3 2 3" xfId="28642" xr:uid="{00000000-0005-0000-0000-000075700000}"/>
    <cellStyle name="Porcentagem 6 2 2 3 2 4" xfId="28643" xr:uid="{00000000-0005-0000-0000-000076700000}"/>
    <cellStyle name="Porcentagem 6 2 2 3 3" xfId="28644" xr:uid="{00000000-0005-0000-0000-000077700000}"/>
    <cellStyle name="Porcentagem 6 2 2 3 3 2" xfId="28645" xr:uid="{00000000-0005-0000-0000-000078700000}"/>
    <cellStyle name="Porcentagem 6 2 2 3 3 2 2" xfId="28646" xr:uid="{00000000-0005-0000-0000-000079700000}"/>
    <cellStyle name="Porcentagem 6 2 2 3 3 2 3" xfId="28647" xr:uid="{00000000-0005-0000-0000-00007A700000}"/>
    <cellStyle name="Porcentagem 6 2 2 3 3 3" xfId="28648" xr:uid="{00000000-0005-0000-0000-00007B700000}"/>
    <cellStyle name="Porcentagem 6 2 2 3 3 4" xfId="28649" xr:uid="{00000000-0005-0000-0000-00007C700000}"/>
    <cellStyle name="Porcentagem 6 2 2 3 4" xfId="28650" xr:uid="{00000000-0005-0000-0000-00007D700000}"/>
    <cellStyle name="Porcentagem 6 2 2 3 4 2" xfId="28651" xr:uid="{00000000-0005-0000-0000-00007E700000}"/>
    <cellStyle name="Porcentagem 6 2 2 3 4 2 2" xfId="28652" xr:uid="{00000000-0005-0000-0000-00007F700000}"/>
    <cellStyle name="Porcentagem 6 2 2 3 4 2 3" xfId="28653" xr:uid="{00000000-0005-0000-0000-000080700000}"/>
    <cellStyle name="Porcentagem 6 2 2 3 4 3" xfId="28654" xr:uid="{00000000-0005-0000-0000-000081700000}"/>
    <cellStyle name="Porcentagem 6 2 2 3 4 4" xfId="28655" xr:uid="{00000000-0005-0000-0000-000082700000}"/>
    <cellStyle name="Porcentagem 6 2 2 3 5" xfId="28656" xr:uid="{00000000-0005-0000-0000-000083700000}"/>
    <cellStyle name="Porcentagem 6 2 2 3 5 2" xfId="28657" xr:uid="{00000000-0005-0000-0000-000084700000}"/>
    <cellStyle name="Porcentagem 6 2 2 3 5 3" xfId="28658" xr:uid="{00000000-0005-0000-0000-000085700000}"/>
    <cellStyle name="Porcentagem 6 2 2 3 6" xfId="28659" xr:uid="{00000000-0005-0000-0000-000086700000}"/>
    <cellStyle name="Porcentagem 6 2 2 3 7" xfId="28660" xr:uid="{00000000-0005-0000-0000-000087700000}"/>
    <cellStyle name="Porcentagem 6 2 2 4" xfId="28661" xr:uid="{00000000-0005-0000-0000-000088700000}"/>
    <cellStyle name="Porcentagem 6 2 2 4 2" xfId="28662" xr:uid="{00000000-0005-0000-0000-000089700000}"/>
    <cellStyle name="Porcentagem 6 2 2 4 2 2" xfId="28663" xr:uid="{00000000-0005-0000-0000-00008A700000}"/>
    <cellStyle name="Porcentagem 6 2 2 4 2 3" xfId="28664" xr:uid="{00000000-0005-0000-0000-00008B700000}"/>
    <cellStyle name="Porcentagem 6 2 2 4 3" xfId="28665" xr:uid="{00000000-0005-0000-0000-00008C700000}"/>
    <cellStyle name="Porcentagem 6 2 2 4 4" xfId="28666" xr:uid="{00000000-0005-0000-0000-00008D700000}"/>
    <cellStyle name="Porcentagem 6 2 2 5" xfId="28667" xr:uid="{00000000-0005-0000-0000-00008E700000}"/>
    <cellStyle name="Porcentagem 6 2 2 5 2" xfId="28668" xr:uid="{00000000-0005-0000-0000-00008F700000}"/>
    <cellStyle name="Porcentagem 6 2 2 5 2 2" xfId="28669" xr:uid="{00000000-0005-0000-0000-000090700000}"/>
    <cellStyle name="Porcentagem 6 2 2 5 2 3" xfId="28670" xr:uid="{00000000-0005-0000-0000-000091700000}"/>
    <cellStyle name="Porcentagem 6 2 2 5 3" xfId="28671" xr:uid="{00000000-0005-0000-0000-000092700000}"/>
    <cellStyle name="Porcentagem 6 2 2 5 4" xfId="28672" xr:uid="{00000000-0005-0000-0000-000093700000}"/>
    <cellStyle name="Porcentagem 6 2 2 6" xfId="28673" xr:uid="{00000000-0005-0000-0000-000094700000}"/>
    <cellStyle name="Porcentagem 6 2 2 6 2" xfId="28674" xr:uid="{00000000-0005-0000-0000-000095700000}"/>
    <cellStyle name="Porcentagem 6 2 2 6 2 2" xfId="28675" xr:uid="{00000000-0005-0000-0000-000096700000}"/>
    <cellStyle name="Porcentagem 6 2 2 6 2 3" xfId="28676" xr:uid="{00000000-0005-0000-0000-000097700000}"/>
    <cellStyle name="Porcentagem 6 2 2 6 3" xfId="28677" xr:uid="{00000000-0005-0000-0000-000098700000}"/>
    <cellStyle name="Porcentagem 6 2 2 6 4" xfId="28678" xr:uid="{00000000-0005-0000-0000-000099700000}"/>
    <cellStyle name="Porcentagem 6 2 2 7" xfId="28679" xr:uid="{00000000-0005-0000-0000-00009A700000}"/>
    <cellStyle name="Porcentagem 6 2 2 7 2" xfId="28680" xr:uid="{00000000-0005-0000-0000-00009B700000}"/>
    <cellStyle name="Porcentagem 6 2 2 7 3" xfId="28681" xr:uid="{00000000-0005-0000-0000-00009C700000}"/>
    <cellStyle name="Porcentagem 6 2 2 8" xfId="28682" xr:uid="{00000000-0005-0000-0000-00009D700000}"/>
    <cellStyle name="Porcentagem 6 2 2 9" xfId="28683" xr:uid="{00000000-0005-0000-0000-00009E700000}"/>
    <cellStyle name="Porcentagem 6 2 3" xfId="28684" xr:uid="{00000000-0005-0000-0000-00009F700000}"/>
    <cellStyle name="Porcentagem 6 2 3 2" xfId="28685" xr:uid="{00000000-0005-0000-0000-0000A0700000}"/>
    <cellStyle name="Porcentagem 6 2 3 2 2" xfId="28686" xr:uid="{00000000-0005-0000-0000-0000A1700000}"/>
    <cellStyle name="Porcentagem 6 2 3 2 2 2" xfId="28687" xr:uid="{00000000-0005-0000-0000-0000A2700000}"/>
    <cellStyle name="Porcentagem 6 2 3 2 2 2 2" xfId="28688" xr:uid="{00000000-0005-0000-0000-0000A3700000}"/>
    <cellStyle name="Porcentagem 6 2 3 2 2 2 3" xfId="28689" xr:uid="{00000000-0005-0000-0000-0000A4700000}"/>
    <cellStyle name="Porcentagem 6 2 3 2 2 3" xfId="28690" xr:uid="{00000000-0005-0000-0000-0000A5700000}"/>
    <cellStyle name="Porcentagem 6 2 3 2 2 4" xfId="28691" xr:uid="{00000000-0005-0000-0000-0000A6700000}"/>
    <cellStyle name="Porcentagem 6 2 3 2 3" xfId="28692" xr:uid="{00000000-0005-0000-0000-0000A7700000}"/>
    <cellStyle name="Porcentagem 6 2 3 2 3 2" xfId="28693" xr:uid="{00000000-0005-0000-0000-0000A8700000}"/>
    <cellStyle name="Porcentagem 6 2 3 2 3 2 2" xfId="28694" xr:uid="{00000000-0005-0000-0000-0000A9700000}"/>
    <cellStyle name="Porcentagem 6 2 3 2 3 2 3" xfId="28695" xr:uid="{00000000-0005-0000-0000-0000AA700000}"/>
    <cellStyle name="Porcentagem 6 2 3 2 3 3" xfId="28696" xr:uid="{00000000-0005-0000-0000-0000AB700000}"/>
    <cellStyle name="Porcentagem 6 2 3 2 3 4" xfId="28697" xr:uid="{00000000-0005-0000-0000-0000AC700000}"/>
    <cellStyle name="Porcentagem 6 2 3 2 4" xfId="28698" xr:uid="{00000000-0005-0000-0000-0000AD700000}"/>
    <cellStyle name="Porcentagem 6 2 3 2 4 2" xfId="28699" xr:uid="{00000000-0005-0000-0000-0000AE700000}"/>
    <cellStyle name="Porcentagem 6 2 3 2 4 2 2" xfId="28700" xr:uid="{00000000-0005-0000-0000-0000AF700000}"/>
    <cellStyle name="Porcentagem 6 2 3 2 4 2 3" xfId="28701" xr:uid="{00000000-0005-0000-0000-0000B0700000}"/>
    <cellStyle name="Porcentagem 6 2 3 2 4 3" xfId="28702" xr:uid="{00000000-0005-0000-0000-0000B1700000}"/>
    <cellStyle name="Porcentagem 6 2 3 2 4 4" xfId="28703" xr:uid="{00000000-0005-0000-0000-0000B2700000}"/>
    <cellStyle name="Porcentagem 6 2 3 2 5" xfId="28704" xr:uid="{00000000-0005-0000-0000-0000B3700000}"/>
    <cellStyle name="Porcentagem 6 2 3 2 5 2" xfId="28705" xr:uid="{00000000-0005-0000-0000-0000B4700000}"/>
    <cellStyle name="Porcentagem 6 2 3 2 5 3" xfId="28706" xr:uid="{00000000-0005-0000-0000-0000B5700000}"/>
    <cellStyle name="Porcentagem 6 2 3 2 6" xfId="28707" xr:uid="{00000000-0005-0000-0000-0000B6700000}"/>
    <cellStyle name="Porcentagem 6 2 3 2 7" xfId="28708" xr:uid="{00000000-0005-0000-0000-0000B7700000}"/>
    <cellStyle name="Porcentagem 6 2 3 3" xfId="28709" xr:uid="{00000000-0005-0000-0000-0000B8700000}"/>
    <cellStyle name="Porcentagem 6 2 3 3 2" xfId="28710" xr:uid="{00000000-0005-0000-0000-0000B9700000}"/>
    <cellStyle name="Porcentagem 6 2 3 3 2 2" xfId="28711" xr:uid="{00000000-0005-0000-0000-0000BA700000}"/>
    <cellStyle name="Porcentagem 6 2 3 3 2 3" xfId="28712" xr:uid="{00000000-0005-0000-0000-0000BB700000}"/>
    <cellStyle name="Porcentagem 6 2 3 3 3" xfId="28713" xr:uid="{00000000-0005-0000-0000-0000BC700000}"/>
    <cellStyle name="Porcentagem 6 2 3 3 4" xfId="28714" xr:uid="{00000000-0005-0000-0000-0000BD700000}"/>
    <cellStyle name="Porcentagem 6 2 3 4" xfId="28715" xr:uid="{00000000-0005-0000-0000-0000BE700000}"/>
    <cellStyle name="Porcentagem 6 2 3 4 2" xfId="28716" xr:uid="{00000000-0005-0000-0000-0000BF700000}"/>
    <cellStyle name="Porcentagem 6 2 3 4 2 2" xfId="28717" xr:uid="{00000000-0005-0000-0000-0000C0700000}"/>
    <cellStyle name="Porcentagem 6 2 3 4 2 3" xfId="28718" xr:uid="{00000000-0005-0000-0000-0000C1700000}"/>
    <cellStyle name="Porcentagem 6 2 3 4 3" xfId="28719" xr:uid="{00000000-0005-0000-0000-0000C2700000}"/>
    <cellStyle name="Porcentagem 6 2 3 4 4" xfId="28720" xr:uid="{00000000-0005-0000-0000-0000C3700000}"/>
    <cellStyle name="Porcentagem 6 2 3 5" xfId="28721" xr:uid="{00000000-0005-0000-0000-0000C4700000}"/>
    <cellStyle name="Porcentagem 6 2 3 5 2" xfId="28722" xr:uid="{00000000-0005-0000-0000-0000C5700000}"/>
    <cellStyle name="Porcentagem 6 2 3 5 2 2" xfId="28723" xr:uid="{00000000-0005-0000-0000-0000C6700000}"/>
    <cellStyle name="Porcentagem 6 2 3 5 2 3" xfId="28724" xr:uid="{00000000-0005-0000-0000-0000C7700000}"/>
    <cellStyle name="Porcentagem 6 2 3 5 3" xfId="28725" xr:uid="{00000000-0005-0000-0000-0000C8700000}"/>
    <cellStyle name="Porcentagem 6 2 3 5 4" xfId="28726" xr:uid="{00000000-0005-0000-0000-0000C9700000}"/>
    <cellStyle name="Porcentagem 6 2 3 6" xfId="28727" xr:uid="{00000000-0005-0000-0000-0000CA700000}"/>
    <cellStyle name="Porcentagem 6 2 3 6 2" xfId="28728" xr:uid="{00000000-0005-0000-0000-0000CB700000}"/>
    <cellStyle name="Porcentagem 6 2 3 6 3" xfId="28729" xr:uid="{00000000-0005-0000-0000-0000CC700000}"/>
    <cellStyle name="Porcentagem 6 2 3 7" xfId="28730" xr:uid="{00000000-0005-0000-0000-0000CD700000}"/>
    <cellStyle name="Porcentagem 6 2 3 8" xfId="28731" xr:uid="{00000000-0005-0000-0000-0000CE700000}"/>
    <cellStyle name="Porcentagem 6 2 3 9" xfId="28732" xr:uid="{00000000-0005-0000-0000-0000CF700000}"/>
    <cellStyle name="Porcentagem 6 2 4" xfId="28733" xr:uid="{00000000-0005-0000-0000-0000D0700000}"/>
    <cellStyle name="Porcentagem 6 2 4 2" xfId="28734" xr:uid="{00000000-0005-0000-0000-0000D1700000}"/>
    <cellStyle name="Porcentagem 6 2 4 2 2" xfId="28735" xr:uid="{00000000-0005-0000-0000-0000D2700000}"/>
    <cellStyle name="Porcentagem 6 2 4 2 2 2" xfId="28736" xr:uid="{00000000-0005-0000-0000-0000D3700000}"/>
    <cellStyle name="Porcentagem 6 2 4 2 2 3" xfId="28737" xr:uid="{00000000-0005-0000-0000-0000D4700000}"/>
    <cellStyle name="Porcentagem 6 2 4 2 3" xfId="28738" xr:uid="{00000000-0005-0000-0000-0000D5700000}"/>
    <cellStyle name="Porcentagem 6 2 4 2 4" xfId="28739" xr:uid="{00000000-0005-0000-0000-0000D6700000}"/>
    <cellStyle name="Porcentagem 6 2 4 3" xfId="28740" xr:uid="{00000000-0005-0000-0000-0000D7700000}"/>
    <cellStyle name="Porcentagem 6 2 4 3 2" xfId="28741" xr:uid="{00000000-0005-0000-0000-0000D8700000}"/>
    <cellStyle name="Porcentagem 6 2 4 3 2 2" xfId="28742" xr:uid="{00000000-0005-0000-0000-0000D9700000}"/>
    <cellStyle name="Porcentagem 6 2 4 3 2 3" xfId="28743" xr:uid="{00000000-0005-0000-0000-0000DA700000}"/>
    <cellStyle name="Porcentagem 6 2 4 3 3" xfId="28744" xr:uid="{00000000-0005-0000-0000-0000DB700000}"/>
    <cellStyle name="Porcentagem 6 2 4 3 4" xfId="28745" xr:uid="{00000000-0005-0000-0000-0000DC700000}"/>
    <cellStyle name="Porcentagem 6 2 4 4" xfId="28746" xr:uid="{00000000-0005-0000-0000-0000DD700000}"/>
    <cellStyle name="Porcentagem 6 2 4 4 2" xfId="28747" xr:uid="{00000000-0005-0000-0000-0000DE700000}"/>
    <cellStyle name="Porcentagem 6 2 4 4 2 2" xfId="28748" xr:uid="{00000000-0005-0000-0000-0000DF700000}"/>
    <cellStyle name="Porcentagem 6 2 4 4 2 3" xfId="28749" xr:uid="{00000000-0005-0000-0000-0000E0700000}"/>
    <cellStyle name="Porcentagem 6 2 4 4 3" xfId="28750" xr:uid="{00000000-0005-0000-0000-0000E1700000}"/>
    <cellStyle name="Porcentagem 6 2 4 4 4" xfId="28751" xr:uid="{00000000-0005-0000-0000-0000E2700000}"/>
    <cellStyle name="Porcentagem 6 2 4 5" xfId="28752" xr:uid="{00000000-0005-0000-0000-0000E3700000}"/>
    <cellStyle name="Porcentagem 6 2 4 5 2" xfId="28753" xr:uid="{00000000-0005-0000-0000-0000E4700000}"/>
    <cellStyle name="Porcentagem 6 2 4 5 3" xfId="28754" xr:uid="{00000000-0005-0000-0000-0000E5700000}"/>
    <cellStyle name="Porcentagem 6 2 4 6" xfId="28755" xr:uid="{00000000-0005-0000-0000-0000E6700000}"/>
    <cellStyle name="Porcentagem 6 2 4 7" xfId="28756" xr:uid="{00000000-0005-0000-0000-0000E7700000}"/>
    <cellStyle name="Porcentagem 6 2 4 8" xfId="28757" xr:uid="{00000000-0005-0000-0000-0000E8700000}"/>
    <cellStyle name="Porcentagem 6 2 5" xfId="28758" xr:uid="{00000000-0005-0000-0000-0000E9700000}"/>
    <cellStyle name="Porcentagem 6 2 5 2" xfId="28759" xr:uid="{00000000-0005-0000-0000-0000EA700000}"/>
    <cellStyle name="Porcentagem 6 2 5 2 2" xfId="28760" xr:uid="{00000000-0005-0000-0000-0000EB700000}"/>
    <cellStyle name="Porcentagem 6 2 5 2 3" xfId="28761" xr:uid="{00000000-0005-0000-0000-0000EC700000}"/>
    <cellStyle name="Porcentagem 6 2 5 3" xfId="28762" xr:uid="{00000000-0005-0000-0000-0000ED700000}"/>
    <cellStyle name="Porcentagem 6 2 5 4" xfId="28763" xr:uid="{00000000-0005-0000-0000-0000EE700000}"/>
    <cellStyle name="Porcentagem 6 2 6" xfId="28764" xr:uid="{00000000-0005-0000-0000-0000EF700000}"/>
    <cellStyle name="Porcentagem 6 2 6 2" xfId="28765" xr:uid="{00000000-0005-0000-0000-0000F0700000}"/>
    <cellStyle name="Porcentagem 6 2 6 2 2" xfId="28766" xr:uid="{00000000-0005-0000-0000-0000F1700000}"/>
    <cellStyle name="Porcentagem 6 2 6 2 3" xfId="28767" xr:uid="{00000000-0005-0000-0000-0000F2700000}"/>
    <cellStyle name="Porcentagem 6 2 6 3" xfId="28768" xr:uid="{00000000-0005-0000-0000-0000F3700000}"/>
    <cellStyle name="Porcentagem 6 2 6 4" xfId="28769" xr:uid="{00000000-0005-0000-0000-0000F4700000}"/>
    <cellStyle name="Porcentagem 6 2 7" xfId="28770" xr:uid="{00000000-0005-0000-0000-0000F5700000}"/>
    <cellStyle name="Porcentagem 6 2 7 2" xfId="28771" xr:uid="{00000000-0005-0000-0000-0000F6700000}"/>
    <cellStyle name="Porcentagem 6 2 7 2 2" xfId="28772" xr:uid="{00000000-0005-0000-0000-0000F7700000}"/>
    <cellStyle name="Porcentagem 6 2 7 2 3" xfId="28773" xr:uid="{00000000-0005-0000-0000-0000F8700000}"/>
    <cellStyle name="Porcentagem 6 2 7 3" xfId="28774" xr:uid="{00000000-0005-0000-0000-0000F9700000}"/>
    <cellStyle name="Porcentagem 6 2 7 4" xfId="28775" xr:uid="{00000000-0005-0000-0000-0000FA700000}"/>
    <cellStyle name="Porcentagem 6 2 8" xfId="28776" xr:uid="{00000000-0005-0000-0000-0000FB700000}"/>
    <cellStyle name="Porcentagem 6 2 8 2" xfId="28777" xr:uid="{00000000-0005-0000-0000-0000FC700000}"/>
    <cellStyle name="Porcentagem 6 2 8 3" xfId="28778" xr:uid="{00000000-0005-0000-0000-0000FD700000}"/>
    <cellStyle name="Porcentagem 6 2 9" xfId="28779" xr:uid="{00000000-0005-0000-0000-0000FE700000}"/>
    <cellStyle name="Porcentagem 6 3" xfId="28780" xr:uid="{00000000-0005-0000-0000-0000FF700000}"/>
    <cellStyle name="Porcentagem 6 3 10" xfId="28781" xr:uid="{00000000-0005-0000-0000-000000710000}"/>
    <cellStyle name="Porcentagem 6 3 2" xfId="28782" xr:uid="{00000000-0005-0000-0000-000001710000}"/>
    <cellStyle name="Porcentagem 6 3 2 2" xfId="28783" xr:uid="{00000000-0005-0000-0000-000002710000}"/>
    <cellStyle name="Porcentagem 6 3 2 2 2" xfId="28784" xr:uid="{00000000-0005-0000-0000-000003710000}"/>
    <cellStyle name="Porcentagem 6 3 2 2 2 2" xfId="28785" xr:uid="{00000000-0005-0000-0000-000004710000}"/>
    <cellStyle name="Porcentagem 6 3 2 2 2 2 2" xfId="28786" xr:uid="{00000000-0005-0000-0000-000005710000}"/>
    <cellStyle name="Porcentagem 6 3 2 2 2 2 3" xfId="28787" xr:uid="{00000000-0005-0000-0000-000006710000}"/>
    <cellStyle name="Porcentagem 6 3 2 2 2 3" xfId="28788" xr:uid="{00000000-0005-0000-0000-000007710000}"/>
    <cellStyle name="Porcentagem 6 3 2 2 2 4" xfId="28789" xr:uid="{00000000-0005-0000-0000-000008710000}"/>
    <cellStyle name="Porcentagem 6 3 2 2 3" xfId="28790" xr:uid="{00000000-0005-0000-0000-000009710000}"/>
    <cellStyle name="Porcentagem 6 3 2 2 3 2" xfId="28791" xr:uid="{00000000-0005-0000-0000-00000A710000}"/>
    <cellStyle name="Porcentagem 6 3 2 2 3 2 2" xfId="28792" xr:uid="{00000000-0005-0000-0000-00000B710000}"/>
    <cellStyle name="Porcentagem 6 3 2 2 3 2 3" xfId="28793" xr:uid="{00000000-0005-0000-0000-00000C710000}"/>
    <cellStyle name="Porcentagem 6 3 2 2 3 3" xfId="28794" xr:uid="{00000000-0005-0000-0000-00000D710000}"/>
    <cellStyle name="Porcentagem 6 3 2 2 3 4" xfId="28795" xr:uid="{00000000-0005-0000-0000-00000E710000}"/>
    <cellStyle name="Porcentagem 6 3 2 2 4" xfId="28796" xr:uid="{00000000-0005-0000-0000-00000F710000}"/>
    <cellStyle name="Porcentagem 6 3 2 2 4 2" xfId="28797" xr:uid="{00000000-0005-0000-0000-000010710000}"/>
    <cellStyle name="Porcentagem 6 3 2 2 4 2 2" xfId="28798" xr:uid="{00000000-0005-0000-0000-000011710000}"/>
    <cellStyle name="Porcentagem 6 3 2 2 4 2 3" xfId="28799" xr:uid="{00000000-0005-0000-0000-000012710000}"/>
    <cellStyle name="Porcentagem 6 3 2 2 4 3" xfId="28800" xr:uid="{00000000-0005-0000-0000-000013710000}"/>
    <cellStyle name="Porcentagem 6 3 2 2 4 4" xfId="28801" xr:uid="{00000000-0005-0000-0000-000014710000}"/>
    <cellStyle name="Porcentagem 6 3 2 2 5" xfId="28802" xr:uid="{00000000-0005-0000-0000-000015710000}"/>
    <cellStyle name="Porcentagem 6 3 2 2 5 2" xfId="28803" xr:uid="{00000000-0005-0000-0000-000016710000}"/>
    <cellStyle name="Porcentagem 6 3 2 2 5 3" xfId="28804" xr:uid="{00000000-0005-0000-0000-000017710000}"/>
    <cellStyle name="Porcentagem 6 3 2 2 6" xfId="28805" xr:uid="{00000000-0005-0000-0000-000018710000}"/>
    <cellStyle name="Porcentagem 6 3 2 2 7" xfId="28806" xr:uid="{00000000-0005-0000-0000-000019710000}"/>
    <cellStyle name="Porcentagem 6 3 2 3" xfId="28807" xr:uid="{00000000-0005-0000-0000-00001A710000}"/>
    <cellStyle name="Porcentagem 6 3 2 3 2" xfId="28808" xr:uid="{00000000-0005-0000-0000-00001B710000}"/>
    <cellStyle name="Porcentagem 6 3 2 3 2 2" xfId="28809" xr:uid="{00000000-0005-0000-0000-00001C710000}"/>
    <cellStyle name="Porcentagem 6 3 2 3 2 3" xfId="28810" xr:uid="{00000000-0005-0000-0000-00001D710000}"/>
    <cellStyle name="Porcentagem 6 3 2 3 3" xfId="28811" xr:uid="{00000000-0005-0000-0000-00001E710000}"/>
    <cellStyle name="Porcentagem 6 3 2 3 4" xfId="28812" xr:uid="{00000000-0005-0000-0000-00001F710000}"/>
    <cellStyle name="Porcentagem 6 3 2 4" xfId="28813" xr:uid="{00000000-0005-0000-0000-000020710000}"/>
    <cellStyle name="Porcentagem 6 3 2 4 2" xfId="28814" xr:uid="{00000000-0005-0000-0000-000021710000}"/>
    <cellStyle name="Porcentagem 6 3 2 4 2 2" xfId="28815" xr:uid="{00000000-0005-0000-0000-000022710000}"/>
    <cellStyle name="Porcentagem 6 3 2 4 2 3" xfId="28816" xr:uid="{00000000-0005-0000-0000-000023710000}"/>
    <cellStyle name="Porcentagem 6 3 2 4 3" xfId="28817" xr:uid="{00000000-0005-0000-0000-000024710000}"/>
    <cellStyle name="Porcentagem 6 3 2 4 4" xfId="28818" xr:uid="{00000000-0005-0000-0000-000025710000}"/>
    <cellStyle name="Porcentagem 6 3 2 5" xfId="28819" xr:uid="{00000000-0005-0000-0000-000026710000}"/>
    <cellStyle name="Porcentagem 6 3 2 5 2" xfId="28820" xr:uid="{00000000-0005-0000-0000-000027710000}"/>
    <cellStyle name="Porcentagem 6 3 2 5 2 2" xfId="28821" xr:uid="{00000000-0005-0000-0000-000028710000}"/>
    <cellStyle name="Porcentagem 6 3 2 5 2 3" xfId="28822" xr:uid="{00000000-0005-0000-0000-000029710000}"/>
    <cellStyle name="Porcentagem 6 3 2 5 3" xfId="28823" xr:uid="{00000000-0005-0000-0000-00002A710000}"/>
    <cellStyle name="Porcentagem 6 3 2 5 4" xfId="28824" xr:uid="{00000000-0005-0000-0000-00002B710000}"/>
    <cellStyle name="Porcentagem 6 3 2 6" xfId="28825" xr:uid="{00000000-0005-0000-0000-00002C710000}"/>
    <cellStyle name="Porcentagem 6 3 2 6 2" xfId="28826" xr:uid="{00000000-0005-0000-0000-00002D710000}"/>
    <cellStyle name="Porcentagem 6 3 2 6 3" xfId="28827" xr:uid="{00000000-0005-0000-0000-00002E710000}"/>
    <cellStyle name="Porcentagem 6 3 2 7" xfId="28828" xr:uid="{00000000-0005-0000-0000-00002F710000}"/>
    <cellStyle name="Porcentagem 6 3 2 8" xfId="28829" xr:uid="{00000000-0005-0000-0000-000030710000}"/>
    <cellStyle name="Porcentagem 6 3 2 9" xfId="28830" xr:uid="{00000000-0005-0000-0000-000031710000}"/>
    <cellStyle name="Porcentagem 6 3 3" xfId="28831" xr:uid="{00000000-0005-0000-0000-000032710000}"/>
    <cellStyle name="Porcentagem 6 3 3 2" xfId="28832" xr:uid="{00000000-0005-0000-0000-000033710000}"/>
    <cellStyle name="Porcentagem 6 3 3 2 2" xfId="28833" xr:uid="{00000000-0005-0000-0000-000034710000}"/>
    <cellStyle name="Porcentagem 6 3 3 2 2 2" xfId="28834" xr:uid="{00000000-0005-0000-0000-000035710000}"/>
    <cellStyle name="Porcentagem 6 3 3 2 2 3" xfId="28835" xr:uid="{00000000-0005-0000-0000-000036710000}"/>
    <cellStyle name="Porcentagem 6 3 3 2 3" xfId="28836" xr:uid="{00000000-0005-0000-0000-000037710000}"/>
    <cellStyle name="Porcentagem 6 3 3 2 4" xfId="28837" xr:uid="{00000000-0005-0000-0000-000038710000}"/>
    <cellStyle name="Porcentagem 6 3 3 3" xfId="28838" xr:uid="{00000000-0005-0000-0000-000039710000}"/>
    <cellStyle name="Porcentagem 6 3 3 3 2" xfId="28839" xr:uid="{00000000-0005-0000-0000-00003A710000}"/>
    <cellStyle name="Porcentagem 6 3 3 3 2 2" xfId="28840" xr:uid="{00000000-0005-0000-0000-00003B710000}"/>
    <cellStyle name="Porcentagem 6 3 3 3 2 3" xfId="28841" xr:uid="{00000000-0005-0000-0000-00003C710000}"/>
    <cellStyle name="Porcentagem 6 3 3 3 3" xfId="28842" xr:uid="{00000000-0005-0000-0000-00003D710000}"/>
    <cellStyle name="Porcentagem 6 3 3 3 4" xfId="28843" xr:uid="{00000000-0005-0000-0000-00003E710000}"/>
    <cellStyle name="Porcentagem 6 3 3 4" xfId="28844" xr:uid="{00000000-0005-0000-0000-00003F710000}"/>
    <cellStyle name="Porcentagem 6 3 3 4 2" xfId="28845" xr:uid="{00000000-0005-0000-0000-000040710000}"/>
    <cellStyle name="Porcentagem 6 3 3 4 2 2" xfId="28846" xr:uid="{00000000-0005-0000-0000-000041710000}"/>
    <cellStyle name="Porcentagem 6 3 3 4 2 3" xfId="28847" xr:uid="{00000000-0005-0000-0000-000042710000}"/>
    <cellStyle name="Porcentagem 6 3 3 4 3" xfId="28848" xr:uid="{00000000-0005-0000-0000-000043710000}"/>
    <cellStyle name="Porcentagem 6 3 3 4 4" xfId="28849" xr:uid="{00000000-0005-0000-0000-000044710000}"/>
    <cellStyle name="Porcentagem 6 3 3 5" xfId="28850" xr:uid="{00000000-0005-0000-0000-000045710000}"/>
    <cellStyle name="Porcentagem 6 3 3 5 2" xfId="28851" xr:uid="{00000000-0005-0000-0000-000046710000}"/>
    <cellStyle name="Porcentagem 6 3 3 5 3" xfId="28852" xr:uid="{00000000-0005-0000-0000-000047710000}"/>
    <cellStyle name="Porcentagem 6 3 3 6" xfId="28853" xr:uid="{00000000-0005-0000-0000-000048710000}"/>
    <cellStyle name="Porcentagem 6 3 3 7" xfId="28854" xr:uid="{00000000-0005-0000-0000-000049710000}"/>
    <cellStyle name="Porcentagem 6 3 3 8" xfId="28855" xr:uid="{00000000-0005-0000-0000-00004A710000}"/>
    <cellStyle name="Porcentagem 6 3 4" xfId="28856" xr:uid="{00000000-0005-0000-0000-00004B710000}"/>
    <cellStyle name="Porcentagem 6 3 4 2" xfId="28857" xr:uid="{00000000-0005-0000-0000-00004C710000}"/>
    <cellStyle name="Porcentagem 6 3 4 2 2" xfId="28858" xr:uid="{00000000-0005-0000-0000-00004D710000}"/>
    <cellStyle name="Porcentagem 6 3 4 2 3" xfId="28859" xr:uid="{00000000-0005-0000-0000-00004E710000}"/>
    <cellStyle name="Porcentagem 6 3 4 3" xfId="28860" xr:uid="{00000000-0005-0000-0000-00004F710000}"/>
    <cellStyle name="Porcentagem 6 3 4 4" xfId="28861" xr:uid="{00000000-0005-0000-0000-000050710000}"/>
    <cellStyle name="Porcentagem 6 3 5" xfId="28862" xr:uid="{00000000-0005-0000-0000-000051710000}"/>
    <cellStyle name="Porcentagem 6 3 5 2" xfId="28863" xr:uid="{00000000-0005-0000-0000-000052710000}"/>
    <cellStyle name="Porcentagem 6 3 5 2 2" xfId="28864" xr:uid="{00000000-0005-0000-0000-000053710000}"/>
    <cellStyle name="Porcentagem 6 3 5 2 3" xfId="28865" xr:uid="{00000000-0005-0000-0000-000054710000}"/>
    <cellStyle name="Porcentagem 6 3 5 3" xfId="28866" xr:uid="{00000000-0005-0000-0000-000055710000}"/>
    <cellStyle name="Porcentagem 6 3 5 4" xfId="28867" xr:uid="{00000000-0005-0000-0000-000056710000}"/>
    <cellStyle name="Porcentagem 6 3 6" xfId="28868" xr:uid="{00000000-0005-0000-0000-000057710000}"/>
    <cellStyle name="Porcentagem 6 3 6 2" xfId="28869" xr:uid="{00000000-0005-0000-0000-000058710000}"/>
    <cellStyle name="Porcentagem 6 3 6 2 2" xfId="28870" xr:uid="{00000000-0005-0000-0000-000059710000}"/>
    <cellStyle name="Porcentagem 6 3 6 2 3" xfId="28871" xr:uid="{00000000-0005-0000-0000-00005A710000}"/>
    <cellStyle name="Porcentagem 6 3 6 3" xfId="28872" xr:uid="{00000000-0005-0000-0000-00005B710000}"/>
    <cellStyle name="Porcentagem 6 3 6 4" xfId="28873" xr:uid="{00000000-0005-0000-0000-00005C710000}"/>
    <cellStyle name="Porcentagem 6 3 7" xfId="28874" xr:uid="{00000000-0005-0000-0000-00005D710000}"/>
    <cellStyle name="Porcentagem 6 3 7 2" xfId="28875" xr:uid="{00000000-0005-0000-0000-00005E710000}"/>
    <cellStyle name="Porcentagem 6 3 7 3" xfId="28876" xr:uid="{00000000-0005-0000-0000-00005F710000}"/>
    <cellStyle name="Porcentagem 6 3 8" xfId="28877" xr:uid="{00000000-0005-0000-0000-000060710000}"/>
    <cellStyle name="Porcentagem 6 3 9" xfId="28878" xr:uid="{00000000-0005-0000-0000-000061710000}"/>
    <cellStyle name="Porcentagem 6 4" xfId="28879" xr:uid="{00000000-0005-0000-0000-000062710000}"/>
    <cellStyle name="Porcentagem 6 4 10" xfId="28880" xr:uid="{00000000-0005-0000-0000-000063710000}"/>
    <cellStyle name="Porcentagem 6 4 2" xfId="28881" xr:uid="{00000000-0005-0000-0000-000064710000}"/>
    <cellStyle name="Porcentagem 6 4 2 2" xfId="28882" xr:uid="{00000000-0005-0000-0000-000065710000}"/>
    <cellStyle name="Porcentagem 6 4 2 2 2" xfId="28883" xr:uid="{00000000-0005-0000-0000-000066710000}"/>
    <cellStyle name="Porcentagem 6 4 2 2 2 2" xfId="28884" xr:uid="{00000000-0005-0000-0000-000067710000}"/>
    <cellStyle name="Porcentagem 6 4 2 2 2 2 2" xfId="28885" xr:uid="{00000000-0005-0000-0000-000068710000}"/>
    <cellStyle name="Porcentagem 6 4 2 2 2 2 3" xfId="28886" xr:uid="{00000000-0005-0000-0000-000069710000}"/>
    <cellStyle name="Porcentagem 6 4 2 2 2 3" xfId="28887" xr:uid="{00000000-0005-0000-0000-00006A710000}"/>
    <cellStyle name="Porcentagem 6 4 2 2 2 4" xfId="28888" xr:uid="{00000000-0005-0000-0000-00006B710000}"/>
    <cellStyle name="Porcentagem 6 4 2 2 3" xfId="28889" xr:uid="{00000000-0005-0000-0000-00006C710000}"/>
    <cellStyle name="Porcentagem 6 4 2 2 3 2" xfId="28890" xr:uid="{00000000-0005-0000-0000-00006D710000}"/>
    <cellStyle name="Porcentagem 6 4 2 2 3 2 2" xfId="28891" xr:uid="{00000000-0005-0000-0000-00006E710000}"/>
    <cellStyle name="Porcentagem 6 4 2 2 3 2 3" xfId="28892" xr:uid="{00000000-0005-0000-0000-00006F710000}"/>
    <cellStyle name="Porcentagem 6 4 2 2 3 3" xfId="28893" xr:uid="{00000000-0005-0000-0000-000070710000}"/>
    <cellStyle name="Porcentagem 6 4 2 2 3 4" xfId="28894" xr:uid="{00000000-0005-0000-0000-000071710000}"/>
    <cellStyle name="Porcentagem 6 4 2 2 4" xfId="28895" xr:uid="{00000000-0005-0000-0000-000072710000}"/>
    <cellStyle name="Porcentagem 6 4 2 2 4 2" xfId="28896" xr:uid="{00000000-0005-0000-0000-000073710000}"/>
    <cellStyle name="Porcentagem 6 4 2 2 4 2 2" xfId="28897" xr:uid="{00000000-0005-0000-0000-000074710000}"/>
    <cellStyle name="Porcentagem 6 4 2 2 4 2 3" xfId="28898" xr:uid="{00000000-0005-0000-0000-000075710000}"/>
    <cellStyle name="Porcentagem 6 4 2 2 4 3" xfId="28899" xr:uid="{00000000-0005-0000-0000-000076710000}"/>
    <cellStyle name="Porcentagem 6 4 2 2 4 4" xfId="28900" xr:uid="{00000000-0005-0000-0000-000077710000}"/>
    <cellStyle name="Porcentagem 6 4 2 2 5" xfId="28901" xr:uid="{00000000-0005-0000-0000-000078710000}"/>
    <cellStyle name="Porcentagem 6 4 2 2 5 2" xfId="28902" xr:uid="{00000000-0005-0000-0000-000079710000}"/>
    <cellStyle name="Porcentagem 6 4 2 2 5 3" xfId="28903" xr:uid="{00000000-0005-0000-0000-00007A710000}"/>
    <cellStyle name="Porcentagem 6 4 2 2 6" xfId="28904" xr:uid="{00000000-0005-0000-0000-00007B710000}"/>
    <cellStyle name="Porcentagem 6 4 2 2 7" xfId="28905" xr:uid="{00000000-0005-0000-0000-00007C710000}"/>
    <cellStyle name="Porcentagem 6 4 2 3" xfId="28906" xr:uid="{00000000-0005-0000-0000-00007D710000}"/>
    <cellStyle name="Porcentagem 6 4 2 3 2" xfId="28907" xr:uid="{00000000-0005-0000-0000-00007E710000}"/>
    <cellStyle name="Porcentagem 6 4 2 3 2 2" xfId="28908" xr:uid="{00000000-0005-0000-0000-00007F710000}"/>
    <cellStyle name="Porcentagem 6 4 2 3 2 3" xfId="28909" xr:uid="{00000000-0005-0000-0000-000080710000}"/>
    <cellStyle name="Porcentagem 6 4 2 3 3" xfId="28910" xr:uid="{00000000-0005-0000-0000-000081710000}"/>
    <cellStyle name="Porcentagem 6 4 2 3 4" xfId="28911" xr:uid="{00000000-0005-0000-0000-000082710000}"/>
    <cellStyle name="Porcentagem 6 4 2 4" xfId="28912" xr:uid="{00000000-0005-0000-0000-000083710000}"/>
    <cellStyle name="Porcentagem 6 4 2 4 2" xfId="28913" xr:uid="{00000000-0005-0000-0000-000084710000}"/>
    <cellStyle name="Porcentagem 6 4 2 4 2 2" xfId="28914" xr:uid="{00000000-0005-0000-0000-000085710000}"/>
    <cellStyle name="Porcentagem 6 4 2 4 2 3" xfId="28915" xr:uid="{00000000-0005-0000-0000-000086710000}"/>
    <cellStyle name="Porcentagem 6 4 2 4 3" xfId="28916" xr:uid="{00000000-0005-0000-0000-000087710000}"/>
    <cellStyle name="Porcentagem 6 4 2 4 4" xfId="28917" xr:uid="{00000000-0005-0000-0000-000088710000}"/>
    <cellStyle name="Porcentagem 6 4 2 5" xfId="28918" xr:uid="{00000000-0005-0000-0000-000089710000}"/>
    <cellStyle name="Porcentagem 6 4 2 5 2" xfId="28919" xr:uid="{00000000-0005-0000-0000-00008A710000}"/>
    <cellStyle name="Porcentagem 6 4 2 5 2 2" xfId="28920" xr:uid="{00000000-0005-0000-0000-00008B710000}"/>
    <cellStyle name="Porcentagem 6 4 2 5 2 3" xfId="28921" xr:uid="{00000000-0005-0000-0000-00008C710000}"/>
    <cellStyle name="Porcentagem 6 4 2 5 3" xfId="28922" xr:uid="{00000000-0005-0000-0000-00008D710000}"/>
    <cellStyle name="Porcentagem 6 4 2 5 4" xfId="28923" xr:uid="{00000000-0005-0000-0000-00008E710000}"/>
    <cellStyle name="Porcentagem 6 4 2 6" xfId="28924" xr:uid="{00000000-0005-0000-0000-00008F710000}"/>
    <cellStyle name="Porcentagem 6 4 2 6 2" xfId="28925" xr:uid="{00000000-0005-0000-0000-000090710000}"/>
    <cellStyle name="Porcentagem 6 4 2 6 3" xfId="28926" xr:uid="{00000000-0005-0000-0000-000091710000}"/>
    <cellStyle name="Porcentagem 6 4 2 7" xfId="28927" xr:uid="{00000000-0005-0000-0000-000092710000}"/>
    <cellStyle name="Porcentagem 6 4 2 8" xfId="28928" xr:uid="{00000000-0005-0000-0000-000093710000}"/>
    <cellStyle name="Porcentagem 6 4 2 9" xfId="28929" xr:uid="{00000000-0005-0000-0000-000094710000}"/>
    <cellStyle name="Porcentagem 6 4 3" xfId="28930" xr:uid="{00000000-0005-0000-0000-000095710000}"/>
    <cellStyle name="Porcentagem 6 4 3 2" xfId="28931" xr:uid="{00000000-0005-0000-0000-000096710000}"/>
    <cellStyle name="Porcentagem 6 4 3 2 2" xfId="28932" xr:uid="{00000000-0005-0000-0000-000097710000}"/>
    <cellStyle name="Porcentagem 6 4 3 2 2 2" xfId="28933" xr:uid="{00000000-0005-0000-0000-000098710000}"/>
    <cellStyle name="Porcentagem 6 4 3 2 2 3" xfId="28934" xr:uid="{00000000-0005-0000-0000-000099710000}"/>
    <cellStyle name="Porcentagem 6 4 3 2 3" xfId="28935" xr:uid="{00000000-0005-0000-0000-00009A710000}"/>
    <cellStyle name="Porcentagem 6 4 3 2 4" xfId="28936" xr:uid="{00000000-0005-0000-0000-00009B710000}"/>
    <cellStyle name="Porcentagem 6 4 3 3" xfId="28937" xr:uid="{00000000-0005-0000-0000-00009C710000}"/>
    <cellStyle name="Porcentagem 6 4 3 3 2" xfId="28938" xr:uid="{00000000-0005-0000-0000-00009D710000}"/>
    <cellStyle name="Porcentagem 6 4 3 3 2 2" xfId="28939" xr:uid="{00000000-0005-0000-0000-00009E710000}"/>
    <cellStyle name="Porcentagem 6 4 3 3 2 3" xfId="28940" xr:uid="{00000000-0005-0000-0000-00009F710000}"/>
    <cellStyle name="Porcentagem 6 4 3 3 3" xfId="28941" xr:uid="{00000000-0005-0000-0000-0000A0710000}"/>
    <cellStyle name="Porcentagem 6 4 3 3 4" xfId="28942" xr:uid="{00000000-0005-0000-0000-0000A1710000}"/>
    <cellStyle name="Porcentagem 6 4 3 4" xfId="28943" xr:uid="{00000000-0005-0000-0000-0000A2710000}"/>
    <cellStyle name="Porcentagem 6 4 3 4 2" xfId="28944" xr:uid="{00000000-0005-0000-0000-0000A3710000}"/>
    <cellStyle name="Porcentagem 6 4 3 4 2 2" xfId="28945" xr:uid="{00000000-0005-0000-0000-0000A4710000}"/>
    <cellStyle name="Porcentagem 6 4 3 4 2 3" xfId="28946" xr:uid="{00000000-0005-0000-0000-0000A5710000}"/>
    <cellStyle name="Porcentagem 6 4 3 4 3" xfId="28947" xr:uid="{00000000-0005-0000-0000-0000A6710000}"/>
    <cellStyle name="Porcentagem 6 4 3 4 4" xfId="28948" xr:uid="{00000000-0005-0000-0000-0000A7710000}"/>
    <cellStyle name="Porcentagem 6 4 3 5" xfId="28949" xr:uid="{00000000-0005-0000-0000-0000A8710000}"/>
    <cellStyle name="Porcentagem 6 4 3 5 2" xfId="28950" xr:uid="{00000000-0005-0000-0000-0000A9710000}"/>
    <cellStyle name="Porcentagem 6 4 3 5 3" xfId="28951" xr:uid="{00000000-0005-0000-0000-0000AA710000}"/>
    <cellStyle name="Porcentagem 6 4 3 6" xfId="28952" xr:uid="{00000000-0005-0000-0000-0000AB710000}"/>
    <cellStyle name="Porcentagem 6 4 3 7" xfId="28953" xr:uid="{00000000-0005-0000-0000-0000AC710000}"/>
    <cellStyle name="Porcentagem 6 4 4" xfId="28954" xr:uid="{00000000-0005-0000-0000-0000AD710000}"/>
    <cellStyle name="Porcentagem 6 4 4 2" xfId="28955" xr:uid="{00000000-0005-0000-0000-0000AE710000}"/>
    <cellStyle name="Porcentagem 6 4 4 2 2" xfId="28956" xr:uid="{00000000-0005-0000-0000-0000AF710000}"/>
    <cellStyle name="Porcentagem 6 4 4 2 3" xfId="28957" xr:uid="{00000000-0005-0000-0000-0000B0710000}"/>
    <cellStyle name="Porcentagem 6 4 4 3" xfId="28958" xr:uid="{00000000-0005-0000-0000-0000B1710000}"/>
    <cellStyle name="Porcentagem 6 4 4 4" xfId="28959" xr:uid="{00000000-0005-0000-0000-0000B2710000}"/>
    <cellStyle name="Porcentagem 6 4 5" xfId="28960" xr:uid="{00000000-0005-0000-0000-0000B3710000}"/>
    <cellStyle name="Porcentagem 6 4 5 2" xfId="28961" xr:uid="{00000000-0005-0000-0000-0000B4710000}"/>
    <cellStyle name="Porcentagem 6 4 5 2 2" xfId="28962" xr:uid="{00000000-0005-0000-0000-0000B5710000}"/>
    <cellStyle name="Porcentagem 6 4 5 2 3" xfId="28963" xr:uid="{00000000-0005-0000-0000-0000B6710000}"/>
    <cellStyle name="Porcentagem 6 4 5 3" xfId="28964" xr:uid="{00000000-0005-0000-0000-0000B7710000}"/>
    <cellStyle name="Porcentagem 6 4 5 4" xfId="28965" xr:uid="{00000000-0005-0000-0000-0000B8710000}"/>
    <cellStyle name="Porcentagem 6 4 6" xfId="28966" xr:uid="{00000000-0005-0000-0000-0000B9710000}"/>
    <cellStyle name="Porcentagem 6 4 6 2" xfId="28967" xr:uid="{00000000-0005-0000-0000-0000BA710000}"/>
    <cellStyle name="Porcentagem 6 4 6 2 2" xfId="28968" xr:uid="{00000000-0005-0000-0000-0000BB710000}"/>
    <cellStyle name="Porcentagem 6 4 6 2 3" xfId="28969" xr:uid="{00000000-0005-0000-0000-0000BC710000}"/>
    <cellStyle name="Porcentagem 6 4 6 3" xfId="28970" xr:uid="{00000000-0005-0000-0000-0000BD710000}"/>
    <cellStyle name="Porcentagem 6 4 6 4" xfId="28971" xr:uid="{00000000-0005-0000-0000-0000BE710000}"/>
    <cellStyle name="Porcentagem 6 4 7" xfId="28972" xr:uid="{00000000-0005-0000-0000-0000BF710000}"/>
    <cellStyle name="Porcentagem 6 4 7 2" xfId="28973" xr:uid="{00000000-0005-0000-0000-0000C0710000}"/>
    <cellStyle name="Porcentagem 6 4 7 3" xfId="28974" xr:uid="{00000000-0005-0000-0000-0000C1710000}"/>
    <cellStyle name="Porcentagem 6 4 8" xfId="28975" xr:uid="{00000000-0005-0000-0000-0000C2710000}"/>
    <cellStyle name="Porcentagem 6 4 9" xfId="28976" xr:uid="{00000000-0005-0000-0000-0000C3710000}"/>
    <cellStyle name="Porcentagem 6 5" xfId="28977" xr:uid="{00000000-0005-0000-0000-0000C4710000}"/>
    <cellStyle name="Porcentagem 7" xfId="28978" xr:uid="{00000000-0005-0000-0000-0000C5710000}"/>
    <cellStyle name="Porcentagem 7 2" xfId="28979" xr:uid="{00000000-0005-0000-0000-0000C6710000}"/>
    <cellStyle name="Porcentagem 7 3" xfId="28980" xr:uid="{00000000-0005-0000-0000-0000C7710000}"/>
    <cellStyle name="Porcentagem 7 3 2" xfId="28981" xr:uid="{00000000-0005-0000-0000-0000C8710000}"/>
    <cellStyle name="Porcentagem 7 3 2 2" xfId="28982" xr:uid="{00000000-0005-0000-0000-0000C9710000}"/>
    <cellStyle name="Porcentagem 7 3 2 2 2" xfId="28983" xr:uid="{00000000-0005-0000-0000-0000CA710000}"/>
    <cellStyle name="Porcentagem 7 3 2 2 2 2" xfId="28984" xr:uid="{00000000-0005-0000-0000-0000CB710000}"/>
    <cellStyle name="Porcentagem 7 3 2 2 2 3" xfId="28985" xr:uid="{00000000-0005-0000-0000-0000CC710000}"/>
    <cellStyle name="Porcentagem 7 3 2 2 3" xfId="28986" xr:uid="{00000000-0005-0000-0000-0000CD710000}"/>
    <cellStyle name="Porcentagem 7 3 2 2 4" xfId="28987" xr:uid="{00000000-0005-0000-0000-0000CE710000}"/>
    <cellStyle name="Porcentagem 7 3 2 3" xfId="28988" xr:uid="{00000000-0005-0000-0000-0000CF710000}"/>
    <cellStyle name="Porcentagem 7 3 2 3 2" xfId="28989" xr:uid="{00000000-0005-0000-0000-0000D0710000}"/>
    <cellStyle name="Porcentagem 7 3 2 3 2 2" xfId="28990" xr:uid="{00000000-0005-0000-0000-0000D1710000}"/>
    <cellStyle name="Porcentagem 7 3 2 3 2 3" xfId="28991" xr:uid="{00000000-0005-0000-0000-0000D2710000}"/>
    <cellStyle name="Porcentagem 7 3 2 3 3" xfId="28992" xr:uid="{00000000-0005-0000-0000-0000D3710000}"/>
    <cellStyle name="Porcentagem 7 3 2 3 4" xfId="28993" xr:uid="{00000000-0005-0000-0000-0000D4710000}"/>
    <cellStyle name="Porcentagem 7 3 2 4" xfId="28994" xr:uid="{00000000-0005-0000-0000-0000D5710000}"/>
    <cellStyle name="Porcentagem 7 3 2 4 2" xfId="28995" xr:uid="{00000000-0005-0000-0000-0000D6710000}"/>
    <cellStyle name="Porcentagem 7 3 2 4 2 2" xfId="28996" xr:uid="{00000000-0005-0000-0000-0000D7710000}"/>
    <cellStyle name="Porcentagem 7 3 2 4 2 3" xfId="28997" xr:uid="{00000000-0005-0000-0000-0000D8710000}"/>
    <cellStyle name="Porcentagem 7 3 2 4 3" xfId="28998" xr:uid="{00000000-0005-0000-0000-0000D9710000}"/>
    <cellStyle name="Porcentagem 7 3 2 4 4" xfId="28999" xr:uid="{00000000-0005-0000-0000-0000DA710000}"/>
    <cellStyle name="Porcentagem 7 3 2 5" xfId="29000" xr:uid="{00000000-0005-0000-0000-0000DB710000}"/>
    <cellStyle name="Porcentagem 7 3 2 5 2" xfId="29001" xr:uid="{00000000-0005-0000-0000-0000DC710000}"/>
    <cellStyle name="Porcentagem 7 3 2 5 3" xfId="29002" xr:uid="{00000000-0005-0000-0000-0000DD710000}"/>
    <cellStyle name="Porcentagem 7 3 2 6" xfId="29003" xr:uid="{00000000-0005-0000-0000-0000DE710000}"/>
    <cellStyle name="Porcentagem 7 3 2 7" xfId="29004" xr:uid="{00000000-0005-0000-0000-0000DF710000}"/>
    <cellStyle name="Porcentagem 7 3 2 8" xfId="29005" xr:uid="{00000000-0005-0000-0000-0000E0710000}"/>
    <cellStyle name="Porcentagem 7 4" xfId="29006" xr:uid="{00000000-0005-0000-0000-0000E1710000}"/>
    <cellStyle name="Porcentagem 7 4 10" xfId="29007" xr:uid="{00000000-0005-0000-0000-0000E2710000}"/>
    <cellStyle name="Porcentagem 7 4 2" xfId="29008" xr:uid="{00000000-0005-0000-0000-0000E3710000}"/>
    <cellStyle name="Porcentagem 7 4 2 2" xfId="29009" xr:uid="{00000000-0005-0000-0000-0000E4710000}"/>
    <cellStyle name="Porcentagem 7 4 2 2 2" xfId="29010" xr:uid="{00000000-0005-0000-0000-0000E5710000}"/>
    <cellStyle name="Porcentagem 7 4 2 2 2 2" xfId="29011" xr:uid="{00000000-0005-0000-0000-0000E6710000}"/>
    <cellStyle name="Porcentagem 7 4 2 2 2 2 2" xfId="29012" xr:uid="{00000000-0005-0000-0000-0000E7710000}"/>
    <cellStyle name="Porcentagem 7 4 2 2 2 2 3" xfId="29013" xr:uid="{00000000-0005-0000-0000-0000E8710000}"/>
    <cellStyle name="Porcentagem 7 4 2 2 2 3" xfId="29014" xr:uid="{00000000-0005-0000-0000-0000E9710000}"/>
    <cellStyle name="Porcentagem 7 4 2 2 2 4" xfId="29015" xr:uid="{00000000-0005-0000-0000-0000EA710000}"/>
    <cellStyle name="Porcentagem 7 4 2 2 3" xfId="29016" xr:uid="{00000000-0005-0000-0000-0000EB710000}"/>
    <cellStyle name="Porcentagem 7 4 2 2 3 2" xfId="29017" xr:uid="{00000000-0005-0000-0000-0000EC710000}"/>
    <cellStyle name="Porcentagem 7 4 2 2 3 2 2" xfId="29018" xr:uid="{00000000-0005-0000-0000-0000ED710000}"/>
    <cellStyle name="Porcentagem 7 4 2 2 3 2 3" xfId="29019" xr:uid="{00000000-0005-0000-0000-0000EE710000}"/>
    <cellStyle name="Porcentagem 7 4 2 2 3 3" xfId="29020" xr:uid="{00000000-0005-0000-0000-0000EF710000}"/>
    <cellStyle name="Porcentagem 7 4 2 2 3 4" xfId="29021" xr:uid="{00000000-0005-0000-0000-0000F0710000}"/>
    <cellStyle name="Porcentagem 7 4 2 2 4" xfId="29022" xr:uid="{00000000-0005-0000-0000-0000F1710000}"/>
    <cellStyle name="Porcentagem 7 4 2 2 4 2" xfId="29023" xr:uid="{00000000-0005-0000-0000-0000F2710000}"/>
    <cellStyle name="Porcentagem 7 4 2 2 4 2 2" xfId="29024" xr:uid="{00000000-0005-0000-0000-0000F3710000}"/>
    <cellStyle name="Porcentagem 7 4 2 2 4 2 3" xfId="29025" xr:uid="{00000000-0005-0000-0000-0000F4710000}"/>
    <cellStyle name="Porcentagem 7 4 2 2 4 3" xfId="29026" xr:uid="{00000000-0005-0000-0000-0000F5710000}"/>
    <cellStyle name="Porcentagem 7 4 2 2 4 4" xfId="29027" xr:uid="{00000000-0005-0000-0000-0000F6710000}"/>
    <cellStyle name="Porcentagem 7 4 2 2 5" xfId="29028" xr:uid="{00000000-0005-0000-0000-0000F7710000}"/>
    <cellStyle name="Porcentagem 7 4 2 2 5 2" xfId="29029" xr:uid="{00000000-0005-0000-0000-0000F8710000}"/>
    <cellStyle name="Porcentagem 7 4 2 2 5 3" xfId="29030" xr:uid="{00000000-0005-0000-0000-0000F9710000}"/>
    <cellStyle name="Porcentagem 7 4 2 2 6" xfId="29031" xr:uid="{00000000-0005-0000-0000-0000FA710000}"/>
    <cellStyle name="Porcentagem 7 4 2 2 7" xfId="29032" xr:uid="{00000000-0005-0000-0000-0000FB710000}"/>
    <cellStyle name="Porcentagem 7 4 2 3" xfId="29033" xr:uid="{00000000-0005-0000-0000-0000FC710000}"/>
    <cellStyle name="Porcentagem 7 4 2 3 2" xfId="29034" xr:uid="{00000000-0005-0000-0000-0000FD710000}"/>
    <cellStyle name="Porcentagem 7 4 2 3 2 2" xfId="29035" xr:uid="{00000000-0005-0000-0000-0000FE710000}"/>
    <cellStyle name="Porcentagem 7 4 2 3 2 3" xfId="29036" xr:uid="{00000000-0005-0000-0000-0000FF710000}"/>
    <cellStyle name="Porcentagem 7 4 2 3 3" xfId="29037" xr:uid="{00000000-0005-0000-0000-000000720000}"/>
    <cellStyle name="Porcentagem 7 4 2 3 4" xfId="29038" xr:uid="{00000000-0005-0000-0000-000001720000}"/>
    <cellStyle name="Porcentagem 7 4 2 4" xfId="29039" xr:uid="{00000000-0005-0000-0000-000002720000}"/>
    <cellStyle name="Porcentagem 7 4 2 4 2" xfId="29040" xr:uid="{00000000-0005-0000-0000-000003720000}"/>
    <cellStyle name="Porcentagem 7 4 2 4 2 2" xfId="29041" xr:uid="{00000000-0005-0000-0000-000004720000}"/>
    <cellStyle name="Porcentagem 7 4 2 4 2 3" xfId="29042" xr:uid="{00000000-0005-0000-0000-000005720000}"/>
    <cellStyle name="Porcentagem 7 4 2 4 3" xfId="29043" xr:uid="{00000000-0005-0000-0000-000006720000}"/>
    <cellStyle name="Porcentagem 7 4 2 4 4" xfId="29044" xr:uid="{00000000-0005-0000-0000-000007720000}"/>
    <cellStyle name="Porcentagem 7 4 2 5" xfId="29045" xr:uid="{00000000-0005-0000-0000-000008720000}"/>
    <cellStyle name="Porcentagem 7 4 2 5 2" xfId="29046" xr:uid="{00000000-0005-0000-0000-000009720000}"/>
    <cellStyle name="Porcentagem 7 4 2 5 2 2" xfId="29047" xr:uid="{00000000-0005-0000-0000-00000A720000}"/>
    <cellStyle name="Porcentagem 7 4 2 5 2 3" xfId="29048" xr:uid="{00000000-0005-0000-0000-00000B720000}"/>
    <cellStyle name="Porcentagem 7 4 2 5 3" xfId="29049" xr:uid="{00000000-0005-0000-0000-00000C720000}"/>
    <cellStyle name="Porcentagem 7 4 2 5 4" xfId="29050" xr:uid="{00000000-0005-0000-0000-00000D720000}"/>
    <cellStyle name="Porcentagem 7 4 2 6" xfId="29051" xr:uid="{00000000-0005-0000-0000-00000E720000}"/>
    <cellStyle name="Porcentagem 7 4 2 6 2" xfId="29052" xr:uid="{00000000-0005-0000-0000-00000F720000}"/>
    <cellStyle name="Porcentagem 7 4 2 6 3" xfId="29053" xr:uid="{00000000-0005-0000-0000-000010720000}"/>
    <cellStyle name="Porcentagem 7 4 2 7" xfId="29054" xr:uid="{00000000-0005-0000-0000-000011720000}"/>
    <cellStyle name="Porcentagem 7 4 2 8" xfId="29055" xr:uid="{00000000-0005-0000-0000-000012720000}"/>
    <cellStyle name="Porcentagem 7 4 2 9" xfId="29056" xr:uid="{00000000-0005-0000-0000-000013720000}"/>
    <cellStyle name="Porcentagem 7 4 3" xfId="29057" xr:uid="{00000000-0005-0000-0000-000014720000}"/>
    <cellStyle name="Porcentagem 7 4 3 2" xfId="29058" xr:uid="{00000000-0005-0000-0000-000015720000}"/>
    <cellStyle name="Porcentagem 7 4 3 2 2" xfId="29059" xr:uid="{00000000-0005-0000-0000-000016720000}"/>
    <cellStyle name="Porcentagem 7 4 3 2 2 2" xfId="29060" xr:uid="{00000000-0005-0000-0000-000017720000}"/>
    <cellStyle name="Porcentagem 7 4 3 2 2 3" xfId="29061" xr:uid="{00000000-0005-0000-0000-000018720000}"/>
    <cellStyle name="Porcentagem 7 4 3 2 3" xfId="29062" xr:uid="{00000000-0005-0000-0000-000019720000}"/>
    <cellStyle name="Porcentagem 7 4 3 2 4" xfId="29063" xr:uid="{00000000-0005-0000-0000-00001A720000}"/>
    <cellStyle name="Porcentagem 7 4 3 3" xfId="29064" xr:uid="{00000000-0005-0000-0000-00001B720000}"/>
    <cellStyle name="Porcentagem 7 4 3 3 2" xfId="29065" xr:uid="{00000000-0005-0000-0000-00001C720000}"/>
    <cellStyle name="Porcentagem 7 4 3 3 2 2" xfId="29066" xr:uid="{00000000-0005-0000-0000-00001D720000}"/>
    <cellStyle name="Porcentagem 7 4 3 3 2 3" xfId="29067" xr:uid="{00000000-0005-0000-0000-00001E720000}"/>
    <cellStyle name="Porcentagem 7 4 3 3 3" xfId="29068" xr:uid="{00000000-0005-0000-0000-00001F720000}"/>
    <cellStyle name="Porcentagem 7 4 3 3 4" xfId="29069" xr:uid="{00000000-0005-0000-0000-000020720000}"/>
    <cellStyle name="Porcentagem 7 4 3 4" xfId="29070" xr:uid="{00000000-0005-0000-0000-000021720000}"/>
    <cellStyle name="Porcentagem 7 4 3 4 2" xfId="29071" xr:uid="{00000000-0005-0000-0000-000022720000}"/>
    <cellStyle name="Porcentagem 7 4 3 4 2 2" xfId="29072" xr:uid="{00000000-0005-0000-0000-000023720000}"/>
    <cellStyle name="Porcentagem 7 4 3 4 2 3" xfId="29073" xr:uid="{00000000-0005-0000-0000-000024720000}"/>
    <cellStyle name="Porcentagem 7 4 3 4 3" xfId="29074" xr:uid="{00000000-0005-0000-0000-000025720000}"/>
    <cellStyle name="Porcentagem 7 4 3 4 4" xfId="29075" xr:uid="{00000000-0005-0000-0000-000026720000}"/>
    <cellStyle name="Porcentagem 7 4 3 5" xfId="29076" xr:uid="{00000000-0005-0000-0000-000027720000}"/>
    <cellStyle name="Porcentagem 7 4 3 5 2" xfId="29077" xr:uid="{00000000-0005-0000-0000-000028720000}"/>
    <cellStyle name="Porcentagem 7 4 3 5 3" xfId="29078" xr:uid="{00000000-0005-0000-0000-000029720000}"/>
    <cellStyle name="Porcentagem 7 4 3 6" xfId="29079" xr:uid="{00000000-0005-0000-0000-00002A720000}"/>
    <cellStyle name="Porcentagem 7 4 3 7" xfId="29080" xr:uid="{00000000-0005-0000-0000-00002B720000}"/>
    <cellStyle name="Porcentagem 7 4 4" xfId="29081" xr:uid="{00000000-0005-0000-0000-00002C720000}"/>
    <cellStyle name="Porcentagem 7 4 4 2" xfId="29082" xr:uid="{00000000-0005-0000-0000-00002D720000}"/>
    <cellStyle name="Porcentagem 7 4 4 2 2" xfId="29083" xr:uid="{00000000-0005-0000-0000-00002E720000}"/>
    <cellStyle name="Porcentagem 7 4 4 2 3" xfId="29084" xr:uid="{00000000-0005-0000-0000-00002F720000}"/>
    <cellStyle name="Porcentagem 7 4 4 3" xfId="29085" xr:uid="{00000000-0005-0000-0000-000030720000}"/>
    <cellStyle name="Porcentagem 7 4 4 4" xfId="29086" xr:uid="{00000000-0005-0000-0000-000031720000}"/>
    <cellStyle name="Porcentagem 7 4 5" xfId="29087" xr:uid="{00000000-0005-0000-0000-000032720000}"/>
    <cellStyle name="Porcentagem 7 4 5 2" xfId="29088" xr:uid="{00000000-0005-0000-0000-000033720000}"/>
    <cellStyle name="Porcentagem 7 4 5 2 2" xfId="29089" xr:uid="{00000000-0005-0000-0000-000034720000}"/>
    <cellStyle name="Porcentagem 7 4 5 2 3" xfId="29090" xr:uid="{00000000-0005-0000-0000-000035720000}"/>
    <cellStyle name="Porcentagem 7 4 5 3" xfId="29091" xr:uid="{00000000-0005-0000-0000-000036720000}"/>
    <cellStyle name="Porcentagem 7 4 5 4" xfId="29092" xr:uid="{00000000-0005-0000-0000-000037720000}"/>
    <cellStyle name="Porcentagem 7 4 6" xfId="29093" xr:uid="{00000000-0005-0000-0000-000038720000}"/>
    <cellStyle name="Porcentagem 7 4 6 2" xfId="29094" xr:uid="{00000000-0005-0000-0000-000039720000}"/>
    <cellStyle name="Porcentagem 7 4 6 2 2" xfId="29095" xr:uid="{00000000-0005-0000-0000-00003A720000}"/>
    <cellStyle name="Porcentagem 7 4 6 2 3" xfId="29096" xr:uid="{00000000-0005-0000-0000-00003B720000}"/>
    <cellStyle name="Porcentagem 7 4 6 3" xfId="29097" xr:uid="{00000000-0005-0000-0000-00003C720000}"/>
    <cellStyle name="Porcentagem 7 4 6 4" xfId="29098" xr:uid="{00000000-0005-0000-0000-00003D720000}"/>
    <cellStyle name="Porcentagem 7 4 7" xfId="29099" xr:uid="{00000000-0005-0000-0000-00003E720000}"/>
    <cellStyle name="Porcentagem 7 4 7 2" xfId="29100" xr:uid="{00000000-0005-0000-0000-00003F720000}"/>
    <cellStyle name="Porcentagem 7 4 7 3" xfId="29101" xr:uid="{00000000-0005-0000-0000-000040720000}"/>
    <cellStyle name="Porcentagem 7 4 8" xfId="29102" xr:uid="{00000000-0005-0000-0000-000041720000}"/>
    <cellStyle name="Porcentagem 7 4 9" xfId="29103" xr:uid="{00000000-0005-0000-0000-000042720000}"/>
    <cellStyle name="Porcentagem 7 5" xfId="29104" xr:uid="{00000000-0005-0000-0000-000043720000}"/>
    <cellStyle name="Porcentagem 7 5 10" xfId="29105" xr:uid="{00000000-0005-0000-0000-000044720000}"/>
    <cellStyle name="Porcentagem 7 5 2" xfId="29106" xr:uid="{00000000-0005-0000-0000-000045720000}"/>
    <cellStyle name="Porcentagem 7 5 2 2" xfId="29107" xr:uid="{00000000-0005-0000-0000-000046720000}"/>
    <cellStyle name="Porcentagem 7 5 2 2 2" xfId="29108" xr:uid="{00000000-0005-0000-0000-000047720000}"/>
    <cellStyle name="Porcentagem 7 5 2 2 2 2" xfId="29109" xr:uid="{00000000-0005-0000-0000-000048720000}"/>
    <cellStyle name="Porcentagem 7 5 2 2 2 2 2" xfId="29110" xr:uid="{00000000-0005-0000-0000-000049720000}"/>
    <cellStyle name="Porcentagem 7 5 2 2 2 2 3" xfId="29111" xr:uid="{00000000-0005-0000-0000-00004A720000}"/>
    <cellStyle name="Porcentagem 7 5 2 2 2 3" xfId="29112" xr:uid="{00000000-0005-0000-0000-00004B720000}"/>
    <cellStyle name="Porcentagem 7 5 2 2 2 4" xfId="29113" xr:uid="{00000000-0005-0000-0000-00004C720000}"/>
    <cellStyle name="Porcentagem 7 5 2 2 3" xfId="29114" xr:uid="{00000000-0005-0000-0000-00004D720000}"/>
    <cellStyle name="Porcentagem 7 5 2 2 3 2" xfId="29115" xr:uid="{00000000-0005-0000-0000-00004E720000}"/>
    <cellStyle name="Porcentagem 7 5 2 2 3 2 2" xfId="29116" xr:uid="{00000000-0005-0000-0000-00004F720000}"/>
    <cellStyle name="Porcentagem 7 5 2 2 3 2 3" xfId="29117" xr:uid="{00000000-0005-0000-0000-000050720000}"/>
    <cellStyle name="Porcentagem 7 5 2 2 3 3" xfId="29118" xr:uid="{00000000-0005-0000-0000-000051720000}"/>
    <cellStyle name="Porcentagem 7 5 2 2 3 4" xfId="29119" xr:uid="{00000000-0005-0000-0000-000052720000}"/>
    <cellStyle name="Porcentagem 7 5 2 2 4" xfId="29120" xr:uid="{00000000-0005-0000-0000-000053720000}"/>
    <cellStyle name="Porcentagem 7 5 2 2 4 2" xfId="29121" xr:uid="{00000000-0005-0000-0000-000054720000}"/>
    <cellStyle name="Porcentagem 7 5 2 2 4 2 2" xfId="29122" xr:uid="{00000000-0005-0000-0000-000055720000}"/>
    <cellStyle name="Porcentagem 7 5 2 2 4 2 3" xfId="29123" xr:uid="{00000000-0005-0000-0000-000056720000}"/>
    <cellStyle name="Porcentagem 7 5 2 2 4 3" xfId="29124" xr:uid="{00000000-0005-0000-0000-000057720000}"/>
    <cellStyle name="Porcentagem 7 5 2 2 4 4" xfId="29125" xr:uid="{00000000-0005-0000-0000-000058720000}"/>
    <cellStyle name="Porcentagem 7 5 2 2 5" xfId="29126" xr:uid="{00000000-0005-0000-0000-000059720000}"/>
    <cellStyle name="Porcentagem 7 5 2 2 5 2" xfId="29127" xr:uid="{00000000-0005-0000-0000-00005A720000}"/>
    <cellStyle name="Porcentagem 7 5 2 2 5 3" xfId="29128" xr:uid="{00000000-0005-0000-0000-00005B720000}"/>
    <cellStyle name="Porcentagem 7 5 2 2 6" xfId="29129" xr:uid="{00000000-0005-0000-0000-00005C720000}"/>
    <cellStyle name="Porcentagem 7 5 2 2 7" xfId="29130" xr:uid="{00000000-0005-0000-0000-00005D720000}"/>
    <cellStyle name="Porcentagem 7 5 2 3" xfId="29131" xr:uid="{00000000-0005-0000-0000-00005E720000}"/>
    <cellStyle name="Porcentagem 7 5 2 3 2" xfId="29132" xr:uid="{00000000-0005-0000-0000-00005F720000}"/>
    <cellStyle name="Porcentagem 7 5 2 3 2 2" xfId="29133" xr:uid="{00000000-0005-0000-0000-000060720000}"/>
    <cellStyle name="Porcentagem 7 5 2 3 2 3" xfId="29134" xr:uid="{00000000-0005-0000-0000-000061720000}"/>
    <cellStyle name="Porcentagem 7 5 2 3 3" xfId="29135" xr:uid="{00000000-0005-0000-0000-000062720000}"/>
    <cellStyle name="Porcentagem 7 5 2 3 4" xfId="29136" xr:uid="{00000000-0005-0000-0000-000063720000}"/>
    <cellStyle name="Porcentagem 7 5 2 4" xfId="29137" xr:uid="{00000000-0005-0000-0000-000064720000}"/>
    <cellStyle name="Porcentagem 7 5 2 4 2" xfId="29138" xr:uid="{00000000-0005-0000-0000-000065720000}"/>
    <cellStyle name="Porcentagem 7 5 2 4 2 2" xfId="29139" xr:uid="{00000000-0005-0000-0000-000066720000}"/>
    <cellStyle name="Porcentagem 7 5 2 4 2 3" xfId="29140" xr:uid="{00000000-0005-0000-0000-000067720000}"/>
    <cellStyle name="Porcentagem 7 5 2 4 3" xfId="29141" xr:uid="{00000000-0005-0000-0000-000068720000}"/>
    <cellStyle name="Porcentagem 7 5 2 4 4" xfId="29142" xr:uid="{00000000-0005-0000-0000-000069720000}"/>
    <cellStyle name="Porcentagem 7 5 2 5" xfId="29143" xr:uid="{00000000-0005-0000-0000-00006A720000}"/>
    <cellStyle name="Porcentagem 7 5 2 5 2" xfId="29144" xr:uid="{00000000-0005-0000-0000-00006B720000}"/>
    <cellStyle name="Porcentagem 7 5 2 5 2 2" xfId="29145" xr:uid="{00000000-0005-0000-0000-00006C720000}"/>
    <cellStyle name="Porcentagem 7 5 2 5 2 3" xfId="29146" xr:uid="{00000000-0005-0000-0000-00006D720000}"/>
    <cellStyle name="Porcentagem 7 5 2 5 3" xfId="29147" xr:uid="{00000000-0005-0000-0000-00006E720000}"/>
    <cellStyle name="Porcentagem 7 5 2 5 4" xfId="29148" xr:uid="{00000000-0005-0000-0000-00006F720000}"/>
    <cellStyle name="Porcentagem 7 5 2 6" xfId="29149" xr:uid="{00000000-0005-0000-0000-000070720000}"/>
    <cellStyle name="Porcentagem 7 5 2 6 2" xfId="29150" xr:uid="{00000000-0005-0000-0000-000071720000}"/>
    <cellStyle name="Porcentagem 7 5 2 6 3" xfId="29151" xr:uid="{00000000-0005-0000-0000-000072720000}"/>
    <cellStyle name="Porcentagem 7 5 2 7" xfId="29152" xr:uid="{00000000-0005-0000-0000-000073720000}"/>
    <cellStyle name="Porcentagem 7 5 2 8" xfId="29153" xr:uid="{00000000-0005-0000-0000-000074720000}"/>
    <cellStyle name="Porcentagem 7 5 2 9" xfId="29154" xr:uid="{00000000-0005-0000-0000-000075720000}"/>
    <cellStyle name="Porcentagem 7 5 3" xfId="29155" xr:uid="{00000000-0005-0000-0000-000076720000}"/>
    <cellStyle name="Porcentagem 7 5 3 2" xfId="29156" xr:uid="{00000000-0005-0000-0000-000077720000}"/>
    <cellStyle name="Porcentagem 7 5 3 2 2" xfId="29157" xr:uid="{00000000-0005-0000-0000-000078720000}"/>
    <cellStyle name="Porcentagem 7 5 3 2 2 2" xfId="29158" xr:uid="{00000000-0005-0000-0000-000079720000}"/>
    <cellStyle name="Porcentagem 7 5 3 2 2 3" xfId="29159" xr:uid="{00000000-0005-0000-0000-00007A720000}"/>
    <cellStyle name="Porcentagem 7 5 3 2 3" xfId="29160" xr:uid="{00000000-0005-0000-0000-00007B720000}"/>
    <cellStyle name="Porcentagem 7 5 3 2 4" xfId="29161" xr:uid="{00000000-0005-0000-0000-00007C720000}"/>
    <cellStyle name="Porcentagem 7 5 3 3" xfId="29162" xr:uid="{00000000-0005-0000-0000-00007D720000}"/>
    <cellStyle name="Porcentagem 7 5 3 3 2" xfId="29163" xr:uid="{00000000-0005-0000-0000-00007E720000}"/>
    <cellStyle name="Porcentagem 7 5 3 3 2 2" xfId="29164" xr:uid="{00000000-0005-0000-0000-00007F720000}"/>
    <cellStyle name="Porcentagem 7 5 3 3 2 3" xfId="29165" xr:uid="{00000000-0005-0000-0000-000080720000}"/>
    <cellStyle name="Porcentagem 7 5 3 3 3" xfId="29166" xr:uid="{00000000-0005-0000-0000-000081720000}"/>
    <cellStyle name="Porcentagem 7 5 3 3 4" xfId="29167" xr:uid="{00000000-0005-0000-0000-000082720000}"/>
    <cellStyle name="Porcentagem 7 5 3 4" xfId="29168" xr:uid="{00000000-0005-0000-0000-000083720000}"/>
    <cellStyle name="Porcentagem 7 5 3 4 2" xfId="29169" xr:uid="{00000000-0005-0000-0000-000084720000}"/>
    <cellStyle name="Porcentagem 7 5 3 4 2 2" xfId="29170" xr:uid="{00000000-0005-0000-0000-000085720000}"/>
    <cellStyle name="Porcentagem 7 5 3 4 2 3" xfId="29171" xr:uid="{00000000-0005-0000-0000-000086720000}"/>
    <cellStyle name="Porcentagem 7 5 3 4 3" xfId="29172" xr:uid="{00000000-0005-0000-0000-000087720000}"/>
    <cellStyle name="Porcentagem 7 5 3 4 4" xfId="29173" xr:uid="{00000000-0005-0000-0000-000088720000}"/>
    <cellStyle name="Porcentagem 7 5 3 5" xfId="29174" xr:uid="{00000000-0005-0000-0000-000089720000}"/>
    <cellStyle name="Porcentagem 7 5 3 5 2" xfId="29175" xr:uid="{00000000-0005-0000-0000-00008A720000}"/>
    <cellStyle name="Porcentagem 7 5 3 5 3" xfId="29176" xr:uid="{00000000-0005-0000-0000-00008B720000}"/>
    <cellStyle name="Porcentagem 7 5 3 6" xfId="29177" xr:uid="{00000000-0005-0000-0000-00008C720000}"/>
    <cellStyle name="Porcentagem 7 5 3 7" xfId="29178" xr:uid="{00000000-0005-0000-0000-00008D720000}"/>
    <cellStyle name="Porcentagem 7 5 4" xfId="29179" xr:uid="{00000000-0005-0000-0000-00008E720000}"/>
    <cellStyle name="Porcentagem 7 5 4 2" xfId="29180" xr:uid="{00000000-0005-0000-0000-00008F720000}"/>
    <cellStyle name="Porcentagem 7 5 4 2 2" xfId="29181" xr:uid="{00000000-0005-0000-0000-000090720000}"/>
    <cellStyle name="Porcentagem 7 5 4 2 3" xfId="29182" xr:uid="{00000000-0005-0000-0000-000091720000}"/>
    <cellStyle name="Porcentagem 7 5 4 3" xfId="29183" xr:uid="{00000000-0005-0000-0000-000092720000}"/>
    <cellStyle name="Porcentagem 7 5 4 4" xfId="29184" xr:uid="{00000000-0005-0000-0000-000093720000}"/>
    <cellStyle name="Porcentagem 7 5 5" xfId="29185" xr:uid="{00000000-0005-0000-0000-000094720000}"/>
    <cellStyle name="Porcentagem 7 5 5 2" xfId="29186" xr:uid="{00000000-0005-0000-0000-000095720000}"/>
    <cellStyle name="Porcentagem 7 5 5 2 2" xfId="29187" xr:uid="{00000000-0005-0000-0000-000096720000}"/>
    <cellStyle name="Porcentagem 7 5 5 2 3" xfId="29188" xr:uid="{00000000-0005-0000-0000-000097720000}"/>
    <cellStyle name="Porcentagem 7 5 5 3" xfId="29189" xr:uid="{00000000-0005-0000-0000-000098720000}"/>
    <cellStyle name="Porcentagem 7 5 5 4" xfId="29190" xr:uid="{00000000-0005-0000-0000-000099720000}"/>
    <cellStyle name="Porcentagem 7 5 6" xfId="29191" xr:uid="{00000000-0005-0000-0000-00009A720000}"/>
    <cellStyle name="Porcentagem 7 5 6 2" xfId="29192" xr:uid="{00000000-0005-0000-0000-00009B720000}"/>
    <cellStyle name="Porcentagem 7 5 6 2 2" xfId="29193" xr:uid="{00000000-0005-0000-0000-00009C720000}"/>
    <cellStyle name="Porcentagem 7 5 6 2 3" xfId="29194" xr:uid="{00000000-0005-0000-0000-00009D720000}"/>
    <cellStyle name="Porcentagem 7 5 6 3" xfId="29195" xr:uid="{00000000-0005-0000-0000-00009E720000}"/>
    <cellStyle name="Porcentagem 7 5 6 4" xfId="29196" xr:uid="{00000000-0005-0000-0000-00009F720000}"/>
    <cellStyle name="Porcentagem 7 5 7" xfId="29197" xr:uid="{00000000-0005-0000-0000-0000A0720000}"/>
    <cellStyle name="Porcentagem 7 5 7 2" xfId="29198" xr:uid="{00000000-0005-0000-0000-0000A1720000}"/>
    <cellStyle name="Porcentagem 7 5 7 3" xfId="29199" xr:uid="{00000000-0005-0000-0000-0000A2720000}"/>
    <cellStyle name="Porcentagem 7 5 8" xfId="29200" xr:uid="{00000000-0005-0000-0000-0000A3720000}"/>
    <cellStyle name="Porcentagem 7 5 9" xfId="29201" xr:uid="{00000000-0005-0000-0000-0000A4720000}"/>
    <cellStyle name="Porcentagem 7 6" xfId="29202" xr:uid="{00000000-0005-0000-0000-0000A5720000}"/>
    <cellStyle name="Porcentagem 8" xfId="29203" xr:uid="{00000000-0005-0000-0000-0000A6720000}"/>
    <cellStyle name="Porcentagem 8 2" xfId="29204" xr:uid="{00000000-0005-0000-0000-0000A7720000}"/>
    <cellStyle name="Porcentagem 8 3" xfId="29205" xr:uid="{00000000-0005-0000-0000-0000A8720000}"/>
    <cellStyle name="Porcentagem 8 3 10" xfId="29206" xr:uid="{00000000-0005-0000-0000-0000A9720000}"/>
    <cellStyle name="Porcentagem 8 3 2" xfId="29207" xr:uid="{00000000-0005-0000-0000-0000AA720000}"/>
    <cellStyle name="Porcentagem 8 3 2 2" xfId="29208" xr:uid="{00000000-0005-0000-0000-0000AB720000}"/>
    <cellStyle name="Porcentagem 8 3 2 2 2" xfId="29209" xr:uid="{00000000-0005-0000-0000-0000AC720000}"/>
    <cellStyle name="Porcentagem 8 3 2 2 2 2" xfId="29210" xr:uid="{00000000-0005-0000-0000-0000AD720000}"/>
    <cellStyle name="Porcentagem 8 3 2 2 2 2 2" xfId="29211" xr:uid="{00000000-0005-0000-0000-0000AE720000}"/>
    <cellStyle name="Porcentagem 8 3 2 2 2 2 3" xfId="29212" xr:uid="{00000000-0005-0000-0000-0000AF720000}"/>
    <cellStyle name="Porcentagem 8 3 2 2 2 3" xfId="29213" xr:uid="{00000000-0005-0000-0000-0000B0720000}"/>
    <cellStyle name="Porcentagem 8 3 2 2 2 4" xfId="29214" xr:uid="{00000000-0005-0000-0000-0000B1720000}"/>
    <cellStyle name="Porcentagem 8 3 2 2 3" xfId="29215" xr:uid="{00000000-0005-0000-0000-0000B2720000}"/>
    <cellStyle name="Porcentagem 8 3 2 2 3 2" xfId="29216" xr:uid="{00000000-0005-0000-0000-0000B3720000}"/>
    <cellStyle name="Porcentagem 8 3 2 2 3 2 2" xfId="29217" xr:uid="{00000000-0005-0000-0000-0000B4720000}"/>
    <cellStyle name="Porcentagem 8 3 2 2 3 2 3" xfId="29218" xr:uid="{00000000-0005-0000-0000-0000B5720000}"/>
    <cellStyle name="Porcentagem 8 3 2 2 3 3" xfId="29219" xr:uid="{00000000-0005-0000-0000-0000B6720000}"/>
    <cellStyle name="Porcentagem 8 3 2 2 3 4" xfId="29220" xr:uid="{00000000-0005-0000-0000-0000B7720000}"/>
    <cellStyle name="Porcentagem 8 3 2 2 4" xfId="29221" xr:uid="{00000000-0005-0000-0000-0000B8720000}"/>
    <cellStyle name="Porcentagem 8 3 2 2 4 2" xfId="29222" xr:uid="{00000000-0005-0000-0000-0000B9720000}"/>
    <cellStyle name="Porcentagem 8 3 2 2 4 2 2" xfId="29223" xr:uid="{00000000-0005-0000-0000-0000BA720000}"/>
    <cellStyle name="Porcentagem 8 3 2 2 4 2 3" xfId="29224" xr:uid="{00000000-0005-0000-0000-0000BB720000}"/>
    <cellStyle name="Porcentagem 8 3 2 2 4 3" xfId="29225" xr:uid="{00000000-0005-0000-0000-0000BC720000}"/>
    <cellStyle name="Porcentagem 8 3 2 2 4 4" xfId="29226" xr:uid="{00000000-0005-0000-0000-0000BD720000}"/>
    <cellStyle name="Porcentagem 8 3 2 2 5" xfId="29227" xr:uid="{00000000-0005-0000-0000-0000BE720000}"/>
    <cellStyle name="Porcentagem 8 3 2 2 5 2" xfId="29228" xr:uid="{00000000-0005-0000-0000-0000BF720000}"/>
    <cellStyle name="Porcentagem 8 3 2 2 5 3" xfId="29229" xr:uid="{00000000-0005-0000-0000-0000C0720000}"/>
    <cellStyle name="Porcentagem 8 3 2 2 6" xfId="29230" xr:uid="{00000000-0005-0000-0000-0000C1720000}"/>
    <cellStyle name="Porcentagem 8 3 2 2 7" xfId="29231" xr:uid="{00000000-0005-0000-0000-0000C2720000}"/>
    <cellStyle name="Porcentagem 8 3 2 3" xfId="29232" xr:uid="{00000000-0005-0000-0000-0000C3720000}"/>
    <cellStyle name="Porcentagem 8 3 2 3 2" xfId="29233" xr:uid="{00000000-0005-0000-0000-0000C4720000}"/>
    <cellStyle name="Porcentagem 8 3 2 3 2 2" xfId="29234" xr:uid="{00000000-0005-0000-0000-0000C5720000}"/>
    <cellStyle name="Porcentagem 8 3 2 3 2 3" xfId="29235" xr:uid="{00000000-0005-0000-0000-0000C6720000}"/>
    <cellStyle name="Porcentagem 8 3 2 3 3" xfId="29236" xr:uid="{00000000-0005-0000-0000-0000C7720000}"/>
    <cellStyle name="Porcentagem 8 3 2 3 4" xfId="29237" xr:uid="{00000000-0005-0000-0000-0000C8720000}"/>
    <cellStyle name="Porcentagem 8 3 2 4" xfId="29238" xr:uid="{00000000-0005-0000-0000-0000C9720000}"/>
    <cellStyle name="Porcentagem 8 3 2 4 2" xfId="29239" xr:uid="{00000000-0005-0000-0000-0000CA720000}"/>
    <cellStyle name="Porcentagem 8 3 2 4 2 2" xfId="29240" xr:uid="{00000000-0005-0000-0000-0000CB720000}"/>
    <cellStyle name="Porcentagem 8 3 2 4 2 3" xfId="29241" xr:uid="{00000000-0005-0000-0000-0000CC720000}"/>
    <cellStyle name="Porcentagem 8 3 2 4 3" xfId="29242" xr:uid="{00000000-0005-0000-0000-0000CD720000}"/>
    <cellStyle name="Porcentagem 8 3 2 4 4" xfId="29243" xr:uid="{00000000-0005-0000-0000-0000CE720000}"/>
    <cellStyle name="Porcentagem 8 3 2 5" xfId="29244" xr:uid="{00000000-0005-0000-0000-0000CF720000}"/>
    <cellStyle name="Porcentagem 8 3 2 5 2" xfId="29245" xr:uid="{00000000-0005-0000-0000-0000D0720000}"/>
    <cellStyle name="Porcentagem 8 3 2 5 2 2" xfId="29246" xr:uid="{00000000-0005-0000-0000-0000D1720000}"/>
    <cellStyle name="Porcentagem 8 3 2 5 2 3" xfId="29247" xr:uid="{00000000-0005-0000-0000-0000D2720000}"/>
    <cellStyle name="Porcentagem 8 3 2 5 3" xfId="29248" xr:uid="{00000000-0005-0000-0000-0000D3720000}"/>
    <cellStyle name="Porcentagem 8 3 2 5 4" xfId="29249" xr:uid="{00000000-0005-0000-0000-0000D4720000}"/>
    <cellStyle name="Porcentagem 8 3 2 6" xfId="29250" xr:uid="{00000000-0005-0000-0000-0000D5720000}"/>
    <cellStyle name="Porcentagem 8 3 2 6 2" xfId="29251" xr:uid="{00000000-0005-0000-0000-0000D6720000}"/>
    <cellStyle name="Porcentagem 8 3 2 6 3" xfId="29252" xr:uid="{00000000-0005-0000-0000-0000D7720000}"/>
    <cellStyle name="Porcentagem 8 3 2 7" xfId="29253" xr:uid="{00000000-0005-0000-0000-0000D8720000}"/>
    <cellStyle name="Porcentagem 8 3 2 8" xfId="29254" xr:uid="{00000000-0005-0000-0000-0000D9720000}"/>
    <cellStyle name="Porcentagem 8 3 2 9" xfId="29255" xr:uid="{00000000-0005-0000-0000-0000DA720000}"/>
    <cellStyle name="Porcentagem 8 3 3" xfId="29256" xr:uid="{00000000-0005-0000-0000-0000DB720000}"/>
    <cellStyle name="Porcentagem 8 3 3 2" xfId="29257" xr:uid="{00000000-0005-0000-0000-0000DC720000}"/>
    <cellStyle name="Porcentagem 8 3 3 2 2" xfId="29258" xr:uid="{00000000-0005-0000-0000-0000DD720000}"/>
    <cellStyle name="Porcentagem 8 3 3 2 2 2" xfId="29259" xr:uid="{00000000-0005-0000-0000-0000DE720000}"/>
    <cellStyle name="Porcentagem 8 3 3 2 2 3" xfId="29260" xr:uid="{00000000-0005-0000-0000-0000DF720000}"/>
    <cellStyle name="Porcentagem 8 3 3 2 3" xfId="29261" xr:uid="{00000000-0005-0000-0000-0000E0720000}"/>
    <cellStyle name="Porcentagem 8 3 3 2 4" xfId="29262" xr:uid="{00000000-0005-0000-0000-0000E1720000}"/>
    <cellStyle name="Porcentagem 8 3 3 3" xfId="29263" xr:uid="{00000000-0005-0000-0000-0000E2720000}"/>
    <cellStyle name="Porcentagem 8 3 3 3 2" xfId="29264" xr:uid="{00000000-0005-0000-0000-0000E3720000}"/>
    <cellStyle name="Porcentagem 8 3 3 3 2 2" xfId="29265" xr:uid="{00000000-0005-0000-0000-0000E4720000}"/>
    <cellStyle name="Porcentagem 8 3 3 3 2 3" xfId="29266" xr:uid="{00000000-0005-0000-0000-0000E5720000}"/>
    <cellStyle name="Porcentagem 8 3 3 3 3" xfId="29267" xr:uid="{00000000-0005-0000-0000-0000E6720000}"/>
    <cellStyle name="Porcentagem 8 3 3 3 4" xfId="29268" xr:uid="{00000000-0005-0000-0000-0000E7720000}"/>
    <cellStyle name="Porcentagem 8 3 3 4" xfId="29269" xr:uid="{00000000-0005-0000-0000-0000E8720000}"/>
    <cellStyle name="Porcentagem 8 3 3 4 2" xfId="29270" xr:uid="{00000000-0005-0000-0000-0000E9720000}"/>
    <cellStyle name="Porcentagem 8 3 3 4 2 2" xfId="29271" xr:uid="{00000000-0005-0000-0000-0000EA720000}"/>
    <cellStyle name="Porcentagem 8 3 3 4 2 3" xfId="29272" xr:uid="{00000000-0005-0000-0000-0000EB720000}"/>
    <cellStyle name="Porcentagem 8 3 3 4 3" xfId="29273" xr:uid="{00000000-0005-0000-0000-0000EC720000}"/>
    <cellStyle name="Porcentagem 8 3 3 4 4" xfId="29274" xr:uid="{00000000-0005-0000-0000-0000ED720000}"/>
    <cellStyle name="Porcentagem 8 3 3 5" xfId="29275" xr:uid="{00000000-0005-0000-0000-0000EE720000}"/>
    <cellStyle name="Porcentagem 8 3 3 5 2" xfId="29276" xr:uid="{00000000-0005-0000-0000-0000EF720000}"/>
    <cellStyle name="Porcentagem 8 3 3 5 3" xfId="29277" xr:uid="{00000000-0005-0000-0000-0000F0720000}"/>
    <cellStyle name="Porcentagem 8 3 3 6" xfId="29278" xr:uid="{00000000-0005-0000-0000-0000F1720000}"/>
    <cellStyle name="Porcentagem 8 3 3 7" xfId="29279" xr:uid="{00000000-0005-0000-0000-0000F2720000}"/>
    <cellStyle name="Porcentagem 8 3 3 8" xfId="29280" xr:uid="{00000000-0005-0000-0000-0000F3720000}"/>
    <cellStyle name="Porcentagem 8 3 4" xfId="29281" xr:uid="{00000000-0005-0000-0000-0000F4720000}"/>
    <cellStyle name="Porcentagem 8 3 4 2" xfId="29282" xr:uid="{00000000-0005-0000-0000-0000F5720000}"/>
    <cellStyle name="Porcentagem 8 3 4 2 2" xfId="29283" xr:uid="{00000000-0005-0000-0000-0000F6720000}"/>
    <cellStyle name="Porcentagem 8 3 4 2 3" xfId="29284" xr:uid="{00000000-0005-0000-0000-0000F7720000}"/>
    <cellStyle name="Porcentagem 8 3 4 3" xfId="29285" xr:uid="{00000000-0005-0000-0000-0000F8720000}"/>
    <cellStyle name="Porcentagem 8 3 4 4" xfId="29286" xr:uid="{00000000-0005-0000-0000-0000F9720000}"/>
    <cellStyle name="Porcentagem 8 3 5" xfId="29287" xr:uid="{00000000-0005-0000-0000-0000FA720000}"/>
    <cellStyle name="Porcentagem 8 3 5 2" xfId="29288" xr:uid="{00000000-0005-0000-0000-0000FB720000}"/>
    <cellStyle name="Porcentagem 8 3 5 2 2" xfId="29289" xr:uid="{00000000-0005-0000-0000-0000FC720000}"/>
    <cellStyle name="Porcentagem 8 3 5 2 3" xfId="29290" xr:uid="{00000000-0005-0000-0000-0000FD720000}"/>
    <cellStyle name="Porcentagem 8 3 5 3" xfId="29291" xr:uid="{00000000-0005-0000-0000-0000FE720000}"/>
    <cellStyle name="Porcentagem 8 3 5 4" xfId="29292" xr:uid="{00000000-0005-0000-0000-0000FF720000}"/>
    <cellStyle name="Porcentagem 8 3 6" xfId="29293" xr:uid="{00000000-0005-0000-0000-000000730000}"/>
    <cellStyle name="Porcentagem 8 3 6 2" xfId="29294" xr:uid="{00000000-0005-0000-0000-000001730000}"/>
    <cellStyle name="Porcentagem 8 3 6 2 2" xfId="29295" xr:uid="{00000000-0005-0000-0000-000002730000}"/>
    <cellStyle name="Porcentagem 8 3 6 2 3" xfId="29296" xr:uid="{00000000-0005-0000-0000-000003730000}"/>
    <cellStyle name="Porcentagem 8 3 6 3" xfId="29297" xr:uid="{00000000-0005-0000-0000-000004730000}"/>
    <cellStyle name="Porcentagem 8 3 6 4" xfId="29298" xr:uid="{00000000-0005-0000-0000-000005730000}"/>
    <cellStyle name="Porcentagem 8 3 7" xfId="29299" xr:uid="{00000000-0005-0000-0000-000006730000}"/>
    <cellStyle name="Porcentagem 8 3 7 2" xfId="29300" xr:uid="{00000000-0005-0000-0000-000007730000}"/>
    <cellStyle name="Porcentagem 8 3 7 3" xfId="29301" xr:uid="{00000000-0005-0000-0000-000008730000}"/>
    <cellStyle name="Porcentagem 8 3 8" xfId="29302" xr:uid="{00000000-0005-0000-0000-000009730000}"/>
    <cellStyle name="Porcentagem 8 3 9" xfId="29303" xr:uid="{00000000-0005-0000-0000-00000A730000}"/>
    <cellStyle name="Porcentagem 8 4" xfId="29304" xr:uid="{00000000-0005-0000-0000-00000B730000}"/>
    <cellStyle name="Porcentagem 8 4 10" xfId="29305" xr:uid="{00000000-0005-0000-0000-00000C730000}"/>
    <cellStyle name="Porcentagem 8 4 2" xfId="29306" xr:uid="{00000000-0005-0000-0000-00000D730000}"/>
    <cellStyle name="Porcentagem 8 4 2 2" xfId="29307" xr:uid="{00000000-0005-0000-0000-00000E730000}"/>
    <cellStyle name="Porcentagem 8 4 2 2 2" xfId="29308" xr:uid="{00000000-0005-0000-0000-00000F730000}"/>
    <cellStyle name="Porcentagem 8 4 2 2 2 2" xfId="29309" xr:uid="{00000000-0005-0000-0000-000010730000}"/>
    <cellStyle name="Porcentagem 8 4 2 2 2 2 2" xfId="29310" xr:uid="{00000000-0005-0000-0000-000011730000}"/>
    <cellStyle name="Porcentagem 8 4 2 2 2 2 3" xfId="29311" xr:uid="{00000000-0005-0000-0000-000012730000}"/>
    <cellStyle name="Porcentagem 8 4 2 2 2 3" xfId="29312" xr:uid="{00000000-0005-0000-0000-000013730000}"/>
    <cellStyle name="Porcentagem 8 4 2 2 2 4" xfId="29313" xr:uid="{00000000-0005-0000-0000-000014730000}"/>
    <cellStyle name="Porcentagem 8 4 2 2 3" xfId="29314" xr:uid="{00000000-0005-0000-0000-000015730000}"/>
    <cellStyle name="Porcentagem 8 4 2 2 3 2" xfId="29315" xr:uid="{00000000-0005-0000-0000-000016730000}"/>
    <cellStyle name="Porcentagem 8 4 2 2 3 2 2" xfId="29316" xr:uid="{00000000-0005-0000-0000-000017730000}"/>
    <cellStyle name="Porcentagem 8 4 2 2 3 2 3" xfId="29317" xr:uid="{00000000-0005-0000-0000-000018730000}"/>
    <cellStyle name="Porcentagem 8 4 2 2 3 3" xfId="29318" xr:uid="{00000000-0005-0000-0000-000019730000}"/>
    <cellStyle name="Porcentagem 8 4 2 2 3 4" xfId="29319" xr:uid="{00000000-0005-0000-0000-00001A730000}"/>
    <cellStyle name="Porcentagem 8 4 2 2 4" xfId="29320" xr:uid="{00000000-0005-0000-0000-00001B730000}"/>
    <cellStyle name="Porcentagem 8 4 2 2 4 2" xfId="29321" xr:uid="{00000000-0005-0000-0000-00001C730000}"/>
    <cellStyle name="Porcentagem 8 4 2 2 4 2 2" xfId="29322" xr:uid="{00000000-0005-0000-0000-00001D730000}"/>
    <cellStyle name="Porcentagem 8 4 2 2 4 2 3" xfId="29323" xr:uid="{00000000-0005-0000-0000-00001E730000}"/>
    <cellStyle name="Porcentagem 8 4 2 2 4 3" xfId="29324" xr:uid="{00000000-0005-0000-0000-00001F730000}"/>
    <cellStyle name="Porcentagem 8 4 2 2 4 4" xfId="29325" xr:uid="{00000000-0005-0000-0000-000020730000}"/>
    <cellStyle name="Porcentagem 8 4 2 2 5" xfId="29326" xr:uid="{00000000-0005-0000-0000-000021730000}"/>
    <cellStyle name="Porcentagem 8 4 2 2 5 2" xfId="29327" xr:uid="{00000000-0005-0000-0000-000022730000}"/>
    <cellStyle name="Porcentagem 8 4 2 2 5 3" xfId="29328" xr:uid="{00000000-0005-0000-0000-000023730000}"/>
    <cellStyle name="Porcentagem 8 4 2 2 6" xfId="29329" xr:uid="{00000000-0005-0000-0000-000024730000}"/>
    <cellStyle name="Porcentagem 8 4 2 2 7" xfId="29330" xr:uid="{00000000-0005-0000-0000-000025730000}"/>
    <cellStyle name="Porcentagem 8 4 2 3" xfId="29331" xr:uid="{00000000-0005-0000-0000-000026730000}"/>
    <cellStyle name="Porcentagem 8 4 2 3 2" xfId="29332" xr:uid="{00000000-0005-0000-0000-000027730000}"/>
    <cellStyle name="Porcentagem 8 4 2 3 2 2" xfId="29333" xr:uid="{00000000-0005-0000-0000-000028730000}"/>
    <cellStyle name="Porcentagem 8 4 2 3 2 3" xfId="29334" xr:uid="{00000000-0005-0000-0000-000029730000}"/>
    <cellStyle name="Porcentagem 8 4 2 3 3" xfId="29335" xr:uid="{00000000-0005-0000-0000-00002A730000}"/>
    <cellStyle name="Porcentagem 8 4 2 3 4" xfId="29336" xr:uid="{00000000-0005-0000-0000-00002B730000}"/>
    <cellStyle name="Porcentagem 8 4 2 4" xfId="29337" xr:uid="{00000000-0005-0000-0000-00002C730000}"/>
    <cellStyle name="Porcentagem 8 4 2 4 2" xfId="29338" xr:uid="{00000000-0005-0000-0000-00002D730000}"/>
    <cellStyle name="Porcentagem 8 4 2 4 2 2" xfId="29339" xr:uid="{00000000-0005-0000-0000-00002E730000}"/>
    <cellStyle name="Porcentagem 8 4 2 4 2 3" xfId="29340" xr:uid="{00000000-0005-0000-0000-00002F730000}"/>
    <cellStyle name="Porcentagem 8 4 2 4 3" xfId="29341" xr:uid="{00000000-0005-0000-0000-000030730000}"/>
    <cellStyle name="Porcentagem 8 4 2 4 4" xfId="29342" xr:uid="{00000000-0005-0000-0000-000031730000}"/>
    <cellStyle name="Porcentagem 8 4 2 5" xfId="29343" xr:uid="{00000000-0005-0000-0000-000032730000}"/>
    <cellStyle name="Porcentagem 8 4 2 5 2" xfId="29344" xr:uid="{00000000-0005-0000-0000-000033730000}"/>
    <cellStyle name="Porcentagem 8 4 2 5 2 2" xfId="29345" xr:uid="{00000000-0005-0000-0000-000034730000}"/>
    <cellStyle name="Porcentagem 8 4 2 5 2 3" xfId="29346" xr:uid="{00000000-0005-0000-0000-000035730000}"/>
    <cellStyle name="Porcentagem 8 4 2 5 3" xfId="29347" xr:uid="{00000000-0005-0000-0000-000036730000}"/>
    <cellStyle name="Porcentagem 8 4 2 5 4" xfId="29348" xr:uid="{00000000-0005-0000-0000-000037730000}"/>
    <cellStyle name="Porcentagem 8 4 2 6" xfId="29349" xr:uid="{00000000-0005-0000-0000-000038730000}"/>
    <cellStyle name="Porcentagem 8 4 2 6 2" xfId="29350" xr:uid="{00000000-0005-0000-0000-000039730000}"/>
    <cellStyle name="Porcentagem 8 4 2 6 3" xfId="29351" xr:uid="{00000000-0005-0000-0000-00003A730000}"/>
    <cellStyle name="Porcentagem 8 4 2 7" xfId="29352" xr:uid="{00000000-0005-0000-0000-00003B730000}"/>
    <cellStyle name="Porcentagem 8 4 2 8" xfId="29353" xr:uid="{00000000-0005-0000-0000-00003C730000}"/>
    <cellStyle name="Porcentagem 8 4 2 9" xfId="29354" xr:uid="{00000000-0005-0000-0000-00003D730000}"/>
    <cellStyle name="Porcentagem 8 4 3" xfId="29355" xr:uid="{00000000-0005-0000-0000-00003E730000}"/>
    <cellStyle name="Porcentagem 8 4 3 2" xfId="29356" xr:uid="{00000000-0005-0000-0000-00003F730000}"/>
    <cellStyle name="Porcentagem 8 4 3 2 2" xfId="29357" xr:uid="{00000000-0005-0000-0000-000040730000}"/>
    <cellStyle name="Porcentagem 8 4 3 2 2 2" xfId="29358" xr:uid="{00000000-0005-0000-0000-000041730000}"/>
    <cellStyle name="Porcentagem 8 4 3 2 2 3" xfId="29359" xr:uid="{00000000-0005-0000-0000-000042730000}"/>
    <cellStyle name="Porcentagem 8 4 3 2 3" xfId="29360" xr:uid="{00000000-0005-0000-0000-000043730000}"/>
    <cellStyle name="Porcentagem 8 4 3 2 4" xfId="29361" xr:uid="{00000000-0005-0000-0000-000044730000}"/>
    <cellStyle name="Porcentagem 8 4 3 3" xfId="29362" xr:uid="{00000000-0005-0000-0000-000045730000}"/>
    <cellStyle name="Porcentagem 8 4 3 3 2" xfId="29363" xr:uid="{00000000-0005-0000-0000-000046730000}"/>
    <cellStyle name="Porcentagem 8 4 3 3 2 2" xfId="29364" xr:uid="{00000000-0005-0000-0000-000047730000}"/>
    <cellStyle name="Porcentagem 8 4 3 3 2 3" xfId="29365" xr:uid="{00000000-0005-0000-0000-000048730000}"/>
    <cellStyle name="Porcentagem 8 4 3 3 3" xfId="29366" xr:uid="{00000000-0005-0000-0000-000049730000}"/>
    <cellStyle name="Porcentagem 8 4 3 3 4" xfId="29367" xr:uid="{00000000-0005-0000-0000-00004A730000}"/>
    <cellStyle name="Porcentagem 8 4 3 4" xfId="29368" xr:uid="{00000000-0005-0000-0000-00004B730000}"/>
    <cellStyle name="Porcentagem 8 4 3 4 2" xfId="29369" xr:uid="{00000000-0005-0000-0000-00004C730000}"/>
    <cellStyle name="Porcentagem 8 4 3 4 2 2" xfId="29370" xr:uid="{00000000-0005-0000-0000-00004D730000}"/>
    <cellStyle name="Porcentagem 8 4 3 4 2 3" xfId="29371" xr:uid="{00000000-0005-0000-0000-00004E730000}"/>
    <cellStyle name="Porcentagem 8 4 3 4 3" xfId="29372" xr:uid="{00000000-0005-0000-0000-00004F730000}"/>
    <cellStyle name="Porcentagem 8 4 3 4 4" xfId="29373" xr:uid="{00000000-0005-0000-0000-000050730000}"/>
    <cellStyle name="Porcentagem 8 4 3 5" xfId="29374" xr:uid="{00000000-0005-0000-0000-000051730000}"/>
    <cellStyle name="Porcentagem 8 4 3 5 2" xfId="29375" xr:uid="{00000000-0005-0000-0000-000052730000}"/>
    <cellStyle name="Porcentagem 8 4 3 5 3" xfId="29376" xr:uid="{00000000-0005-0000-0000-000053730000}"/>
    <cellStyle name="Porcentagem 8 4 3 6" xfId="29377" xr:uid="{00000000-0005-0000-0000-000054730000}"/>
    <cellStyle name="Porcentagem 8 4 3 7" xfId="29378" xr:uid="{00000000-0005-0000-0000-000055730000}"/>
    <cellStyle name="Porcentagem 8 4 4" xfId="29379" xr:uid="{00000000-0005-0000-0000-000056730000}"/>
    <cellStyle name="Porcentagem 8 4 4 2" xfId="29380" xr:uid="{00000000-0005-0000-0000-000057730000}"/>
    <cellStyle name="Porcentagem 8 4 4 2 2" xfId="29381" xr:uid="{00000000-0005-0000-0000-000058730000}"/>
    <cellStyle name="Porcentagem 8 4 4 2 3" xfId="29382" xr:uid="{00000000-0005-0000-0000-000059730000}"/>
    <cellStyle name="Porcentagem 8 4 4 3" xfId="29383" xr:uid="{00000000-0005-0000-0000-00005A730000}"/>
    <cellStyle name="Porcentagem 8 4 4 4" xfId="29384" xr:uid="{00000000-0005-0000-0000-00005B730000}"/>
    <cellStyle name="Porcentagem 8 4 5" xfId="29385" xr:uid="{00000000-0005-0000-0000-00005C730000}"/>
    <cellStyle name="Porcentagem 8 4 5 2" xfId="29386" xr:uid="{00000000-0005-0000-0000-00005D730000}"/>
    <cellStyle name="Porcentagem 8 4 5 2 2" xfId="29387" xr:uid="{00000000-0005-0000-0000-00005E730000}"/>
    <cellStyle name="Porcentagem 8 4 5 2 3" xfId="29388" xr:uid="{00000000-0005-0000-0000-00005F730000}"/>
    <cellStyle name="Porcentagem 8 4 5 3" xfId="29389" xr:uid="{00000000-0005-0000-0000-000060730000}"/>
    <cellStyle name="Porcentagem 8 4 5 4" xfId="29390" xr:uid="{00000000-0005-0000-0000-000061730000}"/>
    <cellStyle name="Porcentagem 8 4 6" xfId="29391" xr:uid="{00000000-0005-0000-0000-000062730000}"/>
    <cellStyle name="Porcentagem 8 4 6 2" xfId="29392" xr:uid="{00000000-0005-0000-0000-000063730000}"/>
    <cellStyle name="Porcentagem 8 4 6 2 2" xfId="29393" xr:uid="{00000000-0005-0000-0000-000064730000}"/>
    <cellStyle name="Porcentagem 8 4 6 2 3" xfId="29394" xr:uid="{00000000-0005-0000-0000-000065730000}"/>
    <cellStyle name="Porcentagem 8 4 6 3" xfId="29395" xr:uid="{00000000-0005-0000-0000-000066730000}"/>
    <cellStyle name="Porcentagem 8 4 6 4" xfId="29396" xr:uid="{00000000-0005-0000-0000-000067730000}"/>
    <cellStyle name="Porcentagem 8 4 7" xfId="29397" xr:uid="{00000000-0005-0000-0000-000068730000}"/>
    <cellStyle name="Porcentagem 8 4 7 2" xfId="29398" xr:uid="{00000000-0005-0000-0000-000069730000}"/>
    <cellStyle name="Porcentagem 8 4 7 3" xfId="29399" xr:uid="{00000000-0005-0000-0000-00006A730000}"/>
    <cellStyle name="Porcentagem 8 4 8" xfId="29400" xr:uid="{00000000-0005-0000-0000-00006B730000}"/>
    <cellStyle name="Porcentagem 8 4 9" xfId="29401" xr:uid="{00000000-0005-0000-0000-00006C730000}"/>
    <cellStyle name="Porcentagem 9" xfId="29402" xr:uid="{00000000-0005-0000-0000-00006D730000}"/>
    <cellStyle name="Porcentagem 9 10" xfId="29403" xr:uid="{00000000-0005-0000-0000-00006E730000}"/>
    <cellStyle name="Porcentagem 9 10 2" xfId="29404" xr:uid="{00000000-0005-0000-0000-00006F730000}"/>
    <cellStyle name="Porcentagem 9 10 2 2" xfId="29405" xr:uid="{00000000-0005-0000-0000-000070730000}"/>
    <cellStyle name="Porcentagem 9 10 2 2 2" xfId="29406" xr:uid="{00000000-0005-0000-0000-000071730000}"/>
    <cellStyle name="Porcentagem 9 10 2 2 3" xfId="29407" xr:uid="{00000000-0005-0000-0000-000072730000}"/>
    <cellStyle name="Porcentagem 9 10 2 3" xfId="29408" xr:uid="{00000000-0005-0000-0000-000073730000}"/>
    <cellStyle name="Porcentagem 9 10 2 4" xfId="29409" xr:uid="{00000000-0005-0000-0000-000074730000}"/>
    <cellStyle name="Porcentagem 9 10 3" xfId="29410" xr:uid="{00000000-0005-0000-0000-000075730000}"/>
    <cellStyle name="Porcentagem 9 10 3 2" xfId="29411" xr:uid="{00000000-0005-0000-0000-000076730000}"/>
    <cellStyle name="Porcentagem 9 10 3 2 2" xfId="29412" xr:uid="{00000000-0005-0000-0000-000077730000}"/>
    <cellStyle name="Porcentagem 9 10 3 2 3" xfId="29413" xr:uid="{00000000-0005-0000-0000-000078730000}"/>
    <cellStyle name="Porcentagem 9 10 3 3" xfId="29414" xr:uid="{00000000-0005-0000-0000-000079730000}"/>
    <cellStyle name="Porcentagem 9 10 3 4" xfId="29415" xr:uid="{00000000-0005-0000-0000-00007A730000}"/>
    <cellStyle name="Porcentagem 9 10 4" xfId="29416" xr:uid="{00000000-0005-0000-0000-00007B730000}"/>
    <cellStyle name="Porcentagem 9 10 4 2" xfId="29417" xr:uid="{00000000-0005-0000-0000-00007C730000}"/>
    <cellStyle name="Porcentagem 9 10 4 2 2" xfId="29418" xr:uid="{00000000-0005-0000-0000-00007D730000}"/>
    <cellStyle name="Porcentagem 9 10 4 2 3" xfId="29419" xr:uid="{00000000-0005-0000-0000-00007E730000}"/>
    <cellStyle name="Porcentagem 9 10 4 3" xfId="29420" xr:uid="{00000000-0005-0000-0000-00007F730000}"/>
    <cellStyle name="Porcentagem 9 10 4 4" xfId="29421" xr:uid="{00000000-0005-0000-0000-000080730000}"/>
    <cellStyle name="Porcentagem 9 10 5" xfId="29422" xr:uid="{00000000-0005-0000-0000-000081730000}"/>
    <cellStyle name="Porcentagem 9 10 5 2" xfId="29423" xr:uid="{00000000-0005-0000-0000-000082730000}"/>
    <cellStyle name="Porcentagem 9 10 5 3" xfId="29424" xr:uid="{00000000-0005-0000-0000-000083730000}"/>
    <cellStyle name="Porcentagem 9 10 6" xfId="29425" xr:uid="{00000000-0005-0000-0000-000084730000}"/>
    <cellStyle name="Porcentagem 9 10 7" xfId="29426" xr:uid="{00000000-0005-0000-0000-000085730000}"/>
    <cellStyle name="Porcentagem 9 10 8" xfId="29427" xr:uid="{00000000-0005-0000-0000-000086730000}"/>
    <cellStyle name="Porcentagem 9 11" xfId="29428" xr:uid="{00000000-0005-0000-0000-000087730000}"/>
    <cellStyle name="Porcentagem 9 11 2" xfId="29429" xr:uid="{00000000-0005-0000-0000-000088730000}"/>
    <cellStyle name="Porcentagem 9 11 2 2" xfId="29430" xr:uid="{00000000-0005-0000-0000-000089730000}"/>
    <cellStyle name="Porcentagem 9 11 2 3" xfId="29431" xr:uid="{00000000-0005-0000-0000-00008A730000}"/>
    <cellStyle name="Porcentagem 9 11 3" xfId="29432" xr:uid="{00000000-0005-0000-0000-00008B730000}"/>
    <cellStyle name="Porcentagem 9 11 4" xfId="29433" xr:uid="{00000000-0005-0000-0000-00008C730000}"/>
    <cellStyle name="Porcentagem 9 11 5" xfId="29434" xr:uid="{00000000-0005-0000-0000-00008D730000}"/>
    <cellStyle name="Porcentagem 9 12" xfId="29435" xr:uid="{00000000-0005-0000-0000-00008E730000}"/>
    <cellStyle name="Porcentagem 9 12 2" xfId="29436" xr:uid="{00000000-0005-0000-0000-00008F730000}"/>
    <cellStyle name="Porcentagem 9 12 2 2" xfId="29437" xr:uid="{00000000-0005-0000-0000-000090730000}"/>
    <cellStyle name="Porcentagem 9 12 2 3" xfId="29438" xr:uid="{00000000-0005-0000-0000-000091730000}"/>
    <cellStyle name="Porcentagem 9 12 3" xfId="29439" xr:uid="{00000000-0005-0000-0000-000092730000}"/>
    <cellStyle name="Porcentagem 9 12 4" xfId="29440" xr:uid="{00000000-0005-0000-0000-000093730000}"/>
    <cellStyle name="Porcentagem 9 13" xfId="29441" xr:uid="{00000000-0005-0000-0000-000094730000}"/>
    <cellStyle name="Porcentagem 9 13 2" xfId="29442" xr:uid="{00000000-0005-0000-0000-000095730000}"/>
    <cellStyle name="Porcentagem 9 13 2 2" xfId="29443" xr:uid="{00000000-0005-0000-0000-000096730000}"/>
    <cellStyle name="Porcentagem 9 13 2 3" xfId="29444" xr:uid="{00000000-0005-0000-0000-000097730000}"/>
    <cellStyle name="Porcentagem 9 13 3" xfId="29445" xr:uid="{00000000-0005-0000-0000-000098730000}"/>
    <cellStyle name="Porcentagem 9 13 4" xfId="29446" xr:uid="{00000000-0005-0000-0000-000099730000}"/>
    <cellStyle name="Porcentagem 9 14" xfId="29447" xr:uid="{00000000-0005-0000-0000-00009A730000}"/>
    <cellStyle name="Porcentagem 9 14 2" xfId="29448" xr:uid="{00000000-0005-0000-0000-00009B730000}"/>
    <cellStyle name="Porcentagem 9 14 3" xfId="29449" xr:uid="{00000000-0005-0000-0000-00009C730000}"/>
    <cellStyle name="Porcentagem 9 15" xfId="29450" xr:uid="{00000000-0005-0000-0000-00009D730000}"/>
    <cellStyle name="Porcentagem 9 16" xfId="29451" xr:uid="{00000000-0005-0000-0000-00009E730000}"/>
    <cellStyle name="Porcentagem 9 17" xfId="29452" xr:uid="{00000000-0005-0000-0000-00009F730000}"/>
    <cellStyle name="Porcentagem 9 18" xfId="29453" xr:uid="{00000000-0005-0000-0000-0000A0730000}"/>
    <cellStyle name="Porcentagem 9 19" xfId="29454" xr:uid="{00000000-0005-0000-0000-0000A1730000}"/>
    <cellStyle name="Porcentagem 9 2" xfId="29455" xr:uid="{00000000-0005-0000-0000-0000A2730000}"/>
    <cellStyle name="Porcentagem 9 2 10" xfId="29456" xr:uid="{00000000-0005-0000-0000-0000A3730000}"/>
    <cellStyle name="Porcentagem 9 2 11" xfId="29457" xr:uid="{00000000-0005-0000-0000-0000A4730000}"/>
    <cellStyle name="Porcentagem 9 2 2" xfId="29458" xr:uid="{00000000-0005-0000-0000-0000A5730000}"/>
    <cellStyle name="Porcentagem 9 2 2 10" xfId="29459" xr:uid="{00000000-0005-0000-0000-0000A6730000}"/>
    <cellStyle name="Porcentagem 9 2 2 2" xfId="29460" xr:uid="{00000000-0005-0000-0000-0000A7730000}"/>
    <cellStyle name="Porcentagem 9 2 2 2 2" xfId="29461" xr:uid="{00000000-0005-0000-0000-0000A8730000}"/>
    <cellStyle name="Porcentagem 9 2 2 2 2 2" xfId="29462" xr:uid="{00000000-0005-0000-0000-0000A9730000}"/>
    <cellStyle name="Porcentagem 9 2 2 2 2 2 2" xfId="29463" xr:uid="{00000000-0005-0000-0000-0000AA730000}"/>
    <cellStyle name="Porcentagem 9 2 2 2 2 2 2 2" xfId="29464" xr:uid="{00000000-0005-0000-0000-0000AB730000}"/>
    <cellStyle name="Porcentagem 9 2 2 2 2 2 2 3" xfId="29465" xr:uid="{00000000-0005-0000-0000-0000AC730000}"/>
    <cellStyle name="Porcentagem 9 2 2 2 2 2 3" xfId="29466" xr:uid="{00000000-0005-0000-0000-0000AD730000}"/>
    <cellStyle name="Porcentagem 9 2 2 2 2 2 4" xfId="29467" xr:uid="{00000000-0005-0000-0000-0000AE730000}"/>
    <cellStyle name="Porcentagem 9 2 2 2 2 3" xfId="29468" xr:uid="{00000000-0005-0000-0000-0000AF730000}"/>
    <cellStyle name="Porcentagem 9 2 2 2 2 3 2" xfId="29469" xr:uid="{00000000-0005-0000-0000-0000B0730000}"/>
    <cellStyle name="Porcentagem 9 2 2 2 2 3 2 2" xfId="29470" xr:uid="{00000000-0005-0000-0000-0000B1730000}"/>
    <cellStyle name="Porcentagem 9 2 2 2 2 3 2 3" xfId="29471" xr:uid="{00000000-0005-0000-0000-0000B2730000}"/>
    <cellStyle name="Porcentagem 9 2 2 2 2 3 3" xfId="29472" xr:uid="{00000000-0005-0000-0000-0000B3730000}"/>
    <cellStyle name="Porcentagem 9 2 2 2 2 3 4" xfId="29473" xr:uid="{00000000-0005-0000-0000-0000B4730000}"/>
    <cellStyle name="Porcentagem 9 2 2 2 2 4" xfId="29474" xr:uid="{00000000-0005-0000-0000-0000B5730000}"/>
    <cellStyle name="Porcentagem 9 2 2 2 2 4 2" xfId="29475" xr:uid="{00000000-0005-0000-0000-0000B6730000}"/>
    <cellStyle name="Porcentagem 9 2 2 2 2 4 2 2" xfId="29476" xr:uid="{00000000-0005-0000-0000-0000B7730000}"/>
    <cellStyle name="Porcentagem 9 2 2 2 2 4 2 3" xfId="29477" xr:uid="{00000000-0005-0000-0000-0000B8730000}"/>
    <cellStyle name="Porcentagem 9 2 2 2 2 4 3" xfId="29478" xr:uid="{00000000-0005-0000-0000-0000B9730000}"/>
    <cellStyle name="Porcentagem 9 2 2 2 2 4 4" xfId="29479" xr:uid="{00000000-0005-0000-0000-0000BA730000}"/>
    <cellStyle name="Porcentagem 9 2 2 2 2 5" xfId="29480" xr:uid="{00000000-0005-0000-0000-0000BB730000}"/>
    <cellStyle name="Porcentagem 9 2 2 2 2 5 2" xfId="29481" xr:uid="{00000000-0005-0000-0000-0000BC730000}"/>
    <cellStyle name="Porcentagem 9 2 2 2 2 5 3" xfId="29482" xr:uid="{00000000-0005-0000-0000-0000BD730000}"/>
    <cellStyle name="Porcentagem 9 2 2 2 2 6" xfId="29483" xr:uid="{00000000-0005-0000-0000-0000BE730000}"/>
    <cellStyle name="Porcentagem 9 2 2 2 2 7" xfId="29484" xr:uid="{00000000-0005-0000-0000-0000BF730000}"/>
    <cellStyle name="Porcentagem 9 2 2 2 3" xfId="29485" xr:uid="{00000000-0005-0000-0000-0000C0730000}"/>
    <cellStyle name="Porcentagem 9 2 2 2 3 2" xfId="29486" xr:uid="{00000000-0005-0000-0000-0000C1730000}"/>
    <cellStyle name="Porcentagem 9 2 2 2 3 2 2" xfId="29487" xr:uid="{00000000-0005-0000-0000-0000C2730000}"/>
    <cellStyle name="Porcentagem 9 2 2 2 3 2 3" xfId="29488" xr:uid="{00000000-0005-0000-0000-0000C3730000}"/>
    <cellStyle name="Porcentagem 9 2 2 2 3 3" xfId="29489" xr:uid="{00000000-0005-0000-0000-0000C4730000}"/>
    <cellStyle name="Porcentagem 9 2 2 2 3 4" xfId="29490" xr:uid="{00000000-0005-0000-0000-0000C5730000}"/>
    <cellStyle name="Porcentagem 9 2 2 2 4" xfId="29491" xr:uid="{00000000-0005-0000-0000-0000C6730000}"/>
    <cellStyle name="Porcentagem 9 2 2 2 4 2" xfId="29492" xr:uid="{00000000-0005-0000-0000-0000C7730000}"/>
    <cellStyle name="Porcentagem 9 2 2 2 4 2 2" xfId="29493" xr:uid="{00000000-0005-0000-0000-0000C8730000}"/>
    <cellStyle name="Porcentagem 9 2 2 2 4 2 3" xfId="29494" xr:uid="{00000000-0005-0000-0000-0000C9730000}"/>
    <cellStyle name="Porcentagem 9 2 2 2 4 3" xfId="29495" xr:uid="{00000000-0005-0000-0000-0000CA730000}"/>
    <cellStyle name="Porcentagem 9 2 2 2 4 4" xfId="29496" xr:uid="{00000000-0005-0000-0000-0000CB730000}"/>
    <cellStyle name="Porcentagem 9 2 2 2 5" xfId="29497" xr:uid="{00000000-0005-0000-0000-0000CC730000}"/>
    <cellStyle name="Porcentagem 9 2 2 2 5 2" xfId="29498" xr:uid="{00000000-0005-0000-0000-0000CD730000}"/>
    <cellStyle name="Porcentagem 9 2 2 2 5 2 2" xfId="29499" xr:uid="{00000000-0005-0000-0000-0000CE730000}"/>
    <cellStyle name="Porcentagem 9 2 2 2 5 2 3" xfId="29500" xr:uid="{00000000-0005-0000-0000-0000CF730000}"/>
    <cellStyle name="Porcentagem 9 2 2 2 5 3" xfId="29501" xr:uid="{00000000-0005-0000-0000-0000D0730000}"/>
    <cellStyle name="Porcentagem 9 2 2 2 5 4" xfId="29502" xr:uid="{00000000-0005-0000-0000-0000D1730000}"/>
    <cellStyle name="Porcentagem 9 2 2 2 6" xfId="29503" xr:uid="{00000000-0005-0000-0000-0000D2730000}"/>
    <cellStyle name="Porcentagem 9 2 2 2 6 2" xfId="29504" xr:uid="{00000000-0005-0000-0000-0000D3730000}"/>
    <cellStyle name="Porcentagem 9 2 2 2 6 3" xfId="29505" xr:uid="{00000000-0005-0000-0000-0000D4730000}"/>
    <cellStyle name="Porcentagem 9 2 2 2 7" xfId="29506" xr:uid="{00000000-0005-0000-0000-0000D5730000}"/>
    <cellStyle name="Porcentagem 9 2 2 2 8" xfId="29507" xr:uid="{00000000-0005-0000-0000-0000D6730000}"/>
    <cellStyle name="Porcentagem 9 2 2 2 9" xfId="29508" xr:uid="{00000000-0005-0000-0000-0000D7730000}"/>
    <cellStyle name="Porcentagem 9 2 2 3" xfId="29509" xr:uid="{00000000-0005-0000-0000-0000D8730000}"/>
    <cellStyle name="Porcentagem 9 2 2 3 2" xfId="29510" xr:uid="{00000000-0005-0000-0000-0000D9730000}"/>
    <cellStyle name="Porcentagem 9 2 2 3 2 2" xfId="29511" xr:uid="{00000000-0005-0000-0000-0000DA730000}"/>
    <cellStyle name="Porcentagem 9 2 2 3 2 2 2" xfId="29512" xr:uid="{00000000-0005-0000-0000-0000DB730000}"/>
    <cellStyle name="Porcentagem 9 2 2 3 2 2 3" xfId="29513" xr:uid="{00000000-0005-0000-0000-0000DC730000}"/>
    <cellStyle name="Porcentagem 9 2 2 3 2 3" xfId="29514" xr:uid="{00000000-0005-0000-0000-0000DD730000}"/>
    <cellStyle name="Porcentagem 9 2 2 3 2 4" xfId="29515" xr:uid="{00000000-0005-0000-0000-0000DE730000}"/>
    <cellStyle name="Porcentagem 9 2 2 3 3" xfId="29516" xr:uid="{00000000-0005-0000-0000-0000DF730000}"/>
    <cellStyle name="Porcentagem 9 2 2 3 3 2" xfId="29517" xr:uid="{00000000-0005-0000-0000-0000E0730000}"/>
    <cellStyle name="Porcentagem 9 2 2 3 3 2 2" xfId="29518" xr:uid="{00000000-0005-0000-0000-0000E1730000}"/>
    <cellStyle name="Porcentagem 9 2 2 3 3 2 3" xfId="29519" xr:uid="{00000000-0005-0000-0000-0000E2730000}"/>
    <cellStyle name="Porcentagem 9 2 2 3 3 3" xfId="29520" xr:uid="{00000000-0005-0000-0000-0000E3730000}"/>
    <cellStyle name="Porcentagem 9 2 2 3 3 4" xfId="29521" xr:uid="{00000000-0005-0000-0000-0000E4730000}"/>
    <cellStyle name="Porcentagem 9 2 2 3 4" xfId="29522" xr:uid="{00000000-0005-0000-0000-0000E5730000}"/>
    <cellStyle name="Porcentagem 9 2 2 3 4 2" xfId="29523" xr:uid="{00000000-0005-0000-0000-0000E6730000}"/>
    <cellStyle name="Porcentagem 9 2 2 3 4 2 2" xfId="29524" xr:uid="{00000000-0005-0000-0000-0000E7730000}"/>
    <cellStyle name="Porcentagem 9 2 2 3 4 2 3" xfId="29525" xr:uid="{00000000-0005-0000-0000-0000E8730000}"/>
    <cellStyle name="Porcentagem 9 2 2 3 4 3" xfId="29526" xr:uid="{00000000-0005-0000-0000-0000E9730000}"/>
    <cellStyle name="Porcentagem 9 2 2 3 4 4" xfId="29527" xr:uid="{00000000-0005-0000-0000-0000EA730000}"/>
    <cellStyle name="Porcentagem 9 2 2 3 5" xfId="29528" xr:uid="{00000000-0005-0000-0000-0000EB730000}"/>
    <cellStyle name="Porcentagem 9 2 2 3 5 2" xfId="29529" xr:uid="{00000000-0005-0000-0000-0000EC730000}"/>
    <cellStyle name="Porcentagem 9 2 2 3 5 3" xfId="29530" xr:uid="{00000000-0005-0000-0000-0000ED730000}"/>
    <cellStyle name="Porcentagem 9 2 2 3 6" xfId="29531" xr:uid="{00000000-0005-0000-0000-0000EE730000}"/>
    <cellStyle name="Porcentagem 9 2 2 3 7" xfId="29532" xr:uid="{00000000-0005-0000-0000-0000EF730000}"/>
    <cellStyle name="Porcentagem 9 2 2 4" xfId="29533" xr:uid="{00000000-0005-0000-0000-0000F0730000}"/>
    <cellStyle name="Porcentagem 9 2 2 4 2" xfId="29534" xr:uid="{00000000-0005-0000-0000-0000F1730000}"/>
    <cellStyle name="Porcentagem 9 2 2 4 2 2" xfId="29535" xr:uid="{00000000-0005-0000-0000-0000F2730000}"/>
    <cellStyle name="Porcentagem 9 2 2 4 2 3" xfId="29536" xr:uid="{00000000-0005-0000-0000-0000F3730000}"/>
    <cellStyle name="Porcentagem 9 2 2 4 3" xfId="29537" xr:uid="{00000000-0005-0000-0000-0000F4730000}"/>
    <cellStyle name="Porcentagem 9 2 2 4 4" xfId="29538" xr:uid="{00000000-0005-0000-0000-0000F5730000}"/>
    <cellStyle name="Porcentagem 9 2 2 5" xfId="29539" xr:uid="{00000000-0005-0000-0000-0000F6730000}"/>
    <cellStyle name="Porcentagem 9 2 2 5 2" xfId="29540" xr:uid="{00000000-0005-0000-0000-0000F7730000}"/>
    <cellStyle name="Porcentagem 9 2 2 5 2 2" xfId="29541" xr:uid="{00000000-0005-0000-0000-0000F8730000}"/>
    <cellStyle name="Porcentagem 9 2 2 5 2 3" xfId="29542" xr:uid="{00000000-0005-0000-0000-0000F9730000}"/>
    <cellStyle name="Porcentagem 9 2 2 5 3" xfId="29543" xr:uid="{00000000-0005-0000-0000-0000FA730000}"/>
    <cellStyle name="Porcentagem 9 2 2 5 4" xfId="29544" xr:uid="{00000000-0005-0000-0000-0000FB730000}"/>
    <cellStyle name="Porcentagem 9 2 2 6" xfId="29545" xr:uid="{00000000-0005-0000-0000-0000FC730000}"/>
    <cellStyle name="Porcentagem 9 2 2 6 2" xfId="29546" xr:uid="{00000000-0005-0000-0000-0000FD730000}"/>
    <cellStyle name="Porcentagem 9 2 2 6 2 2" xfId="29547" xr:uid="{00000000-0005-0000-0000-0000FE730000}"/>
    <cellStyle name="Porcentagem 9 2 2 6 2 3" xfId="29548" xr:uid="{00000000-0005-0000-0000-0000FF730000}"/>
    <cellStyle name="Porcentagem 9 2 2 6 3" xfId="29549" xr:uid="{00000000-0005-0000-0000-000000740000}"/>
    <cellStyle name="Porcentagem 9 2 2 6 4" xfId="29550" xr:uid="{00000000-0005-0000-0000-000001740000}"/>
    <cellStyle name="Porcentagem 9 2 2 7" xfId="29551" xr:uid="{00000000-0005-0000-0000-000002740000}"/>
    <cellStyle name="Porcentagem 9 2 2 7 2" xfId="29552" xr:uid="{00000000-0005-0000-0000-000003740000}"/>
    <cellStyle name="Porcentagem 9 2 2 7 3" xfId="29553" xr:uid="{00000000-0005-0000-0000-000004740000}"/>
    <cellStyle name="Porcentagem 9 2 2 8" xfId="29554" xr:uid="{00000000-0005-0000-0000-000005740000}"/>
    <cellStyle name="Porcentagem 9 2 2 9" xfId="29555" xr:uid="{00000000-0005-0000-0000-000006740000}"/>
    <cellStyle name="Porcentagem 9 2 3" xfId="29556" xr:uid="{00000000-0005-0000-0000-000007740000}"/>
    <cellStyle name="Porcentagem 9 2 3 10" xfId="29557" xr:uid="{00000000-0005-0000-0000-000008740000}"/>
    <cellStyle name="Porcentagem 9 2 3 2" xfId="29558" xr:uid="{00000000-0005-0000-0000-000009740000}"/>
    <cellStyle name="Porcentagem 9 2 3 2 2" xfId="29559" xr:uid="{00000000-0005-0000-0000-00000A740000}"/>
    <cellStyle name="Porcentagem 9 2 3 2 2 2" xfId="29560" xr:uid="{00000000-0005-0000-0000-00000B740000}"/>
    <cellStyle name="Porcentagem 9 2 3 2 2 2 2" xfId="29561" xr:uid="{00000000-0005-0000-0000-00000C740000}"/>
    <cellStyle name="Porcentagem 9 2 3 2 2 2 3" xfId="29562" xr:uid="{00000000-0005-0000-0000-00000D740000}"/>
    <cellStyle name="Porcentagem 9 2 3 2 2 3" xfId="29563" xr:uid="{00000000-0005-0000-0000-00000E740000}"/>
    <cellStyle name="Porcentagem 9 2 3 2 2 4" xfId="29564" xr:uid="{00000000-0005-0000-0000-00000F740000}"/>
    <cellStyle name="Porcentagem 9 2 3 2 3" xfId="29565" xr:uid="{00000000-0005-0000-0000-000010740000}"/>
    <cellStyle name="Porcentagem 9 2 3 2 3 2" xfId="29566" xr:uid="{00000000-0005-0000-0000-000011740000}"/>
    <cellStyle name="Porcentagem 9 2 3 2 3 2 2" xfId="29567" xr:uid="{00000000-0005-0000-0000-000012740000}"/>
    <cellStyle name="Porcentagem 9 2 3 2 3 2 3" xfId="29568" xr:uid="{00000000-0005-0000-0000-000013740000}"/>
    <cellStyle name="Porcentagem 9 2 3 2 3 3" xfId="29569" xr:uid="{00000000-0005-0000-0000-000014740000}"/>
    <cellStyle name="Porcentagem 9 2 3 2 3 4" xfId="29570" xr:uid="{00000000-0005-0000-0000-000015740000}"/>
    <cellStyle name="Porcentagem 9 2 3 2 4" xfId="29571" xr:uid="{00000000-0005-0000-0000-000016740000}"/>
    <cellStyle name="Porcentagem 9 2 3 2 4 2" xfId="29572" xr:uid="{00000000-0005-0000-0000-000017740000}"/>
    <cellStyle name="Porcentagem 9 2 3 2 4 2 2" xfId="29573" xr:uid="{00000000-0005-0000-0000-000018740000}"/>
    <cellStyle name="Porcentagem 9 2 3 2 4 2 3" xfId="29574" xr:uid="{00000000-0005-0000-0000-000019740000}"/>
    <cellStyle name="Porcentagem 9 2 3 2 4 3" xfId="29575" xr:uid="{00000000-0005-0000-0000-00001A740000}"/>
    <cellStyle name="Porcentagem 9 2 3 2 4 4" xfId="29576" xr:uid="{00000000-0005-0000-0000-00001B740000}"/>
    <cellStyle name="Porcentagem 9 2 3 2 5" xfId="29577" xr:uid="{00000000-0005-0000-0000-00001C740000}"/>
    <cellStyle name="Porcentagem 9 2 3 2 5 2" xfId="29578" xr:uid="{00000000-0005-0000-0000-00001D740000}"/>
    <cellStyle name="Porcentagem 9 2 3 2 5 3" xfId="29579" xr:uid="{00000000-0005-0000-0000-00001E740000}"/>
    <cellStyle name="Porcentagem 9 2 3 2 6" xfId="29580" xr:uid="{00000000-0005-0000-0000-00001F740000}"/>
    <cellStyle name="Porcentagem 9 2 3 2 7" xfId="29581" xr:uid="{00000000-0005-0000-0000-000020740000}"/>
    <cellStyle name="Porcentagem 9 2 3 3" xfId="29582" xr:uid="{00000000-0005-0000-0000-000021740000}"/>
    <cellStyle name="Porcentagem 9 2 3 4" xfId="29583" xr:uid="{00000000-0005-0000-0000-000022740000}"/>
    <cellStyle name="Porcentagem 9 2 3 4 2" xfId="29584" xr:uid="{00000000-0005-0000-0000-000023740000}"/>
    <cellStyle name="Porcentagem 9 2 3 4 2 2" xfId="29585" xr:uid="{00000000-0005-0000-0000-000024740000}"/>
    <cellStyle name="Porcentagem 9 2 3 4 2 3" xfId="29586" xr:uid="{00000000-0005-0000-0000-000025740000}"/>
    <cellStyle name="Porcentagem 9 2 3 4 3" xfId="29587" xr:uid="{00000000-0005-0000-0000-000026740000}"/>
    <cellStyle name="Porcentagem 9 2 3 4 4" xfId="29588" xr:uid="{00000000-0005-0000-0000-000027740000}"/>
    <cellStyle name="Porcentagem 9 2 3 5" xfId="29589" xr:uid="{00000000-0005-0000-0000-000028740000}"/>
    <cellStyle name="Porcentagem 9 2 3 5 2" xfId="29590" xr:uid="{00000000-0005-0000-0000-000029740000}"/>
    <cellStyle name="Porcentagem 9 2 3 5 2 2" xfId="29591" xr:uid="{00000000-0005-0000-0000-00002A740000}"/>
    <cellStyle name="Porcentagem 9 2 3 5 2 3" xfId="29592" xr:uid="{00000000-0005-0000-0000-00002B740000}"/>
    <cellStyle name="Porcentagem 9 2 3 5 3" xfId="29593" xr:uid="{00000000-0005-0000-0000-00002C740000}"/>
    <cellStyle name="Porcentagem 9 2 3 5 4" xfId="29594" xr:uid="{00000000-0005-0000-0000-00002D740000}"/>
    <cellStyle name="Porcentagem 9 2 3 6" xfId="29595" xr:uid="{00000000-0005-0000-0000-00002E740000}"/>
    <cellStyle name="Porcentagem 9 2 3 6 2" xfId="29596" xr:uid="{00000000-0005-0000-0000-00002F740000}"/>
    <cellStyle name="Porcentagem 9 2 3 6 2 2" xfId="29597" xr:uid="{00000000-0005-0000-0000-000030740000}"/>
    <cellStyle name="Porcentagem 9 2 3 6 2 3" xfId="29598" xr:uid="{00000000-0005-0000-0000-000031740000}"/>
    <cellStyle name="Porcentagem 9 2 3 6 3" xfId="29599" xr:uid="{00000000-0005-0000-0000-000032740000}"/>
    <cellStyle name="Porcentagem 9 2 3 6 4" xfId="29600" xr:uid="{00000000-0005-0000-0000-000033740000}"/>
    <cellStyle name="Porcentagem 9 2 3 7" xfId="29601" xr:uid="{00000000-0005-0000-0000-000034740000}"/>
    <cellStyle name="Porcentagem 9 2 3 7 2" xfId="29602" xr:uid="{00000000-0005-0000-0000-000035740000}"/>
    <cellStyle name="Porcentagem 9 2 3 7 3" xfId="29603" xr:uid="{00000000-0005-0000-0000-000036740000}"/>
    <cellStyle name="Porcentagem 9 2 3 8" xfId="29604" xr:uid="{00000000-0005-0000-0000-000037740000}"/>
    <cellStyle name="Porcentagem 9 2 3 9" xfId="29605" xr:uid="{00000000-0005-0000-0000-000038740000}"/>
    <cellStyle name="Porcentagem 9 2 4" xfId="29606" xr:uid="{00000000-0005-0000-0000-000039740000}"/>
    <cellStyle name="Porcentagem 9 2 4 2" xfId="29607" xr:uid="{00000000-0005-0000-0000-00003A740000}"/>
    <cellStyle name="Porcentagem 9 2 4 2 2" xfId="29608" xr:uid="{00000000-0005-0000-0000-00003B740000}"/>
    <cellStyle name="Porcentagem 9 2 4 2 2 2" xfId="29609" xr:uid="{00000000-0005-0000-0000-00003C740000}"/>
    <cellStyle name="Porcentagem 9 2 4 2 2 3" xfId="29610" xr:uid="{00000000-0005-0000-0000-00003D740000}"/>
    <cellStyle name="Porcentagem 9 2 4 2 3" xfId="29611" xr:uid="{00000000-0005-0000-0000-00003E740000}"/>
    <cellStyle name="Porcentagem 9 2 4 2 4" xfId="29612" xr:uid="{00000000-0005-0000-0000-00003F740000}"/>
    <cellStyle name="Porcentagem 9 2 4 3" xfId="29613" xr:uid="{00000000-0005-0000-0000-000040740000}"/>
    <cellStyle name="Porcentagem 9 2 4 3 2" xfId="29614" xr:uid="{00000000-0005-0000-0000-000041740000}"/>
    <cellStyle name="Porcentagem 9 2 4 3 2 2" xfId="29615" xr:uid="{00000000-0005-0000-0000-000042740000}"/>
    <cellStyle name="Porcentagem 9 2 4 3 2 3" xfId="29616" xr:uid="{00000000-0005-0000-0000-000043740000}"/>
    <cellStyle name="Porcentagem 9 2 4 3 3" xfId="29617" xr:uid="{00000000-0005-0000-0000-000044740000}"/>
    <cellStyle name="Porcentagem 9 2 4 3 4" xfId="29618" xr:uid="{00000000-0005-0000-0000-000045740000}"/>
    <cellStyle name="Porcentagem 9 2 4 4" xfId="29619" xr:uid="{00000000-0005-0000-0000-000046740000}"/>
    <cellStyle name="Porcentagem 9 2 4 4 2" xfId="29620" xr:uid="{00000000-0005-0000-0000-000047740000}"/>
    <cellStyle name="Porcentagem 9 2 4 4 2 2" xfId="29621" xr:uid="{00000000-0005-0000-0000-000048740000}"/>
    <cellStyle name="Porcentagem 9 2 4 4 2 3" xfId="29622" xr:uid="{00000000-0005-0000-0000-000049740000}"/>
    <cellStyle name="Porcentagem 9 2 4 4 3" xfId="29623" xr:uid="{00000000-0005-0000-0000-00004A740000}"/>
    <cellStyle name="Porcentagem 9 2 4 4 4" xfId="29624" xr:uid="{00000000-0005-0000-0000-00004B740000}"/>
    <cellStyle name="Porcentagem 9 2 4 5" xfId="29625" xr:uid="{00000000-0005-0000-0000-00004C740000}"/>
    <cellStyle name="Porcentagem 9 2 4 5 2" xfId="29626" xr:uid="{00000000-0005-0000-0000-00004D740000}"/>
    <cellStyle name="Porcentagem 9 2 4 5 3" xfId="29627" xr:uid="{00000000-0005-0000-0000-00004E740000}"/>
    <cellStyle name="Porcentagem 9 2 4 6" xfId="29628" xr:uid="{00000000-0005-0000-0000-00004F740000}"/>
    <cellStyle name="Porcentagem 9 2 4 7" xfId="29629" xr:uid="{00000000-0005-0000-0000-000050740000}"/>
    <cellStyle name="Porcentagem 9 2 4 8" xfId="29630" xr:uid="{00000000-0005-0000-0000-000051740000}"/>
    <cellStyle name="Porcentagem 9 2 5" xfId="29631" xr:uid="{00000000-0005-0000-0000-000052740000}"/>
    <cellStyle name="Porcentagem 9 2 5 2" xfId="29632" xr:uid="{00000000-0005-0000-0000-000053740000}"/>
    <cellStyle name="Porcentagem 9 2 5 2 2" xfId="29633" xr:uid="{00000000-0005-0000-0000-000054740000}"/>
    <cellStyle name="Porcentagem 9 2 5 2 3" xfId="29634" xr:uid="{00000000-0005-0000-0000-000055740000}"/>
    <cellStyle name="Porcentagem 9 2 5 3" xfId="29635" xr:uid="{00000000-0005-0000-0000-000056740000}"/>
    <cellStyle name="Porcentagem 9 2 5 4" xfId="29636" xr:uid="{00000000-0005-0000-0000-000057740000}"/>
    <cellStyle name="Porcentagem 9 2 6" xfId="29637" xr:uid="{00000000-0005-0000-0000-000058740000}"/>
    <cellStyle name="Porcentagem 9 2 6 2" xfId="29638" xr:uid="{00000000-0005-0000-0000-000059740000}"/>
    <cellStyle name="Porcentagem 9 2 6 2 2" xfId="29639" xr:uid="{00000000-0005-0000-0000-00005A740000}"/>
    <cellStyle name="Porcentagem 9 2 6 2 3" xfId="29640" xr:uid="{00000000-0005-0000-0000-00005B740000}"/>
    <cellStyle name="Porcentagem 9 2 6 3" xfId="29641" xr:uid="{00000000-0005-0000-0000-00005C740000}"/>
    <cellStyle name="Porcentagem 9 2 6 4" xfId="29642" xr:uid="{00000000-0005-0000-0000-00005D740000}"/>
    <cellStyle name="Porcentagem 9 2 7" xfId="29643" xr:uid="{00000000-0005-0000-0000-00005E740000}"/>
    <cellStyle name="Porcentagem 9 2 7 2" xfId="29644" xr:uid="{00000000-0005-0000-0000-00005F740000}"/>
    <cellStyle name="Porcentagem 9 2 7 2 2" xfId="29645" xr:uid="{00000000-0005-0000-0000-000060740000}"/>
    <cellStyle name="Porcentagem 9 2 7 2 3" xfId="29646" xr:uid="{00000000-0005-0000-0000-000061740000}"/>
    <cellStyle name="Porcentagem 9 2 7 3" xfId="29647" xr:uid="{00000000-0005-0000-0000-000062740000}"/>
    <cellStyle name="Porcentagem 9 2 7 4" xfId="29648" xr:uid="{00000000-0005-0000-0000-000063740000}"/>
    <cellStyle name="Porcentagem 9 2 8" xfId="29649" xr:uid="{00000000-0005-0000-0000-000064740000}"/>
    <cellStyle name="Porcentagem 9 2 8 2" xfId="29650" xr:uid="{00000000-0005-0000-0000-000065740000}"/>
    <cellStyle name="Porcentagem 9 2 8 3" xfId="29651" xr:uid="{00000000-0005-0000-0000-000066740000}"/>
    <cellStyle name="Porcentagem 9 2 9" xfId="29652" xr:uid="{00000000-0005-0000-0000-000067740000}"/>
    <cellStyle name="Porcentagem 9 20" xfId="29653" xr:uid="{00000000-0005-0000-0000-000068740000}"/>
    <cellStyle name="Porcentagem 9 21" xfId="29654" xr:uid="{00000000-0005-0000-0000-000069740000}"/>
    <cellStyle name="Porcentagem 9 3" xfId="29655" xr:uid="{00000000-0005-0000-0000-00006A740000}"/>
    <cellStyle name="Porcentagem 9 3 10" xfId="29656" xr:uid="{00000000-0005-0000-0000-00006B740000}"/>
    <cellStyle name="Porcentagem 9 3 11" xfId="29657" xr:uid="{00000000-0005-0000-0000-00006C740000}"/>
    <cellStyle name="Porcentagem 9 3 2" xfId="29658" xr:uid="{00000000-0005-0000-0000-00006D740000}"/>
    <cellStyle name="Porcentagem 9 3 2 2" xfId="29659" xr:uid="{00000000-0005-0000-0000-00006E740000}"/>
    <cellStyle name="Porcentagem 9 3 2 2 2" xfId="29660" xr:uid="{00000000-0005-0000-0000-00006F740000}"/>
    <cellStyle name="Porcentagem 9 3 2 2 2 2" xfId="29661" xr:uid="{00000000-0005-0000-0000-000070740000}"/>
    <cellStyle name="Porcentagem 9 3 2 2 2 2 2" xfId="29662" xr:uid="{00000000-0005-0000-0000-000071740000}"/>
    <cellStyle name="Porcentagem 9 3 2 2 2 2 3" xfId="29663" xr:uid="{00000000-0005-0000-0000-000072740000}"/>
    <cellStyle name="Porcentagem 9 3 2 2 2 3" xfId="29664" xr:uid="{00000000-0005-0000-0000-000073740000}"/>
    <cellStyle name="Porcentagem 9 3 2 2 2 4" xfId="29665" xr:uid="{00000000-0005-0000-0000-000074740000}"/>
    <cellStyle name="Porcentagem 9 3 2 2 3" xfId="29666" xr:uid="{00000000-0005-0000-0000-000075740000}"/>
    <cellStyle name="Porcentagem 9 3 2 2 3 2" xfId="29667" xr:uid="{00000000-0005-0000-0000-000076740000}"/>
    <cellStyle name="Porcentagem 9 3 2 2 3 2 2" xfId="29668" xr:uid="{00000000-0005-0000-0000-000077740000}"/>
    <cellStyle name="Porcentagem 9 3 2 2 3 2 3" xfId="29669" xr:uid="{00000000-0005-0000-0000-000078740000}"/>
    <cellStyle name="Porcentagem 9 3 2 2 3 3" xfId="29670" xr:uid="{00000000-0005-0000-0000-000079740000}"/>
    <cellStyle name="Porcentagem 9 3 2 2 3 4" xfId="29671" xr:uid="{00000000-0005-0000-0000-00007A740000}"/>
    <cellStyle name="Porcentagem 9 3 2 2 4" xfId="29672" xr:uid="{00000000-0005-0000-0000-00007B740000}"/>
    <cellStyle name="Porcentagem 9 3 2 2 4 2" xfId="29673" xr:uid="{00000000-0005-0000-0000-00007C740000}"/>
    <cellStyle name="Porcentagem 9 3 2 2 4 2 2" xfId="29674" xr:uid="{00000000-0005-0000-0000-00007D740000}"/>
    <cellStyle name="Porcentagem 9 3 2 2 4 2 3" xfId="29675" xr:uid="{00000000-0005-0000-0000-00007E740000}"/>
    <cellStyle name="Porcentagem 9 3 2 2 4 3" xfId="29676" xr:uid="{00000000-0005-0000-0000-00007F740000}"/>
    <cellStyle name="Porcentagem 9 3 2 2 4 4" xfId="29677" xr:uid="{00000000-0005-0000-0000-000080740000}"/>
    <cellStyle name="Porcentagem 9 3 2 2 5" xfId="29678" xr:uid="{00000000-0005-0000-0000-000081740000}"/>
    <cellStyle name="Porcentagem 9 3 2 2 5 2" xfId="29679" xr:uid="{00000000-0005-0000-0000-000082740000}"/>
    <cellStyle name="Porcentagem 9 3 2 2 5 3" xfId="29680" xr:uid="{00000000-0005-0000-0000-000083740000}"/>
    <cellStyle name="Porcentagem 9 3 2 2 6" xfId="29681" xr:uid="{00000000-0005-0000-0000-000084740000}"/>
    <cellStyle name="Porcentagem 9 3 2 2 7" xfId="29682" xr:uid="{00000000-0005-0000-0000-000085740000}"/>
    <cellStyle name="Porcentagem 9 3 2 3" xfId="29683" xr:uid="{00000000-0005-0000-0000-000086740000}"/>
    <cellStyle name="Porcentagem 9 3 2 3 2" xfId="29684" xr:uid="{00000000-0005-0000-0000-000087740000}"/>
    <cellStyle name="Porcentagem 9 3 2 3 2 2" xfId="29685" xr:uid="{00000000-0005-0000-0000-000088740000}"/>
    <cellStyle name="Porcentagem 9 3 2 3 2 3" xfId="29686" xr:uid="{00000000-0005-0000-0000-000089740000}"/>
    <cellStyle name="Porcentagem 9 3 2 3 3" xfId="29687" xr:uid="{00000000-0005-0000-0000-00008A740000}"/>
    <cellStyle name="Porcentagem 9 3 2 3 4" xfId="29688" xr:uid="{00000000-0005-0000-0000-00008B740000}"/>
    <cellStyle name="Porcentagem 9 3 2 4" xfId="29689" xr:uid="{00000000-0005-0000-0000-00008C740000}"/>
    <cellStyle name="Porcentagem 9 3 2 4 2" xfId="29690" xr:uid="{00000000-0005-0000-0000-00008D740000}"/>
    <cellStyle name="Porcentagem 9 3 2 4 2 2" xfId="29691" xr:uid="{00000000-0005-0000-0000-00008E740000}"/>
    <cellStyle name="Porcentagem 9 3 2 4 2 3" xfId="29692" xr:uid="{00000000-0005-0000-0000-00008F740000}"/>
    <cellStyle name="Porcentagem 9 3 2 4 3" xfId="29693" xr:uid="{00000000-0005-0000-0000-000090740000}"/>
    <cellStyle name="Porcentagem 9 3 2 4 4" xfId="29694" xr:uid="{00000000-0005-0000-0000-000091740000}"/>
    <cellStyle name="Porcentagem 9 3 2 5" xfId="29695" xr:uid="{00000000-0005-0000-0000-000092740000}"/>
    <cellStyle name="Porcentagem 9 3 2 5 2" xfId="29696" xr:uid="{00000000-0005-0000-0000-000093740000}"/>
    <cellStyle name="Porcentagem 9 3 2 5 2 2" xfId="29697" xr:uid="{00000000-0005-0000-0000-000094740000}"/>
    <cellStyle name="Porcentagem 9 3 2 5 2 3" xfId="29698" xr:uid="{00000000-0005-0000-0000-000095740000}"/>
    <cellStyle name="Porcentagem 9 3 2 5 3" xfId="29699" xr:uid="{00000000-0005-0000-0000-000096740000}"/>
    <cellStyle name="Porcentagem 9 3 2 5 4" xfId="29700" xr:uid="{00000000-0005-0000-0000-000097740000}"/>
    <cellStyle name="Porcentagem 9 3 2 6" xfId="29701" xr:uid="{00000000-0005-0000-0000-000098740000}"/>
    <cellStyle name="Porcentagem 9 3 2 6 2" xfId="29702" xr:uid="{00000000-0005-0000-0000-000099740000}"/>
    <cellStyle name="Porcentagem 9 3 2 6 3" xfId="29703" xr:uid="{00000000-0005-0000-0000-00009A740000}"/>
    <cellStyle name="Porcentagem 9 3 2 7" xfId="29704" xr:uid="{00000000-0005-0000-0000-00009B740000}"/>
    <cellStyle name="Porcentagem 9 3 2 8" xfId="29705" xr:uid="{00000000-0005-0000-0000-00009C740000}"/>
    <cellStyle name="Porcentagem 9 3 2 9" xfId="29706" xr:uid="{00000000-0005-0000-0000-00009D740000}"/>
    <cellStyle name="Porcentagem 9 3 3" xfId="29707" xr:uid="{00000000-0005-0000-0000-00009E740000}"/>
    <cellStyle name="Porcentagem 9 3 3 2" xfId="29708" xr:uid="{00000000-0005-0000-0000-00009F740000}"/>
    <cellStyle name="Porcentagem 9 3 3 2 2" xfId="29709" xr:uid="{00000000-0005-0000-0000-0000A0740000}"/>
    <cellStyle name="Porcentagem 9 3 3 2 2 2" xfId="29710" xr:uid="{00000000-0005-0000-0000-0000A1740000}"/>
    <cellStyle name="Porcentagem 9 3 3 2 2 3" xfId="29711" xr:uid="{00000000-0005-0000-0000-0000A2740000}"/>
    <cellStyle name="Porcentagem 9 3 3 2 3" xfId="29712" xr:uid="{00000000-0005-0000-0000-0000A3740000}"/>
    <cellStyle name="Porcentagem 9 3 3 2 4" xfId="29713" xr:uid="{00000000-0005-0000-0000-0000A4740000}"/>
    <cellStyle name="Porcentagem 9 3 3 3" xfId="29714" xr:uid="{00000000-0005-0000-0000-0000A5740000}"/>
    <cellStyle name="Porcentagem 9 3 3 3 2" xfId="29715" xr:uid="{00000000-0005-0000-0000-0000A6740000}"/>
    <cellStyle name="Porcentagem 9 3 3 3 2 2" xfId="29716" xr:uid="{00000000-0005-0000-0000-0000A7740000}"/>
    <cellStyle name="Porcentagem 9 3 3 3 2 3" xfId="29717" xr:uid="{00000000-0005-0000-0000-0000A8740000}"/>
    <cellStyle name="Porcentagem 9 3 3 3 3" xfId="29718" xr:uid="{00000000-0005-0000-0000-0000A9740000}"/>
    <cellStyle name="Porcentagem 9 3 3 3 4" xfId="29719" xr:uid="{00000000-0005-0000-0000-0000AA740000}"/>
    <cellStyle name="Porcentagem 9 3 3 4" xfId="29720" xr:uid="{00000000-0005-0000-0000-0000AB740000}"/>
    <cellStyle name="Porcentagem 9 3 3 4 2" xfId="29721" xr:uid="{00000000-0005-0000-0000-0000AC740000}"/>
    <cellStyle name="Porcentagem 9 3 3 4 2 2" xfId="29722" xr:uid="{00000000-0005-0000-0000-0000AD740000}"/>
    <cellStyle name="Porcentagem 9 3 3 4 2 3" xfId="29723" xr:uid="{00000000-0005-0000-0000-0000AE740000}"/>
    <cellStyle name="Porcentagem 9 3 3 4 3" xfId="29724" xr:uid="{00000000-0005-0000-0000-0000AF740000}"/>
    <cellStyle name="Porcentagem 9 3 3 4 4" xfId="29725" xr:uid="{00000000-0005-0000-0000-0000B0740000}"/>
    <cellStyle name="Porcentagem 9 3 3 5" xfId="29726" xr:uid="{00000000-0005-0000-0000-0000B1740000}"/>
    <cellStyle name="Porcentagem 9 3 3 5 2" xfId="29727" xr:uid="{00000000-0005-0000-0000-0000B2740000}"/>
    <cellStyle name="Porcentagem 9 3 3 5 3" xfId="29728" xr:uid="{00000000-0005-0000-0000-0000B3740000}"/>
    <cellStyle name="Porcentagem 9 3 3 6" xfId="29729" xr:uid="{00000000-0005-0000-0000-0000B4740000}"/>
    <cellStyle name="Porcentagem 9 3 3 7" xfId="29730" xr:uid="{00000000-0005-0000-0000-0000B5740000}"/>
    <cellStyle name="Porcentagem 9 3 4" xfId="29731" xr:uid="{00000000-0005-0000-0000-0000B6740000}"/>
    <cellStyle name="Porcentagem 9 3 5" xfId="29732" xr:uid="{00000000-0005-0000-0000-0000B7740000}"/>
    <cellStyle name="Porcentagem 9 3 5 2" xfId="29733" xr:uid="{00000000-0005-0000-0000-0000B8740000}"/>
    <cellStyle name="Porcentagem 9 3 5 2 2" xfId="29734" xr:uid="{00000000-0005-0000-0000-0000B9740000}"/>
    <cellStyle name="Porcentagem 9 3 5 2 3" xfId="29735" xr:uid="{00000000-0005-0000-0000-0000BA740000}"/>
    <cellStyle name="Porcentagem 9 3 5 3" xfId="29736" xr:uid="{00000000-0005-0000-0000-0000BB740000}"/>
    <cellStyle name="Porcentagem 9 3 5 4" xfId="29737" xr:uid="{00000000-0005-0000-0000-0000BC740000}"/>
    <cellStyle name="Porcentagem 9 3 6" xfId="29738" xr:uid="{00000000-0005-0000-0000-0000BD740000}"/>
    <cellStyle name="Porcentagem 9 3 6 2" xfId="29739" xr:uid="{00000000-0005-0000-0000-0000BE740000}"/>
    <cellStyle name="Porcentagem 9 3 6 2 2" xfId="29740" xr:uid="{00000000-0005-0000-0000-0000BF740000}"/>
    <cellStyle name="Porcentagem 9 3 6 2 3" xfId="29741" xr:uid="{00000000-0005-0000-0000-0000C0740000}"/>
    <cellStyle name="Porcentagem 9 3 6 3" xfId="29742" xr:uid="{00000000-0005-0000-0000-0000C1740000}"/>
    <cellStyle name="Porcentagem 9 3 6 4" xfId="29743" xr:uid="{00000000-0005-0000-0000-0000C2740000}"/>
    <cellStyle name="Porcentagem 9 3 7" xfId="29744" xr:uid="{00000000-0005-0000-0000-0000C3740000}"/>
    <cellStyle name="Porcentagem 9 3 7 2" xfId="29745" xr:uid="{00000000-0005-0000-0000-0000C4740000}"/>
    <cellStyle name="Porcentagem 9 3 7 2 2" xfId="29746" xr:uid="{00000000-0005-0000-0000-0000C5740000}"/>
    <cellStyle name="Porcentagem 9 3 7 2 3" xfId="29747" xr:uid="{00000000-0005-0000-0000-0000C6740000}"/>
    <cellStyle name="Porcentagem 9 3 7 3" xfId="29748" xr:uid="{00000000-0005-0000-0000-0000C7740000}"/>
    <cellStyle name="Porcentagem 9 3 7 4" xfId="29749" xr:uid="{00000000-0005-0000-0000-0000C8740000}"/>
    <cellStyle name="Porcentagem 9 3 8" xfId="29750" xr:uid="{00000000-0005-0000-0000-0000C9740000}"/>
    <cellStyle name="Porcentagem 9 3 8 2" xfId="29751" xr:uid="{00000000-0005-0000-0000-0000CA740000}"/>
    <cellStyle name="Porcentagem 9 3 8 3" xfId="29752" xr:uid="{00000000-0005-0000-0000-0000CB740000}"/>
    <cellStyle name="Porcentagem 9 3 9" xfId="29753" xr:uid="{00000000-0005-0000-0000-0000CC740000}"/>
    <cellStyle name="Porcentagem 9 4" xfId="29754" xr:uid="{00000000-0005-0000-0000-0000CD740000}"/>
    <cellStyle name="Porcentagem 9 4 10" xfId="29755" xr:uid="{00000000-0005-0000-0000-0000CE740000}"/>
    <cellStyle name="Porcentagem 9 4 2" xfId="29756" xr:uid="{00000000-0005-0000-0000-0000CF740000}"/>
    <cellStyle name="Porcentagem 9 4 2 2" xfId="29757" xr:uid="{00000000-0005-0000-0000-0000D0740000}"/>
    <cellStyle name="Porcentagem 9 4 2 2 2" xfId="29758" xr:uid="{00000000-0005-0000-0000-0000D1740000}"/>
    <cellStyle name="Porcentagem 9 4 2 2 2 2" xfId="29759" xr:uid="{00000000-0005-0000-0000-0000D2740000}"/>
    <cellStyle name="Porcentagem 9 4 2 2 2 3" xfId="29760" xr:uid="{00000000-0005-0000-0000-0000D3740000}"/>
    <cellStyle name="Porcentagem 9 4 2 2 3" xfId="29761" xr:uid="{00000000-0005-0000-0000-0000D4740000}"/>
    <cellStyle name="Porcentagem 9 4 2 2 4" xfId="29762" xr:uid="{00000000-0005-0000-0000-0000D5740000}"/>
    <cellStyle name="Porcentagem 9 4 2 3" xfId="29763" xr:uid="{00000000-0005-0000-0000-0000D6740000}"/>
    <cellStyle name="Porcentagem 9 4 2 3 2" xfId="29764" xr:uid="{00000000-0005-0000-0000-0000D7740000}"/>
    <cellStyle name="Porcentagem 9 4 2 3 2 2" xfId="29765" xr:uid="{00000000-0005-0000-0000-0000D8740000}"/>
    <cellStyle name="Porcentagem 9 4 2 3 2 3" xfId="29766" xr:uid="{00000000-0005-0000-0000-0000D9740000}"/>
    <cellStyle name="Porcentagem 9 4 2 3 3" xfId="29767" xr:uid="{00000000-0005-0000-0000-0000DA740000}"/>
    <cellStyle name="Porcentagem 9 4 2 3 4" xfId="29768" xr:uid="{00000000-0005-0000-0000-0000DB740000}"/>
    <cellStyle name="Porcentagem 9 4 2 4" xfId="29769" xr:uid="{00000000-0005-0000-0000-0000DC740000}"/>
    <cellStyle name="Porcentagem 9 4 2 4 2" xfId="29770" xr:uid="{00000000-0005-0000-0000-0000DD740000}"/>
    <cellStyle name="Porcentagem 9 4 2 4 2 2" xfId="29771" xr:uid="{00000000-0005-0000-0000-0000DE740000}"/>
    <cellStyle name="Porcentagem 9 4 2 4 2 3" xfId="29772" xr:uid="{00000000-0005-0000-0000-0000DF740000}"/>
    <cellStyle name="Porcentagem 9 4 2 4 3" xfId="29773" xr:uid="{00000000-0005-0000-0000-0000E0740000}"/>
    <cellStyle name="Porcentagem 9 4 2 4 4" xfId="29774" xr:uid="{00000000-0005-0000-0000-0000E1740000}"/>
    <cellStyle name="Porcentagem 9 4 2 5" xfId="29775" xr:uid="{00000000-0005-0000-0000-0000E2740000}"/>
    <cellStyle name="Porcentagem 9 4 2 5 2" xfId="29776" xr:uid="{00000000-0005-0000-0000-0000E3740000}"/>
    <cellStyle name="Porcentagem 9 4 2 5 3" xfId="29777" xr:uid="{00000000-0005-0000-0000-0000E4740000}"/>
    <cellStyle name="Porcentagem 9 4 2 6" xfId="29778" xr:uid="{00000000-0005-0000-0000-0000E5740000}"/>
    <cellStyle name="Porcentagem 9 4 2 7" xfId="29779" xr:uid="{00000000-0005-0000-0000-0000E6740000}"/>
    <cellStyle name="Porcentagem 9 4 3" xfId="29780" xr:uid="{00000000-0005-0000-0000-0000E7740000}"/>
    <cellStyle name="Porcentagem 9 4 4" xfId="29781" xr:uid="{00000000-0005-0000-0000-0000E8740000}"/>
    <cellStyle name="Porcentagem 9 4 4 2" xfId="29782" xr:uid="{00000000-0005-0000-0000-0000E9740000}"/>
    <cellStyle name="Porcentagem 9 4 4 2 2" xfId="29783" xr:uid="{00000000-0005-0000-0000-0000EA740000}"/>
    <cellStyle name="Porcentagem 9 4 4 2 3" xfId="29784" xr:uid="{00000000-0005-0000-0000-0000EB740000}"/>
    <cellStyle name="Porcentagem 9 4 4 3" xfId="29785" xr:uid="{00000000-0005-0000-0000-0000EC740000}"/>
    <cellStyle name="Porcentagem 9 4 4 4" xfId="29786" xr:uid="{00000000-0005-0000-0000-0000ED740000}"/>
    <cellStyle name="Porcentagem 9 4 5" xfId="29787" xr:uid="{00000000-0005-0000-0000-0000EE740000}"/>
    <cellStyle name="Porcentagem 9 4 5 2" xfId="29788" xr:uid="{00000000-0005-0000-0000-0000EF740000}"/>
    <cellStyle name="Porcentagem 9 4 5 2 2" xfId="29789" xr:uid="{00000000-0005-0000-0000-0000F0740000}"/>
    <cellStyle name="Porcentagem 9 4 5 2 3" xfId="29790" xr:uid="{00000000-0005-0000-0000-0000F1740000}"/>
    <cellStyle name="Porcentagem 9 4 5 3" xfId="29791" xr:uid="{00000000-0005-0000-0000-0000F2740000}"/>
    <cellStyle name="Porcentagem 9 4 5 4" xfId="29792" xr:uid="{00000000-0005-0000-0000-0000F3740000}"/>
    <cellStyle name="Porcentagem 9 4 6" xfId="29793" xr:uid="{00000000-0005-0000-0000-0000F4740000}"/>
    <cellStyle name="Porcentagem 9 4 6 2" xfId="29794" xr:uid="{00000000-0005-0000-0000-0000F5740000}"/>
    <cellStyle name="Porcentagem 9 4 6 2 2" xfId="29795" xr:uid="{00000000-0005-0000-0000-0000F6740000}"/>
    <cellStyle name="Porcentagem 9 4 6 2 3" xfId="29796" xr:uid="{00000000-0005-0000-0000-0000F7740000}"/>
    <cellStyle name="Porcentagem 9 4 6 3" xfId="29797" xr:uid="{00000000-0005-0000-0000-0000F8740000}"/>
    <cellStyle name="Porcentagem 9 4 6 4" xfId="29798" xr:uid="{00000000-0005-0000-0000-0000F9740000}"/>
    <cellStyle name="Porcentagem 9 4 7" xfId="29799" xr:uid="{00000000-0005-0000-0000-0000FA740000}"/>
    <cellStyle name="Porcentagem 9 4 7 2" xfId="29800" xr:uid="{00000000-0005-0000-0000-0000FB740000}"/>
    <cellStyle name="Porcentagem 9 4 7 3" xfId="29801" xr:uid="{00000000-0005-0000-0000-0000FC740000}"/>
    <cellStyle name="Porcentagem 9 4 8" xfId="29802" xr:uid="{00000000-0005-0000-0000-0000FD740000}"/>
    <cellStyle name="Porcentagem 9 4 9" xfId="29803" xr:uid="{00000000-0005-0000-0000-0000FE740000}"/>
    <cellStyle name="Porcentagem 9 5" xfId="29804" xr:uid="{00000000-0005-0000-0000-0000FF740000}"/>
    <cellStyle name="Porcentagem 9 5 2" xfId="29805" xr:uid="{00000000-0005-0000-0000-000000750000}"/>
    <cellStyle name="Porcentagem 9 5 3" xfId="29806" xr:uid="{00000000-0005-0000-0000-000001750000}"/>
    <cellStyle name="Porcentagem 9 5 3 2" xfId="29807" xr:uid="{00000000-0005-0000-0000-000002750000}"/>
    <cellStyle name="Porcentagem 9 5 3 2 2" xfId="29808" xr:uid="{00000000-0005-0000-0000-000003750000}"/>
    <cellStyle name="Porcentagem 9 5 3 2 2 2" xfId="29809" xr:uid="{00000000-0005-0000-0000-000004750000}"/>
    <cellStyle name="Porcentagem 9 5 3 2 2 3" xfId="29810" xr:uid="{00000000-0005-0000-0000-000005750000}"/>
    <cellStyle name="Porcentagem 9 5 3 2 3" xfId="29811" xr:uid="{00000000-0005-0000-0000-000006750000}"/>
    <cellStyle name="Porcentagem 9 5 3 2 4" xfId="29812" xr:uid="{00000000-0005-0000-0000-000007750000}"/>
    <cellStyle name="Porcentagem 9 5 3 3" xfId="29813" xr:uid="{00000000-0005-0000-0000-000008750000}"/>
    <cellStyle name="Porcentagem 9 5 3 3 2" xfId="29814" xr:uid="{00000000-0005-0000-0000-000009750000}"/>
    <cellStyle name="Porcentagem 9 5 3 3 2 2" xfId="29815" xr:uid="{00000000-0005-0000-0000-00000A750000}"/>
    <cellStyle name="Porcentagem 9 5 3 3 2 3" xfId="29816" xr:uid="{00000000-0005-0000-0000-00000B750000}"/>
    <cellStyle name="Porcentagem 9 5 3 3 3" xfId="29817" xr:uid="{00000000-0005-0000-0000-00000C750000}"/>
    <cellStyle name="Porcentagem 9 5 3 3 4" xfId="29818" xr:uid="{00000000-0005-0000-0000-00000D750000}"/>
    <cellStyle name="Porcentagem 9 5 3 4" xfId="29819" xr:uid="{00000000-0005-0000-0000-00000E750000}"/>
    <cellStyle name="Porcentagem 9 5 3 4 2" xfId="29820" xr:uid="{00000000-0005-0000-0000-00000F750000}"/>
    <cellStyle name="Porcentagem 9 5 3 4 2 2" xfId="29821" xr:uid="{00000000-0005-0000-0000-000010750000}"/>
    <cellStyle name="Porcentagem 9 5 3 4 2 3" xfId="29822" xr:uid="{00000000-0005-0000-0000-000011750000}"/>
    <cellStyle name="Porcentagem 9 5 3 4 3" xfId="29823" xr:uid="{00000000-0005-0000-0000-000012750000}"/>
    <cellStyle name="Porcentagem 9 5 3 4 4" xfId="29824" xr:uid="{00000000-0005-0000-0000-000013750000}"/>
    <cellStyle name="Porcentagem 9 5 3 5" xfId="29825" xr:uid="{00000000-0005-0000-0000-000014750000}"/>
    <cellStyle name="Porcentagem 9 5 3 5 2" xfId="29826" xr:uid="{00000000-0005-0000-0000-000015750000}"/>
    <cellStyle name="Porcentagem 9 5 3 5 3" xfId="29827" xr:uid="{00000000-0005-0000-0000-000016750000}"/>
    <cellStyle name="Porcentagem 9 5 3 6" xfId="29828" xr:uid="{00000000-0005-0000-0000-000017750000}"/>
    <cellStyle name="Porcentagem 9 5 3 7" xfId="29829" xr:uid="{00000000-0005-0000-0000-000018750000}"/>
    <cellStyle name="Porcentagem 9 6" xfId="29830" xr:uid="{00000000-0005-0000-0000-000019750000}"/>
    <cellStyle name="Porcentagem 9 6 2" xfId="29831" xr:uid="{00000000-0005-0000-0000-00001A750000}"/>
    <cellStyle name="Porcentagem 9 6 2 2" xfId="29832" xr:uid="{00000000-0005-0000-0000-00001B750000}"/>
    <cellStyle name="Porcentagem 9 6 2 2 2" xfId="29833" xr:uid="{00000000-0005-0000-0000-00001C750000}"/>
    <cellStyle name="Porcentagem 9 6 2 2 2 2" xfId="29834" xr:uid="{00000000-0005-0000-0000-00001D750000}"/>
    <cellStyle name="Porcentagem 9 6 2 2 2 3" xfId="29835" xr:uid="{00000000-0005-0000-0000-00001E750000}"/>
    <cellStyle name="Porcentagem 9 6 2 2 3" xfId="29836" xr:uid="{00000000-0005-0000-0000-00001F750000}"/>
    <cellStyle name="Porcentagem 9 6 2 2 4" xfId="29837" xr:uid="{00000000-0005-0000-0000-000020750000}"/>
    <cellStyle name="Porcentagem 9 6 2 3" xfId="29838" xr:uid="{00000000-0005-0000-0000-000021750000}"/>
    <cellStyle name="Porcentagem 9 6 2 3 2" xfId="29839" xr:uid="{00000000-0005-0000-0000-000022750000}"/>
    <cellStyle name="Porcentagem 9 6 2 3 2 2" xfId="29840" xr:uid="{00000000-0005-0000-0000-000023750000}"/>
    <cellStyle name="Porcentagem 9 6 2 3 2 3" xfId="29841" xr:uid="{00000000-0005-0000-0000-000024750000}"/>
    <cellStyle name="Porcentagem 9 6 2 3 3" xfId="29842" xr:uid="{00000000-0005-0000-0000-000025750000}"/>
    <cellStyle name="Porcentagem 9 6 2 3 4" xfId="29843" xr:uid="{00000000-0005-0000-0000-000026750000}"/>
    <cellStyle name="Porcentagem 9 6 2 4" xfId="29844" xr:uid="{00000000-0005-0000-0000-000027750000}"/>
    <cellStyle name="Porcentagem 9 6 2 4 2" xfId="29845" xr:uid="{00000000-0005-0000-0000-000028750000}"/>
    <cellStyle name="Porcentagem 9 6 2 4 2 2" xfId="29846" xr:uid="{00000000-0005-0000-0000-000029750000}"/>
    <cellStyle name="Porcentagem 9 6 2 4 2 3" xfId="29847" xr:uid="{00000000-0005-0000-0000-00002A750000}"/>
    <cellStyle name="Porcentagem 9 6 2 4 3" xfId="29848" xr:uid="{00000000-0005-0000-0000-00002B750000}"/>
    <cellStyle name="Porcentagem 9 6 2 4 4" xfId="29849" xr:uid="{00000000-0005-0000-0000-00002C750000}"/>
    <cellStyle name="Porcentagem 9 6 2 5" xfId="29850" xr:uid="{00000000-0005-0000-0000-00002D750000}"/>
    <cellStyle name="Porcentagem 9 6 2 5 2" xfId="29851" xr:uid="{00000000-0005-0000-0000-00002E750000}"/>
    <cellStyle name="Porcentagem 9 6 2 5 3" xfId="29852" xr:uid="{00000000-0005-0000-0000-00002F750000}"/>
    <cellStyle name="Porcentagem 9 6 2 6" xfId="29853" xr:uid="{00000000-0005-0000-0000-000030750000}"/>
    <cellStyle name="Porcentagem 9 6 2 7" xfId="29854" xr:uid="{00000000-0005-0000-0000-000031750000}"/>
    <cellStyle name="Porcentagem 9 6 3" xfId="29855" xr:uid="{00000000-0005-0000-0000-000032750000}"/>
    <cellStyle name="Porcentagem 9 6 3 2" xfId="29856" xr:uid="{00000000-0005-0000-0000-000033750000}"/>
    <cellStyle name="Porcentagem 9 6 3 2 2" xfId="29857" xr:uid="{00000000-0005-0000-0000-000034750000}"/>
    <cellStyle name="Porcentagem 9 6 3 2 3" xfId="29858" xr:uid="{00000000-0005-0000-0000-000035750000}"/>
    <cellStyle name="Porcentagem 9 6 3 3" xfId="29859" xr:uid="{00000000-0005-0000-0000-000036750000}"/>
    <cellStyle name="Porcentagem 9 6 3 4" xfId="29860" xr:uid="{00000000-0005-0000-0000-000037750000}"/>
    <cellStyle name="Porcentagem 9 6 4" xfId="29861" xr:uid="{00000000-0005-0000-0000-000038750000}"/>
    <cellStyle name="Porcentagem 9 6 4 2" xfId="29862" xr:uid="{00000000-0005-0000-0000-000039750000}"/>
    <cellStyle name="Porcentagem 9 6 4 2 2" xfId="29863" xr:uid="{00000000-0005-0000-0000-00003A750000}"/>
    <cellStyle name="Porcentagem 9 6 4 2 3" xfId="29864" xr:uid="{00000000-0005-0000-0000-00003B750000}"/>
    <cellStyle name="Porcentagem 9 6 4 3" xfId="29865" xr:uid="{00000000-0005-0000-0000-00003C750000}"/>
    <cellStyle name="Porcentagem 9 6 4 4" xfId="29866" xr:uid="{00000000-0005-0000-0000-00003D750000}"/>
    <cellStyle name="Porcentagem 9 6 5" xfId="29867" xr:uid="{00000000-0005-0000-0000-00003E750000}"/>
    <cellStyle name="Porcentagem 9 6 5 2" xfId="29868" xr:uid="{00000000-0005-0000-0000-00003F750000}"/>
    <cellStyle name="Porcentagem 9 6 5 2 2" xfId="29869" xr:uid="{00000000-0005-0000-0000-000040750000}"/>
    <cellStyle name="Porcentagem 9 6 5 2 3" xfId="29870" xr:uid="{00000000-0005-0000-0000-000041750000}"/>
    <cellStyle name="Porcentagem 9 6 5 3" xfId="29871" xr:uid="{00000000-0005-0000-0000-000042750000}"/>
    <cellStyle name="Porcentagem 9 6 5 4" xfId="29872" xr:uid="{00000000-0005-0000-0000-000043750000}"/>
    <cellStyle name="Porcentagem 9 6 6" xfId="29873" xr:uid="{00000000-0005-0000-0000-000044750000}"/>
    <cellStyle name="Porcentagem 9 6 6 2" xfId="29874" xr:uid="{00000000-0005-0000-0000-000045750000}"/>
    <cellStyle name="Porcentagem 9 6 6 3" xfId="29875" xr:uid="{00000000-0005-0000-0000-000046750000}"/>
    <cellStyle name="Porcentagem 9 6 7" xfId="29876" xr:uid="{00000000-0005-0000-0000-000047750000}"/>
    <cellStyle name="Porcentagem 9 6 8" xfId="29877" xr:uid="{00000000-0005-0000-0000-000048750000}"/>
    <cellStyle name="Porcentagem 9 6 9" xfId="29878" xr:uid="{00000000-0005-0000-0000-000049750000}"/>
    <cellStyle name="Porcentagem 9 7" xfId="29879" xr:uid="{00000000-0005-0000-0000-00004A750000}"/>
    <cellStyle name="Porcentagem 9 7 2" xfId="29880" xr:uid="{00000000-0005-0000-0000-00004B750000}"/>
    <cellStyle name="Porcentagem 9 7 2 2" xfId="29881" xr:uid="{00000000-0005-0000-0000-00004C750000}"/>
    <cellStyle name="Porcentagem 9 7 2 2 2" xfId="29882" xr:uid="{00000000-0005-0000-0000-00004D750000}"/>
    <cellStyle name="Porcentagem 9 7 2 2 2 2" xfId="29883" xr:uid="{00000000-0005-0000-0000-00004E750000}"/>
    <cellStyle name="Porcentagem 9 7 2 2 2 3" xfId="29884" xr:uid="{00000000-0005-0000-0000-00004F750000}"/>
    <cellStyle name="Porcentagem 9 7 2 2 3" xfId="29885" xr:uid="{00000000-0005-0000-0000-000050750000}"/>
    <cellStyle name="Porcentagem 9 7 2 2 4" xfId="29886" xr:uid="{00000000-0005-0000-0000-000051750000}"/>
    <cellStyle name="Porcentagem 9 7 2 3" xfId="29887" xr:uid="{00000000-0005-0000-0000-000052750000}"/>
    <cellStyle name="Porcentagem 9 7 2 3 2" xfId="29888" xr:uid="{00000000-0005-0000-0000-000053750000}"/>
    <cellStyle name="Porcentagem 9 7 2 3 2 2" xfId="29889" xr:uid="{00000000-0005-0000-0000-000054750000}"/>
    <cellStyle name="Porcentagem 9 7 2 3 2 3" xfId="29890" xr:uid="{00000000-0005-0000-0000-000055750000}"/>
    <cellStyle name="Porcentagem 9 7 2 3 3" xfId="29891" xr:uid="{00000000-0005-0000-0000-000056750000}"/>
    <cellStyle name="Porcentagem 9 7 2 3 4" xfId="29892" xr:uid="{00000000-0005-0000-0000-000057750000}"/>
    <cellStyle name="Porcentagem 9 7 2 4" xfId="29893" xr:uid="{00000000-0005-0000-0000-000058750000}"/>
    <cellStyle name="Porcentagem 9 7 2 4 2" xfId="29894" xr:uid="{00000000-0005-0000-0000-000059750000}"/>
    <cellStyle name="Porcentagem 9 7 2 4 2 2" xfId="29895" xr:uid="{00000000-0005-0000-0000-00005A750000}"/>
    <cellStyle name="Porcentagem 9 7 2 4 2 3" xfId="29896" xr:uid="{00000000-0005-0000-0000-00005B750000}"/>
    <cellStyle name="Porcentagem 9 7 2 4 3" xfId="29897" xr:uid="{00000000-0005-0000-0000-00005C750000}"/>
    <cellStyle name="Porcentagem 9 7 2 4 4" xfId="29898" xr:uid="{00000000-0005-0000-0000-00005D750000}"/>
    <cellStyle name="Porcentagem 9 7 2 5" xfId="29899" xr:uid="{00000000-0005-0000-0000-00005E750000}"/>
    <cellStyle name="Porcentagem 9 7 2 5 2" xfId="29900" xr:uid="{00000000-0005-0000-0000-00005F750000}"/>
    <cellStyle name="Porcentagem 9 7 2 5 3" xfId="29901" xr:uid="{00000000-0005-0000-0000-000060750000}"/>
    <cellStyle name="Porcentagem 9 7 2 6" xfId="29902" xr:uid="{00000000-0005-0000-0000-000061750000}"/>
    <cellStyle name="Porcentagem 9 7 2 7" xfId="29903" xr:uid="{00000000-0005-0000-0000-000062750000}"/>
    <cellStyle name="Porcentagem 9 7 3" xfId="29904" xr:uid="{00000000-0005-0000-0000-000063750000}"/>
    <cellStyle name="Porcentagem 9 7 3 2" xfId="29905" xr:uid="{00000000-0005-0000-0000-000064750000}"/>
    <cellStyle name="Porcentagem 9 7 3 2 2" xfId="29906" xr:uid="{00000000-0005-0000-0000-000065750000}"/>
    <cellStyle name="Porcentagem 9 7 3 2 3" xfId="29907" xr:uid="{00000000-0005-0000-0000-000066750000}"/>
    <cellStyle name="Porcentagem 9 7 3 3" xfId="29908" xr:uid="{00000000-0005-0000-0000-000067750000}"/>
    <cellStyle name="Porcentagem 9 7 3 4" xfId="29909" xr:uid="{00000000-0005-0000-0000-000068750000}"/>
    <cellStyle name="Porcentagem 9 7 4" xfId="29910" xr:uid="{00000000-0005-0000-0000-000069750000}"/>
    <cellStyle name="Porcentagem 9 7 4 2" xfId="29911" xr:uid="{00000000-0005-0000-0000-00006A750000}"/>
    <cellStyle name="Porcentagem 9 7 4 2 2" xfId="29912" xr:uid="{00000000-0005-0000-0000-00006B750000}"/>
    <cellStyle name="Porcentagem 9 7 4 2 3" xfId="29913" xr:uid="{00000000-0005-0000-0000-00006C750000}"/>
    <cellStyle name="Porcentagem 9 7 4 3" xfId="29914" xr:uid="{00000000-0005-0000-0000-00006D750000}"/>
    <cellStyle name="Porcentagem 9 7 4 4" xfId="29915" xr:uid="{00000000-0005-0000-0000-00006E750000}"/>
    <cellStyle name="Porcentagem 9 7 5" xfId="29916" xr:uid="{00000000-0005-0000-0000-00006F750000}"/>
    <cellStyle name="Porcentagem 9 7 5 2" xfId="29917" xr:uid="{00000000-0005-0000-0000-000070750000}"/>
    <cellStyle name="Porcentagem 9 7 5 2 2" xfId="29918" xr:uid="{00000000-0005-0000-0000-000071750000}"/>
    <cellStyle name="Porcentagem 9 7 5 2 3" xfId="29919" xr:uid="{00000000-0005-0000-0000-000072750000}"/>
    <cellStyle name="Porcentagem 9 7 5 3" xfId="29920" xr:uid="{00000000-0005-0000-0000-000073750000}"/>
    <cellStyle name="Porcentagem 9 7 5 4" xfId="29921" xr:uid="{00000000-0005-0000-0000-000074750000}"/>
    <cellStyle name="Porcentagem 9 7 6" xfId="29922" xr:uid="{00000000-0005-0000-0000-000075750000}"/>
    <cellStyle name="Porcentagem 9 7 6 2" xfId="29923" xr:uid="{00000000-0005-0000-0000-000076750000}"/>
    <cellStyle name="Porcentagem 9 7 6 3" xfId="29924" xr:uid="{00000000-0005-0000-0000-000077750000}"/>
    <cellStyle name="Porcentagem 9 7 7" xfId="29925" xr:uid="{00000000-0005-0000-0000-000078750000}"/>
    <cellStyle name="Porcentagem 9 7 8" xfId="29926" xr:uid="{00000000-0005-0000-0000-000079750000}"/>
    <cellStyle name="Porcentagem 9 7 9" xfId="29927" xr:uid="{00000000-0005-0000-0000-00007A750000}"/>
    <cellStyle name="Porcentagem 9 8" xfId="29928" xr:uid="{00000000-0005-0000-0000-00007B750000}"/>
    <cellStyle name="Porcentagem 9 8 2" xfId="29929" xr:uid="{00000000-0005-0000-0000-00007C750000}"/>
    <cellStyle name="Porcentagem 9 8 2 2" xfId="29930" xr:uid="{00000000-0005-0000-0000-00007D750000}"/>
    <cellStyle name="Porcentagem 9 8 2 2 2" xfId="29931" xr:uid="{00000000-0005-0000-0000-00007E750000}"/>
    <cellStyle name="Porcentagem 9 8 2 2 2 2" xfId="29932" xr:uid="{00000000-0005-0000-0000-00007F750000}"/>
    <cellStyle name="Porcentagem 9 8 2 2 2 3" xfId="29933" xr:uid="{00000000-0005-0000-0000-000080750000}"/>
    <cellStyle name="Porcentagem 9 8 2 2 3" xfId="29934" xr:uid="{00000000-0005-0000-0000-000081750000}"/>
    <cellStyle name="Porcentagem 9 8 2 2 4" xfId="29935" xr:uid="{00000000-0005-0000-0000-000082750000}"/>
    <cellStyle name="Porcentagem 9 8 2 3" xfId="29936" xr:uid="{00000000-0005-0000-0000-000083750000}"/>
    <cellStyle name="Porcentagem 9 8 2 3 2" xfId="29937" xr:uid="{00000000-0005-0000-0000-000084750000}"/>
    <cellStyle name="Porcentagem 9 8 2 3 2 2" xfId="29938" xr:uid="{00000000-0005-0000-0000-000085750000}"/>
    <cellStyle name="Porcentagem 9 8 2 3 2 3" xfId="29939" xr:uid="{00000000-0005-0000-0000-000086750000}"/>
    <cellStyle name="Porcentagem 9 8 2 3 3" xfId="29940" xr:uid="{00000000-0005-0000-0000-000087750000}"/>
    <cellStyle name="Porcentagem 9 8 2 3 4" xfId="29941" xr:uid="{00000000-0005-0000-0000-000088750000}"/>
    <cellStyle name="Porcentagem 9 8 2 4" xfId="29942" xr:uid="{00000000-0005-0000-0000-000089750000}"/>
    <cellStyle name="Porcentagem 9 8 2 4 2" xfId="29943" xr:uid="{00000000-0005-0000-0000-00008A750000}"/>
    <cellStyle name="Porcentagem 9 8 2 4 2 2" xfId="29944" xr:uid="{00000000-0005-0000-0000-00008B750000}"/>
    <cellStyle name="Porcentagem 9 8 2 4 2 3" xfId="29945" xr:uid="{00000000-0005-0000-0000-00008C750000}"/>
    <cellStyle name="Porcentagem 9 8 2 4 3" xfId="29946" xr:uid="{00000000-0005-0000-0000-00008D750000}"/>
    <cellStyle name="Porcentagem 9 8 2 4 4" xfId="29947" xr:uid="{00000000-0005-0000-0000-00008E750000}"/>
    <cellStyle name="Porcentagem 9 8 2 5" xfId="29948" xr:uid="{00000000-0005-0000-0000-00008F750000}"/>
    <cellStyle name="Porcentagem 9 8 2 5 2" xfId="29949" xr:uid="{00000000-0005-0000-0000-000090750000}"/>
    <cellStyle name="Porcentagem 9 8 2 5 3" xfId="29950" xr:uid="{00000000-0005-0000-0000-000091750000}"/>
    <cellStyle name="Porcentagem 9 8 2 6" xfId="29951" xr:uid="{00000000-0005-0000-0000-000092750000}"/>
    <cellStyle name="Porcentagem 9 8 2 7" xfId="29952" xr:uid="{00000000-0005-0000-0000-000093750000}"/>
    <cellStyle name="Porcentagem 9 8 3" xfId="29953" xr:uid="{00000000-0005-0000-0000-000094750000}"/>
    <cellStyle name="Porcentagem 9 8 3 2" xfId="29954" xr:uid="{00000000-0005-0000-0000-000095750000}"/>
    <cellStyle name="Porcentagem 9 8 3 2 2" xfId="29955" xr:uid="{00000000-0005-0000-0000-000096750000}"/>
    <cellStyle name="Porcentagem 9 8 3 2 3" xfId="29956" xr:uid="{00000000-0005-0000-0000-000097750000}"/>
    <cellStyle name="Porcentagem 9 8 3 3" xfId="29957" xr:uid="{00000000-0005-0000-0000-000098750000}"/>
    <cellStyle name="Porcentagem 9 8 3 4" xfId="29958" xr:uid="{00000000-0005-0000-0000-000099750000}"/>
    <cellStyle name="Porcentagem 9 8 4" xfId="29959" xr:uid="{00000000-0005-0000-0000-00009A750000}"/>
    <cellStyle name="Porcentagem 9 8 4 2" xfId="29960" xr:uid="{00000000-0005-0000-0000-00009B750000}"/>
    <cellStyle name="Porcentagem 9 8 4 2 2" xfId="29961" xr:uid="{00000000-0005-0000-0000-00009C750000}"/>
    <cellStyle name="Porcentagem 9 8 4 2 3" xfId="29962" xr:uid="{00000000-0005-0000-0000-00009D750000}"/>
    <cellStyle name="Porcentagem 9 8 4 3" xfId="29963" xr:uid="{00000000-0005-0000-0000-00009E750000}"/>
    <cellStyle name="Porcentagem 9 8 4 4" xfId="29964" xr:uid="{00000000-0005-0000-0000-00009F750000}"/>
    <cellStyle name="Porcentagem 9 8 5" xfId="29965" xr:uid="{00000000-0005-0000-0000-0000A0750000}"/>
    <cellStyle name="Porcentagem 9 8 5 2" xfId="29966" xr:uid="{00000000-0005-0000-0000-0000A1750000}"/>
    <cellStyle name="Porcentagem 9 8 5 2 2" xfId="29967" xr:uid="{00000000-0005-0000-0000-0000A2750000}"/>
    <cellStyle name="Porcentagem 9 8 5 2 3" xfId="29968" xr:uid="{00000000-0005-0000-0000-0000A3750000}"/>
    <cellStyle name="Porcentagem 9 8 5 3" xfId="29969" xr:uid="{00000000-0005-0000-0000-0000A4750000}"/>
    <cellStyle name="Porcentagem 9 8 5 4" xfId="29970" xr:uid="{00000000-0005-0000-0000-0000A5750000}"/>
    <cellStyle name="Porcentagem 9 8 6" xfId="29971" xr:uid="{00000000-0005-0000-0000-0000A6750000}"/>
    <cellStyle name="Porcentagem 9 8 6 2" xfId="29972" xr:uid="{00000000-0005-0000-0000-0000A7750000}"/>
    <cellStyle name="Porcentagem 9 8 6 3" xfId="29973" xr:uid="{00000000-0005-0000-0000-0000A8750000}"/>
    <cellStyle name="Porcentagem 9 8 7" xfId="29974" xr:uid="{00000000-0005-0000-0000-0000A9750000}"/>
    <cellStyle name="Porcentagem 9 8 8" xfId="29975" xr:uid="{00000000-0005-0000-0000-0000AA750000}"/>
    <cellStyle name="Porcentagem 9 8 9" xfId="29976" xr:uid="{00000000-0005-0000-0000-0000AB750000}"/>
    <cellStyle name="Porcentagem 9 9" xfId="29977" xr:uid="{00000000-0005-0000-0000-0000AC750000}"/>
    <cellStyle name="Porcentagem 9 9 2" xfId="29978" xr:uid="{00000000-0005-0000-0000-0000AD750000}"/>
    <cellStyle name="Porcentagem 9 9 2 2" xfId="29979" xr:uid="{00000000-0005-0000-0000-0000AE750000}"/>
    <cellStyle name="Porcentagem 9 9 2 2 2" xfId="29980" xr:uid="{00000000-0005-0000-0000-0000AF750000}"/>
    <cellStyle name="Porcentagem 9 9 2 2 2 2" xfId="29981" xr:uid="{00000000-0005-0000-0000-0000B0750000}"/>
    <cellStyle name="Porcentagem 9 9 2 2 2 3" xfId="29982" xr:uid="{00000000-0005-0000-0000-0000B1750000}"/>
    <cellStyle name="Porcentagem 9 9 2 2 3" xfId="29983" xr:uid="{00000000-0005-0000-0000-0000B2750000}"/>
    <cellStyle name="Porcentagem 9 9 2 2 4" xfId="29984" xr:uid="{00000000-0005-0000-0000-0000B3750000}"/>
    <cellStyle name="Porcentagem 9 9 2 3" xfId="29985" xr:uid="{00000000-0005-0000-0000-0000B4750000}"/>
    <cellStyle name="Porcentagem 9 9 2 3 2" xfId="29986" xr:uid="{00000000-0005-0000-0000-0000B5750000}"/>
    <cellStyle name="Porcentagem 9 9 2 3 2 2" xfId="29987" xr:uid="{00000000-0005-0000-0000-0000B6750000}"/>
    <cellStyle name="Porcentagem 9 9 2 3 2 3" xfId="29988" xr:uid="{00000000-0005-0000-0000-0000B7750000}"/>
    <cellStyle name="Porcentagem 9 9 2 3 3" xfId="29989" xr:uid="{00000000-0005-0000-0000-0000B8750000}"/>
    <cellStyle name="Porcentagem 9 9 2 3 4" xfId="29990" xr:uid="{00000000-0005-0000-0000-0000B9750000}"/>
    <cellStyle name="Porcentagem 9 9 2 4" xfId="29991" xr:uid="{00000000-0005-0000-0000-0000BA750000}"/>
    <cellStyle name="Porcentagem 9 9 2 4 2" xfId="29992" xr:uid="{00000000-0005-0000-0000-0000BB750000}"/>
    <cellStyle name="Porcentagem 9 9 2 4 2 2" xfId="29993" xr:uid="{00000000-0005-0000-0000-0000BC750000}"/>
    <cellStyle name="Porcentagem 9 9 2 4 2 3" xfId="29994" xr:uid="{00000000-0005-0000-0000-0000BD750000}"/>
    <cellStyle name="Porcentagem 9 9 2 4 3" xfId="29995" xr:uid="{00000000-0005-0000-0000-0000BE750000}"/>
    <cellStyle name="Porcentagem 9 9 2 4 4" xfId="29996" xr:uid="{00000000-0005-0000-0000-0000BF750000}"/>
    <cellStyle name="Porcentagem 9 9 2 5" xfId="29997" xr:uid="{00000000-0005-0000-0000-0000C0750000}"/>
    <cellStyle name="Porcentagem 9 9 2 5 2" xfId="29998" xr:uid="{00000000-0005-0000-0000-0000C1750000}"/>
    <cellStyle name="Porcentagem 9 9 2 5 3" xfId="29999" xr:uid="{00000000-0005-0000-0000-0000C2750000}"/>
    <cellStyle name="Porcentagem 9 9 2 6" xfId="30000" xr:uid="{00000000-0005-0000-0000-0000C3750000}"/>
    <cellStyle name="Porcentagem 9 9 2 7" xfId="30001" xr:uid="{00000000-0005-0000-0000-0000C4750000}"/>
    <cellStyle name="Porcentagem 9 9 3" xfId="30002" xr:uid="{00000000-0005-0000-0000-0000C5750000}"/>
    <cellStyle name="Porcentagem 9 9 3 2" xfId="30003" xr:uid="{00000000-0005-0000-0000-0000C6750000}"/>
    <cellStyle name="Porcentagem 9 9 3 2 2" xfId="30004" xr:uid="{00000000-0005-0000-0000-0000C7750000}"/>
    <cellStyle name="Porcentagem 9 9 3 2 3" xfId="30005" xr:uid="{00000000-0005-0000-0000-0000C8750000}"/>
    <cellStyle name="Porcentagem 9 9 3 3" xfId="30006" xr:uid="{00000000-0005-0000-0000-0000C9750000}"/>
    <cellStyle name="Porcentagem 9 9 3 4" xfId="30007" xr:uid="{00000000-0005-0000-0000-0000CA750000}"/>
    <cellStyle name="Porcentagem 9 9 4" xfId="30008" xr:uid="{00000000-0005-0000-0000-0000CB750000}"/>
    <cellStyle name="Porcentagem 9 9 4 2" xfId="30009" xr:uid="{00000000-0005-0000-0000-0000CC750000}"/>
    <cellStyle name="Porcentagem 9 9 4 2 2" xfId="30010" xr:uid="{00000000-0005-0000-0000-0000CD750000}"/>
    <cellStyle name="Porcentagem 9 9 4 2 3" xfId="30011" xr:uid="{00000000-0005-0000-0000-0000CE750000}"/>
    <cellStyle name="Porcentagem 9 9 4 3" xfId="30012" xr:uid="{00000000-0005-0000-0000-0000CF750000}"/>
    <cellStyle name="Porcentagem 9 9 4 4" xfId="30013" xr:uid="{00000000-0005-0000-0000-0000D0750000}"/>
    <cellStyle name="Porcentagem 9 9 5" xfId="30014" xr:uid="{00000000-0005-0000-0000-0000D1750000}"/>
    <cellStyle name="Porcentagem 9 9 5 2" xfId="30015" xr:uid="{00000000-0005-0000-0000-0000D2750000}"/>
    <cellStyle name="Porcentagem 9 9 5 2 2" xfId="30016" xr:uid="{00000000-0005-0000-0000-0000D3750000}"/>
    <cellStyle name="Porcentagem 9 9 5 2 3" xfId="30017" xr:uid="{00000000-0005-0000-0000-0000D4750000}"/>
    <cellStyle name="Porcentagem 9 9 5 3" xfId="30018" xr:uid="{00000000-0005-0000-0000-0000D5750000}"/>
    <cellStyle name="Porcentagem 9 9 5 4" xfId="30019" xr:uid="{00000000-0005-0000-0000-0000D6750000}"/>
    <cellStyle name="Porcentagem 9 9 6" xfId="30020" xr:uid="{00000000-0005-0000-0000-0000D7750000}"/>
    <cellStyle name="Porcentagem 9 9 6 2" xfId="30021" xr:uid="{00000000-0005-0000-0000-0000D8750000}"/>
    <cellStyle name="Porcentagem 9 9 6 3" xfId="30022" xr:uid="{00000000-0005-0000-0000-0000D9750000}"/>
    <cellStyle name="Porcentagem 9 9 7" xfId="30023" xr:uid="{00000000-0005-0000-0000-0000DA750000}"/>
    <cellStyle name="Porcentagem 9 9 8" xfId="30024" xr:uid="{00000000-0005-0000-0000-0000DB750000}"/>
    <cellStyle name="Porcentagem 9 9 9" xfId="30025" xr:uid="{00000000-0005-0000-0000-0000DC750000}"/>
    <cellStyle name="QUILÔMETRO_2" xfId="30026" xr:uid="{00000000-0005-0000-0000-0000DD750000}"/>
    <cellStyle name="Ruim" xfId="44039" builtinId="27" customBuiltin="1"/>
    <cellStyle name="Saída" xfId="44042" builtinId="21" customBuiltin="1"/>
    <cellStyle name="Saída 2" xfId="30027" xr:uid="{00000000-0005-0000-0000-0000DF750000}"/>
    <cellStyle name="Saída 2 10" xfId="30028" xr:uid="{00000000-0005-0000-0000-0000E0750000}"/>
    <cellStyle name="Saída 2 10 2" xfId="30029" xr:uid="{00000000-0005-0000-0000-0000E1750000}"/>
    <cellStyle name="Saída 2 10 3" xfId="30030" xr:uid="{00000000-0005-0000-0000-0000E2750000}"/>
    <cellStyle name="Saída 2 10 4" xfId="30031" xr:uid="{00000000-0005-0000-0000-0000E3750000}"/>
    <cellStyle name="Saída 2 10 5" xfId="30032" xr:uid="{00000000-0005-0000-0000-0000E4750000}"/>
    <cellStyle name="Saída 2 10 6" xfId="30033" xr:uid="{00000000-0005-0000-0000-0000E5750000}"/>
    <cellStyle name="Saída 2 10 7" xfId="30034" xr:uid="{00000000-0005-0000-0000-0000E6750000}"/>
    <cellStyle name="Saída 2 2" xfId="30035" xr:uid="{00000000-0005-0000-0000-0000E7750000}"/>
    <cellStyle name="Saída 2 2 2" xfId="30036" xr:uid="{00000000-0005-0000-0000-0000E8750000}"/>
    <cellStyle name="Saída 2 2 2 2" xfId="30037" xr:uid="{00000000-0005-0000-0000-0000E9750000}"/>
    <cellStyle name="Saída 2 2 2 2 2" xfId="30038" xr:uid="{00000000-0005-0000-0000-0000EA750000}"/>
    <cellStyle name="Saída 2 2 2 2 2 2" xfId="30039" xr:uid="{00000000-0005-0000-0000-0000EB750000}"/>
    <cellStyle name="Saída 2 2 2 2 2 2 2" xfId="30040" xr:uid="{00000000-0005-0000-0000-0000EC750000}"/>
    <cellStyle name="Saída 2 2 2 2 2 2 3" xfId="30041" xr:uid="{00000000-0005-0000-0000-0000ED750000}"/>
    <cellStyle name="Saída 2 2 2 2 2 2 4" xfId="30042" xr:uid="{00000000-0005-0000-0000-0000EE750000}"/>
    <cellStyle name="Saída 2 2 2 2 2 2 5" xfId="30043" xr:uid="{00000000-0005-0000-0000-0000EF750000}"/>
    <cellStyle name="Saída 2 2 2 2 2 2 6" xfId="30044" xr:uid="{00000000-0005-0000-0000-0000F0750000}"/>
    <cellStyle name="Saída 2 2 2 2 2 3" xfId="30045" xr:uid="{00000000-0005-0000-0000-0000F1750000}"/>
    <cellStyle name="Saída 2 2 2 2 2 3 2" xfId="30046" xr:uid="{00000000-0005-0000-0000-0000F2750000}"/>
    <cellStyle name="Saída 2 2 2 2 2 3 3" xfId="30047" xr:uid="{00000000-0005-0000-0000-0000F3750000}"/>
    <cellStyle name="Saída 2 2 2 2 2 3 4" xfId="30048" xr:uid="{00000000-0005-0000-0000-0000F4750000}"/>
    <cellStyle name="Saída 2 2 2 2 2 3 5" xfId="30049" xr:uid="{00000000-0005-0000-0000-0000F5750000}"/>
    <cellStyle name="Saída 2 2 2 2 2 3 6" xfId="30050" xr:uid="{00000000-0005-0000-0000-0000F6750000}"/>
    <cellStyle name="Saída 2 2 2 2 2 4" xfId="30051" xr:uid="{00000000-0005-0000-0000-0000F7750000}"/>
    <cellStyle name="Saída 2 2 2 2 3" xfId="30052" xr:uid="{00000000-0005-0000-0000-0000F8750000}"/>
    <cellStyle name="Saída 2 2 2 2 3 2" xfId="30053" xr:uid="{00000000-0005-0000-0000-0000F9750000}"/>
    <cellStyle name="Saída 2 2 2 2 3 3" xfId="30054" xr:uid="{00000000-0005-0000-0000-0000FA750000}"/>
    <cellStyle name="Saída 2 2 2 2 3 4" xfId="30055" xr:uid="{00000000-0005-0000-0000-0000FB750000}"/>
    <cellStyle name="Saída 2 2 2 2 3 5" xfId="30056" xr:uid="{00000000-0005-0000-0000-0000FC750000}"/>
    <cellStyle name="Saída 2 2 2 2 3 6" xfId="30057" xr:uid="{00000000-0005-0000-0000-0000FD750000}"/>
    <cellStyle name="Saída 2 2 2 3" xfId="30058" xr:uid="{00000000-0005-0000-0000-0000FE750000}"/>
    <cellStyle name="Saída 2 2 2 3 2" xfId="30059" xr:uid="{00000000-0005-0000-0000-0000FF750000}"/>
    <cellStyle name="Saída 2 2 2 3 2 2" xfId="30060" xr:uid="{00000000-0005-0000-0000-000000760000}"/>
    <cellStyle name="Saída 2 2 2 3 2 3" xfId="30061" xr:uid="{00000000-0005-0000-0000-000001760000}"/>
    <cellStyle name="Saída 2 2 2 3 2 4" xfId="30062" xr:uid="{00000000-0005-0000-0000-000002760000}"/>
    <cellStyle name="Saída 2 2 2 3 2 5" xfId="30063" xr:uid="{00000000-0005-0000-0000-000003760000}"/>
    <cellStyle name="Saída 2 2 2 3 2 6" xfId="30064" xr:uid="{00000000-0005-0000-0000-000004760000}"/>
    <cellStyle name="Saída 2 2 2 3 3" xfId="30065" xr:uid="{00000000-0005-0000-0000-000005760000}"/>
    <cellStyle name="Saída 2 2 2 3 3 2" xfId="30066" xr:uid="{00000000-0005-0000-0000-000006760000}"/>
    <cellStyle name="Saída 2 2 2 3 3 3" xfId="30067" xr:uid="{00000000-0005-0000-0000-000007760000}"/>
    <cellStyle name="Saída 2 2 2 3 3 4" xfId="30068" xr:uid="{00000000-0005-0000-0000-000008760000}"/>
    <cellStyle name="Saída 2 2 2 3 3 5" xfId="30069" xr:uid="{00000000-0005-0000-0000-000009760000}"/>
    <cellStyle name="Saída 2 2 2 3 3 6" xfId="30070" xr:uid="{00000000-0005-0000-0000-00000A760000}"/>
    <cellStyle name="Saída 2 2 2 3 4" xfId="30071" xr:uid="{00000000-0005-0000-0000-00000B760000}"/>
    <cellStyle name="Saída 2 2 2 4" xfId="30072" xr:uid="{00000000-0005-0000-0000-00000C760000}"/>
    <cellStyle name="Saída 2 2 2 4 2" xfId="30073" xr:uid="{00000000-0005-0000-0000-00000D760000}"/>
    <cellStyle name="Saída 2 2 2 4 2 2" xfId="30074" xr:uid="{00000000-0005-0000-0000-00000E760000}"/>
    <cellStyle name="Saída 2 2 2 4 2 3" xfId="30075" xr:uid="{00000000-0005-0000-0000-00000F760000}"/>
    <cellStyle name="Saída 2 2 2 4 2 4" xfId="30076" xr:uid="{00000000-0005-0000-0000-000010760000}"/>
    <cellStyle name="Saída 2 2 2 4 2 5" xfId="30077" xr:uid="{00000000-0005-0000-0000-000011760000}"/>
    <cellStyle name="Saída 2 2 2 4 2 6" xfId="30078" xr:uid="{00000000-0005-0000-0000-000012760000}"/>
    <cellStyle name="Saída 2 2 2 4 3" xfId="30079" xr:uid="{00000000-0005-0000-0000-000013760000}"/>
    <cellStyle name="Saída 2 2 2 4 4" xfId="30080" xr:uid="{00000000-0005-0000-0000-000014760000}"/>
    <cellStyle name="Saída 2 2 2 4 5" xfId="30081" xr:uid="{00000000-0005-0000-0000-000015760000}"/>
    <cellStyle name="Saída 2 2 2 4 6" xfId="30082" xr:uid="{00000000-0005-0000-0000-000016760000}"/>
    <cellStyle name="Saída 2 2 2 4 7" xfId="30083" xr:uid="{00000000-0005-0000-0000-000017760000}"/>
    <cellStyle name="Saída 2 2 2 4 8" xfId="30084" xr:uid="{00000000-0005-0000-0000-000018760000}"/>
    <cellStyle name="Saída 2 2 3" xfId="30085" xr:uid="{00000000-0005-0000-0000-000019760000}"/>
    <cellStyle name="Saída 2 2 3 2" xfId="30086" xr:uid="{00000000-0005-0000-0000-00001A760000}"/>
    <cellStyle name="Saída 2 2 3 2 2" xfId="30087" xr:uid="{00000000-0005-0000-0000-00001B760000}"/>
    <cellStyle name="Saída 2 2 3 2 2 2" xfId="30088" xr:uid="{00000000-0005-0000-0000-00001C760000}"/>
    <cellStyle name="Saída 2 2 3 2 2 3" xfId="30089" xr:uid="{00000000-0005-0000-0000-00001D760000}"/>
    <cellStyle name="Saída 2 2 3 2 2 4" xfId="30090" xr:uid="{00000000-0005-0000-0000-00001E760000}"/>
    <cellStyle name="Saída 2 2 3 2 2 5" xfId="30091" xr:uid="{00000000-0005-0000-0000-00001F760000}"/>
    <cellStyle name="Saída 2 2 3 2 2 6" xfId="30092" xr:uid="{00000000-0005-0000-0000-000020760000}"/>
    <cellStyle name="Saída 2 2 3 2 3" xfId="30093" xr:uid="{00000000-0005-0000-0000-000021760000}"/>
    <cellStyle name="Saída 2 2 3 2 3 2" xfId="30094" xr:uid="{00000000-0005-0000-0000-000022760000}"/>
    <cellStyle name="Saída 2 2 3 2 3 3" xfId="30095" xr:uid="{00000000-0005-0000-0000-000023760000}"/>
    <cellStyle name="Saída 2 2 3 2 3 4" xfId="30096" xr:uid="{00000000-0005-0000-0000-000024760000}"/>
    <cellStyle name="Saída 2 2 3 2 3 5" xfId="30097" xr:uid="{00000000-0005-0000-0000-000025760000}"/>
    <cellStyle name="Saída 2 2 3 2 3 6" xfId="30098" xr:uid="{00000000-0005-0000-0000-000026760000}"/>
    <cellStyle name="Saída 2 2 3 2 4" xfId="30099" xr:uid="{00000000-0005-0000-0000-000027760000}"/>
    <cellStyle name="Saída 2 2 3 3" xfId="30100" xr:uid="{00000000-0005-0000-0000-000028760000}"/>
    <cellStyle name="Saída 2 2 3 3 2" xfId="30101" xr:uid="{00000000-0005-0000-0000-000029760000}"/>
    <cellStyle name="Saída 2 2 3 3 2 2" xfId="30102" xr:uid="{00000000-0005-0000-0000-00002A760000}"/>
    <cellStyle name="Saída 2 2 3 3 2 3" xfId="30103" xr:uid="{00000000-0005-0000-0000-00002B760000}"/>
    <cellStyle name="Saída 2 2 3 3 2 4" xfId="30104" xr:uid="{00000000-0005-0000-0000-00002C760000}"/>
    <cellStyle name="Saída 2 2 3 3 2 5" xfId="30105" xr:uid="{00000000-0005-0000-0000-00002D760000}"/>
    <cellStyle name="Saída 2 2 3 3 2 6" xfId="30106" xr:uid="{00000000-0005-0000-0000-00002E760000}"/>
    <cellStyle name="Saída 2 2 3 3 3" xfId="30107" xr:uid="{00000000-0005-0000-0000-00002F760000}"/>
    <cellStyle name="Saída 2 2 3 3 4" xfId="30108" xr:uid="{00000000-0005-0000-0000-000030760000}"/>
    <cellStyle name="Saída 2 2 3 3 5" xfId="30109" xr:uid="{00000000-0005-0000-0000-000031760000}"/>
    <cellStyle name="Saída 2 2 3 3 6" xfId="30110" xr:uid="{00000000-0005-0000-0000-000032760000}"/>
    <cellStyle name="Saída 2 2 3 3 7" xfId="30111" xr:uid="{00000000-0005-0000-0000-000033760000}"/>
    <cellStyle name="Saída 2 2 3 3 8" xfId="30112" xr:uid="{00000000-0005-0000-0000-000034760000}"/>
    <cellStyle name="Saída 2 2 4" xfId="30113" xr:uid="{00000000-0005-0000-0000-000035760000}"/>
    <cellStyle name="Saída 2 2 4 2" xfId="30114" xr:uid="{00000000-0005-0000-0000-000036760000}"/>
    <cellStyle name="Saída 2 2 4 3" xfId="30115" xr:uid="{00000000-0005-0000-0000-000037760000}"/>
    <cellStyle name="Saída 2 2 4 4" xfId="30116" xr:uid="{00000000-0005-0000-0000-000038760000}"/>
    <cellStyle name="Saída 2 2 4 5" xfId="30117" xr:uid="{00000000-0005-0000-0000-000039760000}"/>
    <cellStyle name="Saída 2 2 4 6" xfId="30118" xr:uid="{00000000-0005-0000-0000-00003A760000}"/>
    <cellStyle name="Saída 2 2 4 7" xfId="30119" xr:uid="{00000000-0005-0000-0000-00003B760000}"/>
    <cellStyle name="Saída 2 2 5" xfId="30120" xr:uid="{00000000-0005-0000-0000-00003C760000}"/>
    <cellStyle name="Saída 2 2 5 2" xfId="30121" xr:uid="{00000000-0005-0000-0000-00003D760000}"/>
    <cellStyle name="Saída 2 2 5 3" xfId="30122" xr:uid="{00000000-0005-0000-0000-00003E760000}"/>
    <cellStyle name="Saída 2 2 5 4" xfId="30123" xr:uid="{00000000-0005-0000-0000-00003F760000}"/>
    <cellStyle name="Saída 2 2 5 5" xfId="30124" xr:uid="{00000000-0005-0000-0000-000040760000}"/>
    <cellStyle name="Saída 2 2 5 6" xfId="30125" xr:uid="{00000000-0005-0000-0000-000041760000}"/>
    <cellStyle name="Saída 2 2 5 7" xfId="30126" xr:uid="{00000000-0005-0000-0000-000042760000}"/>
    <cellStyle name="Saída 2 3" xfId="30127" xr:uid="{00000000-0005-0000-0000-000043760000}"/>
    <cellStyle name="Saída 2 3 2" xfId="30128" xr:uid="{00000000-0005-0000-0000-000044760000}"/>
    <cellStyle name="Saída 2 3 2 2" xfId="30129" xr:uid="{00000000-0005-0000-0000-000045760000}"/>
    <cellStyle name="Saída 2 3 2 2 2" xfId="30130" xr:uid="{00000000-0005-0000-0000-000046760000}"/>
    <cellStyle name="Saída 2 3 2 2 2 2" xfId="30131" xr:uid="{00000000-0005-0000-0000-000047760000}"/>
    <cellStyle name="Saída 2 3 2 2 2 2 2" xfId="30132" xr:uid="{00000000-0005-0000-0000-000048760000}"/>
    <cellStyle name="Saída 2 3 2 2 2 2 3" xfId="30133" xr:uid="{00000000-0005-0000-0000-000049760000}"/>
    <cellStyle name="Saída 2 3 2 2 2 2 4" xfId="30134" xr:uid="{00000000-0005-0000-0000-00004A760000}"/>
    <cellStyle name="Saída 2 3 2 2 2 2 5" xfId="30135" xr:uid="{00000000-0005-0000-0000-00004B760000}"/>
    <cellStyle name="Saída 2 3 2 2 2 2 6" xfId="30136" xr:uid="{00000000-0005-0000-0000-00004C760000}"/>
    <cellStyle name="Saída 2 3 2 2 2 3" xfId="30137" xr:uid="{00000000-0005-0000-0000-00004D760000}"/>
    <cellStyle name="Saída 2 3 2 2 2 3 2" xfId="30138" xr:uid="{00000000-0005-0000-0000-00004E760000}"/>
    <cellStyle name="Saída 2 3 2 2 2 3 3" xfId="30139" xr:uid="{00000000-0005-0000-0000-00004F760000}"/>
    <cellStyle name="Saída 2 3 2 2 2 3 4" xfId="30140" xr:uid="{00000000-0005-0000-0000-000050760000}"/>
    <cellStyle name="Saída 2 3 2 2 2 3 5" xfId="30141" xr:uid="{00000000-0005-0000-0000-000051760000}"/>
    <cellStyle name="Saída 2 3 2 2 2 3 6" xfId="30142" xr:uid="{00000000-0005-0000-0000-000052760000}"/>
    <cellStyle name="Saída 2 3 2 2 2 4" xfId="30143" xr:uid="{00000000-0005-0000-0000-000053760000}"/>
    <cellStyle name="Saída 2 3 2 2 3" xfId="30144" xr:uid="{00000000-0005-0000-0000-000054760000}"/>
    <cellStyle name="Saída 2 3 2 2 3 2" xfId="30145" xr:uid="{00000000-0005-0000-0000-000055760000}"/>
    <cellStyle name="Saída 2 3 2 2 3 3" xfId="30146" xr:uid="{00000000-0005-0000-0000-000056760000}"/>
    <cellStyle name="Saída 2 3 2 2 3 4" xfId="30147" xr:uid="{00000000-0005-0000-0000-000057760000}"/>
    <cellStyle name="Saída 2 3 2 2 3 5" xfId="30148" xr:uid="{00000000-0005-0000-0000-000058760000}"/>
    <cellStyle name="Saída 2 3 2 2 3 6" xfId="30149" xr:uid="{00000000-0005-0000-0000-000059760000}"/>
    <cellStyle name="Saída 2 3 2 3" xfId="30150" xr:uid="{00000000-0005-0000-0000-00005A760000}"/>
    <cellStyle name="Saída 2 3 2 3 2" xfId="30151" xr:uid="{00000000-0005-0000-0000-00005B760000}"/>
    <cellStyle name="Saída 2 3 2 3 2 2" xfId="30152" xr:uid="{00000000-0005-0000-0000-00005C760000}"/>
    <cellStyle name="Saída 2 3 2 3 2 3" xfId="30153" xr:uid="{00000000-0005-0000-0000-00005D760000}"/>
    <cellStyle name="Saída 2 3 2 3 2 4" xfId="30154" xr:uid="{00000000-0005-0000-0000-00005E760000}"/>
    <cellStyle name="Saída 2 3 2 3 2 5" xfId="30155" xr:uid="{00000000-0005-0000-0000-00005F760000}"/>
    <cellStyle name="Saída 2 3 2 3 2 6" xfId="30156" xr:uid="{00000000-0005-0000-0000-000060760000}"/>
    <cellStyle name="Saída 2 3 2 3 3" xfId="30157" xr:uid="{00000000-0005-0000-0000-000061760000}"/>
    <cellStyle name="Saída 2 3 2 3 3 2" xfId="30158" xr:uid="{00000000-0005-0000-0000-000062760000}"/>
    <cellStyle name="Saída 2 3 2 3 3 3" xfId="30159" xr:uid="{00000000-0005-0000-0000-000063760000}"/>
    <cellStyle name="Saída 2 3 2 3 3 4" xfId="30160" xr:uid="{00000000-0005-0000-0000-000064760000}"/>
    <cellStyle name="Saída 2 3 2 3 3 5" xfId="30161" xr:uid="{00000000-0005-0000-0000-000065760000}"/>
    <cellStyle name="Saída 2 3 2 3 3 6" xfId="30162" xr:uid="{00000000-0005-0000-0000-000066760000}"/>
    <cellStyle name="Saída 2 3 2 3 4" xfId="30163" xr:uid="{00000000-0005-0000-0000-000067760000}"/>
    <cellStyle name="Saída 2 3 2 4" xfId="30164" xr:uid="{00000000-0005-0000-0000-000068760000}"/>
    <cellStyle name="Saída 2 3 2 4 2" xfId="30165" xr:uid="{00000000-0005-0000-0000-000069760000}"/>
    <cellStyle name="Saída 2 3 2 4 2 2" xfId="30166" xr:uid="{00000000-0005-0000-0000-00006A760000}"/>
    <cellStyle name="Saída 2 3 2 4 2 3" xfId="30167" xr:uid="{00000000-0005-0000-0000-00006B760000}"/>
    <cellStyle name="Saída 2 3 2 4 2 4" xfId="30168" xr:uid="{00000000-0005-0000-0000-00006C760000}"/>
    <cellStyle name="Saída 2 3 2 4 2 5" xfId="30169" xr:uid="{00000000-0005-0000-0000-00006D760000}"/>
    <cellStyle name="Saída 2 3 2 4 2 6" xfId="30170" xr:uid="{00000000-0005-0000-0000-00006E760000}"/>
    <cellStyle name="Saída 2 3 2 4 3" xfId="30171" xr:uid="{00000000-0005-0000-0000-00006F760000}"/>
    <cellStyle name="Saída 2 3 2 4 4" xfId="30172" xr:uid="{00000000-0005-0000-0000-000070760000}"/>
    <cellStyle name="Saída 2 3 2 4 5" xfId="30173" xr:uid="{00000000-0005-0000-0000-000071760000}"/>
    <cellStyle name="Saída 2 3 2 4 6" xfId="30174" xr:uid="{00000000-0005-0000-0000-000072760000}"/>
    <cellStyle name="Saída 2 3 2 4 7" xfId="30175" xr:uid="{00000000-0005-0000-0000-000073760000}"/>
    <cellStyle name="Saída 2 3 2 4 8" xfId="30176" xr:uid="{00000000-0005-0000-0000-000074760000}"/>
    <cellStyle name="Saída 2 3 3" xfId="30177" xr:uid="{00000000-0005-0000-0000-000075760000}"/>
    <cellStyle name="Saída 2 3 3 2" xfId="30178" xr:uid="{00000000-0005-0000-0000-000076760000}"/>
    <cellStyle name="Saída 2 3 3 2 2" xfId="30179" xr:uid="{00000000-0005-0000-0000-000077760000}"/>
    <cellStyle name="Saída 2 3 3 2 2 2" xfId="30180" xr:uid="{00000000-0005-0000-0000-000078760000}"/>
    <cellStyle name="Saída 2 3 3 2 2 3" xfId="30181" xr:uid="{00000000-0005-0000-0000-000079760000}"/>
    <cellStyle name="Saída 2 3 3 2 2 4" xfId="30182" xr:uid="{00000000-0005-0000-0000-00007A760000}"/>
    <cellStyle name="Saída 2 3 3 2 2 5" xfId="30183" xr:uid="{00000000-0005-0000-0000-00007B760000}"/>
    <cellStyle name="Saída 2 3 3 2 2 6" xfId="30184" xr:uid="{00000000-0005-0000-0000-00007C760000}"/>
    <cellStyle name="Saída 2 3 3 2 3" xfId="30185" xr:uid="{00000000-0005-0000-0000-00007D760000}"/>
    <cellStyle name="Saída 2 3 3 2 3 2" xfId="30186" xr:uid="{00000000-0005-0000-0000-00007E760000}"/>
    <cellStyle name="Saída 2 3 3 2 3 3" xfId="30187" xr:uid="{00000000-0005-0000-0000-00007F760000}"/>
    <cellStyle name="Saída 2 3 3 2 3 4" xfId="30188" xr:uid="{00000000-0005-0000-0000-000080760000}"/>
    <cellStyle name="Saída 2 3 3 2 3 5" xfId="30189" xr:uid="{00000000-0005-0000-0000-000081760000}"/>
    <cellStyle name="Saída 2 3 3 2 3 6" xfId="30190" xr:uid="{00000000-0005-0000-0000-000082760000}"/>
    <cellStyle name="Saída 2 3 3 2 4" xfId="30191" xr:uid="{00000000-0005-0000-0000-000083760000}"/>
    <cellStyle name="Saída 2 3 3 3" xfId="30192" xr:uid="{00000000-0005-0000-0000-000084760000}"/>
    <cellStyle name="Saída 2 3 3 3 2" xfId="30193" xr:uid="{00000000-0005-0000-0000-000085760000}"/>
    <cellStyle name="Saída 2 3 3 3 2 2" xfId="30194" xr:uid="{00000000-0005-0000-0000-000086760000}"/>
    <cellStyle name="Saída 2 3 3 3 2 3" xfId="30195" xr:uid="{00000000-0005-0000-0000-000087760000}"/>
    <cellStyle name="Saída 2 3 3 3 2 4" xfId="30196" xr:uid="{00000000-0005-0000-0000-000088760000}"/>
    <cellStyle name="Saída 2 3 3 3 2 5" xfId="30197" xr:uid="{00000000-0005-0000-0000-000089760000}"/>
    <cellStyle name="Saída 2 3 3 3 2 6" xfId="30198" xr:uid="{00000000-0005-0000-0000-00008A760000}"/>
    <cellStyle name="Saída 2 3 3 3 3" xfId="30199" xr:uid="{00000000-0005-0000-0000-00008B760000}"/>
    <cellStyle name="Saída 2 3 3 3 4" xfId="30200" xr:uid="{00000000-0005-0000-0000-00008C760000}"/>
    <cellStyle name="Saída 2 3 3 3 5" xfId="30201" xr:uid="{00000000-0005-0000-0000-00008D760000}"/>
    <cellStyle name="Saída 2 3 3 3 6" xfId="30202" xr:uid="{00000000-0005-0000-0000-00008E760000}"/>
    <cellStyle name="Saída 2 3 3 3 7" xfId="30203" xr:uid="{00000000-0005-0000-0000-00008F760000}"/>
    <cellStyle name="Saída 2 3 3 3 8" xfId="30204" xr:uid="{00000000-0005-0000-0000-000090760000}"/>
    <cellStyle name="Saída 2 3 4" xfId="30205" xr:uid="{00000000-0005-0000-0000-000091760000}"/>
    <cellStyle name="Saída 2 3 4 2" xfId="30206" xr:uid="{00000000-0005-0000-0000-000092760000}"/>
    <cellStyle name="Saída 2 3 4 3" xfId="30207" xr:uid="{00000000-0005-0000-0000-000093760000}"/>
    <cellStyle name="Saída 2 3 4 4" xfId="30208" xr:uid="{00000000-0005-0000-0000-000094760000}"/>
    <cellStyle name="Saída 2 3 4 5" xfId="30209" xr:uid="{00000000-0005-0000-0000-000095760000}"/>
    <cellStyle name="Saída 2 3 4 6" xfId="30210" xr:uid="{00000000-0005-0000-0000-000096760000}"/>
    <cellStyle name="Saída 2 3 4 7" xfId="30211" xr:uid="{00000000-0005-0000-0000-000097760000}"/>
    <cellStyle name="Saída 2 3 5" xfId="30212" xr:uid="{00000000-0005-0000-0000-000098760000}"/>
    <cellStyle name="Saída 2 3 5 2" xfId="30213" xr:uid="{00000000-0005-0000-0000-000099760000}"/>
    <cellStyle name="Saída 2 3 5 3" xfId="30214" xr:uid="{00000000-0005-0000-0000-00009A760000}"/>
    <cellStyle name="Saída 2 3 5 4" xfId="30215" xr:uid="{00000000-0005-0000-0000-00009B760000}"/>
    <cellStyle name="Saída 2 3 5 5" xfId="30216" xr:uid="{00000000-0005-0000-0000-00009C760000}"/>
    <cellStyle name="Saída 2 3 5 6" xfId="30217" xr:uid="{00000000-0005-0000-0000-00009D760000}"/>
    <cellStyle name="Saída 2 3 5 7" xfId="30218" xr:uid="{00000000-0005-0000-0000-00009E760000}"/>
    <cellStyle name="Saída 2 4" xfId="30219" xr:uid="{00000000-0005-0000-0000-00009F760000}"/>
    <cellStyle name="Saída 2 4 2" xfId="30220" xr:uid="{00000000-0005-0000-0000-0000A0760000}"/>
    <cellStyle name="Saída 2 4 2 2" xfId="30221" xr:uid="{00000000-0005-0000-0000-0000A1760000}"/>
    <cellStyle name="Saída 2 4 2 2 2" xfId="30222" xr:uid="{00000000-0005-0000-0000-0000A2760000}"/>
    <cellStyle name="Saída 2 4 2 2 2 2" xfId="30223" xr:uid="{00000000-0005-0000-0000-0000A3760000}"/>
    <cellStyle name="Saída 2 4 2 2 2 3" xfId="30224" xr:uid="{00000000-0005-0000-0000-0000A4760000}"/>
    <cellStyle name="Saída 2 4 2 2 2 4" xfId="30225" xr:uid="{00000000-0005-0000-0000-0000A5760000}"/>
    <cellStyle name="Saída 2 4 2 2 2 5" xfId="30226" xr:uid="{00000000-0005-0000-0000-0000A6760000}"/>
    <cellStyle name="Saída 2 4 2 2 2 6" xfId="30227" xr:uid="{00000000-0005-0000-0000-0000A7760000}"/>
    <cellStyle name="Saída 2 4 2 2 3" xfId="30228" xr:uid="{00000000-0005-0000-0000-0000A8760000}"/>
    <cellStyle name="Saída 2 4 2 2 3 2" xfId="30229" xr:uid="{00000000-0005-0000-0000-0000A9760000}"/>
    <cellStyle name="Saída 2 4 2 2 3 3" xfId="30230" xr:uid="{00000000-0005-0000-0000-0000AA760000}"/>
    <cellStyle name="Saída 2 4 2 2 3 4" xfId="30231" xr:uid="{00000000-0005-0000-0000-0000AB760000}"/>
    <cellStyle name="Saída 2 4 2 2 3 5" xfId="30232" xr:uid="{00000000-0005-0000-0000-0000AC760000}"/>
    <cellStyle name="Saída 2 4 2 2 3 6" xfId="30233" xr:uid="{00000000-0005-0000-0000-0000AD760000}"/>
    <cellStyle name="Saída 2 4 2 2 4" xfId="30234" xr:uid="{00000000-0005-0000-0000-0000AE760000}"/>
    <cellStyle name="Saída 2 4 2 3" xfId="30235" xr:uid="{00000000-0005-0000-0000-0000AF760000}"/>
    <cellStyle name="Saída 2 4 2 3 2" xfId="30236" xr:uid="{00000000-0005-0000-0000-0000B0760000}"/>
    <cellStyle name="Saída 2 4 2 3 2 2" xfId="30237" xr:uid="{00000000-0005-0000-0000-0000B1760000}"/>
    <cellStyle name="Saída 2 4 2 3 2 3" xfId="30238" xr:uid="{00000000-0005-0000-0000-0000B2760000}"/>
    <cellStyle name="Saída 2 4 2 3 2 4" xfId="30239" xr:uid="{00000000-0005-0000-0000-0000B3760000}"/>
    <cellStyle name="Saída 2 4 2 3 2 5" xfId="30240" xr:uid="{00000000-0005-0000-0000-0000B4760000}"/>
    <cellStyle name="Saída 2 4 2 3 2 6" xfId="30241" xr:uid="{00000000-0005-0000-0000-0000B5760000}"/>
    <cellStyle name="Saída 2 4 2 3 3" xfId="30242" xr:uid="{00000000-0005-0000-0000-0000B6760000}"/>
    <cellStyle name="Saída 2 4 2 3 4" xfId="30243" xr:uid="{00000000-0005-0000-0000-0000B7760000}"/>
    <cellStyle name="Saída 2 4 2 3 5" xfId="30244" xr:uid="{00000000-0005-0000-0000-0000B8760000}"/>
    <cellStyle name="Saída 2 4 2 3 6" xfId="30245" xr:uid="{00000000-0005-0000-0000-0000B9760000}"/>
    <cellStyle name="Saída 2 4 2 3 7" xfId="30246" xr:uid="{00000000-0005-0000-0000-0000BA760000}"/>
    <cellStyle name="Saída 2 4 2 3 8" xfId="30247" xr:uid="{00000000-0005-0000-0000-0000BB760000}"/>
    <cellStyle name="Saída 2 4 3" xfId="30248" xr:uid="{00000000-0005-0000-0000-0000BC760000}"/>
    <cellStyle name="Saída 2 4 3 2" xfId="30249" xr:uid="{00000000-0005-0000-0000-0000BD760000}"/>
    <cellStyle name="Saída 2 4 3 2 2" xfId="30250" xr:uid="{00000000-0005-0000-0000-0000BE760000}"/>
    <cellStyle name="Saída 2 4 3 2 2 2" xfId="30251" xr:uid="{00000000-0005-0000-0000-0000BF760000}"/>
    <cellStyle name="Saída 2 4 3 2 2 3" xfId="30252" xr:uid="{00000000-0005-0000-0000-0000C0760000}"/>
    <cellStyle name="Saída 2 4 3 2 2 4" xfId="30253" xr:uid="{00000000-0005-0000-0000-0000C1760000}"/>
    <cellStyle name="Saída 2 4 3 2 2 5" xfId="30254" xr:uid="{00000000-0005-0000-0000-0000C2760000}"/>
    <cellStyle name="Saída 2 4 3 2 2 6" xfId="30255" xr:uid="{00000000-0005-0000-0000-0000C3760000}"/>
    <cellStyle name="Saída 2 4 3 2 3" xfId="30256" xr:uid="{00000000-0005-0000-0000-0000C4760000}"/>
    <cellStyle name="Saída 2 4 3 2 3 2" xfId="30257" xr:uid="{00000000-0005-0000-0000-0000C5760000}"/>
    <cellStyle name="Saída 2 4 3 2 3 3" xfId="30258" xr:uid="{00000000-0005-0000-0000-0000C6760000}"/>
    <cellStyle name="Saída 2 4 3 2 3 4" xfId="30259" xr:uid="{00000000-0005-0000-0000-0000C7760000}"/>
    <cellStyle name="Saída 2 4 3 2 3 5" xfId="30260" xr:uid="{00000000-0005-0000-0000-0000C8760000}"/>
    <cellStyle name="Saída 2 4 3 2 3 6" xfId="30261" xr:uid="{00000000-0005-0000-0000-0000C9760000}"/>
    <cellStyle name="Saída 2 4 3 2 4" xfId="30262" xr:uid="{00000000-0005-0000-0000-0000CA760000}"/>
    <cellStyle name="Saída 2 4 3 3" xfId="30263" xr:uid="{00000000-0005-0000-0000-0000CB760000}"/>
    <cellStyle name="Saída 2 4 3 3 2" xfId="30264" xr:uid="{00000000-0005-0000-0000-0000CC760000}"/>
    <cellStyle name="Saída 2 4 3 3 2 2" xfId="30265" xr:uid="{00000000-0005-0000-0000-0000CD760000}"/>
    <cellStyle name="Saída 2 4 3 3 2 3" xfId="30266" xr:uid="{00000000-0005-0000-0000-0000CE760000}"/>
    <cellStyle name="Saída 2 4 3 3 2 4" xfId="30267" xr:uid="{00000000-0005-0000-0000-0000CF760000}"/>
    <cellStyle name="Saída 2 4 3 3 2 5" xfId="30268" xr:uid="{00000000-0005-0000-0000-0000D0760000}"/>
    <cellStyle name="Saída 2 4 3 3 2 6" xfId="30269" xr:uid="{00000000-0005-0000-0000-0000D1760000}"/>
    <cellStyle name="Saída 2 4 3 3 3" xfId="30270" xr:uid="{00000000-0005-0000-0000-0000D2760000}"/>
    <cellStyle name="Saída 2 4 3 3 4" xfId="30271" xr:uid="{00000000-0005-0000-0000-0000D3760000}"/>
    <cellStyle name="Saída 2 4 3 3 5" xfId="30272" xr:uid="{00000000-0005-0000-0000-0000D4760000}"/>
    <cellStyle name="Saída 2 4 3 3 6" xfId="30273" xr:uid="{00000000-0005-0000-0000-0000D5760000}"/>
    <cellStyle name="Saída 2 4 3 3 7" xfId="30274" xr:uid="{00000000-0005-0000-0000-0000D6760000}"/>
    <cellStyle name="Saída 2 4 3 3 8" xfId="30275" xr:uid="{00000000-0005-0000-0000-0000D7760000}"/>
    <cellStyle name="Saída 2 4 4" xfId="30276" xr:uid="{00000000-0005-0000-0000-0000D8760000}"/>
    <cellStyle name="Saída 2 4 4 2" xfId="30277" xr:uid="{00000000-0005-0000-0000-0000D9760000}"/>
    <cellStyle name="Saída 2 4 4 3" xfId="30278" xr:uid="{00000000-0005-0000-0000-0000DA760000}"/>
    <cellStyle name="Saída 2 4 4 4" xfId="30279" xr:uid="{00000000-0005-0000-0000-0000DB760000}"/>
    <cellStyle name="Saída 2 4 4 5" xfId="30280" xr:uid="{00000000-0005-0000-0000-0000DC760000}"/>
    <cellStyle name="Saída 2 4 4 6" xfId="30281" xr:uid="{00000000-0005-0000-0000-0000DD760000}"/>
    <cellStyle name="Saída 2 4 4 7" xfId="30282" xr:uid="{00000000-0005-0000-0000-0000DE760000}"/>
    <cellStyle name="Saída 2 5" xfId="30283" xr:uid="{00000000-0005-0000-0000-0000DF760000}"/>
    <cellStyle name="Saída 2 5 2" xfId="30284" xr:uid="{00000000-0005-0000-0000-0000E0760000}"/>
    <cellStyle name="Saída 2 5 2 2" xfId="30285" xr:uid="{00000000-0005-0000-0000-0000E1760000}"/>
    <cellStyle name="Saída 2 5 2 2 2" xfId="30286" xr:uid="{00000000-0005-0000-0000-0000E2760000}"/>
    <cellStyle name="Saída 2 5 2 2 2 2" xfId="30287" xr:uid="{00000000-0005-0000-0000-0000E3760000}"/>
    <cellStyle name="Saída 2 5 2 2 2 3" xfId="30288" xr:uid="{00000000-0005-0000-0000-0000E4760000}"/>
    <cellStyle name="Saída 2 5 2 2 2 4" xfId="30289" xr:uid="{00000000-0005-0000-0000-0000E5760000}"/>
    <cellStyle name="Saída 2 5 2 2 2 5" xfId="30290" xr:uid="{00000000-0005-0000-0000-0000E6760000}"/>
    <cellStyle name="Saída 2 5 2 2 2 6" xfId="30291" xr:uid="{00000000-0005-0000-0000-0000E7760000}"/>
    <cellStyle name="Saída 2 5 2 2 3" xfId="30292" xr:uid="{00000000-0005-0000-0000-0000E8760000}"/>
    <cellStyle name="Saída 2 5 2 2 3 2" xfId="30293" xr:uid="{00000000-0005-0000-0000-0000E9760000}"/>
    <cellStyle name="Saída 2 5 2 2 3 3" xfId="30294" xr:uid="{00000000-0005-0000-0000-0000EA760000}"/>
    <cellStyle name="Saída 2 5 2 2 3 4" xfId="30295" xr:uid="{00000000-0005-0000-0000-0000EB760000}"/>
    <cellStyle name="Saída 2 5 2 2 3 5" xfId="30296" xr:uid="{00000000-0005-0000-0000-0000EC760000}"/>
    <cellStyle name="Saída 2 5 2 2 3 6" xfId="30297" xr:uid="{00000000-0005-0000-0000-0000ED760000}"/>
    <cellStyle name="Saída 2 5 2 2 4" xfId="30298" xr:uid="{00000000-0005-0000-0000-0000EE760000}"/>
    <cellStyle name="Saída 2 5 2 3" xfId="30299" xr:uid="{00000000-0005-0000-0000-0000EF760000}"/>
    <cellStyle name="Saída 2 5 2 3 2" xfId="30300" xr:uid="{00000000-0005-0000-0000-0000F0760000}"/>
    <cellStyle name="Saída 2 5 2 3 3" xfId="30301" xr:uid="{00000000-0005-0000-0000-0000F1760000}"/>
    <cellStyle name="Saída 2 5 2 3 4" xfId="30302" xr:uid="{00000000-0005-0000-0000-0000F2760000}"/>
    <cellStyle name="Saída 2 5 2 3 5" xfId="30303" xr:uid="{00000000-0005-0000-0000-0000F3760000}"/>
    <cellStyle name="Saída 2 5 2 3 6" xfId="30304" xr:uid="{00000000-0005-0000-0000-0000F4760000}"/>
    <cellStyle name="Saída 2 5 3" xfId="30305" xr:uid="{00000000-0005-0000-0000-0000F5760000}"/>
    <cellStyle name="Saída 2 5 3 2" xfId="30306" xr:uid="{00000000-0005-0000-0000-0000F6760000}"/>
    <cellStyle name="Saída 2 5 3 2 2" xfId="30307" xr:uid="{00000000-0005-0000-0000-0000F7760000}"/>
    <cellStyle name="Saída 2 5 3 2 3" xfId="30308" xr:uid="{00000000-0005-0000-0000-0000F8760000}"/>
    <cellStyle name="Saída 2 5 3 2 4" xfId="30309" xr:uid="{00000000-0005-0000-0000-0000F9760000}"/>
    <cellStyle name="Saída 2 5 3 2 5" xfId="30310" xr:uid="{00000000-0005-0000-0000-0000FA760000}"/>
    <cellStyle name="Saída 2 5 3 2 6" xfId="30311" xr:uid="{00000000-0005-0000-0000-0000FB760000}"/>
    <cellStyle name="Saída 2 5 3 3" xfId="30312" xr:uid="{00000000-0005-0000-0000-0000FC760000}"/>
    <cellStyle name="Saída 2 5 3 3 2" xfId="30313" xr:uid="{00000000-0005-0000-0000-0000FD760000}"/>
    <cellStyle name="Saída 2 5 3 3 3" xfId="30314" xr:uid="{00000000-0005-0000-0000-0000FE760000}"/>
    <cellStyle name="Saída 2 5 3 3 4" xfId="30315" xr:uid="{00000000-0005-0000-0000-0000FF760000}"/>
    <cellStyle name="Saída 2 5 3 3 5" xfId="30316" xr:uid="{00000000-0005-0000-0000-000000770000}"/>
    <cellStyle name="Saída 2 5 3 3 6" xfId="30317" xr:uid="{00000000-0005-0000-0000-000001770000}"/>
    <cellStyle name="Saída 2 5 3 4" xfId="30318" xr:uid="{00000000-0005-0000-0000-000002770000}"/>
    <cellStyle name="Saída 2 5 4" xfId="30319" xr:uid="{00000000-0005-0000-0000-000003770000}"/>
    <cellStyle name="Saída 2 5 4 2" xfId="30320" xr:uid="{00000000-0005-0000-0000-000004770000}"/>
    <cellStyle name="Saída 2 5 4 2 2" xfId="30321" xr:uid="{00000000-0005-0000-0000-000005770000}"/>
    <cellStyle name="Saída 2 5 4 2 3" xfId="30322" xr:uid="{00000000-0005-0000-0000-000006770000}"/>
    <cellStyle name="Saída 2 5 4 2 4" xfId="30323" xr:uid="{00000000-0005-0000-0000-000007770000}"/>
    <cellStyle name="Saída 2 5 4 2 5" xfId="30324" xr:uid="{00000000-0005-0000-0000-000008770000}"/>
    <cellStyle name="Saída 2 5 4 2 6" xfId="30325" xr:uid="{00000000-0005-0000-0000-000009770000}"/>
    <cellStyle name="Saída 2 5 4 3" xfId="30326" xr:uid="{00000000-0005-0000-0000-00000A770000}"/>
    <cellStyle name="Saída 2 5 4 4" xfId="30327" xr:uid="{00000000-0005-0000-0000-00000B770000}"/>
    <cellStyle name="Saída 2 5 4 5" xfId="30328" xr:uid="{00000000-0005-0000-0000-00000C770000}"/>
    <cellStyle name="Saída 2 5 4 6" xfId="30329" xr:uid="{00000000-0005-0000-0000-00000D770000}"/>
    <cellStyle name="Saída 2 5 4 7" xfId="30330" xr:uid="{00000000-0005-0000-0000-00000E770000}"/>
    <cellStyle name="Saída 2 5 4 8" xfId="30331" xr:uid="{00000000-0005-0000-0000-00000F770000}"/>
    <cellStyle name="Saída 2 6" xfId="30332" xr:uid="{00000000-0005-0000-0000-000010770000}"/>
    <cellStyle name="Saída 2 6 2" xfId="30333" xr:uid="{00000000-0005-0000-0000-000011770000}"/>
    <cellStyle name="Saída 2 6 2 2" xfId="30334" xr:uid="{00000000-0005-0000-0000-000012770000}"/>
    <cellStyle name="Saída 2 6 2 2 2" xfId="30335" xr:uid="{00000000-0005-0000-0000-000013770000}"/>
    <cellStyle name="Saída 2 6 2 2 3" xfId="30336" xr:uid="{00000000-0005-0000-0000-000014770000}"/>
    <cellStyle name="Saída 2 6 2 2 4" xfId="30337" xr:uid="{00000000-0005-0000-0000-000015770000}"/>
    <cellStyle name="Saída 2 6 2 2 5" xfId="30338" xr:uid="{00000000-0005-0000-0000-000016770000}"/>
    <cellStyle name="Saída 2 6 2 2 6" xfId="30339" xr:uid="{00000000-0005-0000-0000-000017770000}"/>
    <cellStyle name="Saída 2 6 2 3" xfId="30340" xr:uid="{00000000-0005-0000-0000-000018770000}"/>
    <cellStyle name="Saída 2 6 2 3 2" xfId="30341" xr:uid="{00000000-0005-0000-0000-000019770000}"/>
    <cellStyle name="Saída 2 6 2 3 3" xfId="30342" xr:uid="{00000000-0005-0000-0000-00001A770000}"/>
    <cellStyle name="Saída 2 6 2 3 4" xfId="30343" xr:uid="{00000000-0005-0000-0000-00001B770000}"/>
    <cellStyle name="Saída 2 6 2 3 5" xfId="30344" xr:uid="{00000000-0005-0000-0000-00001C770000}"/>
    <cellStyle name="Saída 2 6 2 3 6" xfId="30345" xr:uid="{00000000-0005-0000-0000-00001D770000}"/>
    <cellStyle name="Saída 2 6 2 4" xfId="30346" xr:uid="{00000000-0005-0000-0000-00001E770000}"/>
    <cellStyle name="Saída 2 6 3" xfId="30347" xr:uid="{00000000-0005-0000-0000-00001F770000}"/>
    <cellStyle name="Saída 2 6 3 2" xfId="30348" xr:uid="{00000000-0005-0000-0000-000020770000}"/>
    <cellStyle name="Saída 2 6 3 2 2" xfId="30349" xr:uid="{00000000-0005-0000-0000-000021770000}"/>
    <cellStyle name="Saída 2 6 3 2 3" xfId="30350" xr:uid="{00000000-0005-0000-0000-000022770000}"/>
    <cellStyle name="Saída 2 6 3 2 4" xfId="30351" xr:uid="{00000000-0005-0000-0000-000023770000}"/>
    <cellStyle name="Saída 2 6 3 2 5" xfId="30352" xr:uid="{00000000-0005-0000-0000-000024770000}"/>
    <cellStyle name="Saída 2 6 3 2 6" xfId="30353" xr:uid="{00000000-0005-0000-0000-000025770000}"/>
    <cellStyle name="Saída 2 6 3 3" xfId="30354" xr:uid="{00000000-0005-0000-0000-000026770000}"/>
    <cellStyle name="Saída 2 6 3 4" xfId="30355" xr:uid="{00000000-0005-0000-0000-000027770000}"/>
    <cellStyle name="Saída 2 6 3 5" xfId="30356" xr:uid="{00000000-0005-0000-0000-000028770000}"/>
    <cellStyle name="Saída 2 6 3 6" xfId="30357" xr:uid="{00000000-0005-0000-0000-000029770000}"/>
    <cellStyle name="Saída 2 6 3 7" xfId="30358" xr:uid="{00000000-0005-0000-0000-00002A770000}"/>
    <cellStyle name="Saída 2 6 3 8" xfId="30359" xr:uid="{00000000-0005-0000-0000-00002B770000}"/>
    <cellStyle name="Saída 2 7" xfId="30360" xr:uid="{00000000-0005-0000-0000-00002C770000}"/>
    <cellStyle name="Saída 2 7 2" xfId="30361" xr:uid="{00000000-0005-0000-0000-00002D770000}"/>
    <cellStyle name="Saída 2 7 2 2" xfId="30362" xr:uid="{00000000-0005-0000-0000-00002E770000}"/>
    <cellStyle name="Saída 2 7 2 2 2" xfId="30363" xr:uid="{00000000-0005-0000-0000-00002F770000}"/>
    <cellStyle name="Saída 2 7 2 2 3" xfId="30364" xr:uid="{00000000-0005-0000-0000-000030770000}"/>
    <cellStyle name="Saída 2 7 2 2 4" xfId="30365" xr:uid="{00000000-0005-0000-0000-000031770000}"/>
    <cellStyle name="Saída 2 7 2 2 5" xfId="30366" xr:uid="{00000000-0005-0000-0000-000032770000}"/>
    <cellStyle name="Saída 2 7 2 2 6" xfId="30367" xr:uid="{00000000-0005-0000-0000-000033770000}"/>
    <cellStyle name="Saída 2 7 2 3" xfId="30368" xr:uid="{00000000-0005-0000-0000-000034770000}"/>
    <cellStyle name="Saída 2 7 2 3 2" xfId="30369" xr:uid="{00000000-0005-0000-0000-000035770000}"/>
    <cellStyle name="Saída 2 7 2 3 3" xfId="30370" xr:uid="{00000000-0005-0000-0000-000036770000}"/>
    <cellStyle name="Saída 2 7 2 3 4" xfId="30371" xr:uid="{00000000-0005-0000-0000-000037770000}"/>
    <cellStyle name="Saída 2 7 2 3 5" xfId="30372" xr:uid="{00000000-0005-0000-0000-000038770000}"/>
    <cellStyle name="Saída 2 7 2 3 6" xfId="30373" xr:uid="{00000000-0005-0000-0000-000039770000}"/>
    <cellStyle name="Saída 2 7 2 4" xfId="30374" xr:uid="{00000000-0005-0000-0000-00003A770000}"/>
    <cellStyle name="Saída 2 7 3" xfId="30375" xr:uid="{00000000-0005-0000-0000-00003B770000}"/>
    <cellStyle name="Saída 2 7 3 2" xfId="30376" xr:uid="{00000000-0005-0000-0000-00003C770000}"/>
    <cellStyle name="Saída 2 7 3 2 2" xfId="30377" xr:uid="{00000000-0005-0000-0000-00003D770000}"/>
    <cellStyle name="Saída 2 7 3 2 3" xfId="30378" xr:uid="{00000000-0005-0000-0000-00003E770000}"/>
    <cellStyle name="Saída 2 7 3 2 4" xfId="30379" xr:uid="{00000000-0005-0000-0000-00003F770000}"/>
    <cellStyle name="Saída 2 7 3 2 5" xfId="30380" xr:uid="{00000000-0005-0000-0000-000040770000}"/>
    <cellStyle name="Saída 2 7 3 2 6" xfId="30381" xr:uid="{00000000-0005-0000-0000-000041770000}"/>
    <cellStyle name="Saída 2 7 3 3" xfId="30382" xr:uid="{00000000-0005-0000-0000-000042770000}"/>
    <cellStyle name="Saída 2 7 3 4" xfId="30383" xr:uid="{00000000-0005-0000-0000-000043770000}"/>
    <cellStyle name="Saída 2 7 3 5" xfId="30384" xr:uid="{00000000-0005-0000-0000-000044770000}"/>
    <cellStyle name="Saída 2 7 3 6" xfId="30385" xr:uid="{00000000-0005-0000-0000-000045770000}"/>
    <cellStyle name="Saída 2 7 3 7" xfId="30386" xr:uid="{00000000-0005-0000-0000-000046770000}"/>
    <cellStyle name="Saída 2 7 3 8" xfId="30387" xr:uid="{00000000-0005-0000-0000-000047770000}"/>
    <cellStyle name="Saída 2 8" xfId="30388" xr:uid="{00000000-0005-0000-0000-000048770000}"/>
    <cellStyle name="Saída 2 8 2" xfId="30389" xr:uid="{00000000-0005-0000-0000-000049770000}"/>
    <cellStyle name="Saída 2 8 2 2" xfId="30390" xr:uid="{00000000-0005-0000-0000-00004A770000}"/>
    <cellStyle name="Saída 2 8 2 2 2" xfId="30391" xr:uid="{00000000-0005-0000-0000-00004B770000}"/>
    <cellStyle name="Saída 2 8 2 2 3" xfId="30392" xr:uid="{00000000-0005-0000-0000-00004C770000}"/>
    <cellStyle name="Saída 2 8 2 2 4" xfId="30393" xr:uid="{00000000-0005-0000-0000-00004D770000}"/>
    <cellStyle name="Saída 2 8 2 2 5" xfId="30394" xr:uid="{00000000-0005-0000-0000-00004E770000}"/>
    <cellStyle name="Saída 2 8 2 2 6" xfId="30395" xr:uid="{00000000-0005-0000-0000-00004F770000}"/>
    <cellStyle name="Saída 2 8 2 3" xfId="30396" xr:uid="{00000000-0005-0000-0000-000050770000}"/>
    <cellStyle name="Saída 2 8 2 3 2" xfId="30397" xr:uid="{00000000-0005-0000-0000-000051770000}"/>
    <cellStyle name="Saída 2 8 2 3 3" xfId="30398" xr:uid="{00000000-0005-0000-0000-000052770000}"/>
    <cellStyle name="Saída 2 8 2 3 4" xfId="30399" xr:uid="{00000000-0005-0000-0000-000053770000}"/>
    <cellStyle name="Saída 2 8 2 3 5" xfId="30400" xr:uid="{00000000-0005-0000-0000-000054770000}"/>
    <cellStyle name="Saída 2 8 2 3 6" xfId="30401" xr:uid="{00000000-0005-0000-0000-000055770000}"/>
    <cellStyle name="Saída 2 8 2 4" xfId="30402" xr:uid="{00000000-0005-0000-0000-000056770000}"/>
    <cellStyle name="Saída 2 8 3" xfId="30403" xr:uid="{00000000-0005-0000-0000-000057770000}"/>
    <cellStyle name="Saída 2 8 3 2" xfId="30404" xr:uid="{00000000-0005-0000-0000-000058770000}"/>
    <cellStyle name="Saída 2 8 3 2 2" xfId="30405" xr:uid="{00000000-0005-0000-0000-000059770000}"/>
    <cellStyle name="Saída 2 8 3 2 3" xfId="30406" xr:uid="{00000000-0005-0000-0000-00005A770000}"/>
    <cellStyle name="Saída 2 8 3 2 4" xfId="30407" xr:uid="{00000000-0005-0000-0000-00005B770000}"/>
    <cellStyle name="Saída 2 8 3 2 5" xfId="30408" xr:uid="{00000000-0005-0000-0000-00005C770000}"/>
    <cellStyle name="Saída 2 8 3 2 6" xfId="30409" xr:uid="{00000000-0005-0000-0000-00005D770000}"/>
    <cellStyle name="Saída 2 8 3 3" xfId="30410" xr:uid="{00000000-0005-0000-0000-00005E770000}"/>
    <cellStyle name="Saída 2 8 3 4" xfId="30411" xr:uid="{00000000-0005-0000-0000-00005F770000}"/>
    <cellStyle name="Saída 2 8 3 5" xfId="30412" xr:uid="{00000000-0005-0000-0000-000060770000}"/>
    <cellStyle name="Saída 2 8 3 6" xfId="30413" xr:uid="{00000000-0005-0000-0000-000061770000}"/>
    <cellStyle name="Saída 2 8 3 7" xfId="30414" xr:uid="{00000000-0005-0000-0000-000062770000}"/>
    <cellStyle name="Saída 2 8 3 8" xfId="30415" xr:uid="{00000000-0005-0000-0000-000063770000}"/>
    <cellStyle name="Saída 2 9" xfId="30416" xr:uid="{00000000-0005-0000-0000-000064770000}"/>
    <cellStyle name="Saída 2 9 2" xfId="30417" xr:uid="{00000000-0005-0000-0000-000065770000}"/>
    <cellStyle name="Saída 2 9 2 2" xfId="30418" xr:uid="{00000000-0005-0000-0000-000066770000}"/>
    <cellStyle name="Saída 2 9 2 2 2" xfId="30419" xr:uid="{00000000-0005-0000-0000-000067770000}"/>
    <cellStyle name="Saída 2 9 2 2 3" xfId="30420" xr:uid="{00000000-0005-0000-0000-000068770000}"/>
    <cellStyle name="Saída 2 9 2 2 4" xfId="30421" xr:uid="{00000000-0005-0000-0000-000069770000}"/>
    <cellStyle name="Saída 2 9 2 2 5" xfId="30422" xr:uid="{00000000-0005-0000-0000-00006A770000}"/>
    <cellStyle name="Saída 2 9 2 2 6" xfId="30423" xr:uid="{00000000-0005-0000-0000-00006B770000}"/>
    <cellStyle name="Saída 2 9 2 3" xfId="30424" xr:uid="{00000000-0005-0000-0000-00006C770000}"/>
    <cellStyle name="Saída 2 9 2 3 2" xfId="30425" xr:uid="{00000000-0005-0000-0000-00006D770000}"/>
    <cellStyle name="Saída 2 9 2 3 3" xfId="30426" xr:uid="{00000000-0005-0000-0000-00006E770000}"/>
    <cellStyle name="Saída 2 9 2 3 4" xfId="30427" xr:uid="{00000000-0005-0000-0000-00006F770000}"/>
    <cellStyle name="Saída 2 9 2 3 5" xfId="30428" xr:uid="{00000000-0005-0000-0000-000070770000}"/>
    <cellStyle name="Saída 2 9 2 3 6" xfId="30429" xr:uid="{00000000-0005-0000-0000-000071770000}"/>
    <cellStyle name="Saída 2 9 2 4" xfId="30430" xr:uid="{00000000-0005-0000-0000-000072770000}"/>
    <cellStyle name="Saída 2 9 3" xfId="30431" xr:uid="{00000000-0005-0000-0000-000073770000}"/>
    <cellStyle name="Saída 2 9 3 2" xfId="30432" xr:uid="{00000000-0005-0000-0000-000074770000}"/>
    <cellStyle name="Saída 2 9 3 3" xfId="30433" xr:uid="{00000000-0005-0000-0000-000075770000}"/>
    <cellStyle name="Saída 2 9 3 4" xfId="30434" xr:uid="{00000000-0005-0000-0000-000076770000}"/>
    <cellStyle name="Saída 2 9 3 5" xfId="30435" xr:uid="{00000000-0005-0000-0000-000077770000}"/>
    <cellStyle name="Saída 2 9 3 6" xfId="30436" xr:uid="{00000000-0005-0000-0000-000078770000}"/>
    <cellStyle name="Saída 3" xfId="30437" xr:uid="{00000000-0005-0000-0000-000079770000}"/>
    <cellStyle name="Saída 3 2" xfId="30438" xr:uid="{00000000-0005-0000-0000-00007A770000}"/>
    <cellStyle name="Saída 3 2 2" xfId="30439" xr:uid="{00000000-0005-0000-0000-00007B770000}"/>
    <cellStyle name="Saída 3 2 2 2" xfId="30440" xr:uid="{00000000-0005-0000-0000-00007C770000}"/>
    <cellStyle name="Saída 3 2 2 2 2" xfId="30441" xr:uid="{00000000-0005-0000-0000-00007D770000}"/>
    <cellStyle name="Saída 3 2 2 2 2 2" xfId="30442" xr:uid="{00000000-0005-0000-0000-00007E770000}"/>
    <cellStyle name="Saída 3 2 2 2 2 3" xfId="30443" xr:uid="{00000000-0005-0000-0000-00007F770000}"/>
    <cellStyle name="Saída 3 2 2 2 2 4" xfId="30444" xr:uid="{00000000-0005-0000-0000-000080770000}"/>
    <cellStyle name="Saída 3 2 2 2 2 5" xfId="30445" xr:uid="{00000000-0005-0000-0000-000081770000}"/>
    <cellStyle name="Saída 3 2 2 2 2 6" xfId="30446" xr:uid="{00000000-0005-0000-0000-000082770000}"/>
    <cellStyle name="Saída 3 2 2 2 3" xfId="30447" xr:uid="{00000000-0005-0000-0000-000083770000}"/>
    <cellStyle name="Saída 3 2 2 2 3 2" xfId="30448" xr:uid="{00000000-0005-0000-0000-000084770000}"/>
    <cellStyle name="Saída 3 2 2 2 3 3" xfId="30449" xr:uid="{00000000-0005-0000-0000-000085770000}"/>
    <cellStyle name="Saída 3 2 2 2 3 4" xfId="30450" xr:uid="{00000000-0005-0000-0000-000086770000}"/>
    <cellStyle name="Saída 3 2 2 2 3 5" xfId="30451" xr:uid="{00000000-0005-0000-0000-000087770000}"/>
    <cellStyle name="Saída 3 2 2 2 3 6" xfId="30452" xr:uid="{00000000-0005-0000-0000-000088770000}"/>
    <cellStyle name="Saída 3 2 2 2 4" xfId="30453" xr:uid="{00000000-0005-0000-0000-000089770000}"/>
    <cellStyle name="Saída 3 2 2 3" xfId="30454" xr:uid="{00000000-0005-0000-0000-00008A770000}"/>
    <cellStyle name="Saída 3 2 2 3 2" xfId="30455" xr:uid="{00000000-0005-0000-0000-00008B770000}"/>
    <cellStyle name="Saída 3 2 2 3 3" xfId="30456" xr:uid="{00000000-0005-0000-0000-00008C770000}"/>
    <cellStyle name="Saída 3 2 2 3 4" xfId="30457" xr:uid="{00000000-0005-0000-0000-00008D770000}"/>
    <cellStyle name="Saída 3 2 2 3 5" xfId="30458" xr:uid="{00000000-0005-0000-0000-00008E770000}"/>
    <cellStyle name="Saída 3 2 2 3 6" xfId="30459" xr:uid="{00000000-0005-0000-0000-00008F770000}"/>
    <cellStyle name="Saída 3 2 3" xfId="30460" xr:uid="{00000000-0005-0000-0000-000090770000}"/>
    <cellStyle name="Saída 3 2 3 2" xfId="30461" xr:uid="{00000000-0005-0000-0000-000091770000}"/>
    <cellStyle name="Saída 3 2 3 2 2" xfId="30462" xr:uid="{00000000-0005-0000-0000-000092770000}"/>
    <cellStyle name="Saída 3 2 3 2 3" xfId="30463" xr:uid="{00000000-0005-0000-0000-000093770000}"/>
    <cellStyle name="Saída 3 2 3 2 4" xfId="30464" xr:uid="{00000000-0005-0000-0000-000094770000}"/>
    <cellStyle name="Saída 3 2 3 2 5" xfId="30465" xr:uid="{00000000-0005-0000-0000-000095770000}"/>
    <cellStyle name="Saída 3 2 3 2 6" xfId="30466" xr:uid="{00000000-0005-0000-0000-000096770000}"/>
    <cellStyle name="Saída 3 2 3 3" xfId="30467" xr:uid="{00000000-0005-0000-0000-000097770000}"/>
    <cellStyle name="Saída 3 2 3 3 2" xfId="30468" xr:uid="{00000000-0005-0000-0000-000098770000}"/>
    <cellStyle name="Saída 3 2 3 3 3" xfId="30469" xr:uid="{00000000-0005-0000-0000-000099770000}"/>
    <cellStyle name="Saída 3 2 3 3 4" xfId="30470" xr:uid="{00000000-0005-0000-0000-00009A770000}"/>
    <cellStyle name="Saída 3 2 3 3 5" xfId="30471" xr:uid="{00000000-0005-0000-0000-00009B770000}"/>
    <cellStyle name="Saída 3 2 3 3 6" xfId="30472" xr:uid="{00000000-0005-0000-0000-00009C770000}"/>
    <cellStyle name="Saída 3 2 3 4" xfId="30473" xr:uid="{00000000-0005-0000-0000-00009D770000}"/>
    <cellStyle name="Saída 3 2 4" xfId="30474" xr:uid="{00000000-0005-0000-0000-00009E770000}"/>
    <cellStyle name="Saída 3 2 4 2" xfId="30475" xr:uid="{00000000-0005-0000-0000-00009F770000}"/>
    <cellStyle name="Saída 3 2 4 2 2" xfId="30476" xr:uid="{00000000-0005-0000-0000-0000A0770000}"/>
    <cellStyle name="Saída 3 2 4 2 3" xfId="30477" xr:uid="{00000000-0005-0000-0000-0000A1770000}"/>
    <cellStyle name="Saída 3 2 4 2 4" xfId="30478" xr:uid="{00000000-0005-0000-0000-0000A2770000}"/>
    <cellStyle name="Saída 3 2 4 2 5" xfId="30479" xr:uid="{00000000-0005-0000-0000-0000A3770000}"/>
    <cellStyle name="Saída 3 2 4 2 6" xfId="30480" xr:uid="{00000000-0005-0000-0000-0000A4770000}"/>
    <cellStyle name="Saída 3 2 4 3" xfId="30481" xr:uid="{00000000-0005-0000-0000-0000A5770000}"/>
    <cellStyle name="Saída 3 2 4 4" xfId="30482" xr:uid="{00000000-0005-0000-0000-0000A6770000}"/>
    <cellStyle name="Saída 3 2 4 5" xfId="30483" xr:uid="{00000000-0005-0000-0000-0000A7770000}"/>
    <cellStyle name="Saída 3 2 4 6" xfId="30484" xr:uid="{00000000-0005-0000-0000-0000A8770000}"/>
    <cellStyle name="Saída 3 2 4 7" xfId="30485" xr:uid="{00000000-0005-0000-0000-0000A9770000}"/>
    <cellStyle name="Saída 3 2 4 8" xfId="30486" xr:uid="{00000000-0005-0000-0000-0000AA770000}"/>
    <cellStyle name="Saída 3 3" xfId="30487" xr:uid="{00000000-0005-0000-0000-0000AB770000}"/>
    <cellStyle name="Saída 3 3 2" xfId="30488" xr:uid="{00000000-0005-0000-0000-0000AC770000}"/>
    <cellStyle name="Saída 3 3 2 2" xfId="30489" xr:uid="{00000000-0005-0000-0000-0000AD770000}"/>
    <cellStyle name="Saída 3 3 2 2 2" xfId="30490" xr:uid="{00000000-0005-0000-0000-0000AE770000}"/>
    <cellStyle name="Saída 3 3 2 2 3" xfId="30491" xr:uid="{00000000-0005-0000-0000-0000AF770000}"/>
    <cellStyle name="Saída 3 3 2 2 4" xfId="30492" xr:uid="{00000000-0005-0000-0000-0000B0770000}"/>
    <cellStyle name="Saída 3 3 2 2 5" xfId="30493" xr:uid="{00000000-0005-0000-0000-0000B1770000}"/>
    <cellStyle name="Saída 3 3 2 2 6" xfId="30494" xr:uid="{00000000-0005-0000-0000-0000B2770000}"/>
    <cellStyle name="Saída 3 3 2 3" xfId="30495" xr:uid="{00000000-0005-0000-0000-0000B3770000}"/>
    <cellStyle name="Saída 3 3 2 3 2" xfId="30496" xr:uid="{00000000-0005-0000-0000-0000B4770000}"/>
    <cellStyle name="Saída 3 3 2 3 3" xfId="30497" xr:uid="{00000000-0005-0000-0000-0000B5770000}"/>
    <cellStyle name="Saída 3 3 2 3 4" xfId="30498" xr:uid="{00000000-0005-0000-0000-0000B6770000}"/>
    <cellStyle name="Saída 3 3 2 3 5" xfId="30499" xr:uid="{00000000-0005-0000-0000-0000B7770000}"/>
    <cellStyle name="Saída 3 3 2 3 6" xfId="30500" xr:uid="{00000000-0005-0000-0000-0000B8770000}"/>
    <cellStyle name="Saída 3 3 2 4" xfId="30501" xr:uid="{00000000-0005-0000-0000-0000B9770000}"/>
    <cellStyle name="Saída 3 3 3" xfId="30502" xr:uid="{00000000-0005-0000-0000-0000BA770000}"/>
    <cellStyle name="Saída 3 3 3 2" xfId="30503" xr:uid="{00000000-0005-0000-0000-0000BB770000}"/>
    <cellStyle name="Saída 3 3 3 2 2" xfId="30504" xr:uid="{00000000-0005-0000-0000-0000BC770000}"/>
    <cellStyle name="Saída 3 3 3 2 3" xfId="30505" xr:uid="{00000000-0005-0000-0000-0000BD770000}"/>
    <cellStyle name="Saída 3 3 3 2 4" xfId="30506" xr:uid="{00000000-0005-0000-0000-0000BE770000}"/>
    <cellStyle name="Saída 3 3 3 2 5" xfId="30507" xr:uid="{00000000-0005-0000-0000-0000BF770000}"/>
    <cellStyle name="Saída 3 3 3 2 6" xfId="30508" xr:uid="{00000000-0005-0000-0000-0000C0770000}"/>
    <cellStyle name="Saída 3 3 3 3" xfId="30509" xr:uid="{00000000-0005-0000-0000-0000C1770000}"/>
    <cellStyle name="Saída 3 3 3 4" xfId="30510" xr:uid="{00000000-0005-0000-0000-0000C2770000}"/>
    <cellStyle name="Saída 3 3 3 5" xfId="30511" xr:uid="{00000000-0005-0000-0000-0000C3770000}"/>
    <cellStyle name="Saída 3 3 3 6" xfId="30512" xr:uid="{00000000-0005-0000-0000-0000C4770000}"/>
    <cellStyle name="Saída 3 3 3 7" xfId="30513" xr:uid="{00000000-0005-0000-0000-0000C5770000}"/>
    <cellStyle name="Saída 3 3 3 8" xfId="30514" xr:uid="{00000000-0005-0000-0000-0000C6770000}"/>
    <cellStyle name="Saída 3 4" xfId="30515" xr:uid="{00000000-0005-0000-0000-0000C7770000}"/>
    <cellStyle name="Saída 3 4 2" xfId="30516" xr:uid="{00000000-0005-0000-0000-0000C8770000}"/>
    <cellStyle name="Saída 3 4 3" xfId="30517" xr:uid="{00000000-0005-0000-0000-0000C9770000}"/>
    <cellStyle name="Saída 3 4 4" xfId="30518" xr:uid="{00000000-0005-0000-0000-0000CA770000}"/>
    <cellStyle name="Saída 3 4 5" xfId="30519" xr:uid="{00000000-0005-0000-0000-0000CB770000}"/>
    <cellStyle name="Saída 3 4 6" xfId="30520" xr:uid="{00000000-0005-0000-0000-0000CC770000}"/>
    <cellStyle name="Saída 3 4 7" xfId="30521" xr:uid="{00000000-0005-0000-0000-0000CD770000}"/>
    <cellStyle name="Saída 3 5" xfId="30522" xr:uid="{00000000-0005-0000-0000-0000CE770000}"/>
    <cellStyle name="Saída 3 5 2" xfId="30523" xr:uid="{00000000-0005-0000-0000-0000CF770000}"/>
    <cellStyle name="Saída 3 5 3" xfId="30524" xr:uid="{00000000-0005-0000-0000-0000D0770000}"/>
    <cellStyle name="Saída 3 5 4" xfId="30525" xr:uid="{00000000-0005-0000-0000-0000D1770000}"/>
    <cellStyle name="Saída 3 5 5" xfId="30526" xr:uid="{00000000-0005-0000-0000-0000D2770000}"/>
    <cellStyle name="Saída 3 5 6" xfId="30527" xr:uid="{00000000-0005-0000-0000-0000D3770000}"/>
    <cellStyle name="Saída 3 5 7" xfId="30528" xr:uid="{00000000-0005-0000-0000-0000D4770000}"/>
    <cellStyle name="Saída 4" xfId="30529" xr:uid="{00000000-0005-0000-0000-0000D5770000}"/>
    <cellStyle name="Saída 4 2" xfId="30530" xr:uid="{00000000-0005-0000-0000-0000D6770000}"/>
    <cellStyle name="Saída 4 2 2" xfId="30531" xr:uid="{00000000-0005-0000-0000-0000D7770000}"/>
    <cellStyle name="Saída 4 2 3" xfId="30532" xr:uid="{00000000-0005-0000-0000-0000D8770000}"/>
    <cellStyle name="Saída 4 2 4" xfId="30533" xr:uid="{00000000-0005-0000-0000-0000D9770000}"/>
    <cellStyle name="Saída 4 2 5" xfId="30534" xr:uid="{00000000-0005-0000-0000-0000DA770000}"/>
    <cellStyle name="Saída 4 2 6" xfId="30535" xr:uid="{00000000-0005-0000-0000-0000DB770000}"/>
    <cellStyle name="Salida" xfId="30536" xr:uid="{00000000-0005-0000-0000-0000DC770000}"/>
    <cellStyle name="Salida 2" xfId="30537" xr:uid="{00000000-0005-0000-0000-0000DD770000}"/>
    <cellStyle name="Salida 2 2" xfId="30538" xr:uid="{00000000-0005-0000-0000-0000DE770000}"/>
    <cellStyle name="Salida 2 2 2" xfId="30539" xr:uid="{00000000-0005-0000-0000-0000DF770000}"/>
    <cellStyle name="Salida 2 2 2 2" xfId="30540" xr:uid="{00000000-0005-0000-0000-0000E0770000}"/>
    <cellStyle name="Salida 2 2 2 2 2" xfId="30541" xr:uid="{00000000-0005-0000-0000-0000E1770000}"/>
    <cellStyle name="Salida 2 2 2 2 3" xfId="30542" xr:uid="{00000000-0005-0000-0000-0000E2770000}"/>
    <cellStyle name="Salida 2 2 2 2 4" xfId="30543" xr:uid="{00000000-0005-0000-0000-0000E3770000}"/>
    <cellStyle name="Salida 2 2 2 2 5" xfId="30544" xr:uid="{00000000-0005-0000-0000-0000E4770000}"/>
    <cellStyle name="Salida 2 2 2 2 6" xfId="30545" xr:uid="{00000000-0005-0000-0000-0000E5770000}"/>
    <cellStyle name="Salida 2 2 2 3" xfId="30546" xr:uid="{00000000-0005-0000-0000-0000E6770000}"/>
    <cellStyle name="Salida 2 2 2 3 2" xfId="30547" xr:uid="{00000000-0005-0000-0000-0000E7770000}"/>
    <cellStyle name="Salida 2 2 2 3 3" xfId="30548" xr:uid="{00000000-0005-0000-0000-0000E8770000}"/>
    <cellStyle name="Salida 2 2 2 3 4" xfId="30549" xr:uid="{00000000-0005-0000-0000-0000E9770000}"/>
    <cellStyle name="Salida 2 2 2 3 5" xfId="30550" xr:uid="{00000000-0005-0000-0000-0000EA770000}"/>
    <cellStyle name="Salida 2 2 2 3 6" xfId="30551" xr:uid="{00000000-0005-0000-0000-0000EB770000}"/>
    <cellStyle name="Salida 2 2 2 4" xfId="30552" xr:uid="{00000000-0005-0000-0000-0000EC770000}"/>
    <cellStyle name="Salida 2 2 3" xfId="30553" xr:uid="{00000000-0005-0000-0000-0000ED770000}"/>
    <cellStyle name="Salida 2 2 3 2" xfId="30554" xr:uid="{00000000-0005-0000-0000-0000EE770000}"/>
    <cellStyle name="Salida 2 2 3 3" xfId="30555" xr:uid="{00000000-0005-0000-0000-0000EF770000}"/>
    <cellStyle name="Salida 2 2 3 4" xfId="30556" xr:uid="{00000000-0005-0000-0000-0000F0770000}"/>
    <cellStyle name="Salida 2 2 3 5" xfId="30557" xr:uid="{00000000-0005-0000-0000-0000F1770000}"/>
    <cellStyle name="Salida 2 2 3 6" xfId="30558" xr:uid="{00000000-0005-0000-0000-0000F2770000}"/>
    <cellStyle name="Salida 2 3" xfId="30559" xr:uid="{00000000-0005-0000-0000-0000F3770000}"/>
    <cellStyle name="Salida 2 3 2" xfId="30560" xr:uid="{00000000-0005-0000-0000-0000F4770000}"/>
    <cellStyle name="Salida 2 3 2 2" xfId="30561" xr:uid="{00000000-0005-0000-0000-0000F5770000}"/>
    <cellStyle name="Salida 2 3 2 3" xfId="30562" xr:uid="{00000000-0005-0000-0000-0000F6770000}"/>
    <cellStyle name="Salida 2 3 2 4" xfId="30563" xr:uid="{00000000-0005-0000-0000-0000F7770000}"/>
    <cellStyle name="Salida 2 3 2 5" xfId="30564" xr:uid="{00000000-0005-0000-0000-0000F8770000}"/>
    <cellStyle name="Salida 2 3 2 6" xfId="30565" xr:uid="{00000000-0005-0000-0000-0000F9770000}"/>
    <cellStyle name="Salida 2 3 3" xfId="30566" xr:uid="{00000000-0005-0000-0000-0000FA770000}"/>
    <cellStyle name="Salida 2 3 3 2" xfId="30567" xr:uid="{00000000-0005-0000-0000-0000FB770000}"/>
    <cellStyle name="Salida 2 3 3 3" xfId="30568" xr:uid="{00000000-0005-0000-0000-0000FC770000}"/>
    <cellStyle name="Salida 2 3 3 4" xfId="30569" xr:uid="{00000000-0005-0000-0000-0000FD770000}"/>
    <cellStyle name="Salida 2 3 3 5" xfId="30570" xr:uid="{00000000-0005-0000-0000-0000FE770000}"/>
    <cellStyle name="Salida 2 3 3 6" xfId="30571" xr:uid="{00000000-0005-0000-0000-0000FF770000}"/>
    <cellStyle name="Salida 2 3 4" xfId="30572" xr:uid="{00000000-0005-0000-0000-000000780000}"/>
    <cellStyle name="Salida 2 4" xfId="30573" xr:uid="{00000000-0005-0000-0000-000001780000}"/>
    <cellStyle name="Salida 2 4 2" xfId="30574" xr:uid="{00000000-0005-0000-0000-000002780000}"/>
    <cellStyle name="Salida 2 4 2 2" xfId="30575" xr:uid="{00000000-0005-0000-0000-000003780000}"/>
    <cellStyle name="Salida 2 4 2 3" xfId="30576" xr:uid="{00000000-0005-0000-0000-000004780000}"/>
    <cellStyle name="Salida 2 4 2 4" xfId="30577" xr:uid="{00000000-0005-0000-0000-000005780000}"/>
    <cellStyle name="Salida 2 4 2 5" xfId="30578" xr:uid="{00000000-0005-0000-0000-000006780000}"/>
    <cellStyle name="Salida 2 4 2 6" xfId="30579" xr:uid="{00000000-0005-0000-0000-000007780000}"/>
    <cellStyle name="Salida 2 4 3" xfId="30580" xr:uid="{00000000-0005-0000-0000-000008780000}"/>
    <cellStyle name="Salida 2 4 4" xfId="30581" xr:uid="{00000000-0005-0000-0000-000009780000}"/>
    <cellStyle name="Salida 2 4 5" xfId="30582" xr:uid="{00000000-0005-0000-0000-00000A780000}"/>
    <cellStyle name="Salida 2 4 6" xfId="30583" xr:uid="{00000000-0005-0000-0000-00000B780000}"/>
    <cellStyle name="Salida 2 4 7" xfId="30584" xr:uid="{00000000-0005-0000-0000-00000C780000}"/>
    <cellStyle name="Salida 2 4 8" xfId="30585" xr:uid="{00000000-0005-0000-0000-00000D780000}"/>
    <cellStyle name="Salida 3" xfId="30586" xr:uid="{00000000-0005-0000-0000-00000E780000}"/>
    <cellStyle name="Salida 3 2" xfId="30587" xr:uid="{00000000-0005-0000-0000-00000F780000}"/>
    <cellStyle name="Salida 3 2 2" xfId="30588" xr:uid="{00000000-0005-0000-0000-000010780000}"/>
    <cellStyle name="Salida 3 2 2 2" xfId="30589" xr:uid="{00000000-0005-0000-0000-000011780000}"/>
    <cellStyle name="Salida 3 2 2 3" xfId="30590" xr:uid="{00000000-0005-0000-0000-000012780000}"/>
    <cellStyle name="Salida 3 2 2 4" xfId="30591" xr:uid="{00000000-0005-0000-0000-000013780000}"/>
    <cellStyle name="Salida 3 2 2 5" xfId="30592" xr:uid="{00000000-0005-0000-0000-000014780000}"/>
    <cellStyle name="Salida 3 2 2 6" xfId="30593" xr:uid="{00000000-0005-0000-0000-000015780000}"/>
    <cellStyle name="Salida 3 2 3" xfId="30594" xr:uid="{00000000-0005-0000-0000-000016780000}"/>
    <cellStyle name="Salida 3 2 3 2" xfId="30595" xr:uid="{00000000-0005-0000-0000-000017780000}"/>
    <cellStyle name="Salida 3 2 3 3" xfId="30596" xr:uid="{00000000-0005-0000-0000-000018780000}"/>
    <cellStyle name="Salida 3 2 3 4" xfId="30597" xr:uid="{00000000-0005-0000-0000-000019780000}"/>
    <cellStyle name="Salida 3 2 3 5" xfId="30598" xr:uid="{00000000-0005-0000-0000-00001A780000}"/>
    <cellStyle name="Salida 3 2 3 6" xfId="30599" xr:uid="{00000000-0005-0000-0000-00001B780000}"/>
    <cellStyle name="Salida 3 2 4" xfId="30600" xr:uid="{00000000-0005-0000-0000-00001C780000}"/>
    <cellStyle name="Salida 3 3" xfId="30601" xr:uid="{00000000-0005-0000-0000-00001D780000}"/>
    <cellStyle name="Salida 3 3 2" xfId="30602" xr:uid="{00000000-0005-0000-0000-00001E780000}"/>
    <cellStyle name="Salida 3 3 2 2" xfId="30603" xr:uid="{00000000-0005-0000-0000-00001F780000}"/>
    <cellStyle name="Salida 3 3 2 3" xfId="30604" xr:uid="{00000000-0005-0000-0000-000020780000}"/>
    <cellStyle name="Salida 3 3 2 4" xfId="30605" xr:uid="{00000000-0005-0000-0000-000021780000}"/>
    <cellStyle name="Salida 3 3 2 5" xfId="30606" xr:uid="{00000000-0005-0000-0000-000022780000}"/>
    <cellStyle name="Salida 3 3 2 6" xfId="30607" xr:uid="{00000000-0005-0000-0000-000023780000}"/>
    <cellStyle name="Salida 3 3 3" xfId="30608" xr:uid="{00000000-0005-0000-0000-000024780000}"/>
    <cellStyle name="Salida 3 3 4" xfId="30609" xr:uid="{00000000-0005-0000-0000-000025780000}"/>
    <cellStyle name="Salida 3 3 5" xfId="30610" xr:uid="{00000000-0005-0000-0000-000026780000}"/>
    <cellStyle name="Salida 3 3 6" xfId="30611" xr:uid="{00000000-0005-0000-0000-000027780000}"/>
    <cellStyle name="Salida 3 3 7" xfId="30612" xr:uid="{00000000-0005-0000-0000-000028780000}"/>
    <cellStyle name="Salida 3 3 8" xfId="30613" xr:uid="{00000000-0005-0000-0000-000029780000}"/>
    <cellStyle name="Salida 4" xfId="30614" xr:uid="{00000000-0005-0000-0000-00002A780000}"/>
    <cellStyle name="Salida 4 2" xfId="30615" xr:uid="{00000000-0005-0000-0000-00002B780000}"/>
    <cellStyle name="Salida 4 3" xfId="30616" xr:uid="{00000000-0005-0000-0000-00002C780000}"/>
    <cellStyle name="Salida 4 4" xfId="30617" xr:uid="{00000000-0005-0000-0000-00002D780000}"/>
    <cellStyle name="Salida 4 5" xfId="30618" xr:uid="{00000000-0005-0000-0000-00002E780000}"/>
    <cellStyle name="Salida 4 6" xfId="30619" xr:uid="{00000000-0005-0000-0000-00002F780000}"/>
    <cellStyle name="Salida 4 7" xfId="30620" xr:uid="{00000000-0005-0000-0000-000030780000}"/>
    <cellStyle name="Salida 5" xfId="30621" xr:uid="{00000000-0005-0000-0000-000031780000}"/>
    <cellStyle name="Salida 5 2" xfId="30622" xr:uid="{00000000-0005-0000-0000-000032780000}"/>
    <cellStyle name="Salida 5 3" xfId="30623" xr:uid="{00000000-0005-0000-0000-000033780000}"/>
    <cellStyle name="Salida 5 4" xfId="30624" xr:uid="{00000000-0005-0000-0000-000034780000}"/>
    <cellStyle name="Salida 5 5" xfId="30625" xr:uid="{00000000-0005-0000-0000-000035780000}"/>
    <cellStyle name="Salida 5 6" xfId="30626" xr:uid="{00000000-0005-0000-0000-000036780000}"/>
    <cellStyle name="Salida 5 7" xfId="30627" xr:uid="{00000000-0005-0000-0000-000037780000}"/>
    <cellStyle name="Separador de m" xfId="43954" xr:uid="{00000000-0005-0000-0000-000038780000}"/>
    <cellStyle name="Separador de milhares 10" xfId="30628" xr:uid="{00000000-0005-0000-0000-000039780000}"/>
    <cellStyle name="Separador de milhares 10 10" xfId="30629" xr:uid="{00000000-0005-0000-0000-00003A780000}"/>
    <cellStyle name="Separador de milhares 10 10 2" xfId="30630" xr:uid="{00000000-0005-0000-0000-00003B780000}"/>
    <cellStyle name="Separador de milhares 10 10 2 2" xfId="30631" xr:uid="{00000000-0005-0000-0000-00003C780000}"/>
    <cellStyle name="Separador de milhares 10 10 2 2 2" xfId="30632" xr:uid="{00000000-0005-0000-0000-00003D780000}"/>
    <cellStyle name="Separador de milhares 10 10 2 3" xfId="30633" xr:uid="{00000000-0005-0000-0000-00003E780000}"/>
    <cellStyle name="Separador de milhares 10 10 3" xfId="30634" xr:uid="{00000000-0005-0000-0000-00003F780000}"/>
    <cellStyle name="Separador de milhares 10 10 3 2" xfId="30635" xr:uid="{00000000-0005-0000-0000-000040780000}"/>
    <cellStyle name="Separador de milhares 10 10 3 2 2" xfId="30636" xr:uid="{00000000-0005-0000-0000-000041780000}"/>
    <cellStyle name="Separador de milhares 10 10 3 3" xfId="30637" xr:uid="{00000000-0005-0000-0000-000042780000}"/>
    <cellStyle name="Separador de milhares 10 10 4" xfId="30638" xr:uid="{00000000-0005-0000-0000-000043780000}"/>
    <cellStyle name="Separador de milhares 10 10 4 2" xfId="30639" xr:uid="{00000000-0005-0000-0000-000044780000}"/>
    <cellStyle name="Separador de milhares 10 10 5" xfId="30640" xr:uid="{00000000-0005-0000-0000-000045780000}"/>
    <cellStyle name="Separador de milhares 10 11" xfId="30641" xr:uid="{00000000-0005-0000-0000-000046780000}"/>
    <cellStyle name="Separador de milhares 10 11 2" xfId="30642" xr:uid="{00000000-0005-0000-0000-000047780000}"/>
    <cellStyle name="Separador de milhares 10 11 2 2" xfId="30643" xr:uid="{00000000-0005-0000-0000-000048780000}"/>
    <cellStyle name="Separador de milhares 10 11 2 2 2" xfId="30644" xr:uid="{00000000-0005-0000-0000-000049780000}"/>
    <cellStyle name="Separador de milhares 10 11 2 3" xfId="30645" xr:uid="{00000000-0005-0000-0000-00004A780000}"/>
    <cellStyle name="Separador de milhares 10 11 3" xfId="30646" xr:uid="{00000000-0005-0000-0000-00004B780000}"/>
    <cellStyle name="Separador de milhares 10 11 3 2" xfId="30647" xr:uid="{00000000-0005-0000-0000-00004C780000}"/>
    <cellStyle name="Separador de milhares 10 11 3 2 2" xfId="30648" xr:uid="{00000000-0005-0000-0000-00004D780000}"/>
    <cellStyle name="Separador de milhares 10 11 3 3" xfId="30649" xr:uid="{00000000-0005-0000-0000-00004E780000}"/>
    <cellStyle name="Separador de milhares 10 11 4" xfId="30650" xr:uid="{00000000-0005-0000-0000-00004F780000}"/>
    <cellStyle name="Separador de milhares 10 11 4 2" xfId="30651" xr:uid="{00000000-0005-0000-0000-000050780000}"/>
    <cellStyle name="Separador de milhares 10 11 5" xfId="30652" xr:uid="{00000000-0005-0000-0000-000051780000}"/>
    <cellStyle name="Separador de milhares 10 12" xfId="30653" xr:uid="{00000000-0005-0000-0000-000052780000}"/>
    <cellStyle name="Separador de milhares 10 12 2" xfId="30654" xr:uid="{00000000-0005-0000-0000-000053780000}"/>
    <cellStyle name="Separador de milhares 10 12 2 2" xfId="30655" xr:uid="{00000000-0005-0000-0000-000054780000}"/>
    <cellStyle name="Separador de milhares 10 12 2 2 2" xfId="30656" xr:uid="{00000000-0005-0000-0000-000055780000}"/>
    <cellStyle name="Separador de milhares 10 12 2 3" xfId="30657" xr:uid="{00000000-0005-0000-0000-000056780000}"/>
    <cellStyle name="Separador de milhares 10 12 3" xfId="30658" xr:uid="{00000000-0005-0000-0000-000057780000}"/>
    <cellStyle name="Separador de milhares 10 12 3 2" xfId="30659" xr:uid="{00000000-0005-0000-0000-000058780000}"/>
    <cellStyle name="Separador de milhares 10 12 3 2 2" xfId="30660" xr:uid="{00000000-0005-0000-0000-000059780000}"/>
    <cellStyle name="Separador de milhares 10 12 3 3" xfId="30661" xr:uid="{00000000-0005-0000-0000-00005A780000}"/>
    <cellStyle name="Separador de milhares 10 12 4" xfId="30662" xr:uid="{00000000-0005-0000-0000-00005B780000}"/>
    <cellStyle name="Separador de milhares 10 12 4 2" xfId="30663" xr:uid="{00000000-0005-0000-0000-00005C780000}"/>
    <cellStyle name="Separador de milhares 10 12 5" xfId="30664" xr:uid="{00000000-0005-0000-0000-00005D780000}"/>
    <cellStyle name="Separador de milhares 10 13" xfId="30665" xr:uid="{00000000-0005-0000-0000-00005E780000}"/>
    <cellStyle name="Separador de milhares 10 13 2" xfId="30666" xr:uid="{00000000-0005-0000-0000-00005F780000}"/>
    <cellStyle name="Separador de milhares 10 13 2 2" xfId="30667" xr:uid="{00000000-0005-0000-0000-000060780000}"/>
    <cellStyle name="Separador de milhares 10 13 2 2 2" xfId="30668" xr:uid="{00000000-0005-0000-0000-000061780000}"/>
    <cellStyle name="Separador de milhares 10 13 2 3" xfId="30669" xr:uid="{00000000-0005-0000-0000-000062780000}"/>
    <cellStyle name="Separador de milhares 10 13 3" xfId="30670" xr:uid="{00000000-0005-0000-0000-000063780000}"/>
    <cellStyle name="Separador de milhares 10 13 3 2" xfId="30671" xr:uid="{00000000-0005-0000-0000-000064780000}"/>
    <cellStyle name="Separador de milhares 10 13 3 2 2" xfId="30672" xr:uid="{00000000-0005-0000-0000-000065780000}"/>
    <cellStyle name="Separador de milhares 10 13 3 3" xfId="30673" xr:uid="{00000000-0005-0000-0000-000066780000}"/>
    <cellStyle name="Separador de milhares 10 13 4" xfId="30674" xr:uid="{00000000-0005-0000-0000-000067780000}"/>
    <cellStyle name="Separador de milhares 10 13 4 2" xfId="30675" xr:uid="{00000000-0005-0000-0000-000068780000}"/>
    <cellStyle name="Separador de milhares 10 13 5" xfId="30676" xr:uid="{00000000-0005-0000-0000-000069780000}"/>
    <cellStyle name="Separador de milhares 10 14" xfId="30677" xr:uid="{00000000-0005-0000-0000-00006A780000}"/>
    <cellStyle name="Separador de milhares 10 14 2" xfId="30678" xr:uid="{00000000-0005-0000-0000-00006B780000}"/>
    <cellStyle name="Separador de milhares 10 14 2 2" xfId="30679" xr:uid="{00000000-0005-0000-0000-00006C780000}"/>
    <cellStyle name="Separador de milhares 10 14 2 2 2" xfId="30680" xr:uid="{00000000-0005-0000-0000-00006D780000}"/>
    <cellStyle name="Separador de milhares 10 14 2 3" xfId="30681" xr:uid="{00000000-0005-0000-0000-00006E780000}"/>
    <cellStyle name="Separador de milhares 10 14 3" xfId="30682" xr:uid="{00000000-0005-0000-0000-00006F780000}"/>
    <cellStyle name="Separador de milhares 10 14 3 2" xfId="30683" xr:uid="{00000000-0005-0000-0000-000070780000}"/>
    <cellStyle name="Separador de milhares 10 14 3 2 2" xfId="30684" xr:uid="{00000000-0005-0000-0000-000071780000}"/>
    <cellStyle name="Separador de milhares 10 14 3 3" xfId="30685" xr:uid="{00000000-0005-0000-0000-000072780000}"/>
    <cellStyle name="Separador de milhares 10 14 4" xfId="30686" xr:uid="{00000000-0005-0000-0000-000073780000}"/>
    <cellStyle name="Separador de milhares 10 14 4 2" xfId="30687" xr:uid="{00000000-0005-0000-0000-000074780000}"/>
    <cellStyle name="Separador de milhares 10 14 5" xfId="30688" xr:uid="{00000000-0005-0000-0000-000075780000}"/>
    <cellStyle name="Separador de milhares 10 15" xfId="30689" xr:uid="{00000000-0005-0000-0000-000076780000}"/>
    <cellStyle name="Separador de milhares 10 15 2" xfId="30690" xr:uid="{00000000-0005-0000-0000-000077780000}"/>
    <cellStyle name="Separador de milhares 10 15 2 2" xfId="30691" xr:uid="{00000000-0005-0000-0000-000078780000}"/>
    <cellStyle name="Separador de milhares 10 15 2 2 2" xfId="30692" xr:uid="{00000000-0005-0000-0000-000079780000}"/>
    <cellStyle name="Separador de milhares 10 15 2 3" xfId="30693" xr:uid="{00000000-0005-0000-0000-00007A780000}"/>
    <cellStyle name="Separador de milhares 10 15 3" xfId="30694" xr:uid="{00000000-0005-0000-0000-00007B780000}"/>
    <cellStyle name="Separador de milhares 10 15 3 2" xfId="30695" xr:uid="{00000000-0005-0000-0000-00007C780000}"/>
    <cellStyle name="Separador de milhares 10 15 3 2 2" xfId="30696" xr:uid="{00000000-0005-0000-0000-00007D780000}"/>
    <cellStyle name="Separador de milhares 10 15 3 3" xfId="30697" xr:uid="{00000000-0005-0000-0000-00007E780000}"/>
    <cellStyle name="Separador de milhares 10 15 4" xfId="30698" xr:uid="{00000000-0005-0000-0000-00007F780000}"/>
    <cellStyle name="Separador de milhares 10 15 4 2" xfId="30699" xr:uid="{00000000-0005-0000-0000-000080780000}"/>
    <cellStyle name="Separador de milhares 10 15 5" xfId="30700" xr:uid="{00000000-0005-0000-0000-000081780000}"/>
    <cellStyle name="Separador de milhares 10 16" xfId="30701" xr:uid="{00000000-0005-0000-0000-000082780000}"/>
    <cellStyle name="Separador de milhares 10 16 2" xfId="30702" xr:uid="{00000000-0005-0000-0000-000083780000}"/>
    <cellStyle name="Separador de milhares 10 16 2 2" xfId="30703" xr:uid="{00000000-0005-0000-0000-000084780000}"/>
    <cellStyle name="Separador de milhares 10 16 3" xfId="30704" xr:uid="{00000000-0005-0000-0000-000085780000}"/>
    <cellStyle name="Separador de milhares 10 17" xfId="30705" xr:uid="{00000000-0005-0000-0000-000086780000}"/>
    <cellStyle name="Separador de milhares 10 17 2" xfId="30706" xr:uid="{00000000-0005-0000-0000-000087780000}"/>
    <cellStyle name="Separador de milhares 10 17 2 2" xfId="30707" xr:uid="{00000000-0005-0000-0000-000088780000}"/>
    <cellStyle name="Separador de milhares 10 17 3" xfId="30708" xr:uid="{00000000-0005-0000-0000-000089780000}"/>
    <cellStyle name="Separador de milhares 10 18" xfId="30709" xr:uid="{00000000-0005-0000-0000-00008A780000}"/>
    <cellStyle name="Separador de milhares 10 18 2" xfId="30710" xr:uid="{00000000-0005-0000-0000-00008B780000}"/>
    <cellStyle name="Separador de milhares 10 19" xfId="30711" xr:uid="{00000000-0005-0000-0000-00008C780000}"/>
    <cellStyle name="Separador de milhares 10 2" xfId="30712" xr:uid="{00000000-0005-0000-0000-00008D780000}"/>
    <cellStyle name="Separador de milhares 10 2 10" xfId="30713" xr:uid="{00000000-0005-0000-0000-00008E780000}"/>
    <cellStyle name="Separador de milhares 10 2 10 2" xfId="30714" xr:uid="{00000000-0005-0000-0000-00008F780000}"/>
    <cellStyle name="Separador de milhares 10 2 10 2 2" xfId="30715" xr:uid="{00000000-0005-0000-0000-000090780000}"/>
    <cellStyle name="Separador de milhares 10 2 10 2 2 2" xfId="30716" xr:uid="{00000000-0005-0000-0000-000091780000}"/>
    <cellStyle name="Separador de milhares 10 2 10 2 2 3" xfId="30717" xr:uid="{00000000-0005-0000-0000-000092780000}"/>
    <cellStyle name="Separador de milhares 10 2 10 2 3" xfId="30718" xr:uid="{00000000-0005-0000-0000-000093780000}"/>
    <cellStyle name="Separador de milhares 10 2 10 2 4" xfId="30719" xr:uid="{00000000-0005-0000-0000-000094780000}"/>
    <cellStyle name="Separador de milhares 10 2 10 3" xfId="30720" xr:uid="{00000000-0005-0000-0000-000095780000}"/>
    <cellStyle name="Separador de milhares 10 2 10 3 2" xfId="30721" xr:uid="{00000000-0005-0000-0000-000096780000}"/>
    <cellStyle name="Separador de milhares 10 2 10 3 2 2" xfId="30722" xr:uid="{00000000-0005-0000-0000-000097780000}"/>
    <cellStyle name="Separador de milhares 10 2 10 3 2 3" xfId="30723" xr:uid="{00000000-0005-0000-0000-000098780000}"/>
    <cellStyle name="Separador de milhares 10 2 10 3 3" xfId="30724" xr:uid="{00000000-0005-0000-0000-000099780000}"/>
    <cellStyle name="Separador de milhares 10 2 10 3 4" xfId="30725" xr:uid="{00000000-0005-0000-0000-00009A780000}"/>
    <cellStyle name="Separador de milhares 10 2 10 4" xfId="30726" xr:uid="{00000000-0005-0000-0000-00009B780000}"/>
    <cellStyle name="Separador de milhares 10 2 10 4 2" xfId="30727" xr:uid="{00000000-0005-0000-0000-00009C780000}"/>
    <cellStyle name="Separador de milhares 10 2 10 4 2 2" xfId="30728" xr:uid="{00000000-0005-0000-0000-00009D780000}"/>
    <cellStyle name="Separador de milhares 10 2 10 4 2 3" xfId="30729" xr:uid="{00000000-0005-0000-0000-00009E780000}"/>
    <cellStyle name="Separador de milhares 10 2 10 4 3" xfId="30730" xr:uid="{00000000-0005-0000-0000-00009F780000}"/>
    <cellStyle name="Separador de milhares 10 2 10 4 4" xfId="30731" xr:uid="{00000000-0005-0000-0000-0000A0780000}"/>
    <cellStyle name="Separador de milhares 10 2 10 5" xfId="30732" xr:uid="{00000000-0005-0000-0000-0000A1780000}"/>
    <cellStyle name="Separador de milhares 10 2 10 5 2" xfId="30733" xr:uid="{00000000-0005-0000-0000-0000A2780000}"/>
    <cellStyle name="Separador de milhares 10 2 10 5 3" xfId="30734" xr:uid="{00000000-0005-0000-0000-0000A3780000}"/>
    <cellStyle name="Separador de milhares 10 2 10 6" xfId="30735" xr:uid="{00000000-0005-0000-0000-0000A4780000}"/>
    <cellStyle name="Separador de milhares 10 2 10 7" xfId="30736" xr:uid="{00000000-0005-0000-0000-0000A5780000}"/>
    <cellStyle name="Separador de milhares 10 2 10 8" xfId="30737" xr:uid="{00000000-0005-0000-0000-0000A6780000}"/>
    <cellStyle name="Separador de milhares 10 2 11" xfId="30738" xr:uid="{00000000-0005-0000-0000-0000A7780000}"/>
    <cellStyle name="Separador de milhares 10 2 11 2" xfId="30739" xr:uid="{00000000-0005-0000-0000-0000A8780000}"/>
    <cellStyle name="Separador de milhares 10 2 11 2 2" xfId="30740" xr:uid="{00000000-0005-0000-0000-0000A9780000}"/>
    <cellStyle name="Separador de milhares 10 2 11 2 3" xfId="30741" xr:uid="{00000000-0005-0000-0000-0000AA780000}"/>
    <cellStyle name="Separador de milhares 10 2 11 3" xfId="30742" xr:uid="{00000000-0005-0000-0000-0000AB780000}"/>
    <cellStyle name="Separador de milhares 10 2 11 4" xfId="30743" xr:uid="{00000000-0005-0000-0000-0000AC780000}"/>
    <cellStyle name="Separador de milhares 10 2 11 5" xfId="30744" xr:uid="{00000000-0005-0000-0000-0000AD780000}"/>
    <cellStyle name="Separador de milhares 10 2 12" xfId="30745" xr:uid="{00000000-0005-0000-0000-0000AE780000}"/>
    <cellStyle name="Separador de milhares 10 2 12 2" xfId="30746" xr:uid="{00000000-0005-0000-0000-0000AF780000}"/>
    <cellStyle name="Separador de milhares 10 2 12 2 2" xfId="30747" xr:uid="{00000000-0005-0000-0000-0000B0780000}"/>
    <cellStyle name="Separador de milhares 10 2 12 2 3" xfId="30748" xr:uid="{00000000-0005-0000-0000-0000B1780000}"/>
    <cellStyle name="Separador de milhares 10 2 12 3" xfId="30749" xr:uid="{00000000-0005-0000-0000-0000B2780000}"/>
    <cellStyle name="Separador de milhares 10 2 12 4" xfId="30750" xr:uid="{00000000-0005-0000-0000-0000B3780000}"/>
    <cellStyle name="Separador de milhares 10 2 13" xfId="30751" xr:uid="{00000000-0005-0000-0000-0000B4780000}"/>
    <cellStyle name="Separador de milhares 10 2 13 2" xfId="30752" xr:uid="{00000000-0005-0000-0000-0000B5780000}"/>
    <cellStyle name="Separador de milhares 10 2 13 2 2" xfId="30753" xr:uid="{00000000-0005-0000-0000-0000B6780000}"/>
    <cellStyle name="Separador de milhares 10 2 13 2 3" xfId="30754" xr:uid="{00000000-0005-0000-0000-0000B7780000}"/>
    <cellStyle name="Separador de milhares 10 2 13 3" xfId="30755" xr:uid="{00000000-0005-0000-0000-0000B8780000}"/>
    <cellStyle name="Separador de milhares 10 2 13 4" xfId="30756" xr:uid="{00000000-0005-0000-0000-0000B9780000}"/>
    <cellStyle name="Separador de milhares 10 2 14" xfId="30757" xr:uid="{00000000-0005-0000-0000-0000BA780000}"/>
    <cellStyle name="Separador de milhares 10 2 14 2" xfId="30758" xr:uid="{00000000-0005-0000-0000-0000BB780000}"/>
    <cellStyle name="Separador de milhares 10 2 14 3" xfId="30759" xr:uid="{00000000-0005-0000-0000-0000BC780000}"/>
    <cellStyle name="Separador de milhares 10 2 15" xfId="30760" xr:uid="{00000000-0005-0000-0000-0000BD780000}"/>
    <cellStyle name="Separador de milhares 10 2 16" xfId="30761" xr:uid="{00000000-0005-0000-0000-0000BE780000}"/>
    <cellStyle name="Separador de milhares 10 2 17" xfId="30762" xr:uid="{00000000-0005-0000-0000-0000BF780000}"/>
    <cellStyle name="Separador de milhares 10 2 18" xfId="30763" xr:uid="{00000000-0005-0000-0000-0000C0780000}"/>
    <cellStyle name="Separador de milhares 10 2 19" xfId="30764" xr:uid="{00000000-0005-0000-0000-0000C1780000}"/>
    <cellStyle name="Separador de milhares 10 2 2" xfId="30765" xr:uid="{00000000-0005-0000-0000-0000C2780000}"/>
    <cellStyle name="Separador de milhares 10 2 2 10" xfId="30766" xr:uid="{00000000-0005-0000-0000-0000C3780000}"/>
    <cellStyle name="Separador de milhares 10 2 2 11" xfId="30767" xr:uid="{00000000-0005-0000-0000-0000C4780000}"/>
    <cellStyle name="Separador de milhares 10 2 2 2" xfId="30768" xr:uid="{00000000-0005-0000-0000-0000C5780000}"/>
    <cellStyle name="Separador de milhares 10 2 2 2 10" xfId="30769" xr:uid="{00000000-0005-0000-0000-0000C6780000}"/>
    <cellStyle name="Separador de milhares 10 2 2 2 2" xfId="30770" xr:uid="{00000000-0005-0000-0000-0000C7780000}"/>
    <cellStyle name="Separador de milhares 10 2 2 2 2 2" xfId="30771" xr:uid="{00000000-0005-0000-0000-0000C8780000}"/>
    <cellStyle name="Separador de milhares 10 2 2 2 2 2 2" xfId="30772" xr:uid="{00000000-0005-0000-0000-0000C9780000}"/>
    <cellStyle name="Separador de milhares 10 2 2 2 2 2 2 2" xfId="30773" xr:uid="{00000000-0005-0000-0000-0000CA780000}"/>
    <cellStyle name="Separador de milhares 10 2 2 2 2 2 2 2 2" xfId="30774" xr:uid="{00000000-0005-0000-0000-0000CB780000}"/>
    <cellStyle name="Separador de milhares 10 2 2 2 2 2 2 2 3" xfId="30775" xr:uid="{00000000-0005-0000-0000-0000CC780000}"/>
    <cellStyle name="Separador de milhares 10 2 2 2 2 2 2 3" xfId="30776" xr:uid="{00000000-0005-0000-0000-0000CD780000}"/>
    <cellStyle name="Separador de milhares 10 2 2 2 2 2 2 4" xfId="30777" xr:uid="{00000000-0005-0000-0000-0000CE780000}"/>
    <cellStyle name="Separador de milhares 10 2 2 2 2 2 3" xfId="30778" xr:uid="{00000000-0005-0000-0000-0000CF780000}"/>
    <cellStyle name="Separador de milhares 10 2 2 2 2 2 3 2" xfId="30779" xr:uid="{00000000-0005-0000-0000-0000D0780000}"/>
    <cellStyle name="Separador de milhares 10 2 2 2 2 2 3 2 2" xfId="30780" xr:uid="{00000000-0005-0000-0000-0000D1780000}"/>
    <cellStyle name="Separador de milhares 10 2 2 2 2 2 3 2 3" xfId="30781" xr:uid="{00000000-0005-0000-0000-0000D2780000}"/>
    <cellStyle name="Separador de milhares 10 2 2 2 2 2 3 3" xfId="30782" xr:uid="{00000000-0005-0000-0000-0000D3780000}"/>
    <cellStyle name="Separador de milhares 10 2 2 2 2 2 3 4" xfId="30783" xr:uid="{00000000-0005-0000-0000-0000D4780000}"/>
    <cellStyle name="Separador de milhares 10 2 2 2 2 2 4" xfId="30784" xr:uid="{00000000-0005-0000-0000-0000D5780000}"/>
    <cellStyle name="Separador de milhares 10 2 2 2 2 2 4 2" xfId="30785" xr:uid="{00000000-0005-0000-0000-0000D6780000}"/>
    <cellStyle name="Separador de milhares 10 2 2 2 2 2 4 2 2" xfId="30786" xr:uid="{00000000-0005-0000-0000-0000D7780000}"/>
    <cellStyle name="Separador de milhares 10 2 2 2 2 2 4 2 3" xfId="30787" xr:uid="{00000000-0005-0000-0000-0000D8780000}"/>
    <cellStyle name="Separador de milhares 10 2 2 2 2 2 4 3" xfId="30788" xr:uid="{00000000-0005-0000-0000-0000D9780000}"/>
    <cellStyle name="Separador de milhares 10 2 2 2 2 2 4 4" xfId="30789" xr:uid="{00000000-0005-0000-0000-0000DA780000}"/>
    <cellStyle name="Separador de milhares 10 2 2 2 2 2 5" xfId="30790" xr:uid="{00000000-0005-0000-0000-0000DB780000}"/>
    <cellStyle name="Separador de milhares 10 2 2 2 2 2 5 2" xfId="30791" xr:uid="{00000000-0005-0000-0000-0000DC780000}"/>
    <cellStyle name="Separador de milhares 10 2 2 2 2 2 5 3" xfId="30792" xr:uid="{00000000-0005-0000-0000-0000DD780000}"/>
    <cellStyle name="Separador de milhares 10 2 2 2 2 2 6" xfId="30793" xr:uid="{00000000-0005-0000-0000-0000DE780000}"/>
    <cellStyle name="Separador de milhares 10 2 2 2 2 2 7" xfId="30794" xr:uid="{00000000-0005-0000-0000-0000DF780000}"/>
    <cellStyle name="Separador de milhares 10 2 2 2 2 3" xfId="30795" xr:uid="{00000000-0005-0000-0000-0000E0780000}"/>
    <cellStyle name="Separador de milhares 10 2 2 2 2 3 2" xfId="30796" xr:uid="{00000000-0005-0000-0000-0000E1780000}"/>
    <cellStyle name="Separador de milhares 10 2 2 2 2 3 2 2" xfId="30797" xr:uid="{00000000-0005-0000-0000-0000E2780000}"/>
    <cellStyle name="Separador de milhares 10 2 2 2 2 3 2 3" xfId="30798" xr:uid="{00000000-0005-0000-0000-0000E3780000}"/>
    <cellStyle name="Separador de milhares 10 2 2 2 2 3 3" xfId="30799" xr:uid="{00000000-0005-0000-0000-0000E4780000}"/>
    <cellStyle name="Separador de milhares 10 2 2 2 2 3 4" xfId="30800" xr:uid="{00000000-0005-0000-0000-0000E5780000}"/>
    <cellStyle name="Separador de milhares 10 2 2 2 2 4" xfId="30801" xr:uid="{00000000-0005-0000-0000-0000E6780000}"/>
    <cellStyle name="Separador de milhares 10 2 2 2 2 4 2" xfId="30802" xr:uid="{00000000-0005-0000-0000-0000E7780000}"/>
    <cellStyle name="Separador de milhares 10 2 2 2 2 4 2 2" xfId="30803" xr:uid="{00000000-0005-0000-0000-0000E8780000}"/>
    <cellStyle name="Separador de milhares 10 2 2 2 2 4 2 3" xfId="30804" xr:uid="{00000000-0005-0000-0000-0000E9780000}"/>
    <cellStyle name="Separador de milhares 10 2 2 2 2 4 3" xfId="30805" xr:uid="{00000000-0005-0000-0000-0000EA780000}"/>
    <cellStyle name="Separador de milhares 10 2 2 2 2 4 4" xfId="30806" xr:uid="{00000000-0005-0000-0000-0000EB780000}"/>
    <cellStyle name="Separador de milhares 10 2 2 2 2 5" xfId="30807" xr:uid="{00000000-0005-0000-0000-0000EC780000}"/>
    <cellStyle name="Separador de milhares 10 2 2 2 2 5 2" xfId="30808" xr:uid="{00000000-0005-0000-0000-0000ED780000}"/>
    <cellStyle name="Separador de milhares 10 2 2 2 2 5 2 2" xfId="30809" xr:uid="{00000000-0005-0000-0000-0000EE780000}"/>
    <cellStyle name="Separador de milhares 10 2 2 2 2 5 2 3" xfId="30810" xr:uid="{00000000-0005-0000-0000-0000EF780000}"/>
    <cellStyle name="Separador de milhares 10 2 2 2 2 5 3" xfId="30811" xr:uid="{00000000-0005-0000-0000-0000F0780000}"/>
    <cellStyle name="Separador de milhares 10 2 2 2 2 5 4" xfId="30812" xr:uid="{00000000-0005-0000-0000-0000F1780000}"/>
    <cellStyle name="Separador de milhares 10 2 2 2 2 6" xfId="30813" xr:uid="{00000000-0005-0000-0000-0000F2780000}"/>
    <cellStyle name="Separador de milhares 10 2 2 2 2 6 2" xfId="30814" xr:uid="{00000000-0005-0000-0000-0000F3780000}"/>
    <cellStyle name="Separador de milhares 10 2 2 2 2 6 3" xfId="30815" xr:uid="{00000000-0005-0000-0000-0000F4780000}"/>
    <cellStyle name="Separador de milhares 10 2 2 2 2 7" xfId="30816" xr:uid="{00000000-0005-0000-0000-0000F5780000}"/>
    <cellStyle name="Separador de milhares 10 2 2 2 2 8" xfId="30817" xr:uid="{00000000-0005-0000-0000-0000F6780000}"/>
    <cellStyle name="Separador de milhares 10 2 2 2 2 9" xfId="30818" xr:uid="{00000000-0005-0000-0000-0000F7780000}"/>
    <cellStyle name="Separador de milhares 10 2 2 2 3" xfId="30819" xr:uid="{00000000-0005-0000-0000-0000F8780000}"/>
    <cellStyle name="Separador de milhares 10 2 2 2 3 2" xfId="30820" xr:uid="{00000000-0005-0000-0000-0000F9780000}"/>
    <cellStyle name="Separador de milhares 10 2 2 2 3 2 2" xfId="30821" xr:uid="{00000000-0005-0000-0000-0000FA780000}"/>
    <cellStyle name="Separador de milhares 10 2 2 2 3 2 2 2" xfId="30822" xr:uid="{00000000-0005-0000-0000-0000FB780000}"/>
    <cellStyle name="Separador de milhares 10 2 2 2 3 2 2 3" xfId="30823" xr:uid="{00000000-0005-0000-0000-0000FC780000}"/>
    <cellStyle name="Separador de milhares 10 2 2 2 3 2 3" xfId="30824" xr:uid="{00000000-0005-0000-0000-0000FD780000}"/>
    <cellStyle name="Separador de milhares 10 2 2 2 3 2 4" xfId="30825" xr:uid="{00000000-0005-0000-0000-0000FE780000}"/>
    <cellStyle name="Separador de milhares 10 2 2 2 3 3" xfId="30826" xr:uid="{00000000-0005-0000-0000-0000FF780000}"/>
    <cellStyle name="Separador de milhares 10 2 2 2 3 3 2" xfId="30827" xr:uid="{00000000-0005-0000-0000-000000790000}"/>
    <cellStyle name="Separador de milhares 10 2 2 2 3 3 2 2" xfId="30828" xr:uid="{00000000-0005-0000-0000-000001790000}"/>
    <cellStyle name="Separador de milhares 10 2 2 2 3 3 2 3" xfId="30829" xr:uid="{00000000-0005-0000-0000-000002790000}"/>
    <cellStyle name="Separador de milhares 10 2 2 2 3 3 3" xfId="30830" xr:uid="{00000000-0005-0000-0000-000003790000}"/>
    <cellStyle name="Separador de milhares 10 2 2 2 3 3 4" xfId="30831" xr:uid="{00000000-0005-0000-0000-000004790000}"/>
    <cellStyle name="Separador de milhares 10 2 2 2 3 4" xfId="30832" xr:uid="{00000000-0005-0000-0000-000005790000}"/>
    <cellStyle name="Separador de milhares 10 2 2 2 3 4 2" xfId="30833" xr:uid="{00000000-0005-0000-0000-000006790000}"/>
    <cellStyle name="Separador de milhares 10 2 2 2 3 4 2 2" xfId="30834" xr:uid="{00000000-0005-0000-0000-000007790000}"/>
    <cellStyle name="Separador de milhares 10 2 2 2 3 4 2 3" xfId="30835" xr:uid="{00000000-0005-0000-0000-000008790000}"/>
    <cellStyle name="Separador de milhares 10 2 2 2 3 4 3" xfId="30836" xr:uid="{00000000-0005-0000-0000-000009790000}"/>
    <cellStyle name="Separador de milhares 10 2 2 2 3 4 4" xfId="30837" xr:uid="{00000000-0005-0000-0000-00000A790000}"/>
    <cellStyle name="Separador de milhares 10 2 2 2 3 5" xfId="30838" xr:uid="{00000000-0005-0000-0000-00000B790000}"/>
    <cellStyle name="Separador de milhares 10 2 2 2 3 5 2" xfId="30839" xr:uid="{00000000-0005-0000-0000-00000C790000}"/>
    <cellStyle name="Separador de milhares 10 2 2 2 3 5 3" xfId="30840" xr:uid="{00000000-0005-0000-0000-00000D790000}"/>
    <cellStyle name="Separador de milhares 10 2 2 2 3 6" xfId="30841" xr:uid="{00000000-0005-0000-0000-00000E790000}"/>
    <cellStyle name="Separador de milhares 10 2 2 2 3 7" xfId="30842" xr:uid="{00000000-0005-0000-0000-00000F790000}"/>
    <cellStyle name="Separador de milhares 10 2 2 2 4" xfId="30843" xr:uid="{00000000-0005-0000-0000-000010790000}"/>
    <cellStyle name="Separador de milhares 10 2 2 2 4 2" xfId="30844" xr:uid="{00000000-0005-0000-0000-000011790000}"/>
    <cellStyle name="Separador de milhares 10 2 2 2 4 2 2" xfId="30845" xr:uid="{00000000-0005-0000-0000-000012790000}"/>
    <cellStyle name="Separador de milhares 10 2 2 2 4 2 3" xfId="30846" xr:uid="{00000000-0005-0000-0000-000013790000}"/>
    <cellStyle name="Separador de milhares 10 2 2 2 4 3" xfId="30847" xr:uid="{00000000-0005-0000-0000-000014790000}"/>
    <cellStyle name="Separador de milhares 10 2 2 2 4 4" xfId="30848" xr:uid="{00000000-0005-0000-0000-000015790000}"/>
    <cellStyle name="Separador de milhares 10 2 2 2 5" xfId="30849" xr:uid="{00000000-0005-0000-0000-000016790000}"/>
    <cellStyle name="Separador de milhares 10 2 2 2 5 2" xfId="30850" xr:uid="{00000000-0005-0000-0000-000017790000}"/>
    <cellStyle name="Separador de milhares 10 2 2 2 5 2 2" xfId="30851" xr:uid="{00000000-0005-0000-0000-000018790000}"/>
    <cellStyle name="Separador de milhares 10 2 2 2 5 2 3" xfId="30852" xr:uid="{00000000-0005-0000-0000-000019790000}"/>
    <cellStyle name="Separador de milhares 10 2 2 2 5 3" xfId="30853" xr:uid="{00000000-0005-0000-0000-00001A790000}"/>
    <cellStyle name="Separador de milhares 10 2 2 2 5 4" xfId="30854" xr:uid="{00000000-0005-0000-0000-00001B790000}"/>
    <cellStyle name="Separador de milhares 10 2 2 2 6" xfId="30855" xr:uid="{00000000-0005-0000-0000-00001C790000}"/>
    <cellStyle name="Separador de milhares 10 2 2 2 6 2" xfId="30856" xr:uid="{00000000-0005-0000-0000-00001D790000}"/>
    <cellStyle name="Separador de milhares 10 2 2 2 6 2 2" xfId="30857" xr:uid="{00000000-0005-0000-0000-00001E790000}"/>
    <cellStyle name="Separador de milhares 10 2 2 2 6 2 3" xfId="30858" xr:uid="{00000000-0005-0000-0000-00001F790000}"/>
    <cellStyle name="Separador de milhares 10 2 2 2 6 3" xfId="30859" xr:uid="{00000000-0005-0000-0000-000020790000}"/>
    <cellStyle name="Separador de milhares 10 2 2 2 6 4" xfId="30860" xr:uid="{00000000-0005-0000-0000-000021790000}"/>
    <cellStyle name="Separador de milhares 10 2 2 2 7" xfId="30861" xr:uid="{00000000-0005-0000-0000-000022790000}"/>
    <cellStyle name="Separador de milhares 10 2 2 2 7 2" xfId="30862" xr:uid="{00000000-0005-0000-0000-000023790000}"/>
    <cellStyle name="Separador de milhares 10 2 2 2 7 3" xfId="30863" xr:uid="{00000000-0005-0000-0000-000024790000}"/>
    <cellStyle name="Separador de milhares 10 2 2 2 8" xfId="30864" xr:uid="{00000000-0005-0000-0000-000025790000}"/>
    <cellStyle name="Separador de milhares 10 2 2 2 9" xfId="30865" xr:uid="{00000000-0005-0000-0000-000026790000}"/>
    <cellStyle name="Separador de milhares 10 2 2 3" xfId="30866" xr:uid="{00000000-0005-0000-0000-000027790000}"/>
    <cellStyle name="Separador de milhares 10 2 2 3 10" xfId="30867" xr:uid="{00000000-0005-0000-0000-000028790000}"/>
    <cellStyle name="Separador de milhares 10 2 2 3 2" xfId="30868" xr:uid="{00000000-0005-0000-0000-000029790000}"/>
    <cellStyle name="Separador de milhares 10 2 2 3 2 2" xfId="30869" xr:uid="{00000000-0005-0000-0000-00002A790000}"/>
    <cellStyle name="Separador de milhares 10 2 2 3 2 2 2" xfId="30870" xr:uid="{00000000-0005-0000-0000-00002B790000}"/>
    <cellStyle name="Separador de milhares 10 2 2 3 2 2 2 2" xfId="30871" xr:uid="{00000000-0005-0000-0000-00002C790000}"/>
    <cellStyle name="Separador de milhares 10 2 2 3 2 2 2 3" xfId="30872" xr:uid="{00000000-0005-0000-0000-00002D790000}"/>
    <cellStyle name="Separador de milhares 10 2 2 3 2 2 3" xfId="30873" xr:uid="{00000000-0005-0000-0000-00002E790000}"/>
    <cellStyle name="Separador de milhares 10 2 2 3 2 2 4" xfId="30874" xr:uid="{00000000-0005-0000-0000-00002F790000}"/>
    <cellStyle name="Separador de milhares 10 2 2 3 2 3" xfId="30875" xr:uid="{00000000-0005-0000-0000-000030790000}"/>
    <cellStyle name="Separador de milhares 10 2 2 3 2 3 2" xfId="30876" xr:uid="{00000000-0005-0000-0000-000031790000}"/>
    <cellStyle name="Separador de milhares 10 2 2 3 2 3 2 2" xfId="30877" xr:uid="{00000000-0005-0000-0000-000032790000}"/>
    <cellStyle name="Separador de milhares 10 2 2 3 2 3 2 3" xfId="30878" xr:uid="{00000000-0005-0000-0000-000033790000}"/>
    <cellStyle name="Separador de milhares 10 2 2 3 2 3 3" xfId="30879" xr:uid="{00000000-0005-0000-0000-000034790000}"/>
    <cellStyle name="Separador de milhares 10 2 2 3 2 3 4" xfId="30880" xr:uid="{00000000-0005-0000-0000-000035790000}"/>
    <cellStyle name="Separador de milhares 10 2 2 3 2 4" xfId="30881" xr:uid="{00000000-0005-0000-0000-000036790000}"/>
    <cellStyle name="Separador de milhares 10 2 2 3 2 4 2" xfId="30882" xr:uid="{00000000-0005-0000-0000-000037790000}"/>
    <cellStyle name="Separador de milhares 10 2 2 3 2 4 2 2" xfId="30883" xr:uid="{00000000-0005-0000-0000-000038790000}"/>
    <cellStyle name="Separador de milhares 10 2 2 3 2 4 2 3" xfId="30884" xr:uid="{00000000-0005-0000-0000-000039790000}"/>
    <cellStyle name="Separador de milhares 10 2 2 3 2 4 3" xfId="30885" xr:uid="{00000000-0005-0000-0000-00003A790000}"/>
    <cellStyle name="Separador de milhares 10 2 2 3 2 4 4" xfId="30886" xr:uid="{00000000-0005-0000-0000-00003B790000}"/>
    <cellStyle name="Separador de milhares 10 2 2 3 2 5" xfId="30887" xr:uid="{00000000-0005-0000-0000-00003C790000}"/>
    <cellStyle name="Separador de milhares 10 2 2 3 2 5 2" xfId="30888" xr:uid="{00000000-0005-0000-0000-00003D790000}"/>
    <cellStyle name="Separador de milhares 10 2 2 3 2 5 3" xfId="30889" xr:uid="{00000000-0005-0000-0000-00003E790000}"/>
    <cellStyle name="Separador de milhares 10 2 2 3 2 6" xfId="30890" xr:uid="{00000000-0005-0000-0000-00003F790000}"/>
    <cellStyle name="Separador de milhares 10 2 2 3 2 7" xfId="30891" xr:uid="{00000000-0005-0000-0000-000040790000}"/>
    <cellStyle name="Separador de milhares 10 2 2 3 3" xfId="30892" xr:uid="{00000000-0005-0000-0000-000041790000}"/>
    <cellStyle name="Separador de milhares 10 2 2 3 4" xfId="30893" xr:uid="{00000000-0005-0000-0000-000042790000}"/>
    <cellStyle name="Separador de milhares 10 2 2 3 4 2" xfId="30894" xr:uid="{00000000-0005-0000-0000-000043790000}"/>
    <cellStyle name="Separador de milhares 10 2 2 3 4 2 2" xfId="30895" xr:uid="{00000000-0005-0000-0000-000044790000}"/>
    <cellStyle name="Separador de milhares 10 2 2 3 4 2 3" xfId="30896" xr:uid="{00000000-0005-0000-0000-000045790000}"/>
    <cellStyle name="Separador de milhares 10 2 2 3 4 3" xfId="30897" xr:uid="{00000000-0005-0000-0000-000046790000}"/>
    <cellStyle name="Separador de milhares 10 2 2 3 4 4" xfId="30898" xr:uid="{00000000-0005-0000-0000-000047790000}"/>
    <cellStyle name="Separador de milhares 10 2 2 3 5" xfId="30899" xr:uid="{00000000-0005-0000-0000-000048790000}"/>
    <cellStyle name="Separador de milhares 10 2 2 3 5 2" xfId="30900" xr:uid="{00000000-0005-0000-0000-000049790000}"/>
    <cellStyle name="Separador de milhares 10 2 2 3 5 2 2" xfId="30901" xr:uid="{00000000-0005-0000-0000-00004A790000}"/>
    <cellStyle name="Separador de milhares 10 2 2 3 5 2 3" xfId="30902" xr:uid="{00000000-0005-0000-0000-00004B790000}"/>
    <cellStyle name="Separador de milhares 10 2 2 3 5 3" xfId="30903" xr:uid="{00000000-0005-0000-0000-00004C790000}"/>
    <cellStyle name="Separador de milhares 10 2 2 3 5 4" xfId="30904" xr:uid="{00000000-0005-0000-0000-00004D790000}"/>
    <cellStyle name="Separador de milhares 10 2 2 3 6" xfId="30905" xr:uid="{00000000-0005-0000-0000-00004E790000}"/>
    <cellStyle name="Separador de milhares 10 2 2 3 6 2" xfId="30906" xr:uid="{00000000-0005-0000-0000-00004F790000}"/>
    <cellStyle name="Separador de milhares 10 2 2 3 6 2 2" xfId="30907" xr:uid="{00000000-0005-0000-0000-000050790000}"/>
    <cellStyle name="Separador de milhares 10 2 2 3 6 2 3" xfId="30908" xr:uid="{00000000-0005-0000-0000-000051790000}"/>
    <cellStyle name="Separador de milhares 10 2 2 3 6 3" xfId="30909" xr:uid="{00000000-0005-0000-0000-000052790000}"/>
    <cellStyle name="Separador de milhares 10 2 2 3 6 4" xfId="30910" xr:uid="{00000000-0005-0000-0000-000053790000}"/>
    <cellStyle name="Separador de milhares 10 2 2 3 7" xfId="30911" xr:uid="{00000000-0005-0000-0000-000054790000}"/>
    <cellStyle name="Separador de milhares 10 2 2 3 7 2" xfId="30912" xr:uid="{00000000-0005-0000-0000-000055790000}"/>
    <cellStyle name="Separador de milhares 10 2 2 3 7 3" xfId="30913" xr:uid="{00000000-0005-0000-0000-000056790000}"/>
    <cellStyle name="Separador de milhares 10 2 2 3 8" xfId="30914" xr:uid="{00000000-0005-0000-0000-000057790000}"/>
    <cellStyle name="Separador de milhares 10 2 2 3 9" xfId="30915" xr:uid="{00000000-0005-0000-0000-000058790000}"/>
    <cellStyle name="Separador de milhares 10 2 2 4" xfId="30916" xr:uid="{00000000-0005-0000-0000-000059790000}"/>
    <cellStyle name="Separador de milhares 10 2 2 4 2" xfId="30917" xr:uid="{00000000-0005-0000-0000-00005A790000}"/>
    <cellStyle name="Separador de milhares 10 2 2 4 2 2" xfId="30918" xr:uid="{00000000-0005-0000-0000-00005B790000}"/>
    <cellStyle name="Separador de milhares 10 2 2 4 2 2 2" xfId="30919" xr:uid="{00000000-0005-0000-0000-00005C790000}"/>
    <cellStyle name="Separador de milhares 10 2 2 4 2 2 3" xfId="30920" xr:uid="{00000000-0005-0000-0000-00005D790000}"/>
    <cellStyle name="Separador de milhares 10 2 2 4 2 3" xfId="30921" xr:uid="{00000000-0005-0000-0000-00005E790000}"/>
    <cellStyle name="Separador de milhares 10 2 2 4 2 4" xfId="30922" xr:uid="{00000000-0005-0000-0000-00005F790000}"/>
    <cellStyle name="Separador de milhares 10 2 2 4 3" xfId="30923" xr:uid="{00000000-0005-0000-0000-000060790000}"/>
    <cellStyle name="Separador de milhares 10 2 2 4 3 2" xfId="30924" xr:uid="{00000000-0005-0000-0000-000061790000}"/>
    <cellStyle name="Separador de milhares 10 2 2 4 3 2 2" xfId="30925" xr:uid="{00000000-0005-0000-0000-000062790000}"/>
    <cellStyle name="Separador de milhares 10 2 2 4 3 2 3" xfId="30926" xr:uid="{00000000-0005-0000-0000-000063790000}"/>
    <cellStyle name="Separador de milhares 10 2 2 4 3 3" xfId="30927" xr:uid="{00000000-0005-0000-0000-000064790000}"/>
    <cellStyle name="Separador de milhares 10 2 2 4 3 4" xfId="30928" xr:uid="{00000000-0005-0000-0000-000065790000}"/>
    <cellStyle name="Separador de milhares 10 2 2 4 4" xfId="30929" xr:uid="{00000000-0005-0000-0000-000066790000}"/>
    <cellStyle name="Separador de milhares 10 2 2 4 4 2" xfId="30930" xr:uid="{00000000-0005-0000-0000-000067790000}"/>
    <cellStyle name="Separador de milhares 10 2 2 4 4 2 2" xfId="30931" xr:uid="{00000000-0005-0000-0000-000068790000}"/>
    <cellStyle name="Separador de milhares 10 2 2 4 4 2 3" xfId="30932" xr:uid="{00000000-0005-0000-0000-000069790000}"/>
    <cellStyle name="Separador de milhares 10 2 2 4 4 3" xfId="30933" xr:uid="{00000000-0005-0000-0000-00006A790000}"/>
    <cellStyle name="Separador de milhares 10 2 2 4 4 4" xfId="30934" xr:uid="{00000000-0005-0000-0000-00006B790000}"/>
    <cellStyle name="Separador de milhares 10 2 2 4 5" xfId="30935" xr:uid="{00000000-0005-0000-0000-00006C790000}"/>
    <cellStyle name="Separador de milhares 10 2 2 4 5 2" xfId="30936" xr:uid="{00000000-0005-0000-0000-00006D790000}"/>
    <cellStyle name="Separador de milhares 10 2 2 4 5 3" xfId="30937" xr:uid="{00000000-0005-0000-0000-00006E790000}"/>
    <cellStyle name="Separador de milhares 10 2 2 4 6" xfId="30938" xr:uid="{00000000-0005-0000-0000-00006F790000}"/>
    <cellStyle name="Separador de milhares 10 2 2 4 7" xfId="30939" xr:uid="{00000000-0005-0000-0000-000070790000}"/>
    <cellStyle name="Separador de milhares 10 2 2 4 8" xfId="30940" xr:uid="{00000000-0005-0000-0000-000071790000}"/>
    <cellStyle name="Separador de milhares 10 2 2 5" xfId="30941" xr:uid="{00000000-0005-0000-0000-000072790000}"/>
    <cellStyle name="Separador de milhares 10 2 2 5 2" xfId="30942" xr:uid="{00000000-0005-0000-0000-000073790000}"/>
    <cellStyle name="Separador de milhares 10 2 2 5 2 2" xfId="30943" xr:uid="{00000000-0005-0000-0000-000074790000}"/>
    <cellStyle name="Separador de milhares 10 2 2 5 2 3" xfId="30944" xr:uid="{00000000-0005-0000-0000-000075790000}"/>
    <cellStyle name="Separador de milhares 10 2 2 5 3" xfId="30945" xr:uid="{00000000-0005-0000-0000-000076790000}"/>
    <cellStyle name="Separador de milhares 10 2 2 5 4" xfId="30946" xr:uid="{00000000-0005-0000-0000-000077790000}"/>
    <cellStyle name="Separador de milhares 10 2 2 6" xfId="30947" xr:uid="{00000000-0005-0000-0000-000078790000}"/>
    <cellStyle name="Separador de milhares 10 2 2 6 2" xfId="30948" xr:uid="{00000000-0005-0000-0000-000079790000}"/>
    <cellStyle name="Separador de milhares 10 2 2 6 2 2" xfId="30949" xr:uid="{00000000-0005-0000-0000-00007A790000}"/>
    <cellStyle name="Separador de milhares 10 2 2 6 2 3" xfId="30950" xr:uid="{00000000-0005-0000-0000-00007B790000}"/>
    <cellStyle name="Separador de milhares 10 2 2 6 3" xfId="30951" xr:uid="{00000000-0005-0000-0000-00007C790000}"/>
    <cellStyle name="Separador de milhares 10 2 2 6 4" xfId="30952" xr:uid="{00000000-0005-0000-0000-00007D790000}"/>
    <cellStyle name="Separador de milhares 10 2 2 7" xfId="30953" xr:uid="{00000000-0005-0000-0000-00007E790000}"/>
    <cellStyle name="Separador de milhares 10 2 2 7 2" xfId="30954" xr:uid="{00000000-0005-0000-0000-00007F790000}"/>
    <cellStyle name="Separador de milhares 10 2 2 7 2 2" xfId="30955" xr:uid="{00000000-0005-0000-0000-000080790000}"/>
    <cellStyle name="Separador de milhares 10 2 2 7 2 3" xfId="30956" xr:uid="{00000000-0005-0000-0000-000081790000}"/>
    <cellStyle name="Separador de milhares 10 2 2 7 3" xfId="30957" xr:uid="{00000000-0005-0000-0000-000082790000}"/>
    <cellStyle name="Separador de milhares 10 2 2 7 4" xfId="30958" xr:uid="{00000000-0005-0000-0000-000083790000}"/>
    <cellStyle name="Separador de milhares 10 2 2 8" xfId="30959" xr:uid="{00000000-0005-0000-0000-000084790000}"/>
    <cellStyle name="Separador de milhares 10 2 2 8 2" xfId="30960" xr:uid="{00000000-0005-0000-0000-000085790000}"/>
    <cellStyle name="Separador de milhares 10 2 2 8 3" xfId="30961" xr:uid="{00000000-0005-0000-0000-000086790000}"/>
    <cellStyle name="Separador de milhares 10 2 2 9" xfId="30962" xr:uid="{00000000-0005-0000-0000-000087790000}"/>
    <cellStyle name="Separador de milhares 10 2 20" xfId="30963" xr:uid="{00000000-0005-0000-0000-000088790000}"/>
    <cellStyle name="Separador de milhares 10 2 21" xfId="30964" xr:uid="{00000000-0005-0000-0000-000089790000}"/>
    <cellStyle name="Separador de milhares 10 2 3" xfId="30965" xr:uid="{00000000-0005-0000-0000-00008A790000}"/>
    <cellStyle name="Separador de milhares 10 2 3 10" xfId="30966" xr:uid="{00000000-0005-0000-0000-00008B790000}"/>
    <cellStyle name="Separador de milhares 10 2 3 11" xfId="30967" xr:uid="{00000000-0005-0000-0000-00008C790000}"/>
    <cellStyle name="Separador de milhares 10 2 3 2" xfId="30968" xr:uid="{00000000-0005-0000-0000-00008D790000}"/>
    <cellStyle name="Separador de milhares 10 2 3 2 2" xfId="30969" xr:uid="{00000000-0005-0000-0000-00008E790000}"/>
    <cellStyle name="Separador de milhares 10 2 3 2 2 2" xfId="30970" xr:uid="{00000000-0005-0000-0000-00008F790000}"/>
    <cellStyle name="Separador de milhares 10 2 3 2 2 2 2" xfId="30971" xr:uid="{00000000-0005-0000-0000-000090790000}"/>
    <cellStyle name="Separador de milhares 10 2 3 2 2 2 2 2" xfId="30972" xr:uid="{00000000-0005-0000-0000-000091790000}"/>
    <cellStyle name="Separador de milhares 10 2 3 2 2 2 2 3" xfId="30973" xr:uid="{00000000-0005-0000-0000-000092790000}"/>
    <cellStyle name="Separador de milhares 10 2 3 2 2 2 3" xfId="30974" xr:uid="{00000000-0005-0000-0000-000093790000}"/>
    <cellStyle name="Separador de milhares 10 2 3 2 2 2 4" xfId="30975" xr:uid="{00000000-0005-0000-0000-000094790000}"/>
    <cellStyle name="Separador de milhares 10 2 3 2 2 3" xfId="30976" xr:uid="{00000000-0005-0000-0000-000095790000}"/>
    <cellStyle name="Separador de milhares 10 2 3 2 2 3 2" xfId="30977" xr:uid="{00000000-0005-0000-0000-000096790000}"/>
    <cellStyle name="Separador de milhares 10 2 3 2 2 3 2 2" xfId="30978" xr:uid="{00000000-0005-0000-0000-000097790000}"/>
    <cellStyle name="Separador de milhares 10 2 3 2 2 3 2 3" xfId="30979" xr:uid="{00000000-0005-0000-0000-000098790000}"/>
    <cellStyle name="Separador de milhares 10 2 3 2 2 3 3" xfId="30980" xr:uid="{00000000-0005-0000-0000-000099790000}"/>
    <cellStyle name="Separador de milhares 10 2 3 2 2 3 4" xfId="30981" xr:uid="{00000000-0005-0000-0000-00009A790000}"/>
    <cellStyle name="Separador de milhares 10 2 3 2 2 4" xfId="30982" xr:uid="{00000000-0005-0000-0000-00009B790000}"/>
    <cellStyle name="Separador de milhares 10 2 3 2 2 4 2" xfId="30983" xr:uid="{00000000-0005-0000-0000-00009C790000}"/>
    <cellStyle name="Separador de milhares 10 2 3 2 2 4 2 2" xfId="30984" xr:uid="{00000000-0005-0000-0000-00009D790000}"/>
    <cellStyle name="Separador de milhares 10 2 3 2 2 4 2 3" xfId="30985" xr:uid="{00000000-0005-0000-0000-00009E790000}"/>
    <cellStyle name="Separador de milhares 10 2 3 2 2 4 3" xfId="30986" xr:uid="{00000000-0005-0000-0000-00009F790000}"/>
    <cellStyle name="Separador de milhares 10 2 3 2 2 4 4" xfId="30987" xr:uid="{00000000-0005-0000-0000-0000A0790000}"/>
    <cellStyle name="Separador de milhares 10 2 3 2 2 5" xfId="30988" xr:uid="{00000000-0005-0000-0000-0000A1790000}"/>
    <cellStyle name="Separador de milhares 10 2 3 2 2 5 2" xfId="30989" xr:uid="{00000000-0005-0000-0000-0000A2790000}"/>
    <cellStyle name="Separador de milhares 10 2 3 2 2 5 3" xfId="30990" xr:uid="{00000000-0005-0000-0000-0000A3790000}"/>
    <cellStyle name="Separador de milhares 10 2 3 2 2 6" xfId="30991" xr:uid="{00000000-0005-0000-0000-0000A4790000}"/>
    <cellStyle name="Separador de milhares 10 2 3 2 2 7" xfId="30992" xr:uid="{00000000-0005-0000-0000-0000A5790000}"/>
    <cellStyle name="Separador de milhares 10 2 3 2 2 8" xfId="30993" xr:uid="{00000000-0005-0000-0000-0000A6790000}"/>
    <cellStyle name="Separador de milhares 10 2 3 2 3" xfId="30994" xr:uid="{00000000-0005-0000-0000-0000A7790000}"/>
    <cellStyle name="Separador de milhares 10 2 3 2 3 2" xfId="30995" xr:uid="{00000000-0005-0000-0000-0000A8790000}"/>
    <cellStyle name="Separador de milhares 10 2 3 2 3 2 2" xfId="30996" xr:uid="{00000000-0005-0000-0000-0000A9790000}"/>
    <cellStyle name="Separador de milhares 10 2 3 2 3 2 3" xfId="30997" xr:uid="{00000000-0005-0000-0000-0000AA790000}"/>
    <cellStyle name="Separador de milhares 10 2 3 2 3 3" xfId="30998" xr:uid="{00000000-0005-0000-0000-0000AB790000}"/>
    <cellStyle name="Separador de milhares 10 2 3 2 3 4" xfId="30999" xr:uid="{00000000-0005-0000-0000-0000AC790000}"/>
    <cellStyle name="Separador de milhares 10 2 3 2 4" xfId="31000" xr:uid="{00000000-0005-0000-0000-0000AD790000}"/>
    <cellStyle name="Separador de milhares 10 2 3 2 4 2" xfId="31001" xr:uid="{00000000-0005-0000-0000-0000AE790000}"/>
    <cellStyle name="Separador de milhares 10 2 3 2 4 2 2" xfId="31002" xr:uid="{00000000-0005-0000-0000-0000AF790000}"/>
    <cellStyle name="Separador de milhares 10 2 3 2 4 2 3" xfId="31003" xr:uid="{00000000-0005-0000-0000-0000B0790000}"/>
    <cellStyle name="Separador de milhares 10 2 3 2 4 3" xfId="31004" xr:uid="{00000000-0005-0000-0000-0000B1790000}"/>
    <cellStyle name="Separador de milhares 10 2 3 2 4 4" xfId="31005" xr:uid="{00000000-0005-0000-0000-0000B2790000}"/>
    <cellStyle name="Separador de milhares 10 2 3 2 5" xfId="31006" xr:uid="{00000000-0005-0000-0000-0000B3790000}"/>
    <cellStyle name="Separador de milhares 10 2 3 2 5 2" xfId="31007" xr:uid="{00000000-0005-0000-0000-0000B4790000}"/>
    <cellStyle name="Separador de milhares 10 2 3 2 5 2 2" xfId="31008" xr:uid="{00000000-0005-0000-0000-0000B5790000}"/>
    <cellStyle name="Separador de milhares 10 2 3 2 5 2 3" xfId="31009" xr:uid="{00000000-0005-0000-0000-0000B6790000}"/>
    <cellStyle name="Separador de milhares 10 2 3 2 5 3" xfId="31010" xr:uid="{00000000-0005-0000-0000-0000B7790000}"/>
    <cellStyle name="Separador de milhares 10 2 3 2 5 4" xfId="31011" xr:uid="{00000000-0005-0000-0000-0000B8790000}"/>
    <cellStyle name="Separador de milhares 10 2 3 2 6" xfId="31012" xr:uid="{00000000-0005-0000-0000-0000B9790000}"/>
    <cellStyle name="Separador de milhares 10 2 3 2 6 2" xfId="31013" xr:uid="{00000000-0005-0000-0000-0000BA790000}"/>
    <cellStyle name="Separador de milhares 10 2 3 2 6 3" xfId="31014" xr:uid="{00000000-0005-0000-0000-0000BB790000}"/>
    <cellStyle name="Separador de milhares 10 2 3 2 7" xfId="31015" xr:uid="{00000000-0005-0000-0000-0000BC790000}"/>
    <cellStyle name="Separador de milhares 10 2 3 2 8" xfId="31016" xr:uid="{00000000-0005-0000-0000-0000BD790000}"/>
    <cellStyle name="Separador de milhares 10 2 3 2 9" xfId="31017" xr:uid="{00000000-0005-0000-0000-0000BE790000}"/>
    <cellStyle name="Separador de milhares 10 2 3 3" xfId="31018" xr:uid="{00000000-0005-0000-0000-0000BF790000}"/>
    <cellStyle name="Separador de milhares 10 2 3 3 2" xfId="31019" xr:uid="{00000000-0005-0000-0000-0000C0790000}"/>
    <cellStyle name="Separador de milhares 10 2 3 3 2 2" xfId="31020" xr:uid="{00000000-0005-0000-0000-0000C1790000}"/>
    <cellStyle name="Separador de milhares 10 2 3 3 2 2 2" xfId="31021" xr:uid="{00000000-0005-0000-0000-0000C2790000}"/>
    <cellStyle name="Separador de milhares 10 2 3 3 2 2 3" xfId="31022" xr:uid="{00000000-0005-0000-0000-0000C3790000}"/>
    <cellStyle name="Separador de milhares 10 2 3 3 2 3" xfId="31023" xr:uid="{00000000-0005-0000-0000-0000C4790000}"/>
    <cellStyle name="Separador de milhares 10 2 3 3 2 4" xfId="31024" xr:uid="{00000000-0005-0000-0000-0000C5790000}"/>
    <cellStyle name="Separador de milhares 10 2 3 3 3" xfId="31025" xr:uid="{00000000-0005-0000-0000-0000C6790000}"/>
    <cellStyle name="Separador de milhares 10 2 3 3 3 2" xfId="31026" xr:uid="{00000000-0005-0000-0000-0000C7790000}"/>
    <cellStyle name="Separador de milhares 10 2 3 3 3 2 2" xfId="31027" xr:uid="{00000000-0005-0000-0000-0000C8790000}"/>
    <cellStyle name="Separador de milhares 10 2 3 3 3 2 3" xfId="31028" xr:uid="{00000000-0005-0000-0000-0000C9790000}"/>
    <cellStyle name="Separador de milhares 10 2 3 3 3 3" xfId="31029" xr:uid="{00000000-0005-0000-0000-0000CA790000}"/>
    <cellStyle name="Separador de milhares 10 2 3 3 3 4" xfId="31030" xr:uid="{00000000-0005-0000-0000-0000CB790000}"/>
    <cellStyle name="Separador de milhares 10 2 3 3 4" xfId="31031" xr:uid="{00000000-0005-0000-0000-0000CC790000}"/>
    <cellStyle name="Separador de milhares 10 2 3 3 4 2" xfId="31032" xr:uid="{00000000-0005-0000-0000-0000CD790000}"/>
    <cellStyle name="Separador de milhares 10 2 3 3 4 2 2" xfId="31033" xr:uid="{00000000-0005-0000-0000-0000CE790000}"/>
    <cellStyle name="Separador de milhares 10 2 3 3 4 2 3" xfId="31034" xr:uid="{00000000-0005-0000-0000-0000CF790000}"/>
    <cellStyle name="Separador de milhares 10 2 3 3 4 3" xfId="31035" xr:uid="{00000000-0005-0000-0000-0000D0790000}"/>
    <cellStyle name="Separador de milhares 10 2 3 3 4 4" xfId="31036" xr:uid="{00000000-0005-0000-0000-0000D1790000}"/>
    <cellStyle name="Separador de milhares 10 2 3 3 5" xfId="31037" xr:uid="{00000000-0005-0000-0000-0000D2790000}"/>
    <cellStyle name="Separador de milhares 10 2 3 3 5 2" xfId="31038" xr:uid="{00000000-0005-0000-0000-0000D3790000}"/>
    <cellStyle name="Separador de milhares 10 2 3 3 5 3" xfId="31039" xr:uid="{00000000-0005-0000-0000-0000D4790000}"/>
    <cellStyle name="Separador de milhares 10 2 3 3 6" xfId="31040" xr:uid="{00000000-0005-0000-0000-0000D5790000}"/>
    <cellStyle name="Separador de milhares 10 2 3 3 7" xfId="31041" xr:uid="{00000000-0005-0000-0000-0000D6790000}"/>
    <cellStyle name="Separador de milhares 10 2 3 3 8" xfId="31042" xr:uid="{00000000-0005-0000-0000-0000D7790000}"/>
    <cellStyle name="Separador de milhares 10 2 3 4" xfId="31043" xr:uid="{00000000-0005-0000-0000-0000D8790000}"/>
    <cellStyle name="Separador de milhares 10 2 3 5" xfId="31044" xr:uid="{00000000-0005-0000-0000-0000D9790000}"/>
    <cellStyle name="Separador de milhares 10 2 3 5 2" xfId="31045" xr:uid="{00000000-0005-0000-0000-0000DA790000}"/>
    <cellStyle name="Separador de milhares 10 2 3 5 2 2" xfId="31046" xr:uid="{00000000-0005-0000-0000-0000DB790000}"/>
    <cellStyle name="Separador de milhares 10 2 3 5 2 3" xfId="31047" xr:uid="{00000000-0005-0000-0000-0000DC790000}"/>
    <cellStyle name="Separador de milhares 10 2 3 5 3" xfId="31048" xr:uid="{00000000-0005-0000-0000-0000DD790000}"/>
    <cellStyle name="Separador de milhares 10 2 3 5 4" xfId="31049" xr:uid="{00000000-0005-0000-0000-0000DE790000}"/>
    <cellStyle name="Separador de milhares 10 2 3 6" xfId="31050" xr:uid="{00000000-0005-0000-0000-0000DF790000}"/>
    <cellStyle name="Separador de milhares 10 2 3 6 2" xfId="31051" xr:uid="{00000000-0005-0000-0000-0000E0790000}"/>
    <cellStyle name="Separador de milhares 10 2 3 6 2 2" xfId="31052" xr:uid="{00000000-0005-0000-0000-0000E1790000}"/>
    <cellStyle name="Separador de milhares 10 2 3 6 2 3" xfId="31053" xr:uid="{00000000-0005-0000-0000-0000E2790000}"/>
    <cellStyle name="Separador de milhares 10 2 3 6 3" xfId="31054" xr:uid="{00000000-0005-0000-0000-0000E3790000}"/>
    <cellStyle name="Separador de milhares 10 2 3 6 4" xfId="31055" xr:uid="{00000000-0005-0000-0000-0000E4790000}"/>
    <cellStyle name="Separador de milhares 10 2 3 7" xfId="31056" xr:uid="{00000000-0005-0000-0000-0000E5790000}"/>
    <cellStyle name="Separador de milhares 10 2 3 7 2" xfId="31057" xr:uid="{00000000-0005-0000-0000-0000E6790000}"/>
    <cellStyle name="Separador de milhares 10 2 3 7 2 2" xfId="31058" xr:uid="{00000000-0005-0000-0000-0000E7790000}"/>
    <cellStyle name="Separador de milhares 10 2 3 7 2 3" xfId="31059" xr:uid="{00000000-0005-0000-0000-0000E8790000}"/>
    <cellStyle name="Separador de milhares 10 2 3 7 3" xfId="31060" xr:uid="{00000000-0005-0000-0000-0000E9790000}"/>
    <cellStyle name="Separador de milhares 10 2 3 7 4" xfId="31061" xr:uid="{00000000-0005-0000-0000-0000EA790000}"/>
    <cellStyle name="Separador de milhares 10 2 3 8" xfId="31062" xr:uid="{00000000-0005-0000-0000-0000EB790000}"/>
    <cellStyle name="Separador de milhares 10 2 3 8 2" xfId="31063" xr:uid="{00000000-0005-0000-0000-0000EC790000}"/>
    <cellStyle name="Separador de milhares 10 2 3 8 3" xfId="31064" xr:uid="{00000000-0005-0000-0000-0000ED790000}"/>
    <cellStyle name="Separador de milhares 10 2 3 9" xfId="31065" xr:uid="{00000000-0005-0000-0000-0000EE790000}"/>
    <cellStyle name="Separador de milhares 10 2 4" xfId="31066" xr:uid="{00000000-0005-0000-0000-0000EF790000}"/>
    <cellStyle name="Separador de milhares 10 2 4 10" xfId="31067" xr:uid="{00000000-0005-0000-0000-0000F0790000}"/>
    <cellStyle name="Separador de milhares 10 2 4 2" xfId="31068" xr:uid="{00000000-0005-0000-0000-0000F1790000}"/>
    <cellStyle name="Separador de milhares 10 2 4 2 2" xfId="31069" xr:uid="{00000000-0005-0000-0000-0000F2790000}"/>
    <cellStyle name="Separador de milhares 10 2 4 2 2 2" xfId="31070" xr:uid="{00000000-0005-0000-0000-0000F3790000}"/>
    <cellStyle name="Separador de milhares 10 2 4 2 2 2 2" xfId="31071" xr:uid="{00000000-0005-0000-0000-0000F4790000}"/>
    <cellStyle name="Separador de milhares 10 2 4 2 2 2 3" xfId="31072" xr:uid="{00000000-0005-0000-0000-0000F5790000}"/>
    <cellStyle name="Separador de milhares 10 2 4 2 2 3" xfId="31073" xr:uid="{00000000-0005-0000-0000-0000F6790000}"/>
    <cellStyle name="Separador de milhares 10 2 4 2 2 4" xfId="31074" xr:uid="{00000000-0005-0000-0000-0000F7790000}"/>
    <cellStyle name="Separador de milhares 10 2 4 2 3" xfId="31075" xr:uid="{00000000-0005-0000-0000-0000F8790000}"/>
    <cellStyle name="Separador de milhares 10 2 4 2 3 2" xfId="31076" xr:uid="{00000000-0005-0000-0000-0000F9790000}"/>
    <cellStyle name="Separador de milhares 10 2 4 2 3 2 2" xfId="31077" xr:uid="{00000000-0005-0000-0000-0000FA790000}"/>
    <cellStyle name="Separador de milhares 10 2 4 2 3 2 3" xfId="31078" xr:uid="{00000000-0005-0000-0000-0000FB790000}"/>
    <cellStyle name="Separador de milhares 10 2 4 2 3 3" xfId="31079" xr:uid="{00000000-0005-0000-0000-0000FC790000}"/>
    <cellStyle name="Separador de milhares 10 2 4 2 3 4" xfId="31080" xr:uid="{00000000-0005-0000-0000-0000FD790000}"/>
    <cellStyle name="Separador de milhares 10 2 4 2 4" xfId="31081" xr:uid="{00000000-0005-0000-0000-0000FE790000}"/>
    <cellStyle name="Separador de milhares 10 2 4 2 4 2" xfId="31082" xr:uid="{00000000-0005-0000-0000-0000FF790000}"/>
    <cellStyle name="Separador de milhares 10 2 4 2 4 2 2" xfId="31083" xr:uid="{00000000-0005-0000-0000-0000007A0000}"/>
    <cellStyle name="Separador de milhares 10 2 4 2 4 2 3" xfId="31084" xr:uid="{00000000-0005-0000-0000-0000017A0000}"/>
    <cellStyle name="Separador de milhares 10 2 4 2 4 3" xfId="31085" xr:uid="{00000000-0005-0000-0000-0000027A0000}"/>
    <cellStyle name="Separador de milhares 10 2 4 2 4 4" xfId="31086" xr:uid="{00000000-0005-0000-0000-0000037A0000}"/>
    <cellStyle name="Separador de milhares 10 2 4 2 5" xfId="31087" xr:uid="{00000000-0005-0000-0000-0000047A0000}"/>
    <cellStyle name="Separador de milhares 10 2 4 2 5 2" xfId="31088" xr:uid="{00000000-0005-0000-0000-0000057A0000}"/>
    <cellStyle name="Separador de milhares 10 2 4 2 5 3" xfId="31089" xr:uid="{00000000-0005-0000-0000-0000067A0000}"/>
    <cellStyle name="Separador de milhares 10 2 4 2 6" xfId="31090" xr:uid="{00000000-0005-0000-0000-0000077A0000}"/>
    <cellStyle name="Separador de milhares 10 2 4 2 7" xfId="31091" xr:uid="{00000000-0005-0000-0000-0000087A0000}"/>
    <cellStyle name="Separador de milhares 10 2 4 2 8" xfId="31092" xr:uid="{00000000-0005-0000-0000-0000097A0000}"/>
    <cellStyle name="Separador de milhares 10 2 4 3" xfId="31093" xr:uid="{00000000-0005-0000-0000-00000A7A0000}"/>
    <cellStyle name="Separador de milhares 10 2 4 4" xfId="31094" xr:uid="{00000000-0005-0000-0000-00000B7A0000}"/>
    <cellStyle name="Separador de milhares 10 2 4 4 2" xfId="31095" xr:uid="{00000000-0005-0000-0000-00000C7A0000}"/>
    <cellStyle name="Separador de milhares 10 2 4 4 2 2" xfId="31096" xr:uid="{00000000-0005-0000-0000-00000D7A0000}"/>
    <cellStyle name="Separador de milhares 10 2 4 4 2 3" xfId="31097" xr:uid="{00000000-0005-0000-0000-00000E7A0000}"/>
    <cellStyle name="Separador de milhares 10 2 4 4 3" xfId="31098" xr:uid="{00000000-0005-0000-0000-00000F7A0000}"/>
    <cellStyle name="Separador de milhares 10 2 4 4 4" xfId="31099" xr:uid="{00000000-0005-0000-0000-0000107A0000}"/>
    <cellStyle name="Separador de milhares 10 2 4 5" xfId="31100" xr:uid="{00000000-0005-0000-0000-0000117A0000}"/>
    <cellStyle name="Separador de milhares 10 2 4 5 2" xfId="31101" xr:uid="{00000000-0005-0000-0000-0000127A0000}"/>
    <cellStyle name="Separador de milhares 10 2 4 5 2 2" xfId="31102" xr:uid="{00000000-0005-0000-0000-0000137A0000}"/>
    <cellStyle name="Separador de milhares 10 2 4 5 2 3" xfId="31103" xr:uid="{00000000-0005-0000-0000-0000147A0000}"/>
    <cellStyle name="Separador de milhares 10 2 4 5 3" xfId="31104" xr:uid="{00000000-0005-0000-0000-0000157A0000}"/>
    <cellStyle name="Separador de milhares 10 2 4 5 4" xfId="31105" xr:uid="{00000000-0005-0000-0000-0000167A0000}"/>
    <cellStyle name="Separador de milhares 10 2 4 6" xfId="31106" xr:uid="{00000000-0005-0000-0000-0000177A0000}"/>
    <cellStyle name="Separador de milhares 10 2 4 6 2" xfId="31107" xr:uid="{00000000-0005-0000-0000-0000187A0000}"/>
    <cellStyle name="Separador de milhares 10 2 4 6 2 2" xfId="31108" xr:uid="{00000000-0005-0000-0000-0000197A0000}"/>
    <cellStyle name="Separador de milhares 10 2 4 6 2 3" xfId="31109" xr:uid="{00000000-0005-0000-0000-00001A7A0000}"/>
    <cellStyle name="Separador de milhares 10 2 4 6 3" xfId="31110" xr:uid="{00000000-0005-0000-0000-00001B7A0000}"/>
    <cellStyle name="Separador de milhares 10 2 4 6 4" xfId="31111" xr:uid="{00000000-0005-0000-0000-00001C7A0000}"/>
    <cellStyle name="Separador de milhares 10 2 4 7" xfId="31112" xr:uid="{00000000-0005-0000-0000-00001D7A0000}"/>
    <cellStyle name="Separador de milhares 10 2 4 7 2" xfId="31113" xr:uid="{00000000-0005-0000-0000-00001E7A0000}"/>
    <cellStyle name="Separador de milhares 10 2 4 7 3" xfId="31114" xr:uid="{00000000-0005-0000-0000-00001F7A0000}"/>
    <cellStyle name="Separador de milhares 10 2 4 8" xfId="31115" xr:uid="{00000000-0005-0000-0000-0000207A0000}"/>
    <cellStyle name="Separador de milhares 10 2 4 9" xfId="31116" xr:uid="{00000000-0005-0000-0000-0000217A0000}"/>
    <cellStyle name="Separador de milhares 10 2 5" xfId="31117" xr:uid="{00000000-0005-0000-0000-0000227A0000}"/>
    <cellStyle name="Separador de milhares 10 2 5 2" xfId="31118" xr:uid="{00000000-0005-0000-0000-0000237A0000}"/>
    <cellStyle name="Separador de milhares 10 2 5 3" xfId="31119" xr:uid="{00000000-0005-0000-0000-0000247A0000}"/>
    <cellStyle name="Separador de milhares 10 2 5 3 2" xfId="31120" xr:uid="{00000000-0005-0000-0000-0000257A0000}"/>
    <cellStyle name="Separador de milhares 10 2 5 3 2 2" xfId="31121" xr:uid="{00000000-0005-0000-0000-0000267A0000}"/>
    <cellStyle name="Separador de milhares 10 2 5 3 2 2 2" xfId="31122" xr:uid="{00000000-0005-0000-0000-0000277A0000}"/>
    <cellStyle name="Separador de milhares 10 2 5 3 2 2 3" xfId="31123" xr:uid="{00000000-0005-0000-0000-0000287A0000}"/>
    <cellStyle name="Separador de milhares 10 2 5 3 2 3" xfId="31124" xr:uid="{00000000-0005-0000-0000-0000297A0000}"/>
    <cellStyle name="Separador de milhares 10 2 5 3 2 4" xfId="31125" xr:uid="{00000000-0005-0000-0000-00002A7A0000}"/>
    <cellStyle name="Separador de milhares 10 2 5 3 3" xfId="31126" xr:uid="{00000000-0005-0000-0000-00002B7A0000}"/>
    <cellStyle name="Separador de milhares 10 2 5 3 3 2" xfId="31127" xr:uid="{00000000-0005-0000-0000-00002C7A0000}"/>
    <cellStyle name="Separador de milhares 10 2 5 3 3 2 2" xfId="31128" xr:uid="{00000000-0005-0000-0000-00002D7A0000}"/>
    <cellStyle name="Separador de milhares 10 2 5 3 3 2 3" xfId="31129" xr:uid="{00000000-0005-0000-0000-00002E7A0000}"/>
    <cellStyle name="Separador de milhares 10 2 5 3 3 3" xfId="31130" xr:uid="{00000000-0005-0000-0000-00002F7A0000}"/>
    <cellStyle name="Separador de milhares 10 2 5 3 3 4" xfId="31131" xr:uid="{00000000-0005-0000-0000-0000307A0000}"/>
    <cellStyle name="Separador de milhares 10 2 5 3 4" xfId="31132" xr:uid="{00000000-0005-0000-0000-0000317A0000}"/>
    <cellStyle name="Separador de milhares 10 2 5 3 4 2" xfId="31133" xr:uid="{00000000-0005-0000-0000-0000327A0000}"/>
    <cellStyle name="Separador de milhares 10 2 5 3 4 2 2" xfId="31134" xr:uid="{00000000-0005-0000-0000-0000337A0000}"/>
    <cellStyle name="Separador de milhares 10 2 5 3 4 2 3" xfId="31135" xr:uid="{00000000-0005-0000-0000-0000347A0000}"/>
    <cellStyle name="Separador de milhares 10 2 5 3 4 3" xfId="31136" xr:uid="{00000000-0005-0000-0000-0000357A0000}"/>
    <cellStyle name="Separador de milhares 10 2 5 3 4 4" xfId="31137" xr:uid="{00000000-0005-0000-0000-0000367A0000}"/>
    <cellStyle name="Separador de milhares 10 2 5 3 5" xfId="31138" xr:uid="{00000000-0005-0000-0000-0000377A0000}"/>
    <cellStyle name="Separador de milhares 10 2 5 3 5 2" xfId="31139" xr:uid="{00000000-0005-0000-0000-0000387A0000}"/>
    <cellStyle name="Separador de milhares 10 2 5 3 5 3" xfId="31140" xr:uid="{00000000-0005-0000-0000-0000397A0000}"/>
    <cellStyle name="Separador de milhares 10 2 5 3 6" xfId="31141" xr:uid="{00000000-0005-0000-0000-00003A7A0000}"/>
    <cellStyle name="Separador de milhares 10 2 5 3 7" xfId="31142" xr:uid="{00000000-0005-0000-0000-00003B7A0000}"/>
    <cellStyle name="Separador de milhares 10 2 5 4" xfId="31143" xr:uid="{00000000-0005-0000-0000-00003C7A0000}"/>
    <cellStyle name="Separador de milhares 10 2 6" xfId="31144" xr:uid="{00000000-0005-0000-0000-00003D7A0000}"/>
    <cellStyle name="Separador de milhares 10 2 6 2" xfId="31145" xr:uid="{00000000-0005-0000-0000-00003E7A0000}"/>
    <cellStyle name="Separador de milhares 10 2 6 2 2" xfId="31146" xr:uid="{00000000-0005-0000-0000-00003F7A0000}"/>
    <cellStyle name="Separador de milhares 10 2 6 2 2 2" xfId="31147" xr:uid="{00000000-0005-0000-0000-0000407A0000}"/>
    <cellStyle name="Separador de milhares 10 2 6 2 2 2 2" xfId="31148" xr:uid="{00000000-0005-0000-0000-0000417A0000}"/>
    <cellStyle name="Separador de milhares 10 2 6 2 2 2 3" xfId="31149" xr:uid="{00000000-0005-0000-0000-0000427A0000}"/>
    <cellStyle name="Separador de milhares 10 2 6 2 2 3" xfId="31150" xr:uid="{00000000-0005-0000-0000-0000437A0000}"/>
    <cellStyle name="Separador de milhares 10 2 6 2 2 4" xfId="31151" xr:uid="{00000000-0005-0000-0000-0000447A0000}"/>
    <cellStyle name="Separador de milhares 10 2 6 2 3" xfId="31152" xr:uid="{00000000-0005-0000-0000-0000457A0000}"/>
    <cellStyle name="Separador de milhares 10 2 6 2 3 2" xfId="31153" xr:uid="{00000000-0005-0000-0000-0000467A0000}"/>
    <cellStyle name="Separador de milhares 10 2 6 2 3 2 2" xfId="31154" xr:uid="{00000000-0005-0000-0000-0000477A0000}"/>
    <cellStyle name="Separador de milhares 10 2 6 2 3 2 3" xfId="31155" xr:uid="{00000000-0005-0000-0000-0000487A0000}"/>
    <cellStyle name="Separador de milhares 10 2 6 2 3 3" xfId="31156" xr:uid="{00000000-0005-0000-0000-0000497A0000}"/>
    <cellStyle name="Separador de milhares 10 2 6 2 3 4" xfId="31157" xr:uid="{00000000-0005-0000-0000-00004A7A0000}"/>
    <cellStyle name="Separador de milhares 10 2 6 2 4" xfId="31158" xr:uid="{00000000-0005-0000-0000-00004B7A0000}"/>
    <cellStyle name="Separador de milhares 10 2 6 2 4 2" xfId="31159" xr:uid="{00000000-0005-0000-0000-00004C7A0000}"/>
    <cellStyle name="Separador de milhares 10 2 6 2 4 2 2" xfId="31160" xr:uid="{00000000-0005-0000-0000-00004D7A0000}"/>
    <cellStyle name="Separador de milhares 10 2 6 2 4 2 3" xfId="31161" xr:uid="{00000000-0005-0000-0000-00004E7A0000}"/>
    <cellStyle name="Separador de milhares 10 2 6 2 4 3" xfId="31162" xr:uid="{00000000-0005-0000-0000-00004F7A0000}"/>
    <cellStyle name="Separador de milhares 10 2 6 2 4 4" xfId="31163" xr:uid="{00000000-0005-0000-0000-0000507A0000}"/>
    <cellStyle name="Separador de milhares 10 2 6 2 5" xfId="31164" xr:uid="{00000000-0005-0000-0000-0000517A0000}"/>
    <cellStyle name="Separador de milhares 10 2 6 2 5 2" xfId="31165" xr:uid="{00000000-0005-0000-0000-0000527A0000}"/>
    <cellStyle name="Separador de milhares 10 2 6 2 5 3" xfId="31166" xr:uid="{00000000-0005-0000-0000-0000537A0000}"/>
    <cellStyle name="Separador de milhares 10 2 6 2 6" xfId="31167" xr:uid="{00000000-0005-0000-0000-0000547A0000}"/>
    <cellStyle name="Separador de milhares 10 2 6 2 7" xfId="31168" xr:uid="{00000000-0005-0000-0000-0000557A0000}"/>
    <cellStyle name="Separador de milhares 10 2 6 3" xfId="31169" xr:uid="{00000000-0005-0000-0000-0000567A0000}"/>
    <cellStyle name="Separador de milhares 10 2 6 3 2" xfId="31170" xr:uid="{00000000-0005-0000-0000-0000577A0000}"/>
    <cellStyle name="Separador de milhares 10 2 6 3 2 2" xfId="31171" xr:uid="{00000000-0005-0000-0000-0000587A0000}"/>
    <cellStyle name="Separador de milhares 10 2 6 3 2 3" xfId="31172" xr:uid="{00000000-0005-0000-0000-0000597A0000}"/>
    <cellStyle name="Separador de milhares 10 2 6 3 3" xfId="31173" xr:uid="{00000000-0005-0000-0000-00005A7A0000}"/>
    <cellStyle name="Separador de milhares 10 2 6 3 4" xfId="31174" xr:uid="{00000000-0005-0000-0000-00005B7A0000}"/>
    <cellStyle name="Separador de milhares 10 2 6 4" xfId="31175" xr:uid="{00000000-0005-0000-0000-00005C7A0000}"/>
    <cellStyle name="Separador de milhares 10 2 6 4 2" xfId="31176" xr:uid="{00000000-0005-0000-0000-00005D7A0000}"/>
    <cellStyle name="Separador de milhares 10 2 6 4 2 2" xfId="31177" xr:uid="{00000000-0005-0000-0000-00005E7A0000}"/>
    <cellStyle name="Separador de milhares 10 2 6 4 2 3" xfId="31178" xr:uid="{00000000-0005-0000-0000-00005F7A0000}"/>
    <cellStyle name="Separador de milhares 10 2 6 4 3" xfId="31179" xr:uid="{00000000-0005-0000-0000-0000607A0000}"/>
    <cellStyle name="Separador de milhares 10 2 6 4 4" xfId="31180" xr:uid="{00000000-0005-0000-0000-0000617A0000}"/>
    <cellStyle name="Separador de milhares 10 2 6 5" xfId="31181" xr:uid="{00000000-0005-0000-0000-0000627A0000}"/>
    <cellStyle name="Separador de milhares 10 2 6 5 2" xfId="31182" xr:uid="{00000000-0005-0000-0000-0000637A0000}"/>
    <cellStyle name="Separador de milhares 10 2 6 5 2 2" xfId="31183" xr:uid="{00000000-0005-0000-0000-0000647A0000}"/>
    <cellStyle name="Separador de milhares 10 2 6 5 2 3" xfId="31184" xr:uid="{00000000-0005-0000-0000-0000657A0000}"/>
    <cellStyle name="Separador de milhares 10 2 6 5 3" xfId="31185" xr:uid="{00000000-0005-0000-0000-0000667A0000}"/>
    <cellStyle name="Separador de milhares 10 2 6 5 4" xfId="31186" xr:uid="{00000000-0005-0000-0000-0000677A0000}"/>
    <cellStyle name="Separador de milhares 10 2 6 6" xfId="31187" xr:uid="{00000000-0005-0000-0000-0000687A0000}"/>
    <cellStyle name="Separador de milhares 10 2 6 6 2" xfId="31188" xr:uid="{00000000-0005-0000-0000-0000697A0000}"/>
    <cellStyle name="Separador de milhares 10 2 6 6 3" xfId="31189" xr:uid="{00000000-0005-0000-0000-00006A7A0000}"/>
    <cellStyle name="Separador de milhares 10 2 6 7" xfId="31190" xr:uid="{00000000-0005-0000-0000-00006B7A0000}"/>
    <cellStyle name="Separador de milhares 10 2 6 8" xfId="31191" xr:uid="{00000000-0005-0000-0000-00006C7A0000}"/>
    <cellStyle name="Separador de milhares 10 2 6 9" xfId="31192" xr:uid="{00000000-0005-0000-0000-00006D7A0000}"/>
    <cellStyle name="Separador de milhares 10 2 7" xfId="31193" xr:uid="{00000000-0005-0000-0000-00006E7A0000}"/>
    <cellStyle name="Separador de milhares 10 2 7 2" xfId="31194" xr:uid="{00000000-0005-0000-0000-00006F7A0000}"/>
    <cellStyle name="Separador de milhares 10 2 7 2 2" xfId="31195" xr:uid="{00000000-0005-0000-0000-0000707A0000}"/>
    <cellStyle name="Separador de milhares 10 2 7 2 2 2" xfId="31196" xr:uid="{00000000-0005-0000-0000-0000717A0000}"/>
    <cellStyle name="Separador de milhares 10 2 7 2 2 2 2" xfId="31197" xr:uid="{00000000-0005-0000-0000-0000727A0000}"/>
    <cellStyle name="Separador de milhares 10 2 7 2 2 2 3" xfId="31198" xr:uid="{00000000-0005-0000-0000-0000737A0000}"/>
    <cellStyle name="Separador de milhares 10 2 7 2 2 3" xfId="31199" xr:uid="{00000000-0005-0000-0000-0000747A0000}"/>
    <cellStyle name="Separador de milhares 10 2 7 2 2 4" xfId="31200" xr:uid="{00000000-0005-0000-0000-0000757A0000}"/>
    <cellStyle name="Separador de milhares 10 2 7 2 3" xfId="31201" xr:uid="{00000000-0005-0000-0000-0000767A0000}"/>
    <cellStyle name="Separador de milhares 10 2 7 2 3 2" xfId="31202" xr:uid="{00000000-0005-0000-0000-0000777A0000}"/>
    <cellStyle name="Separador de milhares 10 2 7 2 3 2 2" xfId="31203" xr:uid="{00000000-0005-0000-0000-0000787A0000}"/>
    <cellStyle name="Separador de milhares 10 2 7 2 3 2 3" xfId="31204" xr:uid="{00000000-0005-0000-0000-0000797A0000}"/>
    <cellStyle name="Separador de milhares 10 2 7 2 3 3" xfId="31205" xr:uid="{00000000-0005-0000-0000-00007A7A0000}"/>
    <cellStyle name="Separador de milhares 10 2 7 2 3 4" xfId="31206" xr:uid="{00000000-0005-0000-0000-00007B7A0000}"/>
    <cellStyle name="Separador de milhares 10 2 7 2 4" xfId="31207" xr:uid="{00000000-0005-0000-0000-00007C7A0000}"/>
    <cellStyle name="Separador de milhares 10 2 7 2 4 2" xfId="31208" xr:uid="{00000000-0005-0000-0000-00007D7A0000}"/>
    <cellStyle name="Separador de milhares 10 2 7 2 4 2 2" xfId="31209" xr:uid="{00000000-0005-0000-0000-00007E7A0000}"/>
    <cellStyle name="Separador de milhares 10 2 7 2 4 2 3" xfId="31210" xr:uid="{00000000-0005-0000-0000-00007F7A0000}"/>
    <cellStyle name="Separador de milhares 10 2 7 2 4 3" xfId="31211" xr:uid="{00000000-0005-0000-0000-0000807A0000}"/>
    <cellStyle name="Separador de milhares 10 2 7 2 4 4" xfId="31212" xr:uid="{00000000-0005-0000-0000-0000817A0000}"/>
    <cellStyle name="Separador de milhares 10 2 7 2 5" xfId="31213" xr:uid="{00000000-0005-0000-0000-0000827A0000}"/>
    <cellStyle name="Separador de milhares 10 2 7 2 5 2" xfId="31214" xr:uid="{00000000-0005-0000-0000-0000837A0000}"/>
    <cellStyle name="Separador de milhares 10 2 7 2 5 3" xfId="31215" xr:uid="{00000000-0005-0000-0000-0000847A0000}"/>
    <cellStyle name="Separador de milhares 10 2 7 2 6" xfId="31216" xr:uid="{00000000-0005-0000-0000-0000857A0000}"/>
    <cellStyle name="Separador de milhares 10 2 7 2 7" xfId="31217" xr:uid="{00000000-0005-0000-0000-0000867A0000}"/>
    <cellStyle name="Separador de milhares 10 2 7 3" xfId="31218" xr:uid="{00000000-0005-0000-0000-0000877A0000}"/>
    <cellStyle name="Separador de milhares 10 2 7 3 2" xfId="31219" xr:uid="{00000000-0005-0000-0000-0000887A0000}"/>
    <cellStyle name="Separador de milhares 10 2 7 3 2 2" xfId="31220" xr:uid="{00000000-0005-0000-0000-0000897A0000}"/>
    <cellStyle name="Separador de milhares 10 2 7 3 2 3" xfId="31221" xr:uid="{00000000-0005-0000-0000-00008A7A0000}"/>
    <cellStyle name="Separador de milhares 10 2 7 3 3" xfId="31222" xr:uid="{00000000-0005-0000-0000-00008B7A0000}"/>
    <cellStyle name="Separador de milhares 10 2 7 3 4" xfId="31223" xr:uid="{00000000-0005-0000-0000-00008C7A0000}"/>
    <cellStyle name="Separador de milhares 10 2 7 4" xfId="31224" xr:uid="{00000000-0005-0000-0000-00008D7A0000}"/>
    <cellStyle name="Separador de milhares 10 2 7 4 2" xfId="31225" xr:uid="{00000000-0005-0000-0000-00008E7A0000}"/>
    <cellStyle name="Separador de milhares 10 2 7 4 2 2" xfId="31226" xr:uid="{00000000-0005-0000-0000-00008F7A0000}"/>
    <cellStyle name="Separador de milhares 10 2 7 4 2 3" xfId="31227" xr:uid="{00000000-0005-0000-0000-0000907A0000}"/>
    <cellStyle name="Separador de milhares 10 2 7 4 3" xfId="31228" xr:uid="{00000000-0005-0000-0000-0000917A0000}"/>
    <cellStyle name="Separador de milhares 10 2 7 4 4" xfId="31229" xr:uid="{00000000-0005-0000-0000-0000927A0000}"/>
    <cellStyle name="Separador de milhares 10 2 7 5" xfId="31230" xr:uid="{00000000-0005-0000-0000-0000937A0000}"/>
    <cellStyle name="Separador de milhares 10 2 7 5 2" xfId="31231" xr:uid="{00000000-0005-0000-0000-0000947A0000}"/>
    <cellStyle name="Separador de milhares 10 2 7 5 2 2" xfId="31232" xr:uid="{00000000-0005-0000-0000-0000957A0000}"/>
    <cellStyle name="Separador de milhares 10 2 7 5 2 3" xfId="31233" xr:uid="{00000000-0005-0000-0000-0000967A0000}"/>
    <cellStyle name="Separador de milhares 10 2 7 5 3" xfId="31234" xr:uid="{00000000-0005-0000-0000-0000977A0000}"/>
    <cellStyle name="Separador de milhares 10 2 7 5 4" xfId="31235" xr:uid="{00000000-0005-0000-0000-0000987A0000}"/>
    <cellStyle name="Separador de milhares 10 2 7 6" xfId="31236" xr:uid="{00000000-0005-0000-0000-0000997A0000}"/>
    <cellStyle name="Separador de milhares 10 2 7 6 2" xfId="31237" xr:uid="{00000000-0005-0000-0000-00009A7A0000}"/>
    <cellStyle name="Separador de milhares 10 2 7 6 3" xfId="31238" xr:uid="{00000000-0005-0000-0000-00009B7A0000}"/>
    <cellStyle name="Separador de milhares 10 2 7 7" xfId="31239" xr:uid="{00000000-0005-0000-0000-00009C7A0000}"/>
    <cellStyle name="Separador de milhares 10 2 7 8" xfId="31240" xr:uid="{00000000-0005-0000-0000-00009D7A0000}"/>
    <cellStyle name="Separador de milhares 10 2 7 9" xfId="31241" xr:uid="{00000000-0005-0000-0000-00009E7A0000}"/>
    <cellStyle name="Separador de milhares 10 2 8" xfId="31242" xr:uid="{00000000-0005-0000-0000-00009F7A0000}"/>
    <cellStyle name="Separador de milhares 10 2 8 2" xfId="31243" xr:uid="{00000000-0005-0000-0000-0000A07A0000}"/>
    <cellStyle name="Separador de milhares 10 2 8 2 2" xfId="31244" xr:uid="{00000000-0005-0000-0000-0000A17A0000}"/>
    <cellStyle name="Separador de milhares 10 2 8 2 2 2" xfId="31245" xr:uid="{00000000-0005-0000-0000-0000A27A0000}"/>
    <cellStyle name="Separador de milhares 10 2 8 2 2 2 2" xfId="31246" xr:uid="{00000000-0005-0000-0000-0000A37A0000}"/>
    <cellStyle name="Separador de milhares 10 2 8 2 2 2 3" xfId="31247" xr:uid="{00000000-0005-0000-0000-0000A47A0000}"/>
    <cellStyle name="Separador de milhares 10 2 8 2 2 3" xfId="31248" xr:uid="{00000000-0005-0000-0000-0000A57A0000}"/>
    <cellStyle name="Separador de milhares 10 2 8 2 2 4" xfId="31249" xr:uid="{00000000-0005-0000-0000-0000A67A0000}"/>
    <cellStyle name="Separador de milhares 10 2 8 2 3" xfId="31250" xr:uid="{00000000-0005-0000-0000-0000A77A0000}"/>
    <cellStyle name="Separador de milhares 10 2 8 2 3 2" xfId="31251" xr:uid="{00000000-0005-0000-0000-0000A87A0000}"/>
    <cellStyle name="Separador de milhares 10 2 8 2 3 2 2" xfId="31252" xr:uid="{00000000-0005-0000-0000-0000A97A0000}"/>
    <cellStyle name="Separador de milhares 10 2 8 2 3 2 3" xfId="31253" xr:uid="{00000000-0005-0000-0000-0000AA7A0000}"/>
    <cellStyle name="Separador de milhares 10 2 8 2 3 3" xfId="31254" xr:uid="{00000000-0005-0000-0000-0000AB7A0000}"/>
    <cellStyle name="Separador de milhares 10 2 8 2 3 4" xfId="31255" xr:uid="{00000000-0005-0000-0000-0000AC7A0000}"/>
    <cellStyle name="Separador de milhares 10 2 8 2 4" xfId="31256" xr:uid="{00000000-0005-0000-0000-0000AD7A0000}"/>
    <cellStyle name="Separador de milhares 10 2 8 2 4 2" xfId="31257" xr:uid="{00000000-0005-0000-0000-0000AE7A0000}"/>
    <cellStyle name="Separador de milhares 10 2 8 2 4 2 2" xfId="31258" xr:uid="{00000000-0005-0000-0000-0000AF7A0000}"/>
    <cellStyle name="Separador de milhares 10 2 8 2 4 2 3" xfId="31259" xr:uid="{00000000-0005-0000-0000-0000B07A0000}"/>
    <cellStyle name="Separador de milhares 10 2 8 2 4 3" xfId="31260" xr:uid="{00000000-0005-0000-0000-0000B17A0000}"/>
    <cellStyle name="Separador de milhares 10 2 8 2 4 4" xfId="31261" xr:uid="{00000000-0005-0000-0000-0000B27A0000}"/>
    <cellStyle name="Separador de milhares 10 2 8 2 5" xfId="31262" xr:uid="{00000000-0005-0000-0000-0000B37A0000}"/>
    <cellStyle name="Separador de milhares 10 2 8 2 5 2" xfId="31263" xr:uid="{00000000-0005-0000-0000-0000B47A0000}"/>
    <cellStyle name="Separador de milhares 10 2 8 2 5 3" xfId="31264" xr:uid="{00000000-0005-0000-0000-0000B57A0000}"/>
    <cellStyle name="Separador de milhares 10 2 8 2 6" xfId="31265" xr:uid="{00000000-0005-0000-0000-0000B67A0000}"/>
    <cellStyle name="Separador de milhares 10 2 8 2 7" xfId="31266" xr:uid="{00000000-0005-0000-0000-0000B77A0000}"/>
    <cellStyle name="Separador de milhares 10 2 8 3" xfId="31267" xr:uid="{00000000-0005-0000-0000-0000B87A0000}"/>
    <cellStyle name="Separador de milhares 10 2 8 3 2" xfId="31268" xr:uid="{00000000-0005-0000-0000-0000B97A0000}"/>
    <cellStyle name="Separador de milhares 10 2 8 3 2 2" xfId="31269" xr:uid="{00000000-0005-0000-0000-0000BA7A0000}"/>
    <cellStyle name="Separador de milhares 10 2 8 3 2 3" xfId="31270" xr:uid="{00000000-0005-0000-0000-0000BB7A0000}"/>
    <cellStyle name="Separador de milhares 10 2 8 3 3" xfId="31271" xr:uid="{00000000-0005-0000-0000-0000BC7A0000}"/>
    <cellStyle name="Separador de milhares 10 2 8 3 4" xfId="31272" xr:uid="{00000000-0005-0000-0000-0000BD7A0000}"/>
    <cellStyle name="Separador de milhares 10 2 8 4" xfId="31273" xr:uid="{00000000-0005-0000-0000-0000BE7A0000}"/>
    <cellStyle name="Separador de milhares 10 2 8 4 2" xfId="31274" xr:uid="{00000000-0005-0000-0000-0000BF7A0000}"/>
    <cellStyle name="Separador de milhares 10 2 8 4 2 2" xfId="31275" xr:uid="{00000000-0005-0000-0000-0000C07A0000}"/>
    <cellStyle name="Separador de milhares 10 2 8 4 2 3" xfId="31276" xr:uid="{00000000-0005-0000-0000-0000C17A0000}"/>
    <cellStyle name="Separador de milhares 10 2 8 4 3" xfId="31277" xr:uid="{00000000-0005-0000-0000-0000C27A0000}"/>
    <cellStyle name="Separador de milhares 10 2 8 4 4" xfId="31278" xr:uid="{00000000-0005-0000-0000-0000C37A0000}"/>
    <cellStyle name="Separador de milhares 10 2 8 5" xfId="31279" xr:uid="{00000000-0005-0000-0000-0000C47A0000}"/>
    <cellStyle name="Separador de milhares 10 2 8 5 2" xfId="31280" xr:uid="{00000000-0005-0000-0000-0000C57A0000}"/>
    <cellStyle name="Separador de milhares 10 2 8 5 2 2" xfId="31281" xr:uid="{00000000-0005-0000-0000-0000C67A0000}"/>
    <cellStyle name="Separador de milhares 10 2 8 5 2 3" xfId="31282" xr:uid="{00000000-0005-0000-0000-0000C77A0000}"/>
    <cellStyle name="Separador de milhares 10 2 8 5 3" xfId="31283" xr:uid="{00000000-0005-0000-0000-0000C87A0000}"/>
    <cellStyle name="Separador de milhares 10 2 8 5 4" xfId="31284" xr:uid="{00000000-0005-0000-0000-0000C97A0000}"/>
    <cellStyle name="Separador de milhares 10 2 8 6" xfId="31285" xr:uid="{00000000-0005-0000-0000-0000CA7A0000}"/>
    <cellStyle name="Separador de milhares 10 2 8 6 2" xfId="31286" xr:uid="{00000000-0005-0000-0000-0000CB7A0000}"/>
    <cellStyle name="Separador de milhares 10 2 8 6 3" xfId="31287" xr:uid="{00000000-0005-0000-0000-0000CC7A0000}"/>
    <cellStyle name="Separador de milhares 10 2 8 7" xfId="31288" xr:uid="{00000000-0005-0000-0000-0000CD7A0000}"/>
    <cellStyle name="Separador de milhares 10 2 8 8" xfId="31289" xr:uid="{00000000-0005-0000-0000-0000CE7A0000}"/>
    <cellStyle name="Separador de milhares 10 2 8 9" xfId="31290" xr:uid="{00000000-0005-0000-0000-0000CF7A0000}"/>
    <cellStyle name="Separador de milhares 10 2 9" xfId="31291" xr:uid="{00000000-0005-0000-0000-0000D07A0000}"/>
    <cellStyle name="Separador de milhares 10 2 9 2" xfId="31292" xr:uid="{00000000-0005-0000-0000-0000D17A0000}"/>
    <cellStyle name="Separador de milhares 10 2 9 2 2" xfId="31293" xr:uid="{00000000-0005-0000-0000-0000D27A0000}"/>
    <cellStyle name="Separador de milhares 10 2 9 2 2 2" xfId="31294" xr:uid="{00000000-0005-0000-0000-0000D37A0000}"/>
    <cellStyle name="Separador de milhares 10 2 9 2 2 2 2" xfId="31295" xr:uid="{00000000-0005-0000-0000-0000D47A0000}"/>
    <cellStyle name="Separador de milhares 10 2 9 2 2 2 3" xfId="31296" xr:uid="{00000000-0005-0000-0000-0000D57A0000}"/>
    <cellStyle name="Separador de milhares 10 2 9 2 2 3" xfId="31297" xr:uid="{00000000-0005-0000-0000-0000D67A0000}"/>
    <cellStyle name="Separador de milhares 10 2 9 2 2 4" xfId="31298" xr:uid="{00000000-0005-0000-0000-0000D77A0000}"/>
    <cellStyle name="Separador de milhares 10 2 9 2 3" xfId="31299" xr:uid="{00000000-0005-0000-0000-0000D87A0000}"/>
    <cellStyle name="Separador de milhares 10 2 9 2 3 2" xfId="31300" xr:uid="{00000000-0005-0000-0000-0000D97A0000}"/>
    <cellStyle name="Separador de milhares 10 2 9 2 3 2 2" xfId="31301" xr:uid="{00000000-0005-0000-0000-0000DA7A0000}"/>
    <cellStyle name="Separador de milhares 10 2 9 2 3 2 3" xfId="31302" xr:uid="{00000000-0005-0000-0000-0000DB7A0000}"/>
    <cellStyle name="Separador de milhares 10 2 9 2 3 3" xfId="31303" xr:uid="{00000000-0005-0000-0000-0000DC7A0000}"/>
    <cellStyle name="Separador de milhares 10 2 9 2 3 4" xfId="31304" xr:uid="{00000000-0005-0000-0000-0000DD7A0000}"/>
    <cellStyle name="Separador de milhares 10 2 9 2 4" xfId="31305" xr:uid="{00000000-0005-0000-0000-0000DE7A0000}"/>
    <cellStyle name="Separador de milhares 10 2 9 2 4 2" xfId="31306" xr:uid="{00000000-0005-0000-0000-0000DF7A0000}"/>
    <cellStyle name="Separador de milhares 10 2 9 2 4 2 2" xfId="31307" xr:uid="{00000000-0005-0000-0000-0000E07A0000}"/>
    <cellStyle name="Separador de milhares 10 2 9 2 4 2 3" xfId="31308" xr:uid="{00000000-0005-0000-0000-0000E17A0000}"/>
    <cellStyle name="Separador de milhares 10 2 9 2 4 3" xfId="31309" xr:uid="{00000000-0005-0000-0000-0000E27A0000}"/>
    <cellStyle name="Separador de milhares 10 2 9 2 4 4" xfId="31310" xr:uid="{00000000-0005-0000-0000-0000E37A0000}"/>
    <cellStyle name="Separador de milhares 10 2 9 2 5" xfId="31311" xr:uid="{00000000-0005-0000-0000-0000E47A0000}"/>
    <cellStyle name="Separador de milhares 10 2 9 2 5 2" xfId="31312" xr:uid="{00000000-0005-0000-0000-0000E57A0000}"/>
    <cellStyle name="Separador de milhares 10 2 9 2 5 3" xfId="31313" xr:uid="{00000000-0005-0000-0000-0000E67A0000}"/>
    <cellStyle name="Separador de milhares 10 2 9 2 6" xfId="31314" xr:uid="{00000000-0005-0000-0000-0000E77A0000}"/>
    <cellStyle name="Separador de milhares 10 2 9 2 7" xfId="31315" xr:uid="{00000000-0005-0000-0000-0000E87A0000}"/>
    <cellStyle name="Separador de milhares 10 2 9 3" xfId="31316" xr:uid="{00000000-0005-0000-0000-0000E97A0000}"/>
    <cellStyle name="Separador de milhares 10 2 9 3 2" xfId="31317" xr:uid="{00000000-0005-0000-0000-0000EA7A0000}"/>
    <cellStyle name="Separador de milhares 10 2 9 3 2 2" xfId="31318" xr:uid="{00000000-0005-0000-0000-0000EB7A0000}"/>
    <cellStyle name="Separador de milhares 10 2 9 3 2 3" xfId="31319" xr:uid="{00000000-0005-0000-0000-0000EC7A0000}"/>
    <cellStyle name="Separador de milhares 10 2 9 3 3" xfId="31320" xr:uid="{00000000-0005-0000-0000-0000ED7A0000}"/>
    <cellStyle name="Separador de milhares 10 2 9 3 4" xfId="31321" xr:uid="{00000000-0005-0000-0000-0000EE7A0000}"/>
    <cellStyle name="Separador de milhares 10 2 9 4" xfId="31322" xr:uid="{00000000-0005-0000-0000-0000EF7A0000}"/>
    <cellStyle name="Separador de milhares 10 2 9 4 2" xfId="31323" xr:uid="{00000000-0005-0000-0000-0000F07A0000}"/>
    <cellStyle name="Separador de milhares 10 2 9 4 2 2" xfId="31324" xr:uid="{00000000-0005-0000-0000-0000F17A0000}"/>
    <cellStyle name="Separador de milhares 10 2 9 4 2 3" xfId="31325" xr:uid="{00000000-0005-0000-0000-0000F27A0000}"/>
    <cellStyle name="Separador de milhares 10 2 9 4 3" xfId="31326" xr:uid="{00000000-0005-0000-0000-0000F37A0000}"/>
    <cellStyle name="Separador de milhares 10 2 9 4 4" xfId="31327" xr:uid="{00000000-0005-0000-0000-0000F47A0000}"/>
    <cellStyle name="Separador de milhares 10 2 9 5" xfId="31328" xr:uid="{00000000-0005-0000-0000-0000F57A0000}"/>
    <cellStyle name="Separador de milhares 10 2 9 5 2" xfId="31329" xr:uid="{00000000-0005-0000-0000-0000F67A0000}"/>
    <cellStyle name="Separador de milhares 10 2 9 5 2 2" xfId="31330" xr:uid="{00000000-0005-0000-0000-0000F77A0000}"/>
    <cellStyle name="Separador de milhares 10 2 9 5 2 3" xfId="31331" xr:uid="{00000000-0005-0000-0000-0000F87A0000}"/>
    <cellStyle name="Separador de milhares 10 2 9 5 3" xfId="31332" xr:uid="{00000000-0005-0000-0000-0000F97A0000}"/>
    <cellStyle name="Separador de milhares 10 2 9 5 4" xfId="31333" xr:uid="{00000000-0005-0000-0000-0000FA7A0000}"/>
    <cellStyle name="Separador de milhares 10 2 9 6" xfId="31334" xr:uid="{00000000-0005-0000-0000-0000FB7A0000}"/>
    <cellStyle name="Separador de milhares 10 2 9 6 2" xfId="31335" xr:uid="{00000000-0005-0000-0000-0000FC7A0000}"/>
    <cellStyle name="Separador de milhares 10 2 9 6 3" xfId="31336" xr:uid="{00000000-0005-0000-0000-0000FD7A0000}"/>
    <cellStyle name="Separador de milhares 10 2 9 7" xfId="31337" xr:uid="{00000000-0005-0000-0000-0000FE7A0000}"/>
    <cellStyle name="Separador de milhares 10 2 9 8" xfId="31338" xr:uid="{00000000-0005-0000-0000-0000FF7A0000}"/>
    <cellStyle name="Separador de milhares 10 2 9 9" xfId="31339" xr:uid="{00000000-0005-0000-0000-0000007B0000}"/>
    <cellStyle name="Separador de milhares 10 20" xfId="31340" xr:uid="{00000000-0005-0000-0000-0000017B0000}"/>
    <cellStyle name="Separador de milhares 10 21" xfId="31341" xr:uid="{00000000-0005-0000-0000-0000027B0000}"/>
    <cellStyle name="Separador de milhares 10 3" xfId="31342" xr:uid="{00000000-0005-0000-0000-0000037B0000}"/>
    <cellStyle name="Separador de milhares 10 3 2" xfId="31343" xr:uid="{00000000-0005-0000-0000-0000047B0000}"/>
    <cellStyle name="Separador de milhares 10 3 2 2" xfId="31344" xr:uid="{00000000-0005-0000-0000-0000057B0000}"/>
    <cellStyle name="Separador de milhares 10 3 2 2 2" xfId="31345" xr:uid="{00000000-0005-0000-0000-0000067B0000}"/>
    <cellStyle name="Separador de milhares 10 3 2 3" xfId="31346" xr:uid="{00000000-0005-0000-0000-0000077B0000}"/>
    <cellStyle name="Separador de milhares 10 3 3" xfId="31347" xr:uid="{00000000-0005-0000-0000-0000087B0000}"/>
    <cellStyle name="Separador de milhares 10 3 3 2" xfId="31348" xr:uid="{00000000-0005-0000-0000-0000097B0000}"/>
    <cellStyle name="Separador de milhares 10 3 3 2 2" xfId="31349" xr:uid="{00000000-0005-0000-0000-00000A7B0000}"/>
    <cellStyle name="Separador de milhares 10 3 3 3" xfId="31350" xr:uid="{00000000-0005-0000-0000-00000B7B0000}"/>
    <cellStyle name="Separador de milhares 10 3 4" xfId="31351" xr:uid="{00000000-0005-0000-0000-00000C7B0000}"/>
    <cellStyle name="Separador de milhares 10 3 4 2" xfId="31352" xr:uid="{00000000-0005-0000-0000-00000D7B0000}"/>
    <cellStyle name="Separador de milhares 10 3 5" xfId="31353" xr:uid="{00000000-0005-0000-0000-00000E7B0000}"/>
    <cellStyle name="Separador de milhares 10 3 6" xfId="31354" xr:uid="{00000000-0005-0000-0000-00000F7B0000}"/>
    <cellStyle name="Separador de milhares 10 4" xfId="31355" xr:uid="{00000000-0005-0000-0000-0000107B0000}"/>
    <cellStyle name="Separador de milhares 10 4 2" xfId="31356" xr:uid="{00000000-0005-0000-0000-0000117B0000}"/>
    <cellStyle name="Separador de milhares 10 4 2 2" xfId="31357" xr:uid="{00000000-0005-0000-0000-0000127B0000}"/>
    <cellStyle name="Separador de milhares 10 4 2 2 2" xfId="31358" xr:uid="{00000000-0005-0000-0000-0000137B0000}"/>
    <cellStyle name="Separador de milhares 10 4 2 3" xfId="31359" xr:uid="{00000000-0005-0000-0000-0000147B0000}"/>
    <cellStyle name="Separador de milhares 10 4 3" xfId="31360" xr:uid="{00000000-0005-0000-0000-0000157B0000}"/>
    <cellStyle name="Separador de milhares 10 4 3 2" xfId="31361" xr:uid="{00000000-0005-0000-0000-0000167B0000}"/>
    <cellStyle name="Separador de milhares 10 4 3 2 2" xfId="31362" xr:uid="{00000000-0005-0000-0000-0000177B0000}"/>
    <cellStyle name="Separador de milhares 10 4 3 3" xfId="31363" xr:uid="{00000000-0005-0000-0000-0000187B0000}"/>
    <cellStyle name="Separador de milhares 10 4 4" xfId="31364" xr:uid="{00000000-0005-0000-0000-0000197B0000}"/>
    <cellStyle name="Separador de milhares 10 4 4 2" xfId="31365" xr:uid="{00000000-0005-0000-0000-00001A7B0000}"/>
    <cellStyle name="Separador de milhares 10 4 5" xfId="31366" xr:uid="{00000000-0005-0000-0000-00001B7B0000}"/>
    <cellStyle name="Separador de milhares 10 5" xfId="31367" xr:uid="{00000000-0005-0000-0000-00001C7B0000}"/>
    <cellStyle name="Separador de milhares 10 5 2" xfId="31368" xr:uid="{00000000-0005-0000-0000-00001D7B0000}"/>
    <cellStyle name="Separador de milhares 10 5 2 2" xfId="31369" xr:uid="{00000000-0005-0000-0000-00001E7B0000}"/>
    <cellStyle name="Separador de milhares 10 5 2 2 2" xfId="31370" xr:uid="{00000000-0005-0000-0000-00001F7B0000}"/>
    <cellStyle name="Separador de milhares 10 5 2 3" xfId="31371" xr:uid="{00000000-0005-0000-0000-0000207B0000}"/>
    <cellStyle name="Separador de milhares 10 5 3" xfId="31372" xr:uid="{00000000-0005-0000-0000-0000217B0000}"/>
    <cellStyle name="Separador de milhares 10 5 3 2" xfId="31373" xr:uid="{00000000-0005-0000-0000-0000227B0000}"/>
    <cellStyle name="Separador de milhares 10 5 3 2 2" xfId="31374" xr:uid="{00000000-0005-0000-0000-0000237B0000}"/>
    <cellStyle name="Separador de milhares 10 5 3 3" xfId="31375" xr:uid="{00000000-0005-0000-0000-0000247B0000}"/>
    <cellStyle name="Separador de milhares 10 5 4" xfId="31376" xr:uid="{00000000-0005-0000-0000-0000257B0000}"/>
    <cellStyle name="Separador de milhares 10 5 4 2" xfId="31377" xr:uid="{00000000-0005-0000-0000-0000267B0000}"/>
    <cellStyle name="Separador de milhares 10 5 5" xfId="31378" xr:uid="{00000000-0005-0000-0000-0000277B0000}"/>
    <cellStyle name="Separador de milhares 10 6" xfId="31379" xr:uid="{00000000-0005-0000-0000-0000287B0000}"/>
    <cellStyle name="Separador de milhares 10 6 2" xfId="31380" xr:uid="{00000000-0005-0000-0000-0000297B0000}"/>
    <cellStyle name="Separador de milhares 10 6 2 2" xfId="31381" xr:uid="{00000000-0005-0000-0000-00002A7B0000}"/>
    <cellStyle name="Separador de milhares 10 6 2 2 2" xfId="31382" xr:uid="{00000000-0005-0000-0000-00002B7B0000}"/>
    <cellStyle name="Separador de milhares 10 6 2 3" xfId="31383" xr:uid="{00000000-0005-0000-0000-00002C7B0000}"/>
    <cellStyle name="Separador de milhares 10 6 3" xfId="31384" xr:uid="{00000000-0005-0000-0000-00002D7B0000}"/>
    <cellStyle name="Separador de milhares 10 6 3 2" xfId="31385" xr:uid="{00000000-0005-0000-0000-00002E7B0000}"/>
    <cellStyle name="Separador de milhares 10 6 3 2 2" xfId="31386" xr:uid="{00000000-0005-0000-0000-00002F7B0000}"/>
    <cellStyle name="Separador de milhares 10 6 3 3" xfId="31387" xr:uid="{00000000-0005-0000-0000-0000307B0000}"/>
    <cellStyle name="Separador de milhares 10 6 4" xfId="31388" xr:uid="{00000000-0005-0000-0000-0000317B0000}"/>
    <cellStyle name="Separador de milhares 10 6 4 2" xfId="31389" xr:uid="{00000000-0005-0000-0000-0000327B0000}"/>
    <cellStyle name="Separador de milhares 10 6 5" xfId="31390" xr:uid="{00000000-0005-0000-0000-0000337B0000}"/>
    <cellStyle name="Separador de milhares 10 7" xfId="31391" xr:uid="{00000000-0005-0000-0000-0000347B0000}"/>
    <cellStyle name="Separador de milhares 10 7 2" xfId="31392" xr:uid="{00000000-0005-0000-0000-0000357B0000}"/>
    <cellStyle name="Separador de milhares 10 7 2 2" xfId="31393" xr:uid="{00000000-0005-0000-0000-0000367B0000}"/>
    <cellStyle name="Separador de milhares 10 7 2 2 2" xfId="31394" xr:uid="{00000000-0005-0000-0000-0000377B0000}"/>
    <cellStyle name="Separador de milhares 10 7 2 3" xfId="31395" xr:uid="{00000000-0005-0000-0000-0000387B0000}"/>
    <cellStyle name="Separador de milhares 10 7 3" xfId="31396" xr:uid="{00000000-0005-0000-0000-0000397B0000}"/>
    <cellStyle name="Separador de milhares 10 7 3 2" xfId="31397" xr:uid="{00000000-0005-0000-0000-00003A7B0000}"/>
    <cellStyle name="Separador de milhares 10 7 3 2 2" xfId="31398" xr:uid="{00000000-0005-0000-0000-00003B7B0000}"/>
    <cellStyle name="Separador de milhares 10 7 3 3" xfId="31399" xr:uid="{00000000-0005-0000-0000-00003C7B0000}"/>
    <cellStyle name="Separador de milhares 10 7 4" xfId="31400" xr:uid="{00000000-0005-0000-0000-00003D7B0000}"/>
    <cellStyle name="Separador de milhares 10 7 4 2" xfId="31401" xr:uid="{00000000-0005-0000-0000-00003E7B0000}"/>
    <cellStyle name="Separador de milhares 10 7 5" xfId="31402" xr:uid="{00000000-0005-0000-0000-00003F7B0000}"/>
    <cellStyle name="Separador de milhares 10 8" xfId="31403" xr:uid="{00000000-0005-0000-0000-0000407B0000}"/>
    <cellStyle name="Separador de milhares 10 8 2" xfId="31404" xr:uid="{00000000-0005-0000-0000-0000417B0000}"/>
    <cellStyle name="Separador de milhares 10 8 2 2" xfId="31405" xr:uid="{00000000-0005-0000-0000-0000427B0000}"/>
    <cellStyle name="Separador de milhares 10 8 2 2 2" xfId="31406" xr:uid="{00000000-0005-0000-0000-0000437B0000}"/>
    <cellStyle name="Separador de milhares 10 8 2 3" xfId="31407" xr:uid="{00000000-0005-0000-0000-0000447B0000}"/>
    <cellStyle name="Separador de milhares 10 8 3" xfId="31408" xr:uid="{00000000-0005-0000-0000-0000457B0000}"/>
    <cellStyle name="Separador de milhares 10 8 3 2" xfId="31409" xr:uid="{00000000-0005-0000-0000-0000467B0000}"/>
    <cellStyle name="Separador de milhares 10 8 3 2 2" xfId="31410" xr:uid="{00000000-0005-0000-0000-0000477B0000}"/>
    <cellStyle name="Separador de milhares 10 8 3 3" xfId="31411" xr:uid="{00000000-0005-0000-0000-0000487B0000}"/>
    <cellStyle name="Separador de milhares 10 8 4" xfId="31412" xr:uid="{00000000-0005-0000-0000-0000497B0000}"/>
    <cellStyle name="Separador de milhares 10 8 4 2" xfId="31413" xr:uid="{00000000-0005-0000-0000-00004A7B0000}"/>
    <cellStyle name="Separador de milhares 10 8 5" xfId="31414" xr:uid="{00000000-0005-0000-0000-00004B7B0000}"/>
    <cellStyle name="Separador de milhares 10 9" xfId="31415" xr:uid="{00000000-0005-0000-0000-00004C7B0000}"/>
    <cellStyle name="Separador de milhares 10 9 2" xfId="31416" xr:uid="{00000000-0005-0000-0000-00004D7B0000}"/>
    <cellStyle name="Separador de milhares 10 9 2 2" xfId="31417" xr:uid="{00000000-0005-0000-0000-00004E7B0000}"/>
    <cellStyle name="Separador de milhares 10 9 2 2 2" xfId="31418" xr:uid="{00000000-0005-0000-0000-00004F7B0000}"/>
    <cellStyle name="Separador de milhares 10 9 2 3" xfId="31419" xr:uid="{00000000-0005-0000-0000-0000507B0000}"/>
    <cellStyle name="Separador de milhares 10 9 3" xfId="31420" xr:uid="{00000000-0005-0000-0000-0000517B0000}"/>
    <cellStyle name="Separador de milhares 10 9 3 2" xfId="31421" xr:uid="{00000000-0005-0000-0000-0000527B0000}"/>
    <cellStyle name="Separador de milhares 10 9 3 2 2" xfId="31422" xr:uid="{00000000-0005-0000-0000-0000537B0000}"/>
    <cellStyle name="Separador de milhares 10 9 3 3" xfId="31423" xr:uid="{00000000-0005-0000-0000-0000547B0000}"/>
    <cellStyle name="Separador de milhares 10 9 4" xfId="31424" xr:uid="{00000000-0005-0000-0000-0000557B0000}"/>
    <cellStyle name="Separador de milhares 10 9 4 2" xfId="31425" xr:uid="{00000000-0005-0000-0000-0000567B0000}"/>
    <cellStyle name="Separador de milhares 10 9 5" xfId="31426" xr:uid="{00000000-0005-0000-0000-0000577B0000}"/>
    <cellStyle name="Separador de milhares 11" xfId="31427" xr:uid="{00000000-0005-0000-0000-0000587B0000}"/>
    <cellStyle name="Separador de milhares 11 10" xfId="31428" xr:uid="{00000000-0005-0000-0000-0000597B0000}"/>
    <cellStyle name="Separador de milhares 11 10 2" xfId="31429" xr:uid="{00000000-0005-0000-0000-00005A7B0000}"/>
    <cellStyle name="Separador de milhares 11 10 2 2" xfId="31430" xr:uid="{00000000-0005-0000-0000-00005B7B0000}"/>
    <cellStyle name="Separador de milhares 11 10 2 2 2" xfId="31431" xr:uid="{00000000-0005-0000-0000-00005C7B0000}"/>
    <cellStyle name="Separador de milhares 11 10 2 2 3" xfId="31432" xr:uid="{00000000-0005-0000-0000-00005D7B0000}"/>
    <cellStyle name="Separador de milhares 11 10 2 3" xfId="31433" xr:uid="{00000000-0005-0000-0000-00005E7B0000}"/>
    <cellStyle name="Separador de milhares 11 10 2 4" xfId="31434" xr:uid="{00000000-0005-0000-0000-00005F7B0000}"/>
    <cellStyle name="Separador de milhares 11 10 3" xfId="31435" xr:uid="{00000000-0005-0000-0000-0000607B0000}"/>
    <cellStyle name="Separador de milhares 11 10 3 2" xfId="31436" xr:uid="{00000000-0005-0000-0000-0000617B0000}"/>
    <cellStyle name="Separador de milhares 11 10 3 2 2" xfId="31437" xr:uid="{00000000-0005-0000-0000-0000627B0000}"/>
    <cellStyle name="Separador de milhares 11 10 3 2 3" xfId="31438" xr:uid="{00000000-0005-0000-0000-0000637B0000}"/>
    <cellStyle name="Separador de milhares 11 10 3 3" xfId="31439" xr:uid="{00000000-0005-0000-0000-0000647B0000}"/>
    <cellStyle name="Separador de milhares 11 10 3 4" xfId="31440" xr:uid="{00000000-0005-0000-0000-0000657B0000}"/>
    <cellStyle name="Separador de milhares 11 10 4" xfId="31441" xr:uid="{00000000-0005-0000-0000-0000667B0000}"/>
    <cellStyle name="Separador de milhares 11 10 4 2" xfId="31442" xr:uid="{00000000-0005-0000-0000-0000677B0000}"/>
    <cellStyle name="Separador de milhares 11 10 4 2 2" xfId="31443" xr:uid="{00000000-0005-0000-0000-0000687B0000}"/>
    <cellStyle name="Separador de milhares 11 10 4 2 3" xfId="31444" xr:uid="{00000000-0005-0000-0000-0000697B0000}"/>
    <cellStyle name="Separador de milhares 11 10 4 3" xfId="31445" xr:uid="{00000000-0005-0000-0000-00006A7B0000}"/>
    <cellStyle name="Separador de milhares 11 10 4 4" xfId="31446" xr:uid="{00000000-0005-0000-0000-00006B7B0000}"/>
    <cellStyle name="Separador de milhares 11 10 5" xfId="31447" xr:uid="{00000000-0005-0000-0000-00006C7B0000}"/>
    <cellStyle name="Separador de milhares 11 10 5 2" xfId="31448" xr:uid="{00000000-0005-0000-0000-00006D7B0000}"/>
    <cellStyle name="Separador de milhares 11 10 5 3" xfId="31449" xr:uid="{00000000-0005-0000-0000-00006E7B0000}"/>
    <cellStyle name="Separador de milhares 11 10 6" xfId="31450" xr:uid="{00000000-0005-0000-0000-00006F7B0000}"/>
    <cellStyle name="Separador de milhares 11 10 7" xfId="31451" xr:uid="{00000000-0005-0000-0000-0000707B0000}"/>
    <cellStyle name="Separador de milhares 11 10 8" xfId="31452" xr:uid="{00000000-0005-0000-0000-0000717B0000}"/>
    <cellStyle name="Separador de milhares 11 11" xfId="31453" xr:uid="{00000000-0005-0000-0000-0000727B0000}"/>
    <cellStyle name="Separador de milhares 11 11 2" xfId="31454" xr:uid="{00000000-0005-0000-0000-0000737B0000}"/>
    <cellStyle name="Separador de milhares 11 11 2 2" xfId="31455" xr:uid="{00000000-0005-0000-0000-0000747B0000}"/>
    <cellStyle name="Separador de milhares 11 11 2 3" xfId="31456" xr:uid="{00000000-0005-0000-0000-0000757B0000}"/>
    <cellStyle name="Separador de milhares 11 11 3" xfId="31457" xr:uid="{00000000-0005-0000-0000-0000767B0000}"/>
    <cellStyle name="Separador de milhares 11 11 4" xfId="31458" xr:uid="{00000000-0005-0000-0000-0000777B0000}"/>
    <cellStyle name="Separador de milhares 11 11 5" xfId="31459" xr:uid="{00000000-0005-0000-0000-0000787B0000}"/>
    <cellStyle name="Separador de milhares 11 12" xfId="31460" xr:uid="{00000000-0005-0000-0000-0000797B0000}"/>
    <cellStyle name="Separador de milhares 11 12 2" xfId="31461" xr:uid="{00000000-0005-0000-0000-00007A7B0000}"/>
    <cellStyle name="Separador de milhares 11 12 2 2" xfId="31462" xr:uid="{00000000-0005-0000-0000-00007B7B0000}"/>
    <cellStyle name="Separador de milhares 11 12 2 3" xfId="31463" xr:uid="{00000000-0005-0000-0000-00007C7B0000}"/>
    <cellStyle name="Separador de milhares 11 12 3" xfId="31464" xr:uid="{00000000-0005-0000-0000-00007D7B0000}"/>
    <cellStyle name="Separador de milhares 11 12 4" xfId="31465" xr:uid="{00000000-0005-0000-0000-00007E7B0000}"/>
    <cellStyle name="Separador de milhares 11 13" xfId="31466" xr:uid="{00000000-0005-0000-0000-00007F7B0000}"/>
    <cellStyle name="Separador de milhares 11 13 2" xfId="31467" xr:uid="{00000000-0005-0000-0000-0000807B0000}"/>
    <cellStyle name="Separador de milhares 11 13 2 2" xfId="31468" xr:uid="{00000000-0005-0000-0000-0000817B0000}"/>
    <cellStyle name="Separador de milhares 11 13 2 3" xfId="31469" xr:uid="{00000000-0005-0000-0000-0000827B0000}"/>
    <cellStyle name="Separador de milhares 11 13 3" xfId="31470" xr:uid="{00000000-0005-0000-0000-0000837B0000}"/>
    <cellStyle name="Separador de milhares 11 13 4" xfId="31471" xr:uid="{00000000-0005-0000-0000-0000847B0000}"/>
    <cellStyle name="Separador de milhares 11 14" xfId="31472" xr:uid="{00000000-0005-0000-0000-0000857B0000}"/>
    <cellStyle name="Separador de milhares 11 14 2" xfId="31473" xr:uid="{00000000-0005-0000-0000-0000867B0000}"/>
    <cellStyle name="Separador de milhares 11 14 3" xfId="31474" xr:uid="{00000000-0005-0000-0000-0000877B0000}"/>
    <cellStyle name="Separador de milhares 11 15" xfId="31475" xr:uid="{00000000-0005-0000-0000-0000887B0000}"/>
    <cellStyle name="Separador de milhares 11 16" xfId="31476" xr:uid="{00000000-0005-0000-0000-0000897B0000}"/>
    <cellStyle name="Separador de milhares 11 17" xfId="31477" xr:uid="{00000000-0005-0000-0000-00008A7B0000}"/>
    <cellStyle name="Separador de milhares 11 18" xfId="31478" xr:uid="{00000000-0005-0000-0000-00008B7B0000}"/>
    <cellStyle name="Separador de milhares 11 19" xfId="31479" xr:uid="{00000000-0005-0000-0000-00008C7B0000}"/>
    <cellStyle name="Separador de milhares 11 2" xfId="31480" xr:uid="{00000000-0005-0000-0000-00008D7B0000}"/>
    <cellStyle name="Separador de milhares 11 2 10" xfId="31481" xr:uid="{00000000-0005-0000-0000-00008E7B0000}"/>
    <cellStyle name="Separador de milhares 11 2 11" xfId="31482" xr:uid="{00000000-0005-0000-0000-00008F7B0000}"/>
    <cellStyle name="Separador de milhares 11 2 2" xfId="31483" xr:uid="{00000000-0005-0000-0000-0000907B0000}"/>
    <cellStyle name="Separador de milhares 11 2 2 10" xfId="31484" xr:uid="{00000000-0005-0000-0000-0000917B0000}"/>
    <cellStyle name="Separador de milhares 11 2 2 2" xfId="31485" xr:uid="{00000000-0005-0000-0000-0000927B0000}"/>
    <cellStyle name="Separador de milhares 11 2 2 2 2" xfId="31486" xr:uid="{00000000-0005-0000-0000-0000937B0000}"/>
    <cellStyle name="Separador de milhares 11 2 2 2 2 2" xfId="31487" xr:uid="{00000000-0005-0000-0000-0000947B0000}"/>
    <cellStyle name="Separador de milhares 11 2 2 2 2 2 2" xfId="31488" xr:uid="{00000000-0005-0000-0000-0000957B0000}"/>
    <cellStyle name="Separador de milhares 11 2 2 2 2 2 2 2" xfId="31489" xr:uid="{00000000-0005-0000-0000-0000967B0000}"/>
    <cellStyle name="Separador de milhares 11 2 2 2 2 2 2 3" xfId="31490" xr:uid="{00000000-0005-0000-0000-0000977B0000}"/>
    <cellStyle name="Separador de milhares 11 2 2 2 2 2 3" xfId="31491" xr:uid="{00000000-0005-0000-0000-0000987B0000}"/>
    <cellStyle name="Separador de milhares 11 2 2 2 2 2 4" xfId="31492" xr:uid="{00000000-0005-0000-0000-0000997B0000}"/>
    <cellStyle name="Separador de milhares 11 2 2 2 2 3" xfId="31493" xr:uid="{00000000-0005-0000-0000-00009A7B0000}"/>
    <cellStyle name="Separador de milhares 11 2 2 2 2 3 2" xfId="31494" xr:uid="{00000000-0005-0000-0000-00009B7B0000}"/>
    <cellStyle name="Separador de milhares 11 2 2 2 2 3 2 2" xfId="31495" xr:uid="{00000000-0005-0000-0000-00009C7B0000}"/>
    <cellStyle name="Separador de milhares 11 2 2 2 2 3 2 3" xfId="31496" xr:uid="{00000000-0005-0000-0000-00009D7B0000}"/>
    <cellStyle name="Separador de milhares 11 2 2 2 2 3 3" xfId="31497" xr:uid="{00000000-0005-0000-0000-00009E7B0000}"/>
    <cellStyle name="Separador de milhares 11 2 2 2 2 3 4" xfId="31498" xr:uid="{00000000-0005-0000-0000-00009F7B0000}"/>
    <cellStyle name="Separador de milhares 11 2 2 2 2 4" xfId="31499" xr:uid="{00000000-0005-0000-0000-0000A07B0000}"/>
    <cellStyle name="Separador de milhares 11 2 2 2 2 4 2" xfId="31500" xr:uid="{00000000-0005-0000-0000-0000A17B0000}"/>
    <cellStyle name="Separador de milhares 11 2 2 2 2 4 2 2" xfId="31501" xr:uid="{00000000-0005-0000-0000-0000A27B0000}"/>
    <cellStyle name="Separador de milhares 11 2 2 2 2 4 2 3" xfId="31502" xr:uid="{00000000-0005-0000-0000-0000A37B0000}"/>
    <cellStyle name="Separador de milhares 11 2 2 2 2 4 3" xfId="31503" xr:uid="{00000000-0005-0000-0000-0000A47B0000}"/>
    <cellStyle name="Separador de milhares 11 2 2 2 2 4 4" xfId="31504" xr:uid="{00000000-0005-0000-0000-0000A57B0000}"/>
    <cellStyle name="Separador de milhares 11 2 2 2 2 5" xfId="31505" xr:uid="{00000000-0005-0000-0000-0000A67B0000}"/>
    <cellStyle name="Separador de milhares 11 2 2 2 2 5 2" xfId="31506" xr:uid="{00000000-0005-0000-0000-0000A77B0000}"/>
    <cellStyle name="Separador de milhares 11 2 2 2 2 5 3" xfId="31507" xr:uid="{00000000-0005-0000-0000-0000A87B0000}"/>
    <cellStyle name="Separador de milhares 11 2 2 2 2 6" xfId="31508" xr:uid="{00000000-0005-0000-0000-0000A97B0000}"/>
    <cellStyle name="Separador de milhares 11 2 2 2 2 7" xfId="31509" xr:uid="{00000000-0005-0000-0000-0000AA7B0000}"/>
    <cellStyle name="Separador de milhares 11 2 2 2 3" xfId="31510" xr:uid="{00000000-0005-0000-0000-0000AB7B0000}"/>
    <cellStyle name="Separador de milhares 11 2 2 2 3 2" xfId="31511" xr:uid="{00000000-0005-0000-0000-0000AC7B0000}"/>
    <cellStyle name="Separador de milhares 11 2 2 2 3 2 2" xfId="31512" xr:uid="{00000000-0005-0000-0000-0000AD7B0000}"/>
    <cellStyle name="Separador de milhares 11 2 2 2 3 2 3" xfId="31513" xr:uid="{00000000-0005-0000-0000-0000AE7B0000}"/>
    <cellStyle name="Separador de milhares 11 2 2 2 3 3" xfId="31514" xr:uid="{00000000-0005-0000-0000-0000AF7B0000}"/>
    <cellStyle name="Separador de milhares 11 2 2 2 3 4" xfId="31515" xr:uid="{00000000-0005-0000-0000-0000B07B0000}"/>
    <cellStyle name="Separador de milhares 11 2 2 2 4" xfId="31516" xr:uid="{00000000-0005-0000-0000-0000B17B0000}"/>
    <cellStyle name="Separador de milhares 11 2 2 2 4 2" xfId="31517" xr:uid="{00000000-0005-0000-0000-0000B27B0000}"/>
    <cellStyle name="Separador de milhares 11 2 2 2 4 2 2" xfId="31518" xr:uid="{00000000-0005-0000-0000-0000B37B0000}"/>
    <cellStyle name="Separador de milhares 11 2 2 2 4 2 3" xfId="31519" xr:uid="{00000000-0005-0000-0000-0000B47B0000}"/>
    <cellStyle name="Separador de milhares 11 2 2 2 4 3" xfId="31520" xr:uid="{00000000-0005-0000-0000-0000B57B0000}"/>
    <cellStyle name="Separador de milhares 11 2 2 2 4 4" xfId="31521" xr:uid="{00000000-0005-0000-0000-0000B67B0000}"/>
    <cellStyle name="Separador de milhares 11 2 2 2 5" xfId="31522" xr:uid="{00000000-0005-0000-0000-0000B77B0000}"/>
    <cellStyle name="Separador de milhares 11 2 2 2 5 2" xfId="31523" xr:uid="{00000000-0005-0000-0000-0000B87B0000}"/>
    <cellStyle name="Separador de milhares 11 2 2 2 5 2 2" xfId="31524" xr:uid="{00000000-0005-0000-0000-0000B97B0000}"/>
    <cellStyle name="Separador de milhares 11 2 2 2 5 2 3" xfId="31525" xr:uid="{00000000-0005-0000-0000-0000BA7B0000}"/>
    <cellStyle name="Separador de milhares 11 2 2 2 5 3" xfId="31526" xr:uid="{00000000-0005-0000-0000-0000BB7B0000}"/>
    <cellStyle name="Separador de milhares 11 2 2 2 5 4" xfId="31527" xr:uid="{00000000-0005-0000-0000-0000BC7B0000}"/>
    <cellStyle name="Separador de milhares 11 2 2 2 6" xfId="31528" xr:uid="{00000000-0005-0000-0000-0000BD7B0000}"/>
    <cellStyle name="Separador de milhares 11 2 2 2 6 2" xfId="31529" xr:uid="{00000000-0005-0000-0000-0000BE7B0000}"/>
    <cellStyle name="Separador de milhares 11 2 2 2 6 3" xfId="31530" xr:uid="{00000000-0005-0000-0000-0000BF7B0000}"/>
    <cellStyle name="Separador de milhares 11 2 2 2 7" xfId="31531" xr:uid="{00000000-0005-0000-0000-0000C07B0000}"/>
    <cellStyle name="Separador de milhares 11 2 2 2 8" xfId="31532" xr:uid="{00000000-0005-0000-0000-0000C17B0000}"/>
    <cellStyle name="Separador de milhares 11 2 2 2 9" xfId="31533" xr:uid="{00000000-0005-0000-0000-0000C27B0000}"/>
    <cellStyle name="Separador de milhares 11 2 2 3" xfId="31534" xr:uid="{00000000-0005-0000-0000-0000C37B0000}"/>
    <cellStyle name="Separador de milhares 11 2 2 3 2" xfId="31535" xr:uid="{00000000-0005-0000-0000-0000C47B0000}"/>
    <cellStyle name="Separador de milhares 11 2 2 3 2 2" xfId="31536" xr:uid="{00000000-0005-0000-0000-0000C57B0000}"/>
    <cellStyle name="Separador de milhares 11 2 2 3 2 2 2" xfId="31537" xr:uid="{00000000-0005-0000-0000-0000C67B0000}"/>
    <cellStyle name="Separador de milhares 11 2 2 3 2 2 3" xfId="31538" xr:uid="{00000000-0005-0000-0000-0000C77B0000}"/>
    <cellStyle name="Separador de milhares 11 2 2 3 2 3" xfId="31539" xr:uid="{00000000-0005-0000-0000-0000C87B0000}"/>
    <cellStyle name="Separador de milhares 11 2 2 3 2 4" xfId="31540" xr:uid="{00000000-0005-0000-0000-0000C97B0000}"/>
    <cellStyle name="Separador de milhares 11 2 2 3 3" xfId="31541" xr:uid="{00000000-0005-0000-0000-0000CA7B0000}"/>
    <cellStyle name="Separador de milhares 11 2 2 3 3 2" xfId="31542" xr:uid="{00000000-0005-0000-0000-0000CB7B0000}"/>
    <cellStyle name="Separador de milhares 11 2 2 3 3 2 2" xfId="31543" xr:uid="{00000000-0005-0000-0000-0000CC7B0000}"/>
    <cellStyle name="Separador de milhares 11 2 2 3 3 2 3" xfId="31544" xr:uid="{00000000-0005-0000-0000-0000CD7B0000}"/>
    <cellStyle name="Separador de milhares 11 2 2 3 3 3" xfId="31545" xr:uid="{00000000-0005-0000-0000-0000CE7B0000}"/>
    <cellStyle name="Separador de milhares 11 2 2 3 3 4" xfId="31546" xr:uid="{00000000-0005-0000-0000-0000CF7B0000}"/>
    <cellStyle name="Separador de milhares 11 2 2 3 4" xfId="31547" xr:uid="{00000000-0005-0000-0000-0000D07B0000}"/>
    <cellStyle name="Separador de milhares 11 2 2 3 4 2" xfId="31548" xr:uid="{00000000-0005-0000-0000-0000D17B0000}"/>
    <cellStyle name="Separador de milhares 11 2 2 3 4 2 2" xfId="31549" xr:uid="{00000000-0005-0000-0000-0000D27B0000}"/>
    <cellStyle name="Separador de milhares 11 2 2 3 4 2 3" xfId="31550" xr:uid="{00000000-0005-0000-0000-0000D37B0000}"/>
    <cellStyle name="Separador de milhares 11 2 2 3 4 3" xfId="31551" xr:uid="{00000000-0005-0000-0000-0000D47B0000}"/>
    <cellStyle name="Separador de milhares 11 2 2 3 4 4" xfId="31552" xr:uid="{00000000-0005-0000-0000-0000D57B0000}"/>
    <cellStyle name="Separador de milhares 11 2 2 3 5" xfId="31553" xr:uid="{00000000-0005-0000-0000-0000D67B0000}"/>
    <cellStyle name="Separador de milhares 11 2 2 3 5 2" xfId="31554" xr:uid="{00000000-0005-0000-0000-0000D77B0000}"/>
    <cellStyle name="Separador de milhares 11 2 2 3 5 3" xfId="31555" xr:uid="{00000000-0005-0000-0000-0000D87B0000}"/>
    <cellStyle name="Separador de milhares 11 2 2 3 6" xfId="31556" xr:uid="{00000000-0005-0000-0000-0000D97B0000}"/>
    <cellStyle name="Separador de milhares 11 2 2 3 7" xfId="31557" xr:uid="{00000000-0005-0000-0000-0000DA7B0000}"/>
    <cellStyle name="Separador de milhares 11 2 2 4" xfId="31558" xr:uid="{00000000-0005-0000-0000-0000DB7B0000}"/>
    <cellStyle name="Separador de milhares 11 2 2 4 2" xfId="31559" xr:uid="{00000000-0005-0000-0000-0000DC7B0000}"/>
    <cellStyle name="Separador de milhares 11 2 2 4 2 2" xfId="31560" xr:uid="{00000000-0005-0000-0000-0000DD7B0000}"/>
    <cellStyle name="Separador de milhares 11 2 2 4 2 3" xfId="31561" xr:uid="{00000000-0005-0000-0000-0000DE7B0000}"/>
    <cellStyle name="Separador de milhares 11 2 2 4 3" xfId="31562" xr:uid="{00000000-0005-0000-0000-0000DF7B0000}"/>
    <cellStyle name="Separador de milhares 11 2 2 4 4" xfId="31563" xr:uid="{00000000-0005-0000-0000-0000E07B0000}"/>
    <cellStyle name="Separador de milhares 11 2 2 5" xfId="31564" xr:uid="{00000000-0005-0000-0000-0000E17B0000}"/>
    <cellStyle name="Separador de milhares 11 2 2 5 2" xfId="31565" xr:uid="{00000000-0005-0000-0000-0000E27B0000}"/>
    <cellStyle name="Separador de milhares 11 2 2 5 2 2" xfId="31566" xr:uid="{00000000-0005-0000-0000-0000E37B0000}"/>
    <cellStyle name="Separador de milhares 11 2 2 5 2 3" xfId="31567" xr:uid="{00000000-0005-0000-0000-0000E47B0000}"/>
    <cellStyle name="Separador de milhares 11 2 2 5 3" xfId="31568" xr:uid="{00000000-0005-0000-0000-0000E57B0000}"/>
    <cellStyle name="Separador de milhares 11 2 2 5 4" xfId="31569" xr:uid="{00000000-0005-0000-0000-0000E67B0000}"/>
    <cellStyle name="Separador de milhares 11 2 2 6" xfId="31570" xr:uid="{00000000-0005-0000-0000-0000E77B0000}"/>
    <cellStyle name="Separador de milhares 11 2 2 6 2" xfId="31571" xr:uid="{00000000-0005-0000-0000-0000E87B0000}"/>
    <cellStyle name="Separador de milhares 11 2 2 6 2 2" xfId="31572" xr:uid="{00000000-0005-0000-0000-0000E97B0000}"/>
    <cellStyle name="Separador de milhares 11 2 2 6 2 3" xfId="31573" xr:uid="{00000000-0005-0000-0000-0000EA7B0000}"/>
    <cellStyle name="Separador de milhares 11 2 2 6 3" xfId="31574" xr:uid="{00000000-0005-0000-0000-0000EB7B0000}"/>
    <cellStyle name="Separador de milhares 11 2 2 6 4" xfId="31575" xr:uid="{00000000-0005-0000-0000-0000EC7B0000}"/>
    <cellStyle name="Separador de milhares 11 2 2 7" xfId="31576" xr:uid="{00000000-0005-0000-0000-0000ED7B0000}"/>
    <cellStyle name="Separador de milhares 11 2 2 7 2" xfId="31577" xr:uid="{00000000-0005-0000-0000-0000EE7B0000}"/>
    <cellStyle name="Separador de milhares 11 2 2 7 3" xfId="31578" xr:uid="{00000000-0005-0000-0000-0000EF7B0000}"/>
    <cellStyle name="Separador de milhares 11 2 2 8" xfId="31579" xr:uid="{00000000-0005-0000-0000-0000F07B0000}"/>
    <cellStyle name="Separador de milhares 11 2 2 9" xfId="31580" xr:uid="{00000000-0005-0000-0000-0000F17B0000}"/>
    <cellStyle name="Separador de milhares 11 2 3" xfId="31581" xr:uid="{00000000-0005-0000-0000-0000F27B0000}"/>
    <cellStyle name="Separador de milhares 11 2 3 10" xfId="31582" xr:uid="{00000000-0005-0000-0000-0000F37B0000}"/>
    <cellStyle name="Separador de milhares 11 2 3 2" xfId="31583" xr:uid="{00000000-0005-0000-0000-0000F47B0000}"/>
    <cellStyle name="Separador de milhares 11 2 3 2 2" xfId="31584" xr:uid="{00000000-0005-0000-0000-0000F57B0000}"/>
    <cellStyle name="Separador de milhares 11 2 3 2 2 2" xfId="31585" xr:uid="{00000000-0005-0000-0000-0000F67B0000}"/>
    <cellStyle name="Separador de milhares 11 2 3 2 2 2 2" xfId="31586" xr:uid="{00000000-0005-0000-0000-0000F77B0000}"/>
    <cellStyle name="Separador de milhares 11 2 3 2 2 2 3" xfId="31587" xr:uid="{00000000-0005-0000-0000-0000F87B0000}"/>
    <cellStyle name="Separador de milhares 11 2 3 2 2 3" xfId="31588" xr:uid="{00000000-0005-0000-0000-0000F97B0000}"/>
    <cellStyle name="Separador de milhares 11 2 3 2 2 4" xfId="31589" xr:uid="{00000000-0005-0000-0000-0000FA7B0000}"/>
    <cellStyle name="Separador de milhares 11 2 3 2 3" xfId="31590" xr:uid="{00000000-0005-0000-0000-0000FB7B0000}"/>
    <cellStyle name="Separador de milhares 11 2 3 2 3 2" xfId="31591" xr:uid="{00000000-0005-0000-0000-0000FC7B0000}"/>
    <cellStyle name="Separador de milhares 11 2 3 2 3 2 2" xfId="31592" xr:uid="{00000000-0005-0000-0000-0000FD7B0000}"/>
    <cellStyle name="Separador de milhares 11 2 3 2 3 2 3" xfId="31593" xr:uid="{00000000-0005-0000-0000-0000FE7B0000}"/>
    <cellStyle name="Separador de milhares 11 2 3 2 3 3" xfId="31594" xr:uid="{00000000-0005-0000-0000-0000FF7B0000}"/>
    <cellStyle name="Separador de milhares 11 2 3 2 3 4" xfId="31595" xr:uid="{00000000-0005-0000-0000-0000007C0000}"/>
    <cellStyle name="Separador de milhares 11 2 3 2 4" xfId="31596" xr:uid="{00000000-0005-0000-0000-0000017C0000}"/>
    <cellStyle name="Separador de milhares 11 2 3 2 4 2" xfId="31597" xr:uid="{00000000-0005-0000-0000-0000027C0000}"/>
    <cellStyle name="Separador de milhares 11 2 3 2 4 2 2" xfId="31598" xr:uid="{00000000-0005-0000-0000-0000037C0000}"/>
    <cellStyle name="Separador de milhares 11 2 3 2 4 2 3" xfId="31599" xr:uid="{00000000-0005-0000-0000-0000047C0000}"/>
    <cellStyle name="Separador de milhares 11 2 3 2 4 3" xfId="31600" xr:uid="{00000000-0005-0000-0000-0000057C0000}"/>
    <cellStyle name="Separador de milhares 11 2 3 2 4 4" xfId="31601" xr:uid="{00000000-0005-0000-0000-0000067C0000}"/>
    <cellStyle name="Separador de milhares 11 2 3 2 5" xfId="31602" xr:uid="{00000000-0005-0000-0000-0000077C0000}"/>
    <cellStyle name="Separador de milhares 11 2 3 2 5 2" xfId="31603" xr:uid="{00000000-0005-0000-0000-0000087C0000}"/>
    <cellStyle name="Separador de milhares 11 2 3 2 5 3" xfId="31604" xr:uid="{00000000-0005-0000-0000-0000097C0000}"/>
    <cellStyle name="Separador de milhares 11 2 3 2 6" xfId="31605" xr:uid="{00000000-0005-0000-0000-00000A7C0000}"/>
    <cellStyle name="Separador de milhares 11 2 3 2 7" xfId="31606" xr:uid="{00000000-0005-0000-0000-00000B7C0000}"/>
    <cellStyle name="Separador de milhares 11 2 3 3" xfId="31607" xr:uid="{00000000-0005-0000-0000-00000C7C0000}"/>
    <cellStyle name="Separador de milhares 11 2 3 4" xfId="31608" xr:uid="{00000000-0005-0000-0000-00000D7C0000}"/>
    <cellStyle name="Separador de milhares 11 2 3 4 2" xfId="31609" xr:uid="{00000000-0005-0000-0000-00000E7C0000}"/>
    <cellStyle name="Separador de milhares 11 2 3 4 2 2" xfId="31610" xr:uid="{00000000-0005-0000-0000-00000F7C0000}"/>
    <cellStyle name="Separador de milhares 11 2 3 4 2 3" xfId="31611" xr:uid="{00000000-0005-0000-0000-0000107C0000}"/>
    <cellStyle name="Separador de milhares 11 2 3 4 3" xfId="31612" xr:uid="{00000000-0005-0000-0000-0000117C0000}"/>
    <cellStyle name="Separador de milhares 11 2 3 4 4" xfId="31613" xr:uid="{00000000-0005-0000-0000-0000127C0000}"/>
    <cellStyle name="Separador de milhares 11 2 3 5" xfId="31614" xr:uid="{00000000-0005-0000-0000-0000137C0000}"/>
    <cellStyle name="Separador de milhares 11 2 3 5 2" xfId="31615" xr:uid="{00000000-0005-0000-0000-0000147C0000}"/>
    <cellStyle name="Separador de milhares 11 2 3 5 2 2" xfId="31616" xr:uid="{00000000-0005-0000-0000-0000157C0000}"/>
    <cellStyle name="Separador de milhares 11 2 3 5 2 3" xfId="31617" xr:uid="{00000000-0005-0000-0000-0000167C0000}"/>
    <cellStyle name="Separador de milhares 11 2 3 5 3" xfId="31618" xr:uid="{00000000-0005-0000-0000-0000177C0000}"/>
    <cellStyle name="Separador de milhares 11 2 3 5 4" xfId="31619" xr:uid="{00000000-0005-0000-0000-0000187C0000}"/>
    <cellStyle name="Separador de milhares 11 2 3 6" xfId="31620" xr:uid="{00000000-0005-0000-0000-0000197C0000}"/>
    <cellStyle name="Separador de milhares 11 2 3 6 2" xfId="31621" xr:uid="{00000000-0005-0000-0000-00001A7C0000}"/>
    <cellStyle name="Separador de milhares 11 2 3 6 2 2" xfId="31622" xr:uid="{00000000-0005-0000-0000-00001B7C0000}"/>
    <cellStyle name="Separador de milhares 11 2 3 6 2 3" xfId="31623" xr:uid="{00000000-0005-0000-0000-00001C7C0000}"/>
    <cellStyle name="Separador de milhares 11 2 3 6 3" xfId="31624" xr:uid="{00000000-0005-0000-0000-00001D7C0000}"/>
    <cellStyle name="Separador de milhares 11 2 3 6 4" xfId="31625" xr:uid="{00000000-0005-0000-0000-00001E7C0000}"/>
    <cellStyle name="Separador de milhares 11 2 3 7" xfId="31626" xr:uid="{00000000-0005-0000-0000-00001F7C0000}"/>
    <cellStyle name="Separador de milhares 11 2 3 7 2" xfId="31627" xr:uid="{00000000-0005-0000-0000-0000207C0000}"/>
    <cellStyle name="Separador de milhares 11 2 3 7 3" xfId="31628" xr:uid="{00000000-0005-0000-0000-0000217C0000}"/>
    <cellStyle name="Separador de milhares 11 2 3 8" xfId="31629" xr:uid="{00000000-0005-0000-0000-0000227C0000}"/>
    <cellStyle name="Separador de milhares 11 2 3 9" xfId="31630" xr:uid="{00000000-0005-0000-0000-0000237C0000}"/>
    <cellStyle name="Separador de milhares 11 2 4" xfId="31631" xr:uid="{00000000-0005-0000-0000-0000247C0000}"/>
    <cellStyle name="Separador de milhares 11 2 4 2" xfId="31632" xr:uid="{00000000-0005-0000-0000-0000257C0000}"/>
    <cellStyle name="Separador de milhares 11 2 4 2 2" xfId="31633" xr:uid="{00000000-0005-0000-0000-0000267C0000}"/>
    <cellStyle name="Separador de milhares 11 2 4 2 2 2" xfId="31634" xr:uid="{00000000-0005-0000-0000-0000277C0000}"/>
    <cellStyle name="Separador de milhares 11 2 4 2 2 3" xfId="31635" xr:uid="{00000000-0005-0000-0000-0000287C0000}"/>
    <cellStyle name="Separador de milhares 11 2 4 2 3" xfId="31636" xr:uid="{00000000-0005-0000-0000-0000297C0000}"/>
    <cellStyle name="Separador de milhares 11 2 4 2 4" xfId="31637" xr:uid="{00000000-0005-0000-0000-00002A7C0000}"/>
    <cellStyle name="Separador de milhares 11 2 4 3" xfId="31638" xr:uid="{00000000-0005-0000-0000-00002B7C0000}"/>
    <cellStyle name="Separador de milhares 11 2 4 3 2" xfId="31639" xr:uid="{00000000-0005-0000-0000-00002C7C0000}"/>
    <cellStyle name="Separador de milhares 11 2 4 3 2 2" xfId="31640" xr:uid="{00000000-0005-0000-0000-00002D7C0000}"/>
    <cellStyle name="Separador de milhares 11 2 4 3 2 3" xfId="31641" xr:uid="{00000000-0005-0000-0000-00002E7C0000}"/>
    <cellStyle name="Separador de milhares 11 2 4 3 3" xfId="31642" xr:uid="{00000000-0005-0000-0000-00002F7C0000}"/>
    <cellStyle name="Separador de milhares 11 2 4 3 4" xfId="31643" xr:uid="{00000000-0005-0000-0000-0000307C0000}"/>
    <cellStyle name="Separador de milhares 11 2 4 4" xfId="31644" xr:uid="{00000000-0005-0000-0000-0000317C0000}"/>
    <cellStyle name="Separador de milhares 11 2 4 4 2" xfId="31645" xr:uid="{00000000-0005-0000-0000-0000327C0000}"/>
    <cellStyle name="Separador de milhares 11 2 4 4 2 2" xfId="31646" xr:uid="{00000000-0005-0000-0000-0000337C0000}"/>
    <cellStyle name="Separador de milhares 11 2 4 4 2 3" xfId="31647" xr:uid="{00000000-0005-0000-0000-0000347C0000}"/>
    <cellStyle name="Separador de milhares 11 2 4 4 3" xfId="31648" xr:uid="{00000000-0005-0000-0000-0000357C0000}"/>
    <cellStyle name="Separador de milhares 11 2 4 4 4" xfId="31649" xr:uid="{00000000-0005-0000-0000-0000367C0000}"/>
    <cellStyle name="Separador de milhares 11 2 4 5" xfId="31650" xr:uid="{00000000-0005-0000-0000-0000377C0000}"/>
    <cellStyle name="Separador de milhares 11 2 4 5 2" xfId="31651" xr:uid="{00000000-0005-0000-0000-0000387C0000}"/>
    <cellStyle name="Separador de milhares 11 2 4 5 3" xfId="31652" xr:uid="{00000000-0005-0000-0000-0000397C0000}"/>
    <cellStyle name="Separador de milhares 11 2 4 6" xfId="31653" xr:uid="{00000000-0005-0000-0000-00003A7C0000}"/>
    <cellStyle name="Separador de milhares 11 2 4 7" xfId="31654" xr:uid="{00000000-0005-0000-0000-00003B7C0000}"/>
    <cellStyle name="Separador de milhares 11 2 4 8" xfId="31655" xr:uid="{00000000-0005-0000-0000-00003C7C0000}"/>
    <cellStyle name="Separador de milhares 11 2 5" xfId="31656" xr:uid="{00000000-0005-0000-0000-00003D7C0000}"/>
    <cellStyle name="Separador de milhares 11 2 5 2" xfId="31657" xr:uid="{00000000-0005-0000-0000-00003E7C0000}"/>
    <cellStyle name="Separador de milhares 11 2 5 2 2" xfId="31658" xr:uid="{00000000-0005-0000-0000-00003F7C0000}"/>
    <cellStyle name="Separador de milhares 11 2 5 2 3" xfId="31659" xr:uid="{00000000-0005-0000-0000-0000407C0000}"/>
    <cellStyle name="Separador de milhares 11 2 5 3" xfId="31660" xr:uid="{00000000-0005-0000-0000-0000417C0000}"/>
    <cellStyle name="Separador de milhares 11 2 5 4" xfId="31661" xr:uid="{00000000-0005-0000-0000-0000427C0000}"/>
    <cellStyle name="Separador de milhares 11 2 6" xfId="31662" xr:uid="{00000000-0005-0000-0000-0000437C0000}"/>
    <cellStyle name="Separador de milhares 11 2 6 2" xfId="31663" xr:uid="{00000000-0005-0000-0000-0000447C0000}"/>
    <cellStyle name="Separador de milhares 11 2 6 2 2" xfId="31664" xr:uid="{00000000-0005-0000-0000-0000457C0000}"/>
    <cellStyle name="Separador de milhares 11 2 6 2 3" xfId="31665" xr:uid="{00000000-0005-0000-0000-0000467C0000}"/>
    <cellStyle name="Separador de milhares 11 2 6 3" xfId="31666" xr:uid="{00000000-0005-0000-0000-0000477C0000}"/>
    <cellStyle name="Separador de milhares 11 2 6 4" xfId="31667" xr:uid="{00000000-0005-0000-0000-0000487C0000}"/>
    <cellStyle name="Separador de milhares 11 2 7" xfId="31668" xr:uid="{00000000-0005-0000-0000-0000497C0000}"/>
    <cellStyle name="Separador de milhares 11 2 7 2" xfId="31669" xr:uid="{00000000-0005-0000-0000-00004A7C0000}"/>
    <cellStyle name="Separador de milhares 11 2 7 2 2" xfId="31670" xr:uid="{00000000-0005-0000-0000-00004B7C0000}"/>
    <cellStyle name="Separador de milhares 11 2 7 2 3" xfId="31671" xr:uid="{00000000-0005-0000-0000-00004C7C0000}"/>
    <cellStyle name="Separador de milhares 11 2 7 3" xfId="31672" xr:uid="{00000000-0005-0000-0000-00004D7C0000}"/>
    <cellStyle name="Separador de milhares 11 2 7 4" xfId="31673" xr:uid="{00000000-0005-0000-0000-00004E7C0000}"/>
    <cellStyle name="Separador de milhares 11 2 8" xfId="31674" xr:uid="{00000000-0005-0000-0000-00004F7C0000}"/>
    <cellStyle name="Separador de milhares 11 2 8 2" xfId="31675" xr:uid="{00000000-0005-0000-0000-0000507C0000}"/>
    <cellStyle name="Separador de milhares 11 2 8 3" xfId="31676" xr:uid="{00000000-0005-0000-0000-0000517C0000}"/>
    <cellStyle name="Separador de milhares 11 2 9" xfId="31677" xr:uid="{00000000-0005-0000-0000-0000527C0000}"/>
    <cellStyle name="Separador de milhares 11 20" xfId="31678" xr:uid="{00000000-0005-0000-0000-0000537C0000}"/>
    <cellStyle name="Separador de milhares 11 21" xfId="31679" xr:uid="{00000000-0005-0000-0000-0000547C0000}"/>
    <cellStyle name="Separador de milhares 11 3" xfId="31680" xr:uid="{00000000-0005-0000-0000-0000557C0000}"/>
    <cellStyle name="Separador de milhares 11 3 10" xfId="31681" xr:uid="{00000000-0005-0000-0000-0000567C0000}"/>
    <cellStyle name="Separador de milhares 11 3 11" xfId="31682" xr:uid="{00000000-0005-0000-0000-0000577C0000}"/>
    <cellStyle name="Separador de milhares 11 3 2" xfId="31683" xr:uid="{00000000-0005-0000-0000-0000587C0000}"/>
    <cellStyle name="Separador de milhares 11 3 2 2" xfId="31684" xr:uid="{00000000-0005-0000-0000-0000597C0000}"/>
    <cellStyle name="Separador de milhares 11 3 2 2 2" xfId="31685" xr:uid="{00000000-0005-0000-0000-00005A7C0000}"/>
    <cellStyle name="Separador de milhares 11 3 2 2 2 2" xfId="31686" xr:uid="{00000000-0005-0000-0000-00005B7C0000}"/>
    <cellStyle name="Separador de milhares 11 3 2 2 2 2 2" xfId="31687" xr:uid="{00000000-0005-0000-0000-00005C7C0000}"/>
    <cellStyle name="Separador de milhares 11 3 2 2 2 2 3" xfId="31688" xr:uid="{00000000-0005-0000-0000-00005D7C0000}"/>
    <cellStyle name="Separador de milhares 11 3 2 2 2 3" xfId="31689" xr:uid="{00000000-0005-0000-0000-00005E7C0000}"/>
    <cellStyle name="Separador de milhares 11 3 2 2 2 4" xfId="31690" xr:uid="{00000000-0005-0000-0000-00005F7C0000}"/>
    <cellStyle name="Separador de milhares 11 3 2 2 3" xfId="31691" xr:uid="{00000000-0005-0000-0000-0000607C0000}"/>
    <cellStyle name="Separador de milhares 11 3 2 2 3 2" xfId="31692" xr:uid="{00000000-0005-0000-0000-0000617C0000}"/>
    <cellStyle name="Separador de milhares 11 3 2 2 3 2 2" xfId="31693" xr:uid="{00000000-0005-0000-0000-0000627C0000}"/>
    <cellStyle name="Separador de milhares 11 3 2 2 3 2 3" xfId="31694" xr:uid="{00000000-0005-0000-0000-0000637C0000}"/>
    <cellStyle name="Separador de milhares 11 3 2 2 3 3" xfId="31695" xr:uid="{00000000-0005-0000-0000-0000647C0000}"/>
    <cellStyle name="Separador de milhares 11 3 2 2 3 4" xfId="31696" xr:uid="{00000000-0005-0000-0000-0000657C0000}"/>
    <cellStyle name="Separador de milhares 11 3 2 2 4" xfId="31697" xr:uid="{00000000-0005-0000-0000-0000667C0000}"/>
    <cellStyle name="Separador de milhares 11 3 2 2 4 2" xfId="31698" xr:uid="{00000000-0005-0000-0000-0000677C0000}"/>
    <cellStyle name="Separador de milhares 11 3 2 2 4 2 2" xfId="31699" xr:uid="{00000000-0005-0000-0000-0000687C0000}"/>
    <cellStyle name="Separador de milhares 11 3 2 2 4 2 3" xfId="31700" xr:uid="{00000000-0005-0000-0000-0000697C0000}"/>
    <cellStyle name="Separador de milhares 11 3 2 2 4 3" xfId="31701" xr:uid="{00000000-0005-0000-0000-00006A7C0000}"/>
    <cellStyle name="Separador de milhares 11 3 2 2 4 4" xfId="31702" xr:uid="{00000000-0005-0000-0000-00006B7C0000}"/>
    <cellStyle name="Separador de milhares 11 3 2 2 5" xfId="31703" xr:uid="{00000000-0005-0000-0000-00006C7C0000}"/>
    <cellStyle name="Separador de milhares 11 3 2 2 5 2" xfId="31704" xr:uid="{00000000-0005-0000-0000-00006D7C0000}"/>
    <cellStyle name="Separador de milhares 11 3 2 2 5 3" xfId="31705" xr:uid="{00000000-0005-0000-0000-00006E7C0000}"/>
    <cellStyle name="Separador de milhares 11 3 2 2 6" xfId="31706" xr:uid="{00000000-0005-0000-0000-00006F7C0000}"/>
    <cellStyle name="Separador de milhares 11 3 2 2 7" xfId="31707" xr:uid="{00000000-0005-0000-0000-0000707C0000}"/>
    <cellStyle name="Separador de milhares 11 3 2 3" xfId="31708" xr:uid="{00000000-0005-0000-0000-0000717C0000}"/>
    <cellStyle name="Separador de milhares 11 3 2 3 2" xfId="31709" xr:uid="{00000000-0005-0000-0000-0000727C0000}"/>
    <cellStyle name="Separador de milhares 11 3 2 3 2 2" xfId="31710" xr:uid="{00000000-0005-0000-0000-0000737C0000}"/>
    <cellStyle name="Separador de milhares 11 3 2 3 2 3" xfId="31711" xr:uid="{00000000-0005-0000-0000-0000747C0000}"/>
    <cellStyle name="Separador de milhares 11 3 2 3 3" xfId="31712" xr:uid="{00000000-0005-0000-0000-0000757C0000}"/>
    <cellStyle name="Separador de milhares 11 3 2 3 4" xfId="31713" xr:uid="{00000000-0005-0000-0000-0000767C0000}"/>
    <cellStyle name="Separador de milhares 11 3 2 4" xfId="31714" xr:uid="{00000000-0005-0000-0000-0000777C0000}"/>
    <cellStyle name="Separador de milhares 11 3 2 4 2" xfId="31715" xr:uid="{00000000-0005-0000-0000-0000787C0000}"/>
    <cellStyle name="Separador de milhares 11 3 2 4 2 2" xfId="31716" xr:uid="{00000000-0005-0000-0000-0000797C0000}"/>
    <cellStyle name="Separador de milhares 11 3 2 4 2 3" xfId="31717" xr:uid="{00000000-0005-0000-0000-00007A7C0000}"/>
    <cellStyle name="Separador de milhares 11 3 2 4 3" xfId="31718" xr:uid="{00000000-0005-0000-0000-00007B7C0000}"/>
    <cellStyle name="Separador de milhares 11 3 2 4 4" xfId="31719" xr:uid="{00000000-0005-0000-0000-00007C7C0000}"/>
    <cellStyle name="Separador de milhares 11 3 2 5" xfId="31720" xr:uid="{00000000-0005-0000-0000-00007D7C0000}"/>
    <cellStyle name="Separador de milhares 11 3 2 5 2" xfId="31721" xr:uid="{00000000-0005-0000-0000-00007E7C0000}"/>
    <cellStyle name="Separador de milhares 11 3 2 5 2 2" xfId="31722" xr:uid="{00000000-0005-0000-0000-00007F7C0000}"/>
    <cellStyle name="Separador de milhares 11 3 2 5 2 3" xfId="31723" xr:uid="{00000000-0005-0000-0000-0000807C0000}"/>
    <cellStyle name="Separador de milhares 11 3 2 5 3" xfId="31724" xr:uid="{00000000-0005-0000-0000-0000817C0000}"/>
    <cellStyle name="Separador de milhares 11 3 2 5 4" xfId="31725" xr:uid="{00000000-0005-0000-0000-0000827C0000}"/>
    <cellStyle name="Separador de milhares 11 3 2 6" xfId="31726" xr:uid="{00000000-0005-0000-0000-0000837C0000}"/>
    <cellStyle name="Separador de milhares 11 3 2 6 2" xfId="31727" xr:uid="{00000000-0005-0000-0000-0000847C0000}"/>
    <cellStyle name="Separador de milhares 11 3 2 6 3" xfId="31728" xr:uid="{00000000-0005-0000-0000-0000857C0000}"/>
    <cellStyle name="Separador de milhares 11 3 2 7" xfId="31729" xr:uid="{00000000-0005-0000-0000-0000867C0000}"/>
    <cellStyle name="Separador de milhares 11 3 2 8" xfId="31730" xr:uid="{00000000-0005-0000-0000-0000877C0000}"/>
    <cellStyle name="Separador de milhares 11 3 2 9" xfId="31731" xr:uid="{00000000-0005-0000-0000-0000887C0000}"/>
    <cellStyle name="Separador de milhares 11 3 3" xfId="31732" xr:uid="{00000000-0005-0000-0000-0000897C0000}"/>
    <cellStyle name="Separador de milhares 11 3 3 2" xfId="31733" xr:uid="{00000000-0005-0000-0000-00008A7C0000}"/>
    <cellStyle name="Separador de milhares 11 3 3 2 2" xfId="31734" xr:uid="{00000000-0005-0000-0000-00008B7C0000}"/>
    <cellStyle name="Separador de milhares 11 3 3 2 2 2" xfId="31735" xr:uid="{00000000-0005-0000-0000-00008C7C0000}"/>
    <cellStyle name="Separador de milhares 11 3 3 2 2 3" xfId="31736" xr:uid="{00000000-0005-0000-0000-00008D7C0000}"/>
    <cellStyle name="Separador de milhares 11 3 3 2 3" xfId="31737" xr:uid="{00000000-0005-0000-0000-00008E7C0000}"/>
    <cellStyle name="Separador de milhares 11 3 3 2 4" xfId="31738" xr:uid="{00000000-0005-0000-0000-00008F7C0000}"/>
    <cellStyle name="Separador de milhares 11 3 3 3" xfId="31739" xr:uid="{00000000-0005-0000-0000-0000907C0000}"/>
    <cellStyle name="Separador de milhares 11 3 3 3 2" xfId="31740" xr:uid="{00000000-0005-0000-0000-0000917C0000}"/>
    <cellStyle name="Separador de milhares 11 3 3 3 2 2" xfId="31741" xr:uid="{00000000-0005-0000-0000-0000927C0000}"/>
    <cellStyle name="Separador de milhares 11 3 3 3 2 3" xfId="31742" xr:uid="{00000000-0005-0000-0000-0000937C0000}"/>
    <cellStyle name="Separador de milhares 11 3 3 3 3" xfId="31743" xr:uid="{00000000-0005-0000-0000-0000947C0000}"/>
    <cellStyle name="Separador de milhares 11 3 3 3 4" xfId="31744" xr:uid="{00000000-0005-0000-0000-0000957C0000}"/>
    <cellStyle name="Separador de milhares 11 3 3 4" xfId="31745" xr:uid="{00000000-0005-0000-0000-0000967C0000}"/>
    <cellStyle name="Separador de milhares 11 3 3 4 2" xfId="31746" xr:uid="{00000000-0005-0000-0000-0000977C0000}"/>
    <cellStyle name="Separador de milhares 11 3 3 4 2 2" xfId="31747" xr:uid="{00000000-0005-0000-0000-0000987C0000}"/>
    <cellStyle name="Separador de milhares 11 3 3 4 2 3" xfId="31748" xr:uid="{00000000-0005-0000-0000-0000997C0000}"/>
    <cellStyle name="Separador de milhares 11 3 3 4 3" xfId="31749" xr:uid="{00000000-0005-0000-0000-00009A7C0000}"/>
    <cellStyle name="Separador de milhares 11 3 3 4 4" xfId="31750" xr:uid="{00000000-0005-0000-0000-00009B7C0000}"/>
    <cellStyle name="Separador de milhares 11 3 3 5" xfId="31751" xr:uid="{00000000-0005-0000-0000-00009C7C0000}"/>
    <cellStyle name="Separador de milhares 11 3 3 5 2" xfId="31752" xr:uid="{00000000-0005-0000-0000-00009D7C0000}"/>
    <cellStyle name="Separador de milhares 11 3 3 5 3" xfId="31753" xr:uid="{00000000-0005-0000-0000-00009E7C0000}"/>
    <cellStyle name="Separador de milhares 11 3 3 6" xfId="31754" xr:uid="{00000000-0005-0000-0000-00009F7C0000}"/>
    <cellStyle name="Separador de milhares 11 3 3 7" xfId="31755" xr:uid="{00000000-0005-0000-0000-0000A07C0000}"/>
    <cellStyle name="Separador de milhares 11 3 4" xfId="31756" xr:uid="{00000000-0005-0000-0000-0000A17C0000}"/>
    <cellStyle name="Separador de milhares 11 3 5" xfId="31757" xr:uid="{00000000-0005-0000-0000-0000A27C0000}"/>
    <cellStyle name="Separador de milhares 11 3 5 2" xfId="31758" xr:uid="{00000000-0005-0000-0000-0000A37C0000}"/>
    <cellStyle name="Separador de milhares 11 3 5 2 2" xfId="31759" xr:uid="{00000000-0005-0000-0000-0000A47C0000}"/>
    <cellStyle name="Separador de milhares 11 3 5 2 3" xfId="31760" xr:uid="{00000000-0005-0000-0000-0000A57C0000}"/>
    <cellStyle name="Separador de milhares 11 3 5 3" xfId="31761" xr:uid="{00000000-0005-0000-0000-0000A67C0000}"/>
    <cellStyle name="Separador de milhares 11 3 5 4" xfId="31762" xr:uid="{00000000-0005-0000-0000-0000A77C0000}"/>
    <cellStyle name="Separador de milhares 11 3 6" xfId="31763" xr:uid="{00000000-0005-0000-0000-0000A87C0000}"/>
    <cellStyle name="Separador de milhares 11 3 6 2" xfId="31764" xr:uid="{00000000-0005-0000-0000-0000A97C0000}"/>
    <cellStyle name="Separador de milhares 11 3 6 2 2" xfId="31765" xr:uid="{00000000-0005-0000-0000-0000AA7C0000}"/>
    <cellStyle name="Separador de milhares 11 3 6 2 3" xfId="31766" xr:uid="{00000000-0005-0000-0000-0000AB7C0000}"/>
    <cellStyle name="Separador de milhares 11 3 6 3" xfId="31767" xr:uid="{00000000-0005-0000-0000-0000AC7C0000}"/>
    <cellStyle name="Separador de milhares 11 3 6 4" xfId="31768" xr:uid="{00000000-0005-0000-0000-0000AD7C0000}"/>
    <cellStyle name="Separador de milhares 11 3 7" xfId="31769" xr:uid="{00000000-0005-0000-0000-0000AE7C0000}"/>
    <cellStyle name="Separador de milhares 11 3 7 2" xfId="31770" xr:uid="{00000000-0005-0000-0000-0000AF7C0000}"/>
    <cellStyle name="Separador de milhares 11 3 7 2 2" xfId="31771" xr:uid="{00000000-0005-0000-0000-0000B07C0000}"/>
    <cellStyle name="Separador de milhares 11 3 7 2 3" xfId="31772" xr:uid="{00000000-0005-0000-0000-0000B17C0000}"/>
    <cellStyle name="Separador de milhares 11 3 7 3" xfId="31773" xr:uid="{00000000-0005-0000-0000-0000B27C0000}"/>
    <cellStyle name="Separador de milhares 11 3 7 4" xfId="31774" xr:uid="{00000000-0005-0000-0000-0000B37C0000}"/>
    <cellStyle name="Separador de milhares 11 3 8" xfId="31775" xr:uid="{00000000-0005-0000-0000-0000B47C0000}"/>
    <cellStyle name="Separador de milhares 11 3 8 2" xfId="31776" xr:uid="{00000000-0005-0000-0000-0000B57C0000}"/>
    <cellStyle name="Separador de milhares 11 3 8 3" xfId="31777" xr:uid="{00000000-0005-0000-0000-0000B67C0000}"/>
    <cellStyle name="Separador de milhares 11 3 9" xfId="31778" xr:uid="{00000000-0005-0000-0000-0000B77C0000}"/>
    <cellStyle name="Separador de milhares 11 4" xfId="31779" xr:uid="{00000000-0005-0000-0000-0000B87C0000}"/>
    <cellStyle name="Separador de milhares 11 4 10" xfId="31780" xr:uid="{00000000-0005-0000-0000-0000B97C0000}"/>
    <cellStyle name="Separador de milhares 11 4 2" xfId="31781" xr:uid="{00000000-0005-0000-0000-0000BA7C0000}"/>
    <cellStyle name="Separador de milhares 11 4 2 2" xfId="31782" xr:uid="{00000000-0005-0000-0000-0000BB7C0000}"/>
    <cellStyle name="Separador de milhares 11 4 2 2 2" xfId="31783" xr:uid="{00000000-0005-0000-0000-0000BC7C0000}"/>
    <cellStyle name="Separador de milhares 11 4 2 2 2 2" xfId="31784" xr:uid="{00000000-0005-0000-0000-0000BD7C0000}"/>
    <cellStyle name="Separador de milhares 11 4 2 2 2 3" xfId="31785" xr:uid="{00000000-0005-0000-0000-0000BE7C0000}"/>
    <cellStyle name="Separador de milhares 11 4 2 2 3" xfId="31786" xr:uid="{00000000-0005-0000-0000-0000BF7C0000}"/>
    <cellStyle name="Separador de milhares 11 4 2 2 4" xfId="31787" xr:uid="{00000000-0005-0000-0000-0000C07C0000}"/>
    <cellStyle name="Separador de milhares 11 4 2 3" xfId="31788" xr:uid="{00000000-0005-0000-0000-0000C17C0000}"/>
    <cellStyle name="Separador de milhares 11 4 2 3 2" xfId="31789" xr:uid="{00000000-0005-0000-0000-0000C27C0000}"/>
    <cellStyle name="Separador de milhares 11 4 2 3 2 2" xfId="31790" xr:uid="{00000000-0005-0000-0000-0000C37C0000}"/>
    <cellStyle name="Separador de milhares 11 4 2 3 2 3" xfId="31791" xr:uid="{00000000-0005-0000-0000-0000C47C0000}"/>
    <cellStyle name="Separador de milhares 11 4 2 3 3" xfId="31792" xr:uid="{00000000-0005-0000-0000-0000C57C0000}"/>
    <cellStyle name="Separador de milhares 11 4 2 3 4" xfId="31793" xr:uid="{00000000-0005-0000-0000-0000C67C0000}"/>
    <cellStyle name="Separador de milhares 11 4 2 4" xfId="31794" xr:uid="{00000000-0005-0000-0000-0000C77C0000}"/>
    <cellStyle name="Separador de milhares 11 4 2 4 2" xfId="31795" xr:uid="{00000000-0005-0000-0000-0000C87C0000}"/>
    <cellStyle name="Separador de milhares 11 4 2 4 2 2" xfId="31796" xr:uid="{00000000-0005-0000-0000-0000C97C0000}"/>
    <cellStyle name="Separador de milhares 11 4 2 4 2 3" xfId="31797" xr:uid="{00000000-0005-0000-0000-0000CA7C0000}"/>
    <cellStyle name="Separador de milhares 11 4 2 4 3" xfId="31798" xr:uid="{00000000-0005-0000-0000-0000CB7C0000}"/>
    <cellStyle name="Separador de milhares 11 4 2 4 4" xfId="31799" xr:uid="{00000000-0005-0000-0000-0000CC7C0000}"/>
    <cellStyle name="Separador de milhares 11 4 2 5" xfId="31800" xr:uid="{00000000-0005-0000-0000-0000CD7C0000}"/>
    <cellStyle name="Separador de milhares 11 4 2 5 2" xfId="31801" xr:uid="{00000000-0005-0000-0000-0000CE7C0000}"/>
    <cellStyle name="Separador de milhares 11 4 2 5 3" xfId="31802" xr:uid="{00000000-0005-0000-0000-0000CF7C0000}"/>
    <cellStyle name="Separador de milhares 11 4 2 6" xfId="31803" xr:uid="{00000000-0005-0000-0000-0000D07C0000}"/>
    <cellStyle name="Separador de milhares 11 4 2 7" xfId="31804" xr:uid="{00000000-0005-0000-0000-0000D17C0000}"/>
    <cellStyle name="Separador de milhares 11 4 3" xfId="31805" xr:uid="{00000000-0005-0000-0000-0000D27C0000}"/>
    <cellStyle name="Separador de milhares 11 4 4" xfId="31806" xr:uid="{00000000-0005-0000-0000-0000D37C0000}"/>
    <cellStyle name="Separador de milhares 11 4 4 2" xfId="31807" xr:uid="{00000000-0005-0000-0000-0000D47C0000}"/>
    <cellStyle name="Separador de milhares 11 4 4 2 2" xfId="31808" xr:uid="{00000000-0005-0000-0000-0000D57C0000}"/>
    <cellStyle name="Separador de milhares 11 4 4 2 3" xfId="31809" xr:uid="{00000000-0005-0000-0000-0000D67C0000}"/>
    <cellStyle name="Separador de milhares 11 4 4 3" xfId="31810" xr:uid="{00000000-0005-0000-0000-0000D77C0000}"/>
    <cellStyle name="Separador de milhares 11 4 4 4" xfId="31811" xr:uid="{00000000-0005-0000-0000-0000D87C0000}"/>
    <cellStyle name="Separador de milhares 11 4 5" xfId="31812" xr:uid="{00000000-0005-0000-0000-0000D97C0000}"/>
    <cellStyle name="Separador de milhares 11 4 5 2" xfId="31813" xr:uid="{00000000-0005-0000-0000-0000DA7C0000}"/>
    <cellStyle name="Separador de milhares 11 4 5 2 2" xfId="31814" xr:uid="{00000000-0005-0000-0000-0000DB7C0000}"/>
    <cellStyle name="Separador de milhares 11 4 5 2 3" xfId="31815" xr:uid="{00000000-0005-0000-0000-0000DC7C0000}"/>
    <cellStyle name="Separador de milhares 11 4 5 3" xfId="31816" xr:uid="{00000000-0005-0000-0000-0000DD7C0000}"/>
    <cellStyle name="Separador de milhares 11 4 5 4" xfId="31817" xr:uid="{00000000-0005-0000-0000-0000DE7C0000}"/>
    <cellStyle name="Separador de milhares 11 4 6" xfId="31818" xr:uid="{00000000-0005-0000-0000-0000DF7C0000}"/>
    <cellStyle name="Separador de milhares 11 4 6 2" xfId="31819" xr:uid="{00000000-0005-0000-0000-0000E07C0000}"/>
    <cellStyle name="Separador de milhares 11 4 6 2 2" xfId="31820" xr:uid="{00000000-0005-0000-0000-0000E17C0000}"/>
    <cellStyle name="Separador de milhares 11 4 6 2 3" xfId="31821" xr:uid="{00000000-0005-0000-0000-0000E27C0000}"/>
    <cellStyle name="Separador de milhares 11 4 6 3" xfId="31822" xr:uid="{00000000-0005-0000-0000-0000E37C0000}"/>
    <cellStyle name="Separador de milhares 11 4 6 4" xfId="31823" xr:uid="{00000000-0005-0000-0000-0000E47C0000}"/>
    <cellStyle name="Separador de milhares 11 4 7" xfId="31824" xr:uid="{00000000-0005-0000-0000-0000E57C0000}"/>
    <cellStyle name="Separador de milhares 11 4 7 2" xfId="31825" xr:uid="{00000000-0005-0000-0000-0000E67C0000}"/>
    <cellStyle name="Separador de milhares 11 4 7 3" xfId="31826" xr:uid="{00000000-0005-0000-0000-0000E77C0000}"/>
    <cellStyle name="Separador de milhares 11 4 8" xfId="31827" xr:uid="{00000000-0005-0000-0000-0000E87C0000}"/>
    <cellStyle name="Separador de milhares 11 4 9" xfId="31828" xr:uid="{00000000-0005-0000-0000-0000E97C0000}"/>
    <cellStyle name="Separador de milhares 11 5" xfId="31829" xr:uid="{00000000-0005-0000-0000-0000EA7C0000}"/>
    <cellStyle name="Separador de milhares 11 5 2" xfId="31830" xr:uid="{00000000-0005-0000-0000-0000EB7C0000}"/>
    <cellStyle name="Separador de milhares 11 5 3" xfId="31831" xr:uid="{00000000-0005-0000-0000-0000EC7C0000}"/>
    <cellStyle name="Separador de milhares 11 5 3 2" xfId="31832" xr:uid="{00000000-0005-0000-0000-0000ED7C0000}"/>
    <cellStyle name="Separador de milhares 11 5 3 2 2" xfId="31833" xr:uid="{00000000-0005-0000-0000-0000EE7C0000}"/>
    <cellStyle name="Separador de milhares 11 5 3 2 2 2" xfId="31834" xr:uid="{00000000-0005-0000-0000-0000EF7C0000}"/>
    <cellStyle name="Separador de milhares 11 5 3 2 2 3" xfId="31835" xr:uid="{00000000-0005-0000-0000-0000F07C0000}"/>
    <cellStyle name="Separador de milhares 11 5 3 2 3" xfId="31836" xr:uid="{00000000-0005-0000-0000-0000F17C0000}"/>
    <cellStyle name="Separador de milhares 11 5 3 2 4" xfId="31837" xr:uid="{00000000-0005-0000-0000-0000F27C0000}"/>
    <cellStyle name="Separador de milhares 11 5 3 3" xfId="31838" xr:uid="{00000000-0005-0000-0000-0000F37C0000}"/>
    <cellStyle name="Separador de milhares 11 5 3 3 2" xfId="31839" xr:uid="{00000000-0005-0000-0000-0000F47C0000}"/>
    <cellStyle name="Separador de milhares 11 5 3 3 2 2" xfId="31840" xr:uid="{00000000-0005-0000-0000-0000F57C0000}"/>
    <cellStyle name="Separador de milhares 11 5 3 3 2 3" xfId="31841" xr:uid="{00000000-0005-0000-0000-0000F67C0000}"/>
    <cellStyle name="Separador de milhares 11 5 3 3 3" xfId="31842" xr:uid="{00000000-0005-0000-0000-0000F77C0000}"/>
    <cellStyle name="Separador de milhares 11 5 3 3 4" xfId="31843" xr:uid="{00000000-0005-0000-0000-0000F87C0000}"/>
    <cellStyle name="Separador de milhares 11 5 3 4" xfId="31844" xr:uid="{00000000-0005-0000-0000-0000F97C0000}"/>
    <cellStyle name="Separador de milhares 11 5 3 4 2" xfId="31845" xr:uid="{00000000-0005-0000-0000-0000FA7C0000}"/>
    <cellStyle name="Separador de milhares 11 5 3 4 2 2" xfId="31846" xr:uid="{00000000-0005-0000-0000-0000FB7C0000}"/>
    <cellStyle name="Separador de milhares 11 5 3 4 2 3" xfId="31847" xr:uid="{00000000-0005-0000-0000-0000FC7C0000}"/>
    <cellStyle name="Separador de milhares 11 5 3 4 3" xfId="31848" xr:uid="{00000000-0005-0000-0000-0000FD7C0000}"/>
    <cellStyle name="Separador de milhares 11 5 3 4 4" xfId="31849" xr:uid="{00000000-0005-0000-0000-0000FE7C0000}"/>
    <cellStyle name="Separador de milhares 11 5 3 5" xfId="31850" xr:uid="{00000000-0005-0000-0000-0000FF7C0000}"/>
    <cellStyle name="Separador de milhares 11 5 3 5 2" xfId="31851" xr:uid="{00000000-0005-0000-0000-0000007D0000}"/>
    <cellStyle name="Separador de milhares 11 5 3 5 3" xfId="31852" xr:uid="{00000000-0005-0000-0000-0000017D0000}"/>
    <cellStyle name="Separador de milhares 11 5 3 6" xfId="31853" xr:uid="{00000000-0005-0000-0000-0000027D0000}"/>
    <cellStyle name="Separador de milhares 11 5 3 7" xfId="31854" xr:uid="{00000000-0005-0000-0000-0000037D0000}"/>
    <cellStyle name="Separador de milhares 11 6" xfId="31855" xr:uid="{00000000-0005-0000-0000-0000047D0000}"/>
    <cellStyle name="Separador de milhares 11 6 2" xfId="31856" xr:uid="{00000000-0005-0000-0000-0000057D0000}"/>
    <cellStyle name="Separador de milhares 11 6 2 2" xfId="31857" xr:uid="{00000000-0005-0000-0000-0000067D0000}"/>
    <cellStyle name="Separador de milhares 11 6 2 2 2" xfId="31858" xr:uid="{00000000-0005-0000-0000-0000077D0000}"/>
    <cellStyle name="Separador de milhares 11 6 2 2 2 2" xfId="31859" xr:uid="{00000000-0005-0000-0000-0000087D0000}"/>
    <cellStyle name="Separador de milhares 11 6 2 2 2 3" xfId="31860" xr:uid="{00000000-0005-0000-0000-0000097D0000}"/>
    <cellStyle name="Separador de milhares 11 6 2 2 3" xfId="31861" xr:uid="{00000000-0005-0000-0000-00000A7D0000}"/>
    <cellStyle name="Separador de milhares 11 6 2 2 4" xfId="31862" xr:uid="{00000000-0005-0000-0000-00000B7D0000}"/>
    <cellStyle name="Separador de milhares 11 6 2 3" xfId="31863" xr:uid="{00000000-0005-0000-0000-00000C7D0000}"/>
    <cellStyle name="Separador de milhares 11 6 2 3 2" xfId="31864" xr:uid="{00000000-0005-0000-0000-00000D7D0000}"/>
    <cellStyle name="Separador de milhares 11 6 2 3 2 2" xfId="31865" xr:uid="{00000000-0005-0000-0000-00000E7D0000}"/>
    <cellStyle name="Separador de milhares 11 6 2 3 2 3" xfId="31866" xr:uid="{00000000-0005-0000-0000-00000F7D0000}"/>
    <cellStyle name="Separador de milhares 11 6 2 3 3" xfId="31867" xr:uid="{00000000-0005-0000-0000-0000107D0000}"/>
    <cellStyle name="Separador de milhares 11 6 2 3 4" xfId="31868" xr:uid="{00000000-0005-0000-0000-0000117D0000}"/>
    <cellStyle name="Separador de milhares 11 6 2 4" xfId="31869" xr:uid="{00000000-0005-0000-0000-0000127D0000}"/>
    <cellStyle name="Separador de milhares 11 6 2 4 2" xfId="31870" xr:uid="{00000000-0005-0000-0000-0000137D0000}"/>
    <cellStyle name="Separador de milhares 11 6 2 4 2 2" xfId="31871" xr:uid="{00000000-0005-0000-0000-0000147D0000}"/>
    <cellStyle name="Separador de milhares 11 6 2 4 2 3" xfId="31872" xr:uid="{00000000-0005-0000-0000-0000157D0000}"/>
    <cellStyle name="Separador de milhares 11 6 2 4 3" xfId="31873" xr:uid="{00000000-0005-0000-0000-0000167D0000}"/>
    <cellStyle name="Separador de milhares 11 6 2 4 4" xfId="31874" xr:uid="{00000000-0005-0000-0000-0000177D0000}"/>
    <cellStyle name="Separador de milhares 11 6 2 5" xfId="31875" xr:uid="{00000000-0005-0000-0000-0000187D0000}"/>
    <cellStyle name="Separador de milhares 11 6 2 5 2" xfId="31876" xr:uid="{00000000-0005-0000-0000-0000197D0000}"/>
    <cellStyle name="Separador de milhares 11 6 2 5 3" xfId="31877" xr:uid="{00000000-0005-0000-0000-00001A7D0000}"/>
    <cellStyle name="Separador de milhares 11 6 2 6" xfId="31878" xr:uid="{00000000-0005-0000-0000-00001B7D0000}"/>
    <cellStyle name="Separador de milhares 11 6 2 7" xfId="31879" xr:uid="{00000000-0005-0000-0000-00001C7D0000}"/>
    <cellStyle name="Separador de milhares 11 6 3" xfId="31880" xr:uid="{00000000-0005-0000-0000-00001D7D0000}"/>
    <cellStyle name="Separador de milhares 11 6 3 2" xfId="31881" xr:uid="{00000000-0005-0000-0000-00001E7D0000}"/>
    <cellStyle name="Separador de milhares 11 6 3 2 2" xfId="31882" xr:uid="{00000000-0005-0000-0000-00001F7D0000}"/>
    <cellStyle name="Separador de milhares 11 6 3 2 3" xfId="31883" xr:uid="{00000000-0005-0000-0000-0000207D0000}"/>
    <cellStyle name="Separador de milhares 11 6 3 3" xfId="31884" xr:uid="{00000000-0005-0000-0000-0000217D0000}"/>
    <cellStyle name="Separador de milhares 11 6 3 4" xfId="31885" xr:uid="{00000000-0005-0000-0000-0000227D0000}"/>
    <cellStyle name="Separador de milhares 11 6 4" xfId="31886" xr:uid="{00000000-0005-0000-0000-0000237D0000}"/>
    <cellStyle name="Separador de milhares 11 6 4 2" xfId="31887" xr:uid="{00000000-0005-0000-0000-0000247D0000}"/>
    <cellStyle name="Separador de milhares 11 6 4 2 2" xfId="31888" xr:uid="{00000000-0005-0000-0000-0000257D0000}"/>
    <cellStyle name="Separador de milhares 11 6 4 2 3" xfId="31889" xr:uid="{00000000-0005-0000-0000-0000267D0000}"/>
    <cellStyle name="Separador de milhares 11 6 4 3" xfId="31890" xr:uid="{00000000-0005-0000-0000-0000277D0000}"/>
    <cellStyle name="Separador de milhares 11 6 4 4" xfId="31891" xr:uid="{00000000-0005-0000-0000-0000287D0000}"/>
    <cellStyle name="Separador de milhares 11 6 5" xfId="31892" xr:uid="{00000000-0005-0000-0000-0000297D0000}"/>
    <cellStyle name="Separador de milhares 11 6 5 2" xfId="31893" xr:uid="{00000000-0005-0000-0000-00002A7D0000}"/>
    <cellStyle name="Separador de milhares 11 6 5 2 2" xfId="31894" xr:uid="{00000000-0005-0000-0000-00002B7D0000}"/>
    <cellStyle name="Separador de milhares 11 6 5 2 3" xfId="31895" xr:uid="{00000000-0005-0000-0000-00002C7D0000}"/>
    <cellStyle name="Separador de milhares 11 6 5 3" xfId="31896" xr:uid="{00000000-0005-0000-0000-00002D7D0000}"/>
    <cellStyle name="Separador de milhares 11 6 5 4" xfId="31897" xr:uid="{00000000-0005-0000-0000-00002E7D0000}"/>
    <cellStyle name="Separador de milhares 11 6 6" xfId="31898" xr:uid="{00000000-0005-0000-0000-00002F7D0000}"/>
    <cellStyle name="Separador de milhares 11 6 6 2" xfId="31899" xr:uid="{00000000-0005-0000-0000-0000307D0000}"/>
    <cellStyle name="Separador de milhares 11 6 6 3" xfId="31900" xr:uid="{00000000-0005-0000-0000-0000317D0000}"/>
    <cellStyle name="Separador de milhares 11 6 7" xfId="31901" xr:uid="{00000000-0005-0000-0000-0000327D0000}"/>
    <cellStyle name="Separador de milhares 11 6 8" xfId="31902" xr:uid="{00000000-0005-0000-0000-0000337D0000}"/>
    <cellStyle name="Separador de milhares 11 6 9" xfId="31903" xr:uid="{00000000-0005-0000-0000-0000347D0000}"/>
    <cellStyle name="Separador de milhares 11 7" xfId="31904" xr:uid="{00000000-0005-0000-0000-0000357D0000}"/>
    <cellStyle name="Separador de milhares 11 7 2" xfId="31905" xr:uid="{00000000-0005-0000-0000-0000367D0000}"/>
    <cellStyle name="Separador de milhares 11 7 2 2" xfId="31906" xr:uid="{00000000-0005-0000-0000-0000377D0000}"/>
    <cellStyle name="Separador de milhares 11 7 2 2 2" xfId="31907" xr:uid="{00000000-0005-0000-0000-0000387D0000}"/>
    <cellStyle name="Separador de milhares 11 7 2 2 2 2" xfId="31908" xr:uid="{00000000-0005-0000-0000-0000397D0000}"/>
    <cellStyle name="Separador de milhares 11 7 2 2 2 3" xfId="31909" xr:uid="{00000000-0005-0000-0000-00003A7D0000}"/>
    <cellStyle name="Separador de milhares 11 7 2 2 3" xfId="31910" xr:uid="{00000000-0005-0000-0000-00003B7D0000}"/>
    <cellStyle name="Separador de milhares 11 7 2 2 4" xfId="31911" xr:uid="{00000000-0005-0000-0000-00003C7D0000}"/>
    <cellStyle name="Separador de milhares 11 7 2 3" xfId="31912" xr:uid="{00000000-0005-0000-0000-00003D7D0000}"/>
    <cellStyle name="Separador de milhares 11 7 2 3 2" xfId="31913" xr:uid="{00000000-0005-0000-0000-00003E7D0000}"/>
    <cellStyle name="Separador de milhares 11 7 2 3 2 2" xfId="31914" xr:uid="{00000000-0005-0000-0000-00003F7D0000}"/>
    <cellStyle name="Separador de milhares 11 7 2 3 2 3" xfId="31915" xr:uid="{00000000-0005-0000-0000-0000407D0000}"/>
    <cellStyle name="Separador de milhares 11 7 2 3 3" xfId="31916" xr:uid="{00000000-0005-0000-0000-0000417D0000}"/>
    <cellStyle name="Separador de milhares 11 7 2 3 4" xfId="31917" xr:uid="{00000000-0005-0000-0000-0000427D0000}"/>
    <cellStyle name="Separador de milhares 11 7 2 4" xfId="31918" xr:uid="{00000000-0005-0000-0000-0000437D0000}"/>
    <cellStyle name="Separador de milhares 11 7 2 4 2" xfId="31919" xr:uid="{00000000-0005-0000-0000-0000447D0000}"/>
    <cellStyle name="Separador de milhares 11 7 2 4 2 2" xfId="31920" xr:uid="{00000000-0005-0000-0000-0000457D0000}"/>
    <cellStyle name="Separador de milhares 11 7 2 4 2 3" xfId="31921" xr:uid="{00000000-0005-0000-0000-0000467D0000}"/>
    <cellStyle name="Separador de milhares 11 7 2 4 3" xfId="31922" xr:uid="{00000000-0005-0000-0000-0000477D0000}"/>
    <cellStyle name="Separador de milhares 11 7 2 4 4" xfId="31923" xr:uid="{00000000-0005-0000-0000-0000487D0000}"/>
    <cellStyle name="Separador de milhares 11 7 2 5" xfId="31924" xr:uid="{00000000-0005-0000-0000-0000497D0000}"/>
    <cellStyle name="Separador de milhares 11 7 2 5 2" xfId="31925" xr:uid="{00000000-0005-0000-0000-00004A7D0000}"/>
    <cellStyle name="Separador de milhares 11 7 2 5 3" xfId="31926" xr:uid="{00000000-0005-0000-0000-00004B7D0000}"/>
    <cellStyle name="Separador de milhares 11 7 2 6" xfId="31927" xr:uid="{00000000-0005-0000-0000-00004C7D0000}"/>
    <cellStyle name="Separador de milhares 11 7 2 7" xfId="31928" xr:uid="{00000000-0005-0000-0000-00004D7D0000}"/>
    <cellStyle name="Separador de milhares 11 7 3" xfId="31929" xr:uid="{00000000-0005-0000-0000-00004E7D0000}"/>
    <cellStyle name="Separador de milhares 11 7 3 2" xfId="31930" xr:uid="{00000000-0005-0000-0000-00004F7D0000}"/>
    <cellStyle name="Separador de milhares 11 7 3 2 2" xfId="31931" xr:uid="{00000000-0005-0000-0000-0000507D0000}"/>
    <cellStyle name="Separador de milhares 11 7 3 2 3" xfId="31932" xr:uid="{00000000-0005-0000-0000-0000517D0000}"/>
    <cellStyle name="Separador de milhares 11 7 3 3" xfId="31933" xr:uid="{00000000-0005-0000-0000-0000527D0000}"/>
    <cellStyle name="Separador de milhares 11 7 3 4" xfId="31934" xr:uid="{00000000-0005-0000-0000-0000537D0000}"/>
    <cellStyle name="Separador de milhares 11 7 4" xfId="31935" xr:uid="{00000000-0005-0000-0000-0000547D0000}"/>
    <cellStyle name="Separador de milhares 11 7 4 2" xfId="31936" xr:uid="{00000000-0005-0000-0000-0000557D0000}"/>
    <cellStyle name="Separador de milhares 11 7 4 2 2" xfId="31937" xr:uid="{00000000-0005-0000-0000-0000567D0000}"/>
    <cellStyle name="Separador de milhares 11 7 4 2 3" xfId="31938" xr:uid="{00000000-0005-0000-0000-0000577D0000}"/>
    <cellStyle name="Separador de milhares 11 7 4 3" xfId="31939" xr:uid="{00000000-0005-0000-0000-0000587D0000}"/>
    <cellStyle name="Separador de milhares 11 7 4 4" xfId="31940" xr:uid="{00000000-0005-0000-0000-0000597D0000}"/>
    <cellStyle name="Separador de milhares 11 7 5" xfId="31941" xr:uid="{00000000-0005-0000-0000-00005A7D0000}"/>
    <cellStyle name="Separador de milhares 11 7 5 2" xfId="31942" xr:uid="{00000000-0005-0000-0000-00005B7D0000}"/>
    <cellStyle name="Separador de milhares 11 7 5 2 2" xfId="31943" xr:uid="{00000000-0005-0000-0000-00005C7D0000}"/>
    <cellStyle name="Separador de milhares 11 7 5 2 3" xfId="31944" xr:uid="{00000000-0005-0000-0000-00005D7D0000}"/>
    <cellStyle name="Separador de milhares 11 7 5 3" xfId="31945" xr:uid="{00000000-0005-0000-0000-00005E7D0000}"/>
    <cellStyle name="Separador de milhares 11 7 5 4" xfId="31946" xr:uid="{00000000-0005-0000-0000-00005F7D0000}"/>
    <cellStyle name="Separador de milhares 11 7 6" xfId="31947" xr:uid="{00000000-0005-0000-0000-0000607D0000}"/>
    <cellStyle name="Separador de milhares 11 7 6 2" xfId="31948" xr:uid="{00000000-0005-0000-0000-0000617D0000}"/>
    <cellStyle name="Separador de milhares 11 7 6 3" xfId="31949" xr:uid="{00000000-0005-0000-0000-0000627D0000}"/>
    <cellStyle name="Separador de milhares 11 7 7" xfId="31950" xr:uid="{00000000-0005-0000-0000-0000637D0000}"/>
    <cellStyle name="Separador de milhares 11 7 8" xfId="31951" xr:uid="{00000000-0005-0000-0000-0000647D0000}"/>
    <cellStyle name="Separador de milhares 11 7 9" xfId="31952" xr:uid="{00000000-0005-0000-0000-0000657D0000}"/>
    <cellStyle name="Separador de milhares 11 8" xfId="31953" xr:uid="{00000000-0005-0000-0000-0000667D0000}"/>
    <cellStyle name="Separador de milhares 11 8 2" xfId="31954" xr:uid="{00000000-0005-0000-0000-0000677D0000}"/>
    <cellStyle name="Separador de milhares 11 8 2 2" xfId="31955" xr:uid="{00000000-0005-0000-0000-0000687D0000}"/>
    <cellStyle name="Separador de milhares 11 8 2 2 2" xfId="31956" xr:uid="{00000000-0005-0000-0000-0000697D0000}"/>
    <cellStyle name="Separador de milhares 11 8 2 2 2 2" xfId="31957" xr:uid="{00000000-0005-0000-0000-00006A7D0000}"/>
    <cellStyle name="Separador de milhares 11 8 2 2 2 3" xfId="31958" xr:uid="{00000000-0005-0000-0000-00006B7D0000}"/>
    <cellStyle name="Separador de milhares 11 8 2 2 3" xfId="31959" xr:uid="{00000000-0005-0000-0000-00006C7D0000}"/>
    <cellStyle name="Separador de milhares 11 8 2 2 4" xfId="31960" xr:uid="{00000000-0005-0000-0000-00006D7D0000}"/>
    <cellStyle name="Separador de milhares 11 8 2 3" xfId="31961" xr:uid="{00000000-0005-0000-0000-00006E7D0000}"/>
    <cellStyle name="Separador de milhares 11 8 2 3 2" xfId="31962" xr:uid="{00000000-0005-0000-0000-00006F7D0000}"/>
    <cellStyle name="Separador de milhares 11 8 2 3 2 2" xfId="31963" xr:uid="{00000000-0005-0000-0000-0000707D0000}"/>
    <cellStyle name="Separador de milhares 11 8 2 3 2 3" xfId="31964" xr:uid="{00000000-0005-0000-0000-0000717D0000}"/>
    <cellStyle name="Separador de milhares 11 8 2 3 3" xfId="31965" xr:uid="{00000000-0005-0000-0000-0000727D0000}"/>
    <cellStyle name="Separador de milhares 11 8 2 3 4" xfId="31966" xr:uid="{00000000-0005-0000-0000-0000737D0000}"/>
    <cellStyle name="Separador de milhares 11 8 2 4" xfId="31967" xr:uid="{00000000-0005-0000-0000-0000747D0000}"/>
    <cellStyle name="Separador de milhares 11 8 2 4 2" xfId="31968" xr:uid="{00000000-0005-0000-0000-0000757D0000}"/>
    <cellStyle name="Separador de milhares 11 8 2 4 2 2" xfId="31969" xr:uid="{00000000-0005-0000-0000-0000767D0000}"/>
    <cellStyle name="Separador de milhares 11 8 2 4 2 3" xfId="31970" xr:uid="{00000000-0005-0000-0000-0000777D0000}"/>
    <cellStyle name="Separador de milhares 11 8 2 4 3" xfId="31971" xr:uid="{00000000-0005-0000-0000-0000787D0000}"/>
    <cellStyle name="Separador de milhares 11 8 2 4 4" xfId="31972" xr:uid="{00000000-0005-0000-0000-0000797D0000}"/>
    <cellStyle name="Separador de milhares 11 8 2 5" xfId="31973" xr:uid="{00000000-0005-0000-0000-00007A7D0000}"/>
    <cellStyle name="Separador de milhares 11 8 2 5 2" xfId="31974" xr:uid="{00000000-0005-0000-0000-00007B7D0000}"/>
    <cellStyle name="Separador de milhares 11 8 2 5 3" xfId="31975" xr:uid="{00000000-0005-0000-0000-00007C7D0000}"/>
    <cellStyle name="Separador de milhares 11 8 2 6" xfId="31976" xr:uid="{00000000-0005-0000-0000-00007D7D0000}"/>
    <cellStyle name="Separador de milhares 11 8 2 7" xfId="31977" xr:uid="{00000000-0005-0000-0000-00007E7D0000}"/>
    <cellStyle name="Separador de milhares 11 8 3" xfId="31978" xr:uid="{00000000-0005-0000-0000-00007F7D0000}"/>
    <cellStyle name="Separador de milhares 11 8 3 2" xfId="31979" xr:uid="{00000000-0005-0000-0000-0000807D0000}"/>
    <cellStyle name="Separador de milhares 11 8 3 2 2" xfId="31980" xr:uid="{00000000-0005-0000-0000-0000817D0000}"/>
    <cellStyle name="Separador de milhares 11 8 3 2 3" xfId="31981" xr:uid="{00000000-0005-0000-0000-0000827D0000}"/>
    <cellStyle name="Separador de milhares 11 8 3 3" xfId="31982" xr:uid="{00000000-0005-0000-0000-0000837D0000}"/>
    <cellStyle name="Separador de milhares 11 8 3 4" xfId="31983" xr:uid="{00000000-0005-0000-0000-0000847D0000}"/>
    <cellStyle name="Separador de milhares 11 8 4" xfId="31984" xr:uid="{00000000-0005-0000-0000-0000857D0000}"/>
    <cellStyle name="Separador de milhares 11 8 4 2" xfId="31985" xr:uid="{00000000-0005-0000-0000-0000867D0000}"/>
    <cellStyle name="Separador de milhares 11 8 4 2 2" xfId="31986" xr:uid="{00000000-0005-0000-0000-0000877D0000}"/>
    <cellStyle name="Separador de milhares 11 8 4 2 3" xfId="31987" xr:uid="{00000000-0005-0000-0000-0000887D0000}"/>
    <cellStyle name="Separador de milhares 11 8 4 3" xfId="31988" xr:uid="{00000000-0005-0000-0000-0000897D0000}"/>
    <cellStyle name="Separador de milhares 11 8 4 4" xfId="31989" xr:uid="{00000000-0005-0000-0000-00008A7D0000}"/>
    <cellStyle name="Separador de milhares 11 8 5" xfId="31990" xr:uid="{00000000-0005-0000-0000-00008B7D0000}"/>
    <cellStyle name="Separador de milhares 11 8 5 2" xfId="31991" xr:uid="{00000000-0005-0000-0000-00008C7D0000}"/>
    <cellStyle name="Separador de milhares 11 8 5 2 2" xfId="31992" xr:uid="{00000000-0005-0000-0000-00008D7D0000}"/>
    <cellStyle name="Separador de milhares 11 8 5 2 3" xfId="31993" xr:uid="{00000000-0005-0000-0000-00008E7D0000}"/>
    <cellStyle name="Separador de milhares 11 8 5 3" xfId="31994" xr:uid="{00000000-0005-0000-0000-00008F7D0000}"/>
    <cellStyle name="Separador de milhares 11 8 5 4" xfId="31995" xr:uid="{00000000-0005-0000-0000-0000907D0000}"/>
    <cellStyle name="Separador de milhares 11 8 6" xfId="31996" xr:uid="{00000000-0005-0000-0000-0000917D0000}"/>
    <cellStyle name="Separador de milhares 11 8 6 2" xfId="31997" xr:uid="{00000000-0005-0000-0000-0000927D0000}"/>
    <cellStyle name="Separador de milhares 11 8 6 3" xfId="31998" xr:uid="{00000000-0005-0000-0000-0000937D0000}"/>
    <cellStyle name="Separador de milhares 11 8 7" xfId="31999" xr:uid="{00000000-0005-0000-0000-0000947D0000}"/>
    <cellStyle name="Separador de milhares 11 8 8" xfId="32000" xr:uid="{00000000-0005-0000-0000-0000957D0000}"/>
    <cellStyle name="Separador de milhares 11 8 9" xfId="32001" xr:uid="{00000000-0005-0000-0000-0000967D0000}"/>
    <cellStyle name="Separador de milhares 11 9" xfId="32002" xr:uid="{00000000-0005-0000-0000-0000977D0000}"/>
    <cellStyle name="Separador de milhares 11 9 2" xfId="32003" xr:uid="{00000000-0005-0000-0000-0000987D0000}"/>
    <cellStyle name="Separador de milhares 11 9 2 2" xfId="32004" xr:uid="{00000000-0005-0000-0000-0000997D0000}"/>
    <cellStyle name="Separador de milhares 11 9 2 2 2" xfId="32005" xr:uid="{00000000-0005-0000-0000-00009A7D0000}"/>
    <cellStyle name="Separador de milhares 11 9 2 2 2 2" xfId="32006" xr:uid="{00000000-0005-0000-0000-00009B7D0000}"/>
    <cellStyle name="Separador de milhares 11 9 2 2 2 3" xfId="32007" xr:uid="{00000000-0005-0000-0000-00009C7D0000}"/>
    <cellStyle name="Separador de milhares 11 9 2 2 3" xfId="32008" xr:uid="{00000000-0005-0000-0000-00009D7D0000}"/>
    <cellStyle name="Separador de milhares 11 9 2 2 4" xfId="32009" xr:uid="{00000000-0005-0000-0000-00009E7D0000}"/>
    <cellStyle name="Separador de milhares 11 9 2 3" xfId="32010" xr:uid="{00000000-0005-0000-0000-00009F7D0000}"/>
    <cellStyle name="Separador de milhares 11 9 2 3 2" xfId="32011" xr:uid="{00000000-0005-0000-0000-0000A07D0000}"/>
    <cellStyle name="Separador de milhares 11 9 2 3 2 2" xfId="32012" xr:uid="{00000000-0005-0000-0000-0000A17D0000}"/>
    <cellStyle name="Separador de milhares 11 9 2 3 2 3" xfId="32013" xr:uid="{00000000-0005-0000-0000-0000A27D0000}"/>
    <cellStyle name="Separador de milhares 11 9 2 3 3" xfId="32014" xr:uid="{00000000-0005-0000-0000-0000A37D0000}"/>
    <cellStyle name="Separador de milhares 11 9 2 3 4" xfId="32015" xr:uid="{00000000-0005-0000-0000-0000A47D0000}"/>
    <cellStyle name="Separador de milhares 11 9 2 4" xfId="32016" xr:uid="{00000000-0005-0000-0000-0000A57D0000}"/>
    <cellStyle name="Separador de milhares 11 9 2 4 2" xfId="32017" xr:uid="{00000000-0005-0000-0000-0000A67D0000}"/>
    <cellStyle name="Separador de milhares 11 9 2 4 2 2" xfId="32018" xr:uid="{00000000-0005-0000-0000-0000A77D0000}"/>
    <cellStyle name="Separador de milhares 11 9 2 4 2 3" xfId="32019" xr:uid="{00000000-0005-0000-0000-0000A87D0000}"/>
    <cellStyle name="Separador de milhares 11 9 2 4 3" xfId="32020" xr:uid="{00000000-0005-0000-0000-0000A97D0000}"/>
    <cellStyle name="Separador de milhares 11 9 2 4 4" xfId="32021" xr:uid="{00000000-0005-0000-0000-0000AA7D0000}"/>
    <cellStyle name="Separador de milhares 11 9 2 5" xfId="32022" xr:uid="{00000000-0005-0000-0000-0000AB7D0000}"/>
    <cellStyle name="Separador de milhares 11 9 2 5 2" xfId="32023" xr:uid="{00000000-0005-0000-0000-0000AC7D0000}"/>
    <cellStyle name="Separador de milhares 11 9 2 5 3" xfId="32024" xr:uid="{00000000-0005-0000-0000-0000AD7D0000}"/>
    <cellStyle name="Separador de milhares 11 9 2 6" xfId="32025" xr:uid="{00000000-0005-0000-0000-0000AE7D0000}"/>
    <cellStyle name="Separador de milhares 11 9 2 7" xfId="32026" xr:uid="{00000000-0005-0000-0000-0000AF7D0000}"/>
    <cellStyle name="Separador de milhares 11 9 3" xfId="32027" xr:uid="{00000000-0005-0000-0000-0000B07D0000}"/>
    <cellStyle name="Separador de milhares 11 9 3 2" xfId="32028" xr:uid="{00000000-0005-0000-0000-0000B17D0000}"/>
    <cellStyle name="Separador de milhares 11 9 3 2 2" xfId="32029" xr:uid="{00000000-0005-0000-0000-0000B27D0000}"/>
    <cellStyle name="Separador de milhares 11 9 3 2 3" xfId="32030" xr:uid="{00000000-0005-0000-0000-0000B37D0000}"/>
    <cellStyle name="Separador de milhares 11 9 3 3" xfId="32031" xr:uid="{00000000-0005-0000-0000-0000B47D0000}"/>
    <cellStyle name="Separador de milhares 11 9 3 4" xfId="32032" xr:uid="{00000000-0005-0000-0000-0000B57D0000}"/>
    <cellStyle name="Separador de milhares 11 9 4" xfId="32033" xr:uid="{00000000-0005-0000-0000-0000B67D0000}"/>
    <cellStyle name="Separador de milhares 11 9 4 2" xfId="32034" xr:uid="{00000000-0005-0000-0000-0000B77D0000}"/>
    <cellStyle name="Separador de milhares 11 9 4 2 2" xfId="32035" xr:uid="{00000000-0005-0000-0000-0000B87D0000}"/>
    <cellStyle name="Separador de milhares 11 9 4 2 3" xfId="32036" xr:uid="{00000000-0005-0000-0000-0000B97D0000}"/>
    <cellStyle name="Separador de milhares 11 9 4 3" xfId="32037" xr:uid="{00000000-0005-0000-0000-0000BA7D0000}"/>
    <cellStyle name="Separador de milhares 11 9 4 4" xfId="32038" xr:uid="{00000000-0005-0000-0000-0000BB7D0000}"/>
    <cellStyle name="Separador de milhares 11 9 5" xfId="32039" xr:uid="{00000000-0005-0000-0000-0000BC7D0000}"/>
    <cellStyle name="Separador de milhares 11 9 5 2" xfId="32040" xr:uid="{00000000-0005-0000-0000-0000BD7D0000}"/>
    <cellStyle name="Separador de milhares 11 9 5 2 2" xfId="32041" xr:uid="{00000000-0005-0000-0000-0000BE7D0000}"/>
    <cellStyle name="Separador de milhares 11 9 5 2 3" xfId="32042" xr:uid="{00000000-0005-0000-0000-0000BF7D0000}"/>
    <cellStyle name="Separador de milhares 11 9 5 3" xfId="32043" xr:uid="{00000000-0005-0000-0000-0000C07D0000}"/>
    <cellStyle name="Separador de milhares 11 9 5 4" xfId="32044" xr:uid="{00000000-0005-0000-0000-0000C17D0000}"/>
    <cellStyle name="Separador de milhares 11 9 6" xfId="32045" xr:uid="{00000000-0005-0000-0000-0000C27D0000}"/>
    <cellStyle name="Separador de milhares 11 9 6 2" xfId="32046" xr:uid="{00000000-0005-0000-0000-0000C37D0000}"/>
    <cellStyle name="Separador de milhares 11 9 6 3" xfId="32047" xr:uid="{00000000-0005-0000-0000-0000C47D0000}"/>
    <cellStyle name="Separador de milhares 11 9 7" xfId="32048" xr:uid="{00000000-0005-0000-0000-0000C57D0000}"/>
    <cellStyle name="Separador de milhares 11 9 8" xfId="32049" xr:uid="{00000000-0005-0000-0000-0000C67D0000}"/>
    <cellStyle name="Separador de milhares 11 9 9" xfId="32050" xr:uid="{00000000-0005-0000-0000-0000C77D0000}"/>
    <cellStyle name="Separador de milhares 12" xfId="32051" xr:uid="{00000000-0005-0000-0000-0000C87D0000}"/>
    <cellStyle name="Separador de milhares 12 2" xfId="32052" xr:uid="{00000000-0005-0000-0000-0000C97D0000}"/>
    <cellStyle name="Separador de milhares 12 3" xfId="32053" xr:uid="{00000000-0005-0000-0000-0000CA7D0000}"/>
    <cellStyle name="Separador de milhares 12 4" xfId="32054" xr:uid="{00000000-0005-0000-0000-0000CB7D0000}"/>
    <cellStyle name="Separador de milhares 13" xfId="32055" xr:uid="{00000000-0005-0000-0000-0000CC7D0000}"/>
    <cellStyle name="Separador de milhares 14" xfId="32056" xr:uid="{00000000-0005-0000-0000-0000CD7D0000}"/>
    <cellStyle name="Separador de milhares 14 10" xfId="32057" xr:uid="{00000000-0005-0000-0000-0000CE7D0000}"/>
    <cellStyle name="Separador de milhares 14 10 2" xfId="32058" xr:uid="{00000000-0005-0000-0000-0000CF7D0000}"/>
    <cellStyle name="Separador de milhares 14 10 2 2" xfId="32059" xr:uid="{00000000-0005-0000-0000-0000D07D0000}"/>
    <cellStyle name="Separador de milhares 14 10 2 2 2" xfId="32060" xr:uid="{00000000-0005-0000-0000-0000D17D0000}"/>
    <cellStyle name="Separador de milhares 14 10 2 2 3" xfId="32061" xr:uid="{00000000-0005-0000-0000-0000D27D0000}"/>
    <cellStyle name="Separador de milhares 14 10 2 3" xfId="32062" xr:uid="{00000000-0005-0000-0000-0000D37D0000}"/>
    <cellStyle name="Separador de milhares 14 10 2 4" xfId="32063" xr:uid="{00000000-0005-0000-0000-0000D47D0000}"/>
    <cellStyle name="Separador de milhares 14 10 3" xfId="32064" xr:uid="{00000000-0005-0000-0000-0000D57D0000}"/>
    <cellStyle name="Separador de milhares 14 10 3 2" xfId="32065" xr:uid="{00000000-0005-0000-0000-0000D67D0000}"/>
    <cellStyle name="Separador de milhares 14 10 3 2 2" xfId="32066" xr:uid="{00000000-0005-0000-0000-0000D77D0000}"/>
    <cellStyle name="Separador de milhares 14 10 3 2 3" xfId="32067" xr:uid="{00000000-0005-0000-0000-0000D87D0000}"/>
    <cellStyle name="Separador de milhares 14 10 3 3" xfId="32068" xr:uid="{00000000-0005-0000-0000-0000D97D0000}"/>
    <cellStyle name="Separador de milhares 14 10 3 4" xfId="32069" xr:uid="{00000000-0005-0000-0000-0000DA7D0000}"/>
    <cellStyle name="Separador de milhares 14 10 4" xfId="32070" xr:uid="{00000000-0005-0000-0000-0000DB7D0000}"/>
    <cellStyle name="Separador de milhares 14 10 4 2" xfId="32071" xr:uid="{00000000-0005-0000-0000-0000DC7D0000}"/>
    <cellStyle name="Separador de milhares 14 10 4 2 2" xfId="32072" xr:uid="{00000000-0005-0000-0000-0000DD7D0000}"/>
    <cellStyle name="Separador de milhares 14 10 4 2 3" xfId="32073" xr:uid="{00000000-0005-0000-0000-0000DE7D0000}"/>
    <cellStyle name="Separador de milhares 14 10 4 3" xfId="32074" xr:uid="{00000000-0005-0000-0000-0000DF7D0000}"/>
    <cellStyle name="Separador de milhares 14 10 4 4" xfId="32075" xr:uid="{00000000-0005-0000-0000-0000E07D0000}"/>
    <cellStyle name="Separador de milhares 14 10 5" xfId="32076" xr:uid="{00000000-0005-0000-0000-0000E17D0000}"/>
    <cellStyle name="Separador de milhares 14 10 5 2" xfId="32077" xr:uid="{00000000-0005-0000-0000-0000E27D0000}"/>
    <cellStyle name="Separador de milhares 14 10 5 3" xfId="32078" xr:uid="{00000000-0005-0000-0000-0000E37D0000}"/>
    <cellStyle name="Separador de milhares 14 10 6" xfId="32079" xr:uid="{00000000-0005-0000-0000-0000E47D0000}"/>
    <cellStyle name="Separador de milhares 14 10 7" xfId="32080" xr:uid="{00000000-0005-0000-0000-0000E57D0000}"/>
    <cellStyle name="Separador de milhares 14 10 8" xfId="32081" xr:uid="{00000000-0005-0000-0000-0000E67D0000}"/>
    <cellStyle name="Separador de milhares 14 11" xfId="32082" xr:uid="{00000000-0005-0000-0000-0000E77D0000}"/>
    <cellStyle name="Separador de milhares 14 11 2" xfId="32083" xr:uid="{00000000-0005-0000-0000-0000E87D0000}"/>
    <cellStyle name="Separador de milhares 14 11 2 2" xfId="32084" xr:uid="{00000000-0005-0000-0000-0000E97D0000}"/>
    <cellStyle name="Separador de milhares 14 11 2 3" xfId="32085" xr:uid="{00000000-0005-0000-0000-0000EA7D0000}"/>
    <cellStyle name="Separador de milhares 14 11 3" xfId="32086" xr:uid="{00000000-0005-0000-0000-0000EB7D0000}"/>
    <cellStyle name="Separador de milhares 14 11 4" xfId="32087" xr:uid="{00000000-0005-0000-0000-0000EC7D0000}"/>
    <cellStyle name="Separador de milhares 14 11 5" xfId="32088" xr:uid="{00000000-0005-0000-0000-0000ED7D0000}"/>
    <cellStyle name="Separador de milhares 14 12" xfId="32089" xr:uid="{00000000-0005-0000-0000-0000EE7D0000}"/>
    <cellStyle name="Separador de milhares 14 12 2" xfId="32090" xr:uid="{00000000-0005-0000-0000-0000EF7D0000}"/>
    <cellStyle name="Separador de milhares 14 12 2 2" xfId="32091" xr:uid="{00000000-0005-0000-0000-0000F07D0000}"/>
    <cellStyle name="Separador de milhares 14 12 2 3" xfId="32092" xr:uid="{00000000-0005-0000-0000-0000F17D0000}"/>
    <cellStyle name="Separador de milhares 14 12 3" xfId="32093" xr:uid="{00000000-0005-0000-0000-0000F27D0000}"/>
    <cellStyle name="Separador de milhares 14 12 4" xfId="32094" xr:uid="{00000000-0005-0000-0000-0000F37D0000}"/>
    <cellStyle name="Separador de milhares 14 13" xfId="32095" xr:uid="{00000000-0005-0000-0000-0000F47D0000}"/>
    <cellStyle name="Separador de milhares 14 13 2" xfId="32096" xr:uid="{00000000-0005-0000-0000-0000F57D0000}"/>
    <cellStyle name="Separador de milhares 14 13 2 2" xfId="32097" xr:uid="{00000000-0005-0000-0000-0000F67D0000}"/>
    <cellStyle name="Separador de milhares 14 13 2 3" xfId="32098" xr:uid="{00000000-0005-0000-0000-0000F77D0000}"/>
    <cellStyle name="Separador de milhares 14 13 3" xfId="32099" xr:uid="{00000000-0005-0000-0000-0000F87D0000}"/>
    <cellStyle name="Separador de milhares 14 13 4" xfId="32100" xr:uid="{00000000-0005-0000-0000-0000F97D0000}"/>
    <cellStyle name="Separador de milhares 14 14" xfId="32101" xr:uid="{00000000-0005-0000-0000-0000FA7D0000}"/>
    <cellStyle name="Separador de milhares 14 14 2" xfId="32102" xr:uid="{00000000-0005-0000-0000-0000FB7D0000}"/>
    <cellStyle name="Separador de milhares 14 14 3" xfId="32103" xr:uid="{00000000-0005-0000-0000-0000FC7D0000}"/>
    <cellStyle name="Separador de milhares 14 15" xfId="32104" xr:uid="{00000000-0005-0000-0000-0000FD7D0000}"/>
    <cellStyle name="Separador de milhares 14 16" xfId="32105" xr:uid="{00000000-0005-0000-0000-0000FE7D0000}"/>
    <cellStyle name="Separador de milhares 14 17" xfId="32106" xr:uid="{00000000-0005-0000-0000-0000FF7D0000}"/>
    <cellStyle name="Separador de milhares 14 18" xfId="32107" xr:uid="{00000000-0005-0000-0000-0000007E0000}"/>
    <cellStyle name="Separador de milhares 14 19" xfId="32108" xr:uid="{00000000-0005-0000-0000-0000017E0000}"/>
    <cellStyle name="Separador de milhares 14 2" xfId="32109" xr:uid="{00000000-0005-0000-0000-0000027E0000}"/>
    <cellStyle name="Separador de milhares 14 2 10" xfId="32110" xr:uid="{00000000-0005-0000-0000-0000037E0000}"/>
    <cellStyle name="Separador de milhares 14 2 11" xfId="32111" xr:uid="{00000000-0005-0000-0000-0000047E0000}"/>
    <cellStyle name="Separador de milhares 14 2 2" xfId="32112" xr:uid="{00000000-0005-0000-0000-0000057E0000}"/>
    <cellStyle name="Separador de milhares 14 2 2 10" xfId="32113" xr:uid="{00000000-0005-0000-0000-0000067E0000}"/>
    <cellStyle name="Separador de milhares 14 2 2 2" xfId="32114" xr:uid="{00000000-0005-0000-0000-0000077E0000}"/>
    <cellStyle name="Separador de milhares 14 2 2 2 2" xfId="32115" xr:uid="{00000000-0005-0000-0000-0000087E0000}"/>
    <cellStyle name="Separador de milhares 14 2 2 2 2 2" xfId="32116" xr:uid="{00000000-0005-0000-0000-0000097E0000}"/>
    <cellStyle name="Separador de milhares 14 2 2 2 2 2 2" xfId="32117" xr:uid="{00000000-0005-0000-0000-00000A7E0000}"/>
    <cellStyle name="Separador de milhares 14 2 2 2 2 2 2 2" xfId="32118" xr:uid="{00000000-0005-0000-0000-00000B7E0000}"/>
    <cellStyle name="Separador de milhares 14 2 2 2 2 2 2 3" xfId="32119" xr:uid="{00000000-0005-0000-0000-00000C7E0000}"/>
    <cellStyle name="Separador de milhares 14 2 2 2 2 2 3" xfId="32120" xr:uid="{00000000-0005-0000-0000-00000D7E0000}"/>
    <cellStyle name="Separador de milhares 14 2 2 2 2 2 4" xfId="32121" xr:uid="{00000000-0005-0000-0000-00000E7E0000}"/>
    <cellStyle name="Separador de milhares 14 2 2 2 2 3" xfId="32122" xr:uid="{00000000-0005-0000-0000-00000F7E0000}"/>
    <cellStyle name="Separador de milhares 14 2 2 2 2 3 2" xfId="32123" xr:uid="{00000000-0005-0000-0000-0000107E0000}"/>
    <cellStyle name="Separador de milhares 14 2 2 2 2 3 2 2" xfId="32124" xr:uid="{00000000-0005-0000-0000-0000117E0000}"/>
    <cellStyle name="Separador de milhares 14 2 2 2 2 3 2 3" xfId="32125" xr:uid="{00000000-0005-0000-0000-0000127E0000}"/>
    <cellStyle name="Separador de milhares 14 2 2 2 2 3 3" xfId="32126" xr:uid="{00000000-0005-0000-0000-0000137E0000}"/>
    <cellStyle name="Separador de milhares 14 2 2 2 2 3 4" xfId="32127" xr:uid="{00000000-0005-0000-0000-0000147E0000}"/>
    <cellStyle name="Separador de milhares 14 2 2 2 2 4" xfId="32128" xr:uid="{00000000-0005-0000-0000-0000157E0000}"/>
    <cellStyle name="Separador de milhares 14 2 2 2 2 4 2" xfId="32129" xr:uid="{00000000-0005-0000-0000-0000167E0000}"/>
    <cellStyle name="Separador de milhares 14 2 2 2 2 4 2 2" xfId="32130" xr:uid="{00000000-0005-0000-0000-0000177E0000}"/>
    <cellStyle name="Separador de milhares 14 2 2 2 2 4 2 3" xfId="32131" xr:uid="{00000000-0005-0000-0000-0000187E0000}"/>
    <cellStyle name="Separador de milhares 14 2 2 2 2 4 3" xfId="32132" xr:uid="{00000000-0005-0000-0000-0000197E0000}"/>
    <cellStyle name="Separador de milhares 14 2 2 2 2 4 4" xfId="32133" xr:uid="{00000000-0005-0000-0000-00001A7E0000}"/>
    <cellStyle name="Separador de milhares 14 2 2 2 2 5" xfId="32134" xr:uid="{00000000-0005-0000-0000-00001B7E0000}"/>
    <cellStyle name="Separador de milhares 14 2 2 2 2 5 2" xfId="32135" xr:uid="{00000000-0005-0000-0000-00001C7E0000}"/>
    <cellStyle name="Separador de milhares 14 2 2 2 2 5 3" xfId="32136" xr:uid="{00000000-0005-0000-0000-00001D7E0000}"/>
    <cellStyle name="Separador de milhares 14 2 2 2 2 6" xfId="32137" xr:uid="{00000000-0005-0000-0000-00001E7E0000}"/>
    <cellStyle name="Separador de milhares 14 2 2 2 2 7" xfId="32138" xr:uid="{00000000-0005-0000-0000-00001F7E0000}"/>
    <cellStyle name="Separador de milhares 14 2 2 2 3" xfId="32139" xr:uid="{00000000-0005-0000-0000-0000207E0000}"/>
    <cellStyle name="Separador de milhares 14 2 2 2 3 2" xfId="32140" xr:uid="{00000000-0005-0000-0000-0000217E0000}"/>
    <cellStyle name="Separador de milhares 14 2 2 2 3 2 2" xfId="32141" xr:uid="{00000000-0005-0000-0000-0000227E0000}"/>
    <cellStyle name="Separador de milhares 14 2 2 2 3 2 3" xfId="32142" xr:uid="{00000000-0005-0000-0000-0000237E0000}"/>
    <cellStyle name="Separador de milhares 14 2 2 2 3 3" xfId="32143" xr:uid="{00000000-0005-0000-0000-0000247E0000}"/>
    <cellStyle name="Separador de milhares 14 2 2 2 3 4" xfId="32144" xr:uid="{00000000-0005-0000-0000-0000257E0000}"/>
    <cellStyle name="Separador de milhares 14 2 2 2 4" xfId="32145" xr:uid="{00000000-0005-0000-0000-0000267E0000}"/>
    <cellStyle name="Separador de milhares 14 2 2 2 4 2" xfId="32146" xr:uid="{00000000-0005-0000-0000-0000277E0000}"/>
    <cellStyle name="Separador de milhares 14 2 2 2 4 2 2" xfId="32147" xr:uid="{00000000-0005-0000-0000-0000287E0000}"/>
    <cellStyle name="Separador de milhares 14 2 2 2 4 2 3" xfId="32148" xr:uid="{00000000-0005-0000-0000-0000297E0000}"/>
    <cellStyle name="Separador de milhares 14 2 2 2 4 3" xfId="32149" xr:uid="{00000000-0005-0000-0000-00002A7E0000}"/>
    <cellStyle name="Separador de milhares 14 2 2 2 4 4" xfId="32150" xr:uid="{00000000-0005-0000-0000-00002B7E0000}"/>
    <cellStyle name="Separador de milhares 14 2 2 2 5" xfId="32151" xr:uid="{00000000-0005-0000-0000-00002C7E0000}"/>
    <cellStyle name="Separador de milhares 14 2 2 2 5 2" xfId="32152" xr:uid="{00000000-0005-0000-0000-00002D7E0000}"/>
    <cellStyle name="Separador de milhares 14 2 2 2 5 2 2" xfId="32153" xr:uid="{00000000-0005-0000-0000-00002E7E0000}"/>
    <cellStyle name="Separador de milhares 14 2 2 2 5 2 3" xfId="32154" xr:uid="{00000000-0005-0000-0000-00002F7E0000}"/>
    <cellStyle name="Separador de milhares 14 2 2 2 5 3" xfId="32155" xr:uid="{00000000-0005-0000-0000-0000307E0000}"/>
    <cellStyle name="Separador de milhares 14 2 2 2 5 4" xfId="32156" xr:uid="{00000000-0005-0000-0000-0000317E0000}"/>
    <cellStyle name="Separador de milhares 14 2 2 2 6" xfId="32157" xr:uid="{00000000-0005-0000-0000-0000327E0000}"/>
    <cellStyle name="Separador de milhares 14 2 2 2 6 2" xfId="32158" xr:uid="{00000000-0005-0000-0000-0000337E0000}"/>
    <cellStyle name="Separador de milhares 14 2 2 2 6 3" xfId="32159" xr:uid="{00000000-0005-0000-0000-0000347E0000}"/>
    <cellStyle name="Separador de milhares 14 2 2 2 7" xfId="32160" xr:uid="{00000000-0005-0000-0000-0000357E0000}"/>
    <cellStyle name="Separador de milhares 14 2 2 2 8" xfId="32161" xr:uid="{00000000-0005-0000-0000-0000367E0000}"/>
    <cellStyle name="Separador de milhares 14 2 2 2 9" xfId="32162" xr:uid="{00000000-0005-0000-0000-0000377E0000}"/>
    <cellStyle name="Separador de milhares 14 2 2 3" xfId="32163" xr:uid="{00000000-0005-0000-0000-0000387E0000}"/>
    <cellStyle name="Separador de milhares 14 2 2 3 2" xfId="32164" xr:uid="{00000000-0005-0000-0000-0000397E0000}"/>
    <cellStyle name="Separador de milhares 14 2 2 3 2 2" xfId="32165" xr:uid="{00000000-0005-0000-0000-00003A7E0000}"/>
    <cellStyle name="Separador de milhares 14 2 2 3 2 2 2" xfId="32166" xr:uid="{00000000-0005-0000-0000-00003B7E0000}"/>
    <cellStyle name="Separador de milhares 14 2 2 3 2 2 3" xfId="32167" xr:uid="{00000000-0005-0000-0000-00003C7E0000}"/>
    <cellStyle name="Separador de milhares 14 2 2 3 2 3" xfId="32168" xr:uid="{00000000-0005-0000-0000-00003D7E0000}"/>
    <cellStyle name="Separador de milhares 14 2 2 3 2 4" xfId="32169" xr:uid="{00000000-0005-0000-0000-00003E7E0000}"/>
    <cellStyle name="Separador de milhares 14 2 2 3 3" xfId="32170" xr:uid="{00000000-0005-0000-0000-00003F7E0000}"/>
    <cellStyle name="Separador de milhares 14 2 2 3 3 2" xfId="32171" xr:uid="{00000000-0005-0000-0000-0000407E0000}"/>
    <cellStyle name="Separador de milhares 14 2 2 3 3 2 2" xfId="32172" xr:uid="{00000000-0005-0000-0000-0000417E0000}"/>
    <cellStyle name="Separador de milhares 14 2 2 3 3 2 3" xfId="32173" xr:uid="{00000000-0005-0000-0000-0000427E0000}"/>
    <cellStyle name="Separador de milhares 14 2 2 3 3 3" xfId="32174" xr:uid="{00000000-0005-0000-0000-0000437E0000}"/>
    <cellStyle name="Separador de milhares 14 2 2 3 3 4" xfId="32175" xr:uid="{00000000-0005-0000-0000-0000447E0000}"/>
    <cellStyle name="Separador de milhares 14 2 2 3 4" xfId="32176" xr:uid="{00000000-0005-0000-0000-0000457E0000}"/>
    <cellStyle name="Separador de milhares 14 2 2 3 4 2" xfId="32177" xr:uid="{00000000-0005-0000-0000-0000467E0000}"/>
    <cellStyle name="Separador de milhares 14 2 2 3 4 2 2" xfId="32178" xr:uid="{00000000-0005-0000-0000-0000477E0000}"/>
    <cellStyle name="Separador de milhares 14 2 2 3 4 2 3" xfId="32179" xr:uid="{00000000-0005-0000-0000-0000487E0000}"/>
    <cellStyle name="Separador de milhares 14 2 2 3 4 3" xfId="32180" xr:uid="{00000000-0005-0000-0000-0000497E0000}"/>
    <cellStyle name="Separador de milhares 14 2 2 3 4 4" xfId="32181" xr:uid="{00000000-0005-0000-0000-00004A7E0000}"/>
    <cellStyle name="Separador de milhares 14 2 2 3 5" xfId="32182" xr:uid="{00000000-0005-0000-0000-00004B7E0000}"/>
    <cellStyle name="Separador de milhares 14 2 2 3 5 2" xfId="32183" xr:uid="{00000000-0005-0000-0000-00004C7E0000}"/>
    <cellStyle name="Separador de milhares 14 2 2 3 5 3" xfId="32184" xr:uid="{00000000-0005-0000-0000-00004D7E0000}"/>
    <cellStyle name="Separador de milhares 14 2 2 3 6" xfId="32185" xr:uid="{00000000-0005-0000-0000-00004E7E0000}"/>
    <cellStyle name="Separador de milhares 14 2 2 3 7" xfId="32186" xr:uid="{00000000-0005-0000-0000-00004F7E0000}"/>
    <cellStyle name="Separador de milhares 14 2 2 4" xfId="32187" xr:uid="{00000000-0005-0000-0000-0000507E0000}"/>
    <cellStyle name="Separador de milhares 14 2 2 4 2" xfId="32188" xr:uid="{00000000-0005-0000-0000-0000517E0000}"/>
    <cellStyle name="Separador de milhares 14 2 2 4 2 2" xfId="32189" xr:uid="{00000000-0005-0000-0000-0000527E0000}"/>
    <cellStyle name="Separador de milhares 14 2 2 4 2 3" xfId="32190" xr:uid="{00000000-0005-0000-0000-0000537E0000}"/>
    <cellStyle name="Separador de milhares 14 2 2 4 3" xfId="32191" xr:uid="{00000000-0005-0000-0000-0000547E0000}"/>
    <cellStyle name="Separador de milhares 14 2 2 4 4" xfId="32192" xr:uid="{00000000-0005-0000-0000-0000557E0000}"/>
    <cellStyle name="Separador de milhares 14 2 2 5" xfId="32193" xr:uid="{00000000-0005-0000-0000-0000567E0000}"/>
    <cellStyle name="Separador de milhares 14 2 2 5 2" xfId="32194" xr:uid="{00000000-0005-0000-0000-0000577E0000}"/>
    <cellStyle name="Separador de milhares 14 2 2 5 2 2" xfId="32195" xr:uid="{00000000-0005-0000-0000-0000587E0000}"/>
    <cellStyle name="Separador de milhares 14 2 2 5 2 3" xfId="32196" xr:uid="{00000000-0005-0000-0000-0000597E0000}"/>
    <cellStyle name="Separador de milhares 14 2 2 5 3" xfId="32197" xr:uid="{00000000-0005-0000-0000-00005A7E0000}"/>
    <cellStyle name="Separador de milhares 14 2 2 5 4" xfId="32198" xr:uid="{00000000-0005-0000-0000-00005B7E0000}"/>
    <cellStyle name="Separador de milhares 14 2 2 6" xfId="32199" xr:uid="{00000000-0005-0000-0000-00005C7E0000}"/>
    <cellStyle name="Separador de milhares 14 2 2 6 2" xfId="32200" xr:uid="{00000000-0005-0000-0000-00005D7E0000}"/>
    <cellStyle name="Separador de milhares 14 2 2 6 2 2" xfId="32201" xr:uid="{00000000-0005-0000-0000-00005E7E0000}"/>
    <cellStyle name="Separador de milhares 14 2 2 6 2 3" xfId="32202" xr:uid="{00000000-0005-0000-0000-00005F7E0000}"/>
    <cellStyle name="Separador de milhares 14 2 2 6 3" xfId="32203" xr:uid="{00000000-0005-0000-0000-0000607E0000}"/>
    <cellStyle name="Separador de milhares 14 2 2 6 4" xfId="32204" xr:uid="{00000000-0005-0000-0000-0000617E0000}"/>
    <cellStyle name="Separador de milhares 14 2 2 7" xfId="32205" xr:uid="{00000000-0005-0000-0000-0000627E0000}"/>
    <cellStyle name="Separador de milhares 14 2 2 7 2" xfId="32206" xr:uid="{00000000-0005-0000-0000-0000637E0000}"/>
    <cellStyle name="Separador de milhares 14 2 2 7 3" xfId="32207" xr:uid="{00000000-0005-0000-0000-0000647E0000}"/>
    <cellStyle name="Separador de milhares 14 2 2 8" xfId="32208" xr:uid="{00000000-0005-0000-0000-0000657E0000}"/>
    <cellStyle name="Separador de milhares 14 2 2 9" xfId="32209" xr:uid="{00000000-0005-0000-0000-0000667E0000}"/>
    <cellStyle name="Separador de milhares 14 2 3" xfId="32210" xr:uid="{00000000-0005-0000-0000-0000677E0000}"/>
    <cellStyle name="Separador de milhares 14 2 3 10" xfId="32211" xr:uid="{00000000-0005-0000-0000-0000687E0000}"/>
    <cellStyle name="Separador de milhares 14 2 3 2" xfId="32212" xr:uid="{00000000-0005-0000-0000-0000697E0000}"/>
    <cellStyle name="Separador de milhares 14 2 3 2 2" xfId="32213" xr:uid="{00000000-0005-0000-0000-00006A7E0000}"/>
    <cellStyle name="Separador de milhares 14 2 3 2 2 2" xfId="32214" xr:uid="{00000000-0005-0000-0000-00006B7E0000}"/>
    <cellStyle name="Separador de milhares 14 2 3 2 2 2 2" xfId="32215" xr:uid="{00000000-0005-0000-0000-00006C7E0000}"/>
    <cellStyle name="Separador de milhares 14 2 3 2 2 2 3" xfId="32216" xr:uid="{00000000-0005-0000-0000-00006D7E0000}"/>
    <cellStyle name="Separador de milhares 14 2 3 2 2 3" xfId="32217" xr:uid="{00000000-0005-0000-0000-00006E7E0000}"/>
    <cellStyle name="Separador de milhares 14 2 3 2 2 4" xfId="32218" xr:uid="{00000000-0005-0000-0000-00006F7E0000}"/>
    <cellStyle name="Separador de milhares 14 2 3 2 3" xfId="32219" xr:uid="{00000000-0005-0000-0000-0000707E0000}"/>
    <cellStyle name="Separador de milhares 14 2 3 2 3 2" xfId="32220" xr:uid="{00000000-0005-0000-0000-0000717E0000}"/>
    <cellStyle name="Separador de milhares 14 2 3 2 3 2 2" xfId="32221" xr:uid="{00000000-0005-0000-0000-0000727E0000}"/>
    <cellStyle name="Separador de milhares 14 2 3 2 3 2 3" xfId="32222" xr:uid="{00000000-0005-0000-0000-0000737E0000}"/>
    <cellStyle name="Separador de milhares 14 2 3 2 3 3" xfId="32223" xr:uid="{00000000-0005-0000-0000-0000747E0000}"/>
    <cellStyle name="Separador de milhares 14 2 3 2 3 4" xfId="32224" xr:uid="{00000000-0005-0000-0000-0000757E0000}"/>
    <cellStyle name="Separador de milhares 14 2 3 2 4" xfId="32225" xr:uid="{00000000-0005-0000-0000-0000767E0000}"/>
    <cellStyle name="Separador de milhares 14 2 3 2 4 2" xfId="32226" xr:uid="{00000000-0005-0000-0000-0000777E0000}"/>
    <cellStyle name="Separador de milhares 14 2 3 2 4 2 2" xfId="32227" xr:uid="{00000000-0005-0000-0000-0000787E0000}"/>
    <cellStyle name="Separador de milhares 14 2 3 2 4 2 3" xfId="32228" xr:uid="{00000000-0005-0000-0000-0000797E0000}"/>
    <cellStyle name="Separador de milhares 14 2 3 2 4 3" xfId="32229" xr:uid="{00000000-0005-0000-0000-00007A7E0000}"/>
    <cellStyle name="Separador de milhares 14 2 3 2 4 4" xfId="32230" xr:uid="{00000000-0005-0000-0000-00007B7E0000}"/>
    <cellStyle name="Separador de milhares 14 2 3 2 5" xfId="32231" xr:uid="{00000000-0005-0000-0000-00007C7E0000}"/>
    <cellStyle name="Separador de milhares 14 2 3 2 5 2" xfId="32232" xr:uid="{00000000-0005-0000-0000-00007D7E0000}"/>
    <cellStyle name="Separador de milhares 14 2 3 2 5 3" xfId="32233" xr:uid="{00000000-0005-0000-0000-00007E7E0000}"/>
    <cellStyle name="Separador de milhares 14 2 3 2 6" xfId="32234" xr:uid="{00000000-0005-0000-0000-00007F7E0000}"/>
    <cellStyle name="Separador de milhares 14 2 3 2 7" xfId="32235" xr:uid="{00000000-0005-0000-0000-0000807E0000}"/>
    <cellStyle name="Separador de milhares 14 2 3 3" xfId="32236" xr:uid="{00000000-0005-0000-0000-0000817E0000}"/>
    <cellStyle name="Separador de milhares 14 2 3 4" xfId="32237" xr:uid="{00000000-0005-0000-0000-0000827E0000}"/>
    <cellStyle name="Separador de milhares 14 2 3 4 2" xfId="32238" xr:uid="{00000000-0005-0000-0000-0000837E0000}"/>
    <cellStyle name="Separador de milhares 14 2 3 4 2 2" xfId="32239" xr:uid="{00000000-0005-0000-0000-0000847E0000}"/>
    <cellStyle name="Separador de milhares 14 2 3 4 2 3" xfId="32240" xr:uid="{00000000-0005-0000-0000-0000857E0000}"/>
    <cellStyle name="Separador de milhares 14 2 3 4 3" xfId="32241" xr:uid="{00000000-0005-0000-0000-0000867E0000}"/>
    <cellStyle name="Separador de milhares 14 2 3 4 4" xfId="32242" xr:uid="{00000000-0005-0000-0000-0000877E0000}"/>
    <cellStyle name="Separador de milhares 14 2 3 5" xfId="32243" xr:uid="{00000000-0005-0000-0000-0000887E0000}"/>
    <cellStyle name="Separador de milhares 14 2 3 5 2" xfId="32244" xr:uid="{00000000-0005-0000-0000-0000897E0000}"/>
    <cellStyle name="Separador de milhares 14 2 3 5 2 2" xfId="32245" xr:uid="{00000000-0005-0000-0000-00008A7E0000}"/>
    <cellStyle name="Separador de milhares 14 2 3 5 2 3" xfId="32246" xr:uid="{00000000-0005-0000-0000-00008B7E0000}"/>
    <cellStyle name="Separador de milhares 14 2 3 5 3" xfId="32247" xr:uid="{00000000-0005-0000-0000-00008C7E0000}"/>
    <cellStyle name="Separador de milhares 14 2 3 5 4" xfId="32248" xr:uid="{00000000-0005-0000-0000-00008D7E0000}"/>
    <cellStyle name="Separador de milhares 14 2 3 6" xfId="32249" xr:uid="{00000000-0005-0000-0000-00008E7E0000}"/>
    <cellStyle name="Separador de milhares 14 2 3 6 2" xfId="32250" xr:uid="{00000000-0005-0000-0000-00008F7E0000}"/>
    <cellStyle name="Separador de milhares 14 2 3 6 2 2" xfId="32251" xr:uid="{00000000-0005-0000-0000-0000907E0000}"/>
    <cellStyle name="Separador de milhares 14 2 3 6 2 3" xfId="32252" xr:uid="{00000000-0005-0000-0000-0000917E0000}"/>
    <cellStyle name="Separador de milhares 14 2 3 6 3" xfId="32253" xr:uid="{00000000-0005-0000-0000-0000927E0000}"/>
    <cellStyle name="Separador de milhares 14 2 3 6 4" xfId="32254" xr:uid="{00000000-0005-0000-0000-0000937E0000}"/>
    <cellStyle name="Separador de milhares 14 2 3 7" xfId="32255" xr:uid="{00000000-0005-0000-0000-0000947E0000}"/>
    <cellStyle name="Separador de milhares 14 2 3 7 2" xfId="32256" xr:uid="{00000000-0005-0000-0000-0000957E0000}"/>
    <cellStyle name="Separador de milhares 14 2 3 7 3" xfId="32257" xr:uid="{00000000-0005-0000-0000-0000967E0000}"/>
    <cellStyle name="Separador de milhares 14 2 3 8" xfId="32258" xr:uid="{00000000-0005-0000-0000-0000977E0000}"/>
    <cellStyle name="Separador de milhares 14 2 3 9" xfId="32259" xr:uid="{00000000-0005-0000-0000-0000987E0000}"/>
    <cellStyle name="Separador de milhares 14 2 4" xfId="32260" xr:uid="{00000000-0005-0000-0000-0000997E0000}"/>
    <cellStyle name="Separador de milhares 14 2 4 2" xfId="32261" xr:uid="{00000000-0005-0000-0000-00009A7E0000}"/>
    <cellStyle name="Separador de milhares 14 2 4 2 2" xfId="32262" xr:uid="{00000000-0005-0000-0000-00009B7E0000}"/>
    <cellStyle name="Separador de milhares 14 2 4 2 2 2" xfId="32263" xr:uid="{00000000-0005-0000-0000-00009C7E0000}"/>
    <cellStyle name="Separador de milhares 14 2 4 2 2 3" xfId="32264" xr:uid="{00000000-0005-0000-0000-00009D7E0000}"/>
    <cellStyle name="Separador de milhares 14 2 4 2 3" xfId="32265" xr:uid="{00000000-0005-0000-0000-00009E7E0000}"/>
    <cellStyle name="Separador de milhares 14 2 4 2 4" xfId="32266" xr:uid="{00000000-0005-0000-0000-00009F7E0000}"/>
    <cellStyle name="Separador de milhares 14 2 4 3" xfId="32267" xr:uid="{00000000-0005-0000-0000-0000A07E0000}"/>
    <cellStyle name="Separador de milhares 14 2 4 3 2" xfId="32268" xr:uid="{00000000-0005-0000-0000-0000A17E0000}"/>
    <cellStyle name="Separador de milhares 14 2 4 3 2 2" xfId="32269" xr:uid="{00000000-0005-0000-0000-0000A27E0000}"/>
    <cellStyle name="Separador de milhares 14 2 4 3 2 3" xfId="32270" xr:uid="{00000000-0005-0000-0000-0000A37E0000}"/>
    <cellStyle name="Separador de milhares 14 2 4 3 3" xfId="32271" xr:uid="{00000000-0005-0000-0000-0000A47E0000}"/>
    <cellStyle name="Separador de milhares 14 2 4 3 4" xfId="32272" xr:uid="{00000000-0005-0000-0000-0000A57E0000}"/>
    <cellStyle name="Separador de milhares 14 2 4 4" xfId="32273" xr:uid="{00000000-0005-0000-0000-0000A67E0000}"/>
    <cellStyle name="Separador de milhares 14 2 4 4 2" xfId="32274" xr:uid="{00000000-0005-0000-0000-0000A77E0000}"/>
    <cellStyle name="Separador de milhares 14 2 4 4 2 2" xfId="32275" xr:uid="{00000000-0005-0000-0000-0000A87E0000}"/>
    <cellStyle name="Separador de milhares 14 2 4 4 2 3" xfId="32276" xr:uid="{00000000-0005-0000-0000-0000A97E0000}"/>
    <cellStyle name="Separador de milhares 14 2 4 4 3" xfId="32277" xr:uid="{00000000-0005-0000-0000-0000AA7E0000}"/>
    <cellStyle name="Separador de milhares 14 2 4 4 4" xfId="32278" xr:uid="{00000000-0005-0000-0000-0000AB7E0000}"/>
    <cellStyle name="Separador de milhares 14 2 4 5" xfId="32279" xr:uid="{00000000-0005-0000-0000-0000AC7E0000}"/>
    <cellStyle name="Separador de milhares 14 2 4 5 2" xfId="32280" xr:uid="{00000000-0005-0000-0000-0000AD7E0000}"/>
    <cellStyle name="Separador de milhares 14 2 4 5 3" xfId="32281" xr:uid="{00000000-0005-0000-0000-0000AE7E0000}"/>
    <cellStyle name="Separador de milhares 14 2 4 6" xfId="32282" xr:uid="{00000000-0005-0000-0000-0000AF7E0000}"/>
    <cellStyle name="Separador de milhares 14 2 4 7" xfId="32283" xr:uid="{00000000-0005-0000-0000-0000B07E0000}"/>
    <cellStyle name="Separador de milhares 14 2 4 8" xfId="32284" xr:uid="{00000000-0005-0000-0000-0000B17E0000}"/>
    <cellStyle name="Separador de milhares 14 2 5" xfId="32285" xr:uid="{00000000-0005-0000-0000-0000B27E0000}"/>
    <cellStyle name="Separador de milhares 14 2 5 2" xfId="32286" xr:uid="{00000000-0005-0000-0000-0000B37E0000}"/>
    <cellStyle name="Separador de milhares 14 2 5 2 2" xfId="32287" xr:uid="{00000000-0005-0000-0000-0000B47E0000}"/>
    <cellStyle name="Separador de milhares 14 2 5 2 3" xfId="32288" xr:uid="{00000000-0005-0000-0000-0000B57E0000}"/>
    <cellStyle name="Separador de milhares 14 2 5 3" xfId="32289" xr:uid="{00000000-0005-0000-0000-0000B67E0000}"/>
    <cellStyle name="Separador de milhares 14 2 5 4" xfId="32290" xr:uid="{00000000-0005-0000-0000-0000B77E0000}"/>
    <cellStyle name="Separador de milhares 14 2 6" xfId="32291" xr:uid="{00000000-0005-0000-0000-0000B87E0000}"/>
    <cellStyle name="Separador de milhares 14 2 6 2" xfId="32292" xr:uid="{00000000-0005-0000-0000-0000B97E0000}"/>
    <cellStyle name="Separador de milhares 14 2 6 2 2" xfId="32293" xr:uid="{00000000-0005-0000-0000-0000BA7E0000}"/>
    <cellStyle name="Separador de milhares 14 2 6 2 3" xfId="32294" xr:uid="{00000000-0005-0000-0000-0000BB7E0000}"/>
    <cellStyle name="Separador de milhares 14 2 6 3" xfId="32295" xr:uid="{00000000-0005-0000-0000-0000BC7E0000}"/>
    <cellStyle name="Separador de milhares 14 2 6 4" xfId="32296" xr:uid="{00000000-0005-0000-0000-0000BD7E0000}"/>
    <cellStyle name="Separador de milhares 14 2 7" xfId="32297" xr:uid="{00000000-0005-0000-0000-0000BE7E0000}"/>
    <cellStyle name="Separador de milhares 14 2 7 2" xfId="32298" xr:uid="{00000000-0005-0000-0000-0000BF7E0000}"/>
    <cellStyle name="Separador de milhares 14 2 7 2 2" xfId="32299" xr:uid="{00000000-0005-0000-0000-0000C07E0000}"/>
    <cellStyle name="Separador de milhares 14 2 7 2 3" xfId="32300" xr:uid="{00000000-0005-0000-0000-0000C17E0000}"/>
    <cellStyle name="Separador de milhares 14 2 7 3" xfId="32301" xr:uid="{00000000-0005-0000-0000-0000C27E0000}"/>
    <cellStyle name="Separador de milhares 14 2 7 4" xfId="32302" xr:uid="{00000000-0005-0000-0000-0000C37E0000}"/>
    <cellStyle name="Separador de milhares 14 2 8" xfId="32303" xr:uid="{00000000-0005-0000-0000-0000C47E0000}"/>
    <cellStyle name="Separador de milhares 14 2 8 2" xfId="32304" xr:uid="{00000000-0005-0000-0000-0000C57E0000}"/>
    <cellStyle name="Separador de milhares 14 2 8 3" xfId="32305" xr:uid="{00000000-0005-0000-0000-0000C67E0000}"/>
    <cellStyle name="Separador de milhares 14 2 9" xfId="32306" xr:uid="{00000000-0005-0000-0000-0000C77E0000}"/>
    <cellStyle name="Separador de milhares 14 20" xfId="32307" xr:uid="{00000000-0005-0000-0000-0000C87E0000}"/>
    <cellStyle name="Separador de milhares 14 21" xfId="32308" xr:uid="{00000000-0005-0000-0000-0000C97E0000}"/>
    <cellStyle name="Separador de milhares 14 3" xfId="32309" xr:uid="{00000000-0005-0000-0000-0000CA7E0000}"/>
    <cellStyle name="Separador de milhares 14 3 10" xfId="32310" xr:uid="{00000000-0005-0000-0000-0000CB7E0000}"/>
    <cellStyle name="Separador de milhares 14 3 11" xfId="32311" xr:uid="{00000000-0005-0000-0000-0000CC7E0000}"/>
    <cellStyle name="Separador de milhares 14 3 2" xfId="32312" xr:uid="{00000000-0005-0000-0000-0000CD7E0000}"/>
    <cellStyle name="Separador de milhares 14 3 2 2" xfId="32313" xr:uid="{00000000-0005-0000-0000-0000CE7E0000}"/>
    <cellStyle name="Separador de milhares 14 3 2 2 2" xfId="32314" xr:uid="{00000000-0005-0000-0000-0000CF7E0000}"/>
    <cellStyle name="Separador de milhares 14 3 2 2 2 2" xfId="32315" xr:uid="{00000000-0005-0000-0000-0000D07E0000}"/>
    <cellStyle name="Separador de milhares 14 3 2 2 2 2 2" xfId="32316" xr:uid="{00000000-0005-0000-0000-0000D17E0000}"/>
    <cellStyle name="Separador de milhares 14 3 2 2 2 2 3" xfId="32317" xr:uid="{00000000-0005-0000-0000-0000D27E0000}"/>
    <cellStyle name="Separador de milhares 14 3 2 2 2 3" xfId="32318" xr:uid="{00000000-0005-0000-0000-0000D37E0000}"/>
    <cellStyle name="Separador de milhares 14 3 2 2 2 4" xfId="32319" xr:uid="{00000000-0005-0000-0000-0000D47E0000}"/>
    <cellStyle name="Separador de milhares 14 3 2 2 3" xfId="32320" xr:uid="{00000000-0005-0000-0000-0000D57E0000}"/>
    <cellStyle name="Separador de milhares 14 3 2 2 3 2" xfId="32321" xr:uid="{00000000-0005-0000-0000-0000D67E0000}"/>
    <cellStyle name="Separador de milhares 14 3 2 2 3 2 2" xfId="32322" xr:uid="{00000000-0005-0000-0000-0000D77E0000}"/>
    <cellStyle name="Separador de milhares 14 3 2 2 3 2 3" xfId="32323" xr:uid="{00000000-0005-0000-0000-0000D87E0000}"/>
    <cellStyle name="Separador de milhares 14 3 2 2 3 3" xfId="32324" xr:uid="{00000000-0005-0000-0000-0000D97E0000}"/>
    <cellStyle name="Separador de milhares 14 3 2 2 3 4" xfId="32325" xr:uid="{00000000-0005-0000-0000-0000DA7E0000}"/>
    <cellStyle name="Separador de milhares 14 3 2 2 4" xfId="32326" xr:uid="{00000000-0005-0000-0000-0000DB7E0000}"/>
    <cellStyle name="Separador de milhares 14 3 2 2 4 2" xfId="32327" xr:uid="{00000000-0005-0000-0000-0000DC7E0000}"/>
    <cellStyle name="Separador de milhares 14 3 2 2 4 2 2" xfId="32328" xr:uid="{00000000-0005-0000-0000-0000DD7E0000}"/>
    <cellStyle name="Separador de milhares 14 3 2 2 4 2 3" xfId="32329" xr:uid="{00000000-0005-0000-0000-0000DE7E0000}"/>
    <cellStyle name="Separador de milhares 14 3 2 2 4 3" xfId="32330" xr:uid="{00000000-0005-0000-0000-0000DF7E0000}"/>
    <cellStyle name="Separador de milhares 14 3 2 2 4 4" xfId="32331" xr:uid="{00000000-0005-0000-0000-0000E07E0000}"/>
    <cellStyle name="Separador de milhares 14 3 2 2 5" xfId="32332" xr:uid="{00000000-0005-0000-0000-0000E17E0000}"/>
    <cellStyle name="Separador de milhares 14 3 2 2 5 2" xfId="32333" xr:uid="{00000000-0005-0000-0000-0000E27E0000}"/>
    <cellStyle name="Separador de milhares 14 3 2 2 5 3" xfId="32334" xr:uid="{00000000-0005-0000-0000-0000E37E0000}"/>
    <cellStyle name="Separador de milhares 14 3 2 2 6" xfId="32335" xr:uid="{00000000-0005-0000-0000-0000E47E0000}"/>
    <cellStyle name="Separador de milhares 14 3 2 2 7" xfId="32336" xr:uid="{00000000-0005-0000-0000-0000E57E0000}"/>
    <cellStyle name="Separador de milhares 14 3 2 3" xfId="32337" xr:uid="{00000000-0005-0000-0000-0000E67E0000}"/>
    <cellStyle name="Separador de milhares 14 3 2 3 2" xfId="32338" xr:uid="{00000000-0005-0000-0000-0000E77E0000}"/>
    <cellStyle name="Separador de milhares 14 3 2 3 2 2" xfId="32339" xr:uid="{00000000-0005-0000-0000-0000E87E0000}"/>
    <cellStyle name="Separador de milhares 14 3 2 3 2 3" xfId="32340" xr:uid="{00000000-0005-0000-0000-0000E97E0000}"/>
    <cellStyle name="Separador de milhares 14 3 2 3 3" xfId="32341" xr:uid="{00000000-0005-0000-0000-0000EA7E0000}"/>
    <cellStyle name="Separador de milhares 14 3 2 3 4" xfId="32342" xr:uid="{00000000-0005-0000-0000-0000EB7E0000}"/>
    <cellStyle name="Separador de milhares 14 3 2 4" xfId="32343" xr:uid="{00000000-0005-0000-0000-0000EC7E0000}"/>
    <cellStyle name="Separador de milhares 14 3 2 4 2" xfId="32344" xr:uid="{00000000-0005-0000-0000-0000ED7E0000}"/>
    <cellStyle name="Separador de milhares 14 3 2 4 2 2" xfId="32345" xr:uid="{00000000-0005-0000-0000-0000EE7E0000}"/>
    <cellStyle name="Separador de milhares 14 3 2 4 2 3" xfId="32346" xr:uid="{00000000-0005-0000-0000-0000EF7E0000}"/>
    <cellStyle name="Separador de milhares 14 3 2 4 3" xfId="32347" xr:uid="{00000000-0005-0000-0000-0000F07E0000}"/>
    <cellStyle name="Separador de milhares 14 3 2 4 4" xfId="32348" xr:uid="{00000000-0005-0000-0000-0000F17E0000}"/>
    <cellStyle name="Separador de milhares 14 3 2 5" xfId="32349" xr:uid="{00000000-0005-0000-0000-0000F27E0000}"/>
    <cellStyle name="Separador de milhares 14 3 2 5 2" xfId="32350" xr:uid="{00000000-0005-0000-0000-0000F37E0000}"/>
    <cellStyle name="Separador de milhares 14 3 2 5 2 2" xfId="32351" xr:uid="{00000000-0005-0000-0000-0000F47E0000}"/>
    <cellStyle name="Separador de milhares 14 3 2 5 2 3" xfId="32352" xr:uid="{00000000-0005-0000-0000-0000F57E0000}"/>
    <cellStyle name="Separador de milhares 14 3 2 5 3" xfId="32353" xr:uid="{00000000-0005-0000-0000-0000F67E0000}"/>
    <cellStyle name="Separador de milhares 14 3 2 5 4" xfId="32354" xr:uid="{00000000-0005-0000-0000-0000F77E0000}"/>
    <cellStyle name="Separador de milhares 14 3 2 6" xfId="32355" xr:uid="{00000000-0005-0000-0000-0000F87E0000}"/>
    <cellStyle name="Separador de milhares 14 3 2 6 2" xfId="32356" xr:uid="{00000000-0005-0000-0000-0000F97E0000}"/>
    <cellStyle name="Separador de milhares 14 3 2 6 3" xfId="32357" xr:uid="{00000000-0005-0000-0000-0000FA7E0000}"/>
    <cellStyle name="Separador de milhares 14 3 2 7" xfId="32358" xr:uid="{00000000-0005-0000-0000-0000FB7E0000}"/>
    <cellStyle name="Separador de milhares 14 3 2 8" xfId="32359" xr:uid="{00000000-0005-0000-0000-0000FC7E0000}"/>
    <cellStyle name="Separador de milhares 14 3 2 9" xfId="32360" xr:uid="{00000000-0005-0000-0000-0000FD7E0000}"/>
    <cellStyle name="Separador de milhares 14 3 3" xfId="32361" xr:uid="{00000000-0005-0000-0000-0000FE7E0000}"/>
    <cellStyle name="Separador de milhares 14 3 3 2" xfId="32362" xr:uid="{00000000-0005-0000-0000-0000FF7E0000}"/>
    <cellStyle name="Separador de milhares 14 3 3 2 2" xfId="32363" xr:uid="{00000000-0005-0000-0000-0000007F0000}"/>
    <cellStyle name="Separador de milhares 14 3 3 2 2 2" xfId="32364" xr:uid="{00000000-0005-0000-0000-0000017F0000}"/>
    <cellStyle name="Separador de milhares 14 3 3 2 2 3" xfId="32365" xr:uid="{00000000-0005-0000-0000-0000027F0000}"/>
    <cellStyle name="Separador de milhares 14 3 3 2 3" xfId="32366" xr:uid="{00000000-0005-0000-0000-0000037F0000}"/>
    <cellStyle name="Separador de milhares 14 3 3 2 4" xfId="32367" xr:uid="{00000000-0005-0000-0000-0000047F0000}"/>
    <cellStyle name="Separador de milhares 14 3 3 3" xfId="32368" xr:uid="{00000000-0005-0000-0000-0000057F0000}"/>
    <cellStyle name="Separador de milhares 14 3 3 3 2" xfId="32369" xr:uid="{00000000-0005-0000-0000-0000067F0000}"/>
    <cellStyle name="Separador de milhares 14 3 3 3 2 2" xfId="32370" xr:uid="{00000000-0005-0000-0000-0000077F0000}"/>
    <cellStyle name="Separador de milhares 14 3 3 3 2 3" xfId="32371" xr:uid="{00000000-0005-0000-0000-0000087F0000}"/>
    <cellStyle name="Separador de milhares 14 3 3 3 3" xfId="32372" xr:uid="{00000000-0005-0000-0000-0000097F0000}"/>
    <cellStyle name="Separador de milhares 14 3 3 3 4" xfId="32373" xr:uid="{00000000-0005-0000-0000-00000A7F0000}"/>
    <cellStyle name="Separador de milhares 14 3 3 4" xfId="32374" xr:uid="{00000000-0005-0000-0000-00000B7F0000}"/>
    <cellStyle name="Separador de milhares 14 3 3 4 2" xfId="32375" xr:uid="{00000000-0005-0000-0000-00000C7F0000}"/>
    <cellStyle name="Separador de milhares 14 3 3 4 2 2" xfId="32376" xr:uid="{00000000-0005-0000-0000-00000D7F0000}"/>
    <cellStyle name="Separador de milhares 14 3 3 4 2 3" xfId="32377" xr:uid="{00000000-0005-0000-0000-00000E7F0000}"/>
    <cellStyle name="Separador de milhares 14 3 3 4 3" xfId="32378" xr:uid="{00000000-0005-0000-0000-00000F7F0000}"/>
    <cellStyle name="Separador de milhares 14 3 3 4 4" xfId="32379" xr:uid="{00000000-0005-0000-0000-0000107F0000}"/>
    <cellStyle name="Separador de milhares 14 3 3 5" xfId="32380" xr:uid="{00000000-0005-0000-0000-0000117F0000}"/>
    <cellStyle name="Separador de milhares 14 3 3 5 2" xfId="32381" xr:uid="{00000000-0005-0000-0000-0000127F0000}"/>
    <cellStyle name="Separador de milhares 14 3 3 5 3" xfId="32382" xr:uid="{00000000-0005-0000-0000-0000137F0000}"/>
    <cellStyle name="Separador de milhares 14 3 3 6" xfId="32383" xr:uid="{00000000-0005-0000-0000-0000147F0000}"/>
    <cellStyle name="Separador de milhares 14 3 3 7" xfId="32384" xr:uid="{00000000-0005-0000-0000-0000157F0000}"/>
    <cellStyle name="Separador de milhares 14 3 4" xfId="32385" xr:uid="{00000000-0005-0000-0000-0000167F0000}"/>
    <cellStyle name="Separador de milhares 14 3 5" xfId="32386" xr:uid="{00000000-0005-0000-0000-0000177F0000}"/>
    <cellStyle name="Separador de milhares 14 3 5 2" xfId="32387" xr:uid="{00000000-0005-0000-0000-0000187F0000}"/>
    <cellStyle name="Separador de milhares 14 3 5 2 2" xfId="32388" xr:uid="{00000000-0005-0000-0000-0000197F0000}"/>
    <cellStyle name="Separador de milhares 14 3 5 2 3" xfId="32389" xr:uid="{00000000-0005-0000-0000-00001A7F0000}"/>
    <cellStyle name="Separador de milhares 14 3 5 3" xfId="32390" xr:uid="{00000000-0005-0000-0000-00001B7F0000}"/>
    <cellStyle name="Separador de milhares 14 3 5 4" xfId="32391" xr:uid="{00000000-0005-0000-0000-00001C7F0000}"/>
    <cellStyle name="Separador de milhares 14 3 6" xfId="32392" xr:uid="{00000000-0005-0000-0000-00001D7F0000}"/>
    <cellStyle name="Separador de milhares 14 3 6 2" xfId="32393" xr:uid="{00000000-0005-0000-0000-00001E7F0000}"/>
    <cellStyle name="Separador de milhares 14 3 6 2 2" xfId="32394" xr:uid="{00000000-0005-0000-0000-00001F7F0000}"/>
    <cellStyle name="Separador de milhares 14 3 6 2 3" xfId="32395" xr:uid="{00000000-0005-0000-0000-0000207F0000}"/>
    <cellStyle name="Separador de milhares 14 3 6 3" xfId="32396" xr:uid="{00000000-0005-0000-0000-0000217F0000}"/>
    <cellStyle name="Separador de milhares 14 3 6 4" xfId="32397" xr:uid="{00000000-0005-0000-0000-0000227F0000}"/>
    <cellStyle name="Separador de milhares 14 3 7" xfId="32398" xr:uid="{00000000-0005-0000-0000-0000237F0000}"/>
    <cellStyle name="Separador de milhares 14 3 7 2" xfId="32399" xr:uid="{00000000-0005-0000-0000-0000247F0000}"/>
    <cellStyle name="Separador de milhares 14 3 7 2 2" xfId="32400" xr:uid="{00000000-0005-0000-0000-0000257F0000}"/>
    <cellStyle name="Separador de milhares 14 3 7 2 3" xfId="32401" xr:uid="{00000000-0005-0000-0000-0000267F0000}"/>
    <cellStyle name="Separador de milhares 14 3 7 3" xfId="32402" xr:uid="{00000000-0005-0000-0000-0000277F0000}"/>
    <cellStyle name="Separador de milhares 14 3 7 4" xfId="32403" xr:uid="{00000000-0005-0000-0000-0000287F0000}"/>
    <cellStyle name="Separador de milhares 14 3 8" xfId="32404" xr:uid="{00000000-0005-0000-0000-0000297F0000}"/>
    <cellStyle name="Separador de milhares 14 3 8 2" xfId="32405" xr:uid="{00000000-0005-0000-0000-00002A7F0000}"/>
    <cellStyle name="Separador de milhares 14 3 8 3" xfId="32406" xr:uid="{00000000-0005-0000-0000-00002B7F0000}"/>
    <cellStyle name="Separador de milhares 14 3 9" xfId="32407" xr:uid="{00000000-0005-0000-0000-00002C7F0000}"/>
    <cellStyle name="Separador de milhares 14 4" xfId="32408" xr:uid="{00000000-0005-0000-0000-00002D7F0000}"/>
    <cellStyle name="Separador de milhares 14 4 10" xfId="32409" xr:uid="{00000000-0005-0000-0000-00002E7F0000}"/>
    <cellStyle name="Separador de milhares 14 4 2" xfId="32410" xr:uid="{00000000-0005-0000-0000-00002F7F0000}"/>
    <cellStyle name="Separador de milhares 14 4 2 2" xfId="32411" xr:uid="{00000000-0005-0000-0000-0000307F0000}"/>
    <cellStyle name="Separador de milhares 14 4 2 2 2" xfId="32412" xr:uid="{00000000-0005-0000-0000-0000317F0000}"/>
    <cellStyle name="Separador de milhares 14 4 2 2 2 2" xfId="32413" xr:uid="{00000000-0005-0000-0000-0000327F0000}"/>
    <cellStyle name="Separador de milhares 14 4 2 2 2 3" xfId="32414" xr:uid="{00000000-0005-0000-0000-0000337F0000}"/>
    <cellStyle name="Separador de milhares 14 4 2 2 3" xfId="32415" xr:uid="{00000000-0005-0000-0000-0000347F0000}"/>
    <cellStyle name="Separador de milhares 14 4 2 2 4" xfId="32416" xr:uid="{00000000-0005-0000-0000-0000357F0000}"/>
    <cellStyle name="Separador de milhares 14 4 2 3" xfId="32417" xr:uid="{00000000-0005-0000-0000-0000367F0000}"/>
    <cellStyle name="Separador de milhares 14 4 2 3 2" xfId="32418" xr:uid="{00000000-0005-0000-0000-0000377F0000}"/>
    <cellStyle name="Separador de milhares 14 4 2 3 2 2" xfId="32419" xr:uid="{00000000-0005-0000-0000-0000387F0000}"/>
    <cellStyle name="Separador de milhares 14 4 2 3 2 3" xfId="32420" xr:uid="{00000000-0005-0000-0000-0000397F0000}"/>
    <cellStyle name="Separador de milhares 14 4 2 3 3" xfId="32421" xr:uid="{00000000-0005-0000-0000-00003A7F0000}"/>
    <cellStyle name="Separador de milhares 14 4 2 3 4" xfId="32422" xr:uid="{00000000-0005-0000-0000-00003B7F0000}"/>
    <cellStyle name="Separador de milhares 14 4 2 4" xfId="32423" xr:uid="{00000000-0005-0000-0000-00003C7F0000}"/>
    <cellStyle name="Separador de milhares 14 4 2 4 2" xfId="32424" xr:uid="{00000000-0005-0000-0000-00003D7F0000}"/>
    <cellStyle name="Separador de milhares 14 4 2 4 2 2" xfId="32425" xr:uid="{00000000-0005-0000-0000-00003E7F0000}"/>
    <cellStyle name="Separador de milhares 14 4 2 4 2 3" xfId="32426" xr:uid="{00000000-0005-0000-0000-00003F7F0000}"/>
    <cellStyle name="Separador de milhares 14 4 2 4 3" xfId="32427" xr:uid="{00000000-0005-0000-0000-0000407F0000}"/>
    <cellStyle name="Separador de milhares 14 4 2 4 4" xfId="32428" xr:uid="{00000000-0005-0000-0000-0000417F0000}"/>
    <cellStyle name="Separador de milhares 14 4 2 5" xfId="32429" xr:uid="{00000000-0005-0000-0000-0000427F0000}"/>
    <cellStyle name="Separador de milhares 14 4 2 5 2" xfId="32430" xr:uid="{00000000-0005-0000-0000-0000437F0000}"/>
    <cellStyle name="Separador de milhares 14 4 2 5 3" xfId="32431" xr:uid="{00000000-0005-0000-0000-0000447F0000}"/>
    <cellStyle name="Separador de milhares 14 4 2 6" xfId="32432" xr:uid="{00000000-0005-0000-0000-0000457F0000}"/>
    <cellStyle name="Separador de milhares 14 4 2 7" xfId="32433" xr:uid="{00000000-0005-0000-0000-0000467F0000}"/>
    <cellStyle name="Separador de milhares 14 4 3" xfId="32434" xr:uid="{00000000-0005-0000-0000-0000477F0000}"/>
    <cellStyle name="Separador de milhares 14 4 4" xfId="32435" xr:uid="{00000000-0005-0000-0000-0000487F0000}"/>
    <cellStyle name="Separador de milhares 14 4 4 2" xfId="32436" xr:uid="{00000000-0005-0000-0000-0000497F0000}"/>
    <cellStyle name="Separador de milhares 14 4 4 2 2" xfId="32437" xr:uid="{00000000-0005-0000-0000-00004A7F0000}"/>
    <cellStyle name="Separador de milhares 14 4 4 2 3" xfId="32438" xr:uid="{00000000-0005-0000-0000-00004B7F0000}"/>
    <cellStyle name="Separador de milhares 14 4 4 3" xfId="32439" xr:uid="{00000000-0005-0000-0000-00004C7F0000}"/>
    <cellStyle name="Separador de milhares 14 4 4 4" xfId="32440" xr:uid="{00000000-0005-0000-0000-00004D7F0000}"/>
    <cellStyle name="Separador de milhares 14 4 5" xfId="32441" xr:uid="{00000000-0005-0000-0000-00004E7F0000}"/>
    <cellStyle name="Separador de milhares 14 4 5 2" xfId="32442" xr:uid="{00000000-0005-0000-0000-00004F7F0000}"/>
    <cellStyle name="Separador de milhares 14 4 5 2 2" xfId="32443" xr:uid="{00000000-0005-0000-0000-0000507F0000}"/>
    <cellStyle name="Separador de milhares 14 4 5 2 3" xfId="32444" xr:uid="{00000000-0005-0000-0000-0000517F0000}"/>
    <cellStyle name="Separador de milhares 14 4 5 3" xfId="32445" xr:uid="{00000000-0005-0000-0000-0000527F0000}"/>
    <cellStyle name="Separador de milhares 14 4 5 4" xfId="32446" xr:uid="{00000000-0005-0000-0000-0000537F0000}"/>
    <cellStyle name="Separador de milhares 14 4 6" xfId="32447" xr:uid="{00000000-0005-0000-0000-0000547F0000}"/>
    <cellStyle name="Separador de milhares 14 4 6 2" xfId="32448" xr:uid="{00000000-0005-0000-0000-0000557F0000}"/>
    <cellStyle name="Separador de milhares 14 4 6 2 2" xfId="32449" xr:uid="{00000000-0005-0000-0000-0000567F0000}"/>
    <cellStyle name="Separador de milhares 14 4 6 2 3" xfId="32450" xr:uid="{00000000-0005-0000-0000-0000577F0000}"/>
    <cellStyle name="Separador de milhares 14 4 6 3" xfId="32451" xr:uid="{00000000-0005-0000-0000-0000587F0000}"/>
    <cellStyle name="Separador de milhares 14 4 6 4" xfId="32452" xr:uid="{00000000-0005-0000-0000-0000597F0000}"/>
    <cellStyle name="Separador de milhares 14 4 7" xfId="32453" xr:uid="{00000000-0005-0000-0000-00005A7F0000}"/>
    <cellStyle name="Separador de milhares 14 4 7 2" xfId="32454" xr:uid="{00000000-0005-0000-0000-00005B7F0000}"/>
    <cellStyle name="Separador de milhares 14 4 7 3" xfId="32455" xr:uid="{00000000-0005-0000-0000-00005C7F0000}"/>
    <cellStyle name="Separador de milhares 14 4 8" xfId="32456" xr:uid="{00000000-0005-0000-0000-00005D7F0000}"/>
    <cellStyle name="Separador de milhares 14 4 9" xfId="32457" xr:uid="{00000000-0005-0000-0000-00005E7F0000}"/>
    <cellStyle name="Separador de milhares 14 5" xfId="32458" xr:uid="{00000000-0005-0000-0000-00005F7F0000}"/>
    <cellStyle name="Separador de milhares 14 5 2" xfId="32459" xr:uid="{00000000-0005-0000-0000-0000607F0000}"/>
    <cellStyle name="Separador de milhares 14 5 3" xfId="32460" xr:uid="{00000000-0005-0000-0000-0000617F0000}"/>
    <cellStyle name="Separador de milhares 14 5 3 2" xfId="32461" xr:uid="{00000000-0005-0000-0000-0000627F0000}"/>
    <cellStyle name="Separador de milhares 14 5 3 2 2" xfId="32462" xr:uid="{00000000-0005-0000-0000-0000637F0000}"/>
    <cellStyle name="Separador de milhares 14 5 3 2 2 2" xfId="32463" xr:uid="{00000000-0005-0000-0000-0000647F0000}"/>
    <cellStyle name="Separador de milhares 14 5 3 2 2 3" xfId="32464" xr:uid="{00000000-0005-0000-0000-0000657F0000}"/>
    <cellStyle name="Separador de milhares 14 5 3 2 3" xfId="32465" xr:uid="{00000000-0005-0000-0000-0000667F0000}"/>
    <cellStyle name="Separador de milhares 14 5 3 2 4" xfId="32466" xr:uid="{00000000-0005-0000-0000-0000677F0000}"/>
    <cellStyle name="Separador de milhares 14 5 3 3" xfId="32467" xr:uid="{00000000-0005-0000-0000-0000687F0000}"/>
    <cellStyle name="Separador de milhares 14 5 3 3 2" xfId="32468" xr:uid="{00000000-0005-0000-0000-0000697F0000}"/>
    <cellStyle name="Separador de milhares 14 5 3 3 2 2" xfId="32469" xr:uid="{00000000-0005-0000-0000-00006A7F0000}"/>
    <cellStyle name="Separador de milhares 14 5 3 3 2 3" xfId="32470" xr:uid="{00000000-0005-0000-0000-00006B7F0000}"/>
    <cellStyle name="Separador de milhares 14 5 3 3 3" xfId="32471" xr:uid="{00000000-0005-0000-0000-00006C7F0000}"/>
    <cellStyle name="Separador de milhares 14 5 3 3 4" xfId="32472" xr:uid="{00000000-0005-0000-0000-00006D7F0000}"/>
    <cellStyle name="Separador de milhares 14 5 3 4" xfId="32473" xr:uid="{00000000-0005-0000-0000-00006E7F0000}"/>
    <cellStyle name="Separador de milhares 14 5 3 4 2" xfId="32474" xr:uid="{00000000-0005-0000-0000-00006F7F0000}"/>
    <cellStyle name="Separador de milhares 14 5 3 4 2 2" xfId="32475" xr:uid="{00000000-0005-0000-0000-0000707F0000}"/>
    <cellStyle name="Separador de milhares 14 5 3 4 2 3" xfId="32476" xr:uid="{00000000-0005-0000-0000-0000717F0000}"/>
    <cellStyle name="Separador de milhares 14 5 3 4 3" xfId="32477" xr:uid="{00000000-0005-0000-0000-0000727F0000}"/>
    <cellStyle name="Separador de milhares 14 5 3 4 4" xfId="32478" xr:uid="{00000000-0005-0000-0000-0000737F0000}"/>
    <cellStyle name="Separador de milhares 14 5 3 5" xfId="32479" xr:uid="{00000000-0005-0000-0000-0000747F0000}"/>
    <cellStyle name="Separador de milhares 14 5 3 5 2" xfId="32480" xr:uid="{00000000-0005-0000-0000-0000757F0000}"/>
    <cellStyle name="Separador de milhares 14 5 3 5 3" xfId="32481" xr:uid="{00000000-0005-0000-0000-0000767F0000}"/>
    <cellStyle name="Separador de milhares 14 5 3 6" xfId="32482" xr:uid="{00000000-0005-0000-0000-0000777F0000}"/>
    <cellStyle name="Separador de milhares 14 5 3 7" xfId="32483" xr:uid="{00000000-0005-0000-0000-0000787F0000}"/>
    <cellStyle name="Separador de milhares 14 6" xfId="32484" xr:uid="{00000000-0005-0000-0000-0000797F0000}"/>
    <cellStyle name="Separador de milhares 14 6 2" xfId="32485" xr:uid="{00000000-0005-0000-0000-00007A7F0000}"/>
    <cellStyle name="Separador de milhares 14 6 2 2" xfId="32486" xr:uid="{00000000-0005-0000-0000-00007B7F0000}"/>
    <cellStyle name="Separador de milhares 14 6 2 2 2" xfId="32487" xr:uid="{00000000-0005-0000-0000-00007C7F0000}"/>
    <cellStyle name="Separador de milhares 14 6 2 2 2 2" xfId="32488" xr:uid="{00000000-0005-0000-0000-00007D7F0000}"/>
    <cellStyle name="Separador de milhares 14 6 2 2 2 3" xfId="32489" xr:uid="{00000000-0005-0000-0000-00007E7F0000}"/>
    <cellStyle name="Separador de milhares 14 6 2 2 3" xfId="32490" xr:uid="{00000000-0005-0000-0000-00007F7F0000}"/>
    <cellStyle name="Separador de milhares 14 6 2 2 4" xfId="32491" xr:uid="{00000000-0005-0000-0000-0000807F0000}"/>
    <cellStyle name="Separador de milhares 14 6 2 3" xfId="32492" xr:uid="{00000000-0005-0000-0000-0000817F0000}"/>
    <cellStyle name="Separador de milhares 14 6 2 3 2" xfId="32493" xr:uid="{00000000-0005-0000-0000-0000827F0000}"/>
    <cellStyle name="Separador de milhares 14 6 2 3 2 2" xfId="32494" xr:uid="{00000000-0005-0000-0000-0000837F0000}"/>
    <cellStyle name="Separador de milhares 14 6 2 3 2 3" xfId="32495" xr:uid="{00000000-0005-0000-0000-0000847F0000}"/>
    <cellStyle name="Separador de milhares 14 6 2 3 3" xfId="32496" xr:uid="{00000000-0005-0000-0000-0000857F0000}"/>
    <cellStyle name="Separador de milhares 14 6 2 3 4" xfId="32497" xr:uid="{00000000-0005-0000-0000-0000867F0000}"/>
    <cellStyle name="Separador de milhares 14 6 2 4" xfId="32498" xr:uid="{00000000-0005-0000-0000-0000877F0000}"/>
    <cellStyle name="Separador de milhares 14 6 2 4 2" xfId="32499" xr:uid="{00000000-0005-0000-0000-0000887F0000}"/>
    <cellStyle name="Separador de milhares 14 6 2 4 2 2" xfId="32500" xr:uid="{00000000-0005-0000-0000-0000897F0000}"/>
    <cellStyle name="Separador de milhares 14 6 2 4 2 3" xfId="32501" xr:uid="{00000000-0005-0000-0000-00008A7F0000}"/>
    <cellStyle name="Separador de milhares 14 6 2 4 3" xfId="32502" xr:uid="{00000000-0005-0000-0000-00008B7F0000}"/>
    <cellStyle name="Separador de milhares 14 6 2 4 4" xfId="32503" xr:uid="{00000000-0005-0000-0000-00008C7F0000}"/>
    <cellStyle name="Separador de milhares 14 6 2 5" xfId="32504" xr:uid="{00000000-0005-0000-0000-00008D7F0000}"/>
    <cellStyle name="Separador de milhares 14 6 2 5 2" xfId="32505" xr:uid="{00000000-0005-0000-0000-00008E7F0000}"/>
    <cellStyle name="Separador de milhares 14 6 2 5 3" xfId="32506" xr:uid="{00000000-0005-0000-0000-00008F7F0000}"/>
    <cellStyle name="Separador de milhares 14 6 2 6" xfId="32507" xr:uid="{00000000-0005-0000-0000-0000907F0000}"/>
    <cellStyle name="Separador de milhares 14 6 2 7" xfId="32508" xr:uid="{00000000-0005-0000-0000-0000917F0000}"/>
    <cellStyle name="Separador de milhares 14 6 3" xfId="32509" xr:uid="{00000000-0005-0000-0000-0000927F0000}"/>
    <cellStyle name="Separador de milhares 14 6 3 2" xfId="32510" xr:uid="{00000000-0005-0000-0000-0000937F0000}"/>
    <cellStyle name="Separador de milhares 14 6 3 2 2" xfId="32511" xr:uid="{00000000-0005-0000-0000-0000947F0000}"/>
    <cellStyle name="Separador de milhares 14 6 3 2 3" xfId="32512" xr:uid="{00000000-0005-0000-0000-0000957F0000}"/>
    <cellStyle name="Separador de milhares 14 6 3 3" xfId="32513" xr:uid="{00000000-0005-0000-0000-0000967F0000}"/>
    <cellStyle name="Separador de milhares 14 6 3 4" xfId="32514" xr:uid="{00000000-0005-0000-0000-0000977F0000}"/>
    <cellStyle name="Separador de milhares 14 6 4" xfId="32515" xr:uid="{00000000-0005-0000-0000-0000987F0000}"/>
    <cellStyle name="Separador de milhares 14 6 4 2" xfId="32516" xr:uid="{00000000-0005-0000-0000-0000997F0000}"/>
    <cellStyle name="Separador de milhares 14 6 4 2 2" xfId="32517" xr:uid="{00000000-0005-0000-0000-00009A7F0000}"/>
    <cellStyle name="Separador de milhares 14 6 4 2 3" xfId="32518" xr:uid="{00000000-0005-0000-0000-00009B7F0000}"/>
    <cellStyle name="Separador de milhares 14 6 4 3" xfId="32519" xr:uid="{00000000-0005-0000-0000-00009C7F0000}"/>
    <cellStyle name="Separador de milhares 14 6 4 4" xfId="32520" xr:uid="{00000000-0005-0000-0000-00009D7F0000}"/>
    <cellStyle name="Separador de milhares 14 6 5" xfId="32521" xr:uid="{00000000-0005-0000-0000-00009E7F0000}"/>
    <cellStyle name="Separador de milhares 14 6 5 2" xfId="32522" xr:uid="{00000000-0005-0000-0000-00009F7F0000}"/>
    <cellStyle name="Separador de milhares 14 6 5 2 2" xfId="32523" xr:uid="{00000000-0005-0000-0000-0000A07F0000}"/>
    <cellStyle name="Separador de milhares 14 6 5 2 3" xfId="32524" xr:uid="{00000000-0005-0000-0000-0000A17F0000}"/>
    <cellStyle name="Separador de milhares 14 6 5 3" xfId="32525" xr:uid="{00000000-0005-0000-0000-0000A27F0000}"/>
    <cellStyle name="Separador de milhares 14 6 5 4" xfId="32526" xr:uid="{00000000-0005-0000-0000-0000A37F0000}"/>
    <cellStyle name="Separador de milhares 14 6 6" xfId="32527" xr:uid="{00000000-0005-0000-0000-0000A47F0000}"/>
    <cellStyle name="Separador de milhares 14 6 6 2" xfId="32528" xr:uid="{00000000-0005-0000-0000-0000A57F0000}"/>
    <cellStyle name="Separador de milhares 14 6 6 3" xfId="32529" xr:uid="{00000000-0005-0000-0000-0000A67F0000}"/>
    <cellStyle name="Separador de milhares 14 6 7" xfId="32530" xr:uid="{00000000-0005-0000-0000-0000A77F0000}"/>
    <cellStyle name="Separador de milhares 14 6 8" xfId="32531" xr:uid="{00000000-0005-0000-0000-0000A87F0000}"/>
    <cellStyle name="Separador de milhares 14 6 9" xfId="32532" xr:uid="{00000000-0005-0000-0000-0000A97F0000}"/>
    <cellStyle name="Separador de milhares 14 7" xfId="32533" xr:uid="{00000000-0005-0000-0000-0000AA7F0000}"/>
    <cellStyle name="Separador de milhares 14 7 2" xfId="32534" xr:uid="{00000000-0005-0000-0000-0000AB7F0000}"/>
    <cellStyle name="Separador de milhares 14 7 2 2" xfId="32535" xr:uid="{00000000-0005-0000-0000-0000AC7F0000}"/>
    <cellStyle name="Separador de milhares 14 7 2 2 2" xfId="32536" xr:uid="{00000000-0005-0000-0000-0000AD7F0000}"/>
    <cellStyle name="Separador de milhares 14 7 2 2 2 2" xfId="32537" xr:uid="{00000000-0005-0000-0000-0000AE7F0000}"/>
    <cellStyle name="Separador de milhares 14 7 2 2 2 3" xfId="32538" xr:uid="{00000000-0005-0000-0000-0000AF7F0000}"/>
    <cellStyle name="Separador de milhares 14 7 2 2 3" xfId="32539" xr:uid="{00000000-0005-0000-0000-0000B07F0000}"/>
    <cellStyle name="Separador de milhares 14 7 2 2 4" xfId="32540" xr:uid="{00000000-0005-0000-0000-0000B17F0000}"/>
    <cellStyle name="Separador de milhares 14 7 2 3" xfId="32541" xr:uid="{00000000-0005-0000-0000-0000B27F0000}"/>
    <cellStyle name="Separador de milhares 14 7 2 3 2" xfId="32542" xr:uid="{00000000-0005-0000-0000-0000B37F0000}"/>
    <cellStyle name="Separador de milhares 14 7 2 3 2 2" xfId="32543" xr:uid="{00000000-0005-0000-0000-0000B47F0000}"/>
    <cellStyle name="Separador de milhares 14 7 2 3 2 3" xfId="32544" xr:uid="{00000000-0005-0000-0000-0000B57F0000}"/>
    <cellStyle name="Separador de milhares 14 7 2 3 3" xfId="32545" xr:uid="{00000000-0005-0000-0000-0000B67F0000}"/>
    <cellStyle name="Separador de milhares 14 7 2 3 4" xfId="32546" xr:uid="{00000000-0005-0000-0000-0000B77F0000}"/>
    <cellStyle name="Separador de milhares 14 7 2 4" xfId="32547" xr:uid="{00000000-0005-0000-0000-0000B87F0000}"/>
    <cellStyle name="Separador de milhares 14 7 2 4 2" xfId="32548" xr:uid="{00000000-0005-0000-0000-0000B97F0000}"/>
    <cellStyle name="Separador de milhares 14 7 2 4 2 2" xfId="32549" xr:uid="{00000000-0005-0000-0000-0000BA7F0000}"/>
    <cellStyle name="Separador de milhares 14 7 2 4 2 3" xfId="32550" xr:uid="{00000000-0005-0000-0000-0000BB7F0000}"/>
    <cellStyle name="Separador de milhares 14 7 2 4 3" xfId="32551" xr:uid="{00000000-0005-0000-0000-0000BC7F0000}"/>
    <cellStyle name="Separador de milhares 14 7 2 4 4" xfId="32552" xr:uid="{00000000-0005-0000-0000-0000BD7F0000}"/>
    <cellStyle name="Separador de milhares 14 7 2 5" xfId="32553" xr:uid="{00000000-0005-0000-0000-0000BE7F0000}"/>
    <cellStyle name="Separador de milhares 14 7 2 5 2" xfId="32554" xr:uid="{00000000-0005-0000-0000-0000BF7F0000}"/>
    <cellStyle name="Separador de milhares 14 7 2 5 3" xfId="32555" xr:uid="{00000000-0005-0000-0000-0000C07F0000}"/>
    <cellStyle name="Separador de milhares 14 7 2 6" xfId="32556" xr:uid="{00000000-0005-0000-0000-0000C17F0000}"/>
    <cellStyle name="Separador de milhares 14 7 2 7" xfId="32557" xr:uid="{00000000-0005-0000-0000-0000C27F0000}"/>
    <cellStyle name="Separador de milhares 14 7 3" xfId="32558" xr:uid="{00000000-0005-0000-0000-0000C37F0000}"/>
    <cellStyle name="Separador de milhares 14 7 3 2" xfId="32559" xr:uid="{00000000-0005-0000-0000-0000C47F0000}"/>
    <cellStyle name="Separador de milhares 14 7 3 2 2" xfId="32560" xr:uid="{00000000-0005-0000-0000-0000C57F0000}"/>
    <cellStyle name="Separador de milhares 14 7 3 2 3" xfId="32561" xr:uid="{00000000-0005-0000-0000-0000C67F0000}"/>
    <cellStyle name="Separador de milhares 14 7 3 3" xfId="32562" xr:uid="{00000000-0005-0000-0000-0000C77F0000}"/>
    <cellStyle name="Separador de milhares 14 7 3 4" xfId="32563" xr:uid="{00000000-0005-0000-0000-0000C87F0000}"/>
    <cellStyle name="Separador de milhares 14 7 4" xfId="32564" xr:uid="{00000000-0005-0000-0000-0000C97F0000}"/>
    <cellStyle name="Separador de milhares 14 7 4 2" xfId="32565" xr:uid="{00000000-0005-0000-0000-0000CA7F0000}"/>
    <cellStyle name="Separador de milhares 14 7 4 2 2" xfId="32566" xr:uid="{00000000-0005-0000-0000-0000CB7F0000}"/>
    <cellStyle name="Separador de milhares 14 7 4 2 3" xfId="32567" xr:uid="{00000000-0005-0000-0000-0000CC7F0000}"/>
    <cellStyle name="Separador de milhares 14 7 4 3" xfId="32568" xr:uid="{00000000-0005-0000-0000-0000CD7F0000}"/>
    <cellStyle name="Separador de milhares 14 7 4 4" xfId="32569" xr:uid="{00000000-0005-0000-0000-0000CE7F0000}"/>
    <cellStyle name="Separador de milhares 14 7 5" xfId="32570" xr:uid="{00000000-0005-0000-0000-0000CF7F0000}"/>
    <cellStyle name="Separador de milhares 14 7 5 2" xfId="32571" xr:uid="{00000000-0005-0000-0000-0000D07F0000}"/>
    <cellStyle name="Separador de milhares 14 7 5 2 2" xfId="32572" xr:uid="{00000000-0005-0000-0000-0000D17F0000}"/>
    <cellStyle name="Separador de milhares 14 7 5 2 3" xfId="32573" xr:uid="{00000000-0005-0000-0000-0000D27F0000}"/>
    <cellStyle name="Separador de milhares 14 7 5 3" xfId="32574" xr:uid="{00000000-0005-0000-0000-0000D37F0000}"/>
    <cellStyle name="Separador de milhares 14 7 5 4" xfId="32575" xr:uid="{00000000-0005-0000-0000-0000D47F0000}"/>
    <cellStyle name="Separador de milhares 14 7 6" xfId="32576" xr:uid="{00000000-0005-0000-0000-0000D57F0000}"/>
    <cellStyle name="Separador de milhares 14 7 6 2" xfId="32577" xr:uid="{00000000-0005-0000-0000-0000D67F0000}"/>
    <cellStyle name="Separador de milhares 14 7 6 3" xfId="32578" xr:uid="{00000000-0005-0000-0000-0000D77F0000}"/>
    <cellStyle name="Separador de milhares 14 7 7" xfId="32579" xr:uid="{00000000-0005-0000-0000-0000D87F0000}"/>
    <cellStyle name="Separador de milhares 14 7 8" xfId="32580" xr:uid="{00000000-0005-0000-0000-0000D97F0000}"/>
    <cellStyle name="Separador de milhares 14 7 9" xfId="32581" xr:uid="{00000000-0005-0000-0000-0000DA7F0000}"/>
    <cellStyle name="Separador de milhares 14 8" xfId="32582" xr:uid="{00000000-0005-0000-0000-0000DB7F0000}"/>
    <cellStyle name="Separador de milhares 14 8 2" xfId="32583" xr:uid="{00000000-0005-0000-0000-0000DC7F0000}"/>
    <cellStyle name="Separador de milhares 14 8 2 2" xfId="32584" xr:uid="{00000000-0005-0000-0000-0000DD7F0000}"/>
    <cellStyle name="Separador de milhares 14 8 2 2 2" xfId="32585" xr:uid="{00000000-0005-0000-0000-0000DE7F0000}"/>
    <cellStyle name="Separador de milhares 14 8 2 2 2 2" xfId="32586" xr:uid="{00000000-0005-0000-0000-0000DF7F0000}"/>
    <cellStyle name="Separador de milhares 14 8 2 2 2 3" xfId="32587" xr:uid="{00000000-0005-0000-0000-0000E07F0000}"/>
    <cellStyle name="Separador de milhares 14 8 2 2 3" xfId="32588" xr:uid="{00000000-0005-0000-0000-0000E17F0000}"/>
    <cellStyle name="Separador de milhares 14 8 2 2 4" xfId="32589" xr:uid="{00000000-0005-0000-0000-0000E27F0000}"/>
    <cellStyle name="Separador de milhares 14 8 2 3" xfId="32590" xr:uid="{00000000-0005-0000-0000-0000E37F0000}"/>
    <cellStyle name="Separador de milhares 14 8 2 3 2" xfId="32591" xr:uid="{00000000-0005-0000-0000-0000E47F0000}"/>
    <cellStyle name="Separador de milhares 14 8 2 3 2 2" xfId="32592" xr:uid="{00000000-0005-0000-0000-0000E57F0000}"/>
    <cellStyle name="Separador de milhares 14 8 2 3 2 3" xfId="32593" xr:uid="{00000000-0005-0000-0000-0000E67F0000}"/>
    <cellStyle name="Separador de milhares 14 8 2 3 3" xfId="32594" xr:uid="{00000000-0005-0000-0000-0000E77F0000}"/>
    <cellStyle name="Separador de milhares 14 8 2 3 4" xfId="32595" xr:uid="{00000000-0005-0000-0000-0000E87F0000}"/>
    <cellStyle name="Separador de milhares 14 8 2 4" xfId="32596" xr:uid="{00000000-0005-0000-0000-0000E97F0000}"/>
    <cellStyle name="Separador de milhares 14 8 2 4 2" xfId="32597" xr:uid="{00000000-0005-0000-0000-0000EA7F0000}"/>
    <cellStyle name="Separador de milhares 14 8 2 4 2 2" xfId="32598" xr:uid="{00000000-0005-0000-0000-0000EB7F0000}"/>
    <cellStyle name="Separador de milhares 14 8 2 4 2 3" xfId="32599" xr:uid="{00000000-0005-0000-0000-0000EC7F0000}"/>
    <cellStyle name="Separador de milhares 14 8 2 4 3" xfId="32600" xr:uid="{00000000-0005-0000-0000-0000ED7F0000}"/>
    <cellStyle name="Separador de milhares 14 8 2 4 4" xfId="32601" xr:uid="{00000000-0005-0000-0000-0000EE7F0000}"/>
    <cellStyle name="Separador de milhares 14 8 2 5" xfId="32602" xr:uid="{00000000-0005-0000-0000-0000EF7F0000}"/>
    <cellStyle name="Separador de milhares 14 8 2 5 2" xfId="32603" xr:uid="{00000000-0005-0000-0000-0000F07F0000}"/>
    <cellStyle name="Separador de milhares 14 8 2 5 3" xfId="32604" xr:uid="{00000000-0005-0000-0000-0000F17F0000}"/>
    <cellStyle name="Separador de milhares 14 8 2 6" xfId="32605" xr:uid="{00000000-0005-0000-0000-0000F27F0000}"/>
    <cellStyle name="Separador de milhares 14 8 2 7" xfId="32606" xr:uid="{00000000-0005-0000-0000-0000F37F0000}"/>
    <cellStyle name="Separador de milhares 14 8 3" xfId="32607" xr:uid="{00000000-0005-0000-0000-0000F47F0000}"/>
    <cellStyle name="Separador de milhares 14 8 3 2" xfId="32608" xr:uid="{00000000-0005-0000-0000-0000F57F0000}"/>
    <cellStyle name="Separador de milhares 14 8 3 2 2" xfId="32609" xr:uid="{00000000-0005-0000-0000-0000F67F0000}"/>
    <cellStyle name="Separador de milhares 14 8 3 2 3" xfId="32610" xr:uid="{00000000-0005-0000-0000-0000F77F0000}"/>
    <cellStyle name="Separador de milhares 14 8 3 3" xfId="32611" xr:uid="{00000000-0005-0000-0000-0000F87F0000}"/>
    <cellStyle name="Separador de milhares 14 8 3 4" xfId="32612" xr:uid="{00000000-0005-0000-0000-0000F97F0000}"/>
    <cellStyle name="Separador de milhares 14 8 4" xfId="32613" xr:uid="{00000000-0005-0000-0000-0000FA7F0000}"/>
    <cellStyle name="Separador de milhares 14 8 4 2" xfId="32614" xr:uid="{00000000-0005-0000-0000-0000FB7F0000}"/>
    <cellStyle name="Separador de milhares 14 8 4 2 2" xfId="32615" xr:uid="{00000000-0005-0000-0000-0000FC7F0000}"/>
    <cellStyle name="Separador de milhares 14 8 4 2 3" xfId="32616" xr:uid="{00000000-0005-0000-0000-0000FD7F0000}"/>
    <cellStyle name="Separador de milhares 14 8 4 3" xfId="32617" xr:uid="{00000000-0005-0000-0000-0000FE7F0000}"/>
    <cellStyle name="Separador de milhares 14 8 4 4" xfId="32618" xr:uid="{00000000-0005-0000-0000-0000FF7F0000}"/>
    <cellStyle name="Separador de milhares 14 8 5" xfId="32619" xr:uid="{00000000-0005-0000-0000-000000800000}"/>
    <cellStyle name="Separador de milhares 14 8 5 2" xfId="32620" xr:uid="{00000000-0005-0000-0000-000001800000}"/>
    <cellStyle name="Separador de milhares 14 8 5 2 2" xfId="32621" xr:uid="{00000000-0005-0000-0000-000002800000}"/>
    <cellStyle name="Separador de milhares 14 8 5 2 3" xfId="32622" xr:uid="{00000000-0005-0000-0000-000003800000}"/>
    <cellStyle name="Separador de milhares 14 8 5 3" xfId="32623" xr:uid="{00000000-0005-0000-0000-000004800000}"/>
    <cellStyle name="Separador de milhares 14 8 5 4" xfId="32624" xr:uid="{00000000-0005-0000-0000-000005800000}"/>
    <cellStyle name="Separador de milhares 14 8 6" xfId="32625" xr:uid="{00000000-0005-0000-0000-000006800000}"/>
    <cellStyle name="Separador de milhares 14 8 6 2" xfId="32626" xr:uid="{00000000-0005-0000-0000-000007800000}"/>
    <cellStyle name="Separador de milhares 14 8 6 3" xfId="32627" xr:uid="{00000000-0005-0000-0000-000008800000}"/>
    <cellStyle name="Separador de milhares 14 8 7" xfId="32628" xr:uid="{00000000-0005-0000-0000-000009800000}"/>
    <cellStyle name="Separador de milhares 14 8 8" xfId="32629" xr:uid="{00000000-0005-0000-0000-00000A800000}"/>
    <cellStyle name="Separador de milhares 14 8 9" xfId="32630" xr:uid="{00000000-0005-0000-0000-00000B800000}"/>
    <cellStyle name="Separador de milhares 14 9" xfId="32631" xr:uid="{00000000-0005-0000-0000-00000C800000}"/>
    <cellStyle name="Separador de milhares 14 9 2" xfId="32632" xr:uid="{00000000-0005-0000-0000-00000D800000}"/>
    <cellStyle name="Separador de milhares 14 9 2 2" xfId="32633" xr:uid="{00000000-0005-0000-0000-00000E800000}"/>
    <cellStyle name="Separador de milhares 14 9 2 2 2" xfId="32634" xr:uid="{00000000-0005-0000-0000-00000F800000}"/>
    <cellStyle name="Separador de milhares 14 9 2 2 2 2" xfId="32635" xr:uid="{00000000-0005-0000-0000-000010800000}"/>
    <cellStyle name="Separador de milhares 14 9 2 2 2 3" xfId="32636" xr:uid="{00000000-0005-0000-0000-000011800000}"/>
    <cellStyle name="Separador de milhares 14 9 2 2 3" xfId="32637" xr:uid="{00000000-0005-0000-0000-000012800000}"/>
    <cellStyle name="Separador de milhares 14 9 2 2 4" xfId="32638" xr:uid="{00000000-0005-0000-0000-000013800000}"/>
    <cellStyle name="Separador de milhares 14 9 2 3" xfId="32639" xr:uid="{00000000-0005-0000-0000-000014800000}"/>
    <cellStyle name="Separador de milhares 14 9 2 3 2" xfId="32640" xr:uid="{00000000-0005-0000-0000-000015800000}"/>
    <cellStyle name="Separador de milhares 14 9 2 3 2 2" xfId="32641" xr:uid="{00000000-0005-0000-0000-000016800000}"/>
    <cellStyle name="Separador de milhares 14 9 2 3 2 3" xfId="32642" xr:uid="{00000000-0005-0000-0000-000017800000}"/>
    <cellStyle name="Separador de milhares 14 9 2 3 3" xfId="32643" xr:uid="{00000000-0005-0000-0000-000018800000}"/>
    <cellStyle name="Separador de milhares 14 9 2 3 4" xfId="32644" xr:uid="{00000000-0005-0000-0000-000019800000}"/>
    <cellStyle name="Separador de milhares 14 9 2 4" xfId="32645" xr:uid="{00000000-0005-0000-0000-00001A800000}"/>
    <cellStyle name="Separador de milhares 14 9 2 4 2" xfId="32646" xr:uid="{00000000-0005-0000-0000-00001B800000}"/>
    <cellStyle name="Separador de milhares 14 9 2 4 2 2" xfId="32647" xr:uid="{00000000-0005-0000-0000-00001C800000}"/>
    <cellStyle name="Separador de milhares 14 9 2 4 2 3" xfId="32648" xr:uid="{00000000-0005-0000-0000-00001D800000}"/>
    <cellStyle name="Separador de milhares 14 9 2 4 3" xfId="32649" xr:uid="{00000000-0005-0000-0000-00001E800000}"/>
    <cellStyle name="Separador de milhares 14 9 2 4 4" xfId="32650" xr:uid="{00000000-0005-0000-0000-00001F800000}"/>
    <cellStyle name="Separador de milhares 14 9 2 5" xfId="32651" xr:uid="{00000000-0005-0000-0000-000020800000}"/>
    <cellStyle name="Separador de milhares 14 9 2 5 2" xfId="32652" xr:uid="{00000000-0005-0000-0000-000021800000}"/>
    <cellStyle name="Separador de milhares 14 9 2 5 3" xfId="32653" xr:uid="{00000000-0005-0000-0000-000022800000}"/>
    <cellStyle name="Separador de milhares 14 9 2 6" xfId="32654" xr:uid="{00000000-0005-0000-0000-000023800000}"/>
    <cellStyle name="Separador de milhares 14 9 2 7" xfId="32655" xr:uid="{00000000-0005-0000-0000-000024800000}"/>
    <cellStyle name="Separador de milhares 14 9 3" xfId="32656" xr:uid="{00000000-0005-0000-0000-000025800000}"/>
    <cellStyle name="Separador de milhares 14 9 3 2" xfId="32657" xr:uid="{00000000-0005-0000-0000-000026800000}"/>
    <cellStyle name="Separador de milhares 14 9 3 2 2" xfId="32658" xr:uid="{00000000-0005-0000-0000-000027800000}"/>
    <cellStyle name="Separador de milhares 14 9 3 2 3" xfId="32659" xr:uid="{00000000-0005-0000-0000-000028800000}"/>
    <cellStyle name="Separador de milhares 14 9 3 3" xfId="32660" xr:uid="{00000000-0005-0000-0000-000029800000}"/>
    <cellStyle name="Separador de milhares 14 9 3 4" xfId="32661" xr:uid="{00000000-0005-0000-0000-00002A800000}"/>
    <cellStyle name="Separador de milhares 14 9 4" xfId="32662" xr:uid="{00000000-0005-0000-0000-00002B800000}"/>
    <cellStyle name="Separador de milhares 14 9 4 2" xfId="32663" xr:uid="{00000000-0005-0000-0000-00002C800000}"/>
    <cellStyle name="Separador de milhares 14 9 4 2 2" xfId="32664" xr:uid="{00000000-0005-0000-0000-00002D800000}"/>
    <cellStyle name="Separador de milhares 14 9 4 2 3" xfId="32665" xr:uid="{00000000-0005-0000-0000-00002E800000}"/>
    <cellStyle name="Separador de milhares 14 9 4 3" xfId="32666" xr:uid="{00000000-0005-0000-0000-00002F800000}"/>
    <cellStyle name="Separador de milhares 14 9 4 4" xfId="32667" xr:uid="{00000000-0005-0000-0000-000030800000}"/>
    <cellStyle name="Separador de milhares 14 9 5" xfId="32668" xr:uid="{00000000-0005-0000-0000-000031800000}"/>
    <cellStyle name="Separador de milhares 14 9 5 2" xfId="32669" xr:uid="{00000000-0005-0000-0000-000032800000}"/>
    <cellStyle name="Separador de milhares 14 9 5 2 2" xfId="32670" xr:uid="{00000000-0005-0000-0000-000033800000}"/>
    <cellStyle name="Separador de milhares 14 9 5 2 3" xfId="32671" xr:uid="{00000000-0005-0000-0000-000034800000}"/>
    <cellStyle name="Separador de milhares 14 9 5 3" xfId="32672" xr:uid="{00000000-0005-0000-0000-000035800000}"/>
    <cellStyle name="Separador de milhares 14 9 5 4" xfId="32673" xr:uid="{00000000-0005-0000-0000-000036800000}"/>
    <cellStyle name="Separador de milhares 14 9 6" xfId="32674" xr:uid="{00000000-0005-0000-0000-000037800000}"/>
    <cellStyle name="Separador de milhares 14 9 6 2" xfId="32675" xr:uid="{00000000-0005-0000-0000-000038800000}"/>
    <cellStyle name="Separador de milhares 14 9 6 3" xfId="32676" xr:uid="{00000000-0005-0000-0000-000039800000}"/>
    <cellStyle name="Separador de milhares 14 9 7" xfId="32677" xr:uid="{00000000-0005-0000-0000-00003A800000}"/>
    <cellStyle name="Separador de milhares 14 9 8" xfId="32678" xr:uid="{00000000-0005-0000-0000-00003B800000}"/>
    <cellStyle name="Separador de milhares 14 9 9" xfId="32679" xr:uid="{00000000-0005-0000-0000-00003C800000}"/>
    <cellStyle name="Separador de milhares 15" xfId="32680" xr:uid="{00000000-0005-0000-0000-00003D800000}"/>
    <cellStyle name="Separador de milhares 16" xfId="32681" xr:uid="{00000000-0005-0000-0000-00003E800000}"/>
    <cellStyle name="Separador de milhares 17" xfId="32682" xr:uid="{00000000-0005-0000-0000-00003F800000}"/>
    <cellStyle name="Separador de milhares 18" xfId="32683" xr:uid="{00000000-0005-0000-0000-000040800000}"/>
    <cellStyle name="Separador de milhares 19" xfId="32684" xr:uid="{00000000-0005-0000-0000-000041800000}"/>
    <cellStyle name="Separador de milhares 2" xfId="32685" xr:uid="{00000000-0005-0000-0000-000042800000}"/>
    <cellStyle name="Separador de milhares 2 10" xfId="32686" xr:uid="{00000000-0005-0000-0000-000043800000}"/>
    <cellStyle name="Separador de milhares 2 11" xfId="32687" xr:uid="{00000000-0005-0000-0000-000044800000}"/>
    <cellStyle name="Separador de milhares 2 12" xfId="32688" xr:uid="{00000000-0005-0000-0000-000045800000}"/>
    <cellStyle name="Separador de milhares 2 13" xfId="32689" xr:uid="{00000000-0005-0000-0000-000046800000}"/>
    <cellStyle name="Separador de milhares 2 2" xfId="16" xr:uid="{00000000-0005-0000-0000-000047800000}"/>
    <cellStyle name="Separador de milhares 2 2 10" xfId="32691" xr:uid="{00000000-0005-0000-0000-000048800000}"/>
    <cellStyle name="Separador de milhares 2 2 11" xfId="32692" xr:uid="{00000000-0005-0000-0000-000049800000}"/>
    <cellStyle name="Separador de milhares 2 2 12" xfId="32693" xr:uid="{00000000-0005-0000-0000-00004A800000}"/>
    <cellStyle name="Separador de milhares 2 2 13" xfId="32694" xr:uid="{00000000-0005-0000-0000-00004B800000}"/>
    <cellStyle name="Separador de milhares 2 2 14" xfId="32695" xr:uid="{00000000-0005-0000-0000-00004C800000}"/>
    <cellStyle name="Separador de milhares 2 2 15" xfId="32696" xr:uid="{00000000-0005-0000-0000-00004D800000}"/>
    <cellStyle name="Separador de milhares 2 2 16" xfId="32690" xr:uid="{00000000-0005-0000-0000-00004E800000}"/>
    <cellStyle name="Separador de milhares 2 2 2" xfId="32697" xr:uid="{00000000-0005-0000-0000-00004F800000}"/>
    <cellStyle name="Separador de milhares 2 2 2 2" xfId="32698" xr:uid="{00000000-0005-0000-0000-000050800000}"/>
    <cellStyle name="Separador de milhares 2 2 2 2 2" xfId="32699" xr:uid="{00000000-0005-0000-0000-000051800000}"/>
    <cellStyle name="Separador de milhares 2 2 2 2 3" xfId="32700" xr:uid="{00000000-0005-0000-0000-000052800000}"/>
    <cellStyle name="Separador de milhares 2 2 2 2 4" xfId="32701" xr:uid="{00000000-0005-0000-0000-000053800000}"/>
    <cellStyle name="Separador de milhares 2 2 2 2 5" xfId="32702" xr:uid="{00000000-0005-0000-0000-000054800000}"/>
    <cellStyle name="Separador de milhares 2 2 2 2 6" xfId="32703" xr:uid="{00000000-0005-0000-0000-000055800000}"/>
    <cellStyle name="Separador de milhares 2 2 2 2 7" xfId="32704" xr:uid="{00000000-0005-0000-0000-000056800000}"/>
    <cellStyle name="Separador de milhares 2 2 2 3" xfId="32705" xr:uid="{00000000-0005-0000-0000-000057800000}"/>
    <cellStyle name="Separador de milhares 2 2 2 4" xfId="32706" xr:uid="{00000000-0005-0000-0000-000058800000}"/>
    <cellStyle name="Separador de milhares 2 2 2 5" xfId="32707" xr:uid="{00000000-0005-0000-0000-000059800000}"/>
    <cellStyle name="Separador de milhares 2 2 2 6" xfId="32708" xr:uid="{00000000-0005-0000-0000-00005A800000}"/>
    <cellStyle name="Separador de milhares 2 2 2 7" xfId="32709" xr:uid="{00000000-0005-0000-0000-00005B800000}"/>
    <cellStyle name="Separador de milhares 2 2 2 8" xfId="32710" xr:uid="{00000000-0005-0000-0000-00005C800000}"/>
    <cellStyle name="Separador de milhares 2 2 3" xfId="32711" xr:uid="{00000000-0005-0000-0000-00005D800000}"/>
    <cellStyle name="Separador de milhares 2 2 3 2" xfId="32712" xr:uid="{00000000-0005-0000-0000-00005E800000}"/>
    <cellStyle name="Separador de milhares 2 2 3 2 2" xfId="32713" xr:uid="{00000000-0005-0000-0000-00005F800000}"/>
    <cellStyle name="Separador de milhares 2 2 3 2 3" xfId="32714" xr:uid="{00000000-0005-0000-0000-000060800000}"/>
    <cellStyle name="Separador de milhares 2 2 3 2 4" xfId="32715" xr:uid="{00000000-0005-0000-0000-000061800000}"/>
    <cellStyle name="Separador de milhares 2 2 3 3" xfId="32716" xr:uid="{00000000-0005-0000-0000-000062800000}"/>
    <cellStyle name="Separador de milhares 2 2 3 3 2" xfId="32717" xr:uid="{00000000-0005-0000-0000-000063800000}"/>
    <cellStyle name="Separador de milhares 2 2 3 3 3" xfId="32718" xr:uid="{00000000-0005-0000-0000-000064800000}"/>
    <cellStyle name="Separador de milhares 2 2 3 4" xfId="32719" xr:uid="{00000000-0005-0000-0000-000065800000}"/>
    <cellStyle name="Separador de milhares 2 2 3 5" xfId="32720" xr:uid="{00000000-0005-0000-0000-000066800000}"/>
    <cellStyle name="Separador de milhares 2 2 4" xfId="32721" xr:uid="{00000000-0005-0000-0000-000067800000}"/>
    <cellStyle name="Separador de milhares 2 2 4 2" xfId="32722" xr:uid="{00000000-0005-0000-0000-000068800000}"/>
    <cellStyle name="Separador de milhares 2 2 5" xfId="32723" xr:uid="{00000000-0005-0000-0000-000069800000}"/>
    <cellStyle name="Separador de milhares 2 2 6" xfId="32724" xr:uid="{00000000-0005-0000-0000-00006A800000}"/>
    <cellStyle name="Separador de milhares 2 2 7" xfId="32725" xr:uid="{00000000-0005-0000-0000-00006B800000}"/>
    <cellStyle name="Separador de milhares 2 2 8" xfId="32726" xr:uid="{00000000-0005-0000-0000-00006C800000}"/>
    <cellStyle name="Separador de milhares 2 2 9" xfId="32727" xr:uid="{00000000-0005-0000-0000-00006D800000}"/>
    <cellStyle name="Separador de milhares 2 3" xfId="32728" xr:uid="{00000000-0005-0000-0000-00006E800000}"/>
    <cellStyle name="Separador de milhares 2 3 2" xfId="32729" xr:uid="{00000000-0005-0000-0000-00006F800000}"/>
    <cellStyle name="Separador de milhares 2 3 3" xfId="32730" xr:uid="{00000000-0005-0000-0000-000070800000}"/>
    <cellStyle name="Separador de milhares 2 3 4" xfId="32731" xr:uid="{00000000-0005-0000-0000-000071800000}"/>
    <cellStyle name="Separador de milhares 2 3 5" xfId="32732" xr:uid="{00000000-0005-0000-0000-000072800000}"/>
    <cellStyle name="Separador de milhares 2 3 5 2" xfId="32733" xr:uid="{00000000-0005-0000-0000-000073800000}"/>
    <cellStyle name="Separador de milhares 2 3 5 3" xfId="32734" xr:uid="{00000000-0005-0000-0000-000074800000}"/>
    <cellStyle name="Separador de milhares 2 3 6" xfId="32735" xr:uid="{00000000-0005-0000-0000-000075800000}"/>
    <cellStyle name="Separador de milhares 2 3 6 2" xfId="32736" xr:uid="{00000000-0005-0000-0000-000076800000}"/>
    <cellStyle name="Separador de milhares 2 3 7" xfId="32737" xr:uid="{00000000-0005-0000-0000-000077800000}"/>
    <cellStyle name="Separador de milhares 2 3 8" xfId="32738" xr:uid="{00000000-0005-0000-0000-000078800000}"/>
    <cellStyle name="Separador de milhares 2 3 9" xfId="32739" xr:uid="{00000000-0005-0000-0000-000079800000}"/>
    <cellStyle name="Separador de milhares 2 4" xfId="32740" xr:uid="{00000000-0005-0000-0000-00007A800000}"/>
    <cellStyle name="Separador de milhares 2 4 10" xfId="32741" xr:uid="{00000000-0005-0000-0000-00007B800000}"/>
    <cellStyle name="Separador de milhares 2 4 10 10" xfId="32742" xr:uid="{00000000-0005-0000-0000-00007C800000}"/>
    <cellStyle name="Separador de milhares 2 4 10 2" xfId="32743" xr:uid="{00000000-0005-0000-0000-00007D800000}"/>
    <cellStyle name="Separador de milhares 2 4 10 2 2" xfId="32744" xr:uid="{00000000-0005-0000-0000-00007E800000}"/>
    <cellStyle name="Separador de milhares 2 4 10 2 2 2" xfId="32745" xr:uid="{00000000-0005-0000-0000-00007F800000}"/>
    <cellStyle name="Separador de milhares 2 4 10 2 2 2 2" xfId="32746" xr:uid="{00000000-0005-0000-0000-000080800000}"/>
    <cellStyle name="Separador de milhares 2 4 10 2 2 2 3" xfId="32747" xr:uid="{00000000-0005-0000-0000-000081800000}"/>
    <cellStyle name="Separador de milhares 2 4 10 2 2 3" xfId="32748" xr:uid="{00000000-0005-0000-0000-000082800000}"/>
    <cellStyle name="Separador de milhares 2 4 10 2 2 4" xfId="32749" xr:uid="{00000000-0005-0000-0000-000083800000}"/>
    <cellStyle name="Separador de milhares 2 4 10 2 3" xfId="32750" xr:uid="{00000000-0005-0000-0000-000084800000}"/>
    <cellStyle name="Separador de milhares 2 4 10 2 3 2" xfId="32751" xr:uid="{00000000-0005-0000-0000-000085800000}"/>
    <cellStyle name="Separador de milhares 2 4 10 2 3 2 2" xfId="32752" xr:uid="{00000000-0005-0000-0000-000086800000}"/>
    <cellStyle name="Separador de milhares 2 4 10 2 3 2 3" xfId="32753" xr:uid="{00000000-0005-0000-0000-000087800000}"/>
    <cellStyle name="Separador de milhares 2 4 10 2 3 3" xfId="32754" xr:uid="{00000000-0005-0000-0000-000088800000}"/>
    <cellStyle name="Separador de milhares 2 4 10 2 3 4" xfId="32755" xr:uid="{00000000-0005-0000-0000-000089800000}"/>
    <cellStyle name="Separador de milhares 2 4 10 2 4" xfId="32756" xr:uid="{00000000-0005-0000-0000-00008A800000}"/>
    <cellStyle name="Separador de milhares 2 4 10 2 4 2" xfId="32757" xr:uid="{00000000-0005-0000-0000-00008B800000}"/>
    <cellStyle name="Separador de milhares 2 4 10 2 4 2 2" xfId="32758" xr:uid="{00000000-0005-0000-0000-00008C800000}"/>
    <cellStyle name="Separador de milhares 2 4 10 2 4 2 3" xfId="32759" xr:uid="{00000000-0005-0000-0000-00008D800000}"/>
    <cellStyle name="Separador de milhares 2 4 10 2 4 3" xfId="32760" xr:uid="{00000000-0005-0000-0000-00008E800000}"/>
    <cellStyle name="Separador de milhares 2 4 10 2 4 4" xfId="32761" xr:uid="{00000000-0005-0000-0000-00008F800000}"/>
    <cellStyle name="Separador de milhares 2 4 10 2 5" xfId="32762" xr:uid="{00000000-0005-0000-0000-000090800000}"/>
    <cellStyle name="Separador de milhares 2 4 10 2 5 2" xfId="32763" xr:uid="{00000000-0005-0000-0000-000091800000}"/>
    <cellStyle name="Separador de milhares 2 4 10 2 5 3" xfId="32764" xr:uid="{00000000-0005-0000-0000-000092800000}"/>
    <cellStyle name="Separador de milhares 2 4 10 2 6" xfId="32765" xr:uid="{00000000-0005-0000-0000-000093800000}"/>
    <cellStyle name="Separador de milhares 2 4 10 2 7" xfId="32766" xr:uid="{00000000-0005-0000-0000-000094800000}"/>
    <cellStyle name="Separador de milhares 2 4 10 3" xfId="32767" xr:uid="{00000000-0005-0000-0000-000095800000}"/>
    <cellStyle name="Separador de milhares 2 4 10 3 2" xfId="32768" xr:uid="{00000000-0005-0000-0000-000096800000}"/>
    <cellStyle name="Separador de milhares 2 4 10 3 2 2" xfId="32769" xr:uid="{00000000-0005-0000-0000-000097800000}"/>
    <cellStyle name="Separador de milhares 2 4 10 3 2 3" xfId="32770" xr:uid="{00000000-0005-0000-0000-000098800000}"/>
    <cellStyle name="Separador de milhares 2 4 10 3 3" xfId="32771" xr:uid="{00000000-0005-0000-0000-000099800000}"/>
    <cellStyle name="Separador de milhares 2 4 10 3 4" xfId="32772" xr:uid="{00000000-0005-0000-0000-00009A800000}"/>
    <cellStyle name="Separador de milhares 2 4 10 4" xfId="32773" xr:uid="{00000000-0005-0000-0000-00009B800000}"/>
    <cellStyle name="Separador de milhares 2 4 10 4 2" xfId="32774" xr:uid="{00000000-0005-0000-0000-00009C800000}"/>
    <cellStyle name="Separador de milhares 2 4 10 4 2 2" xfId="32775" xr:uid="{00000000-0005-0000-0000-00009D800000}"/>
    <cellStyle name="Separador de milhares 2 4 10 4 2 3" xfId="32776" xr:uid="{00000000-0005-0000-0000-00009E800000}"/>
    <cellStyle name="Separador de milhares 2 4 10 4 3" xfId="32777" xr:uid="{00000000-0005-0000-0000-00009F800000}"/>
    <cellStyle name="Separador de milhares 2 4 10 4 4" xfId="32778" xr:uid="{00000000-0005-0000-0000-0000A0800000}"/>
    <cellStyle name="Separador de milhares 2 4 10 5" xfId="32779" xr:uid="{00000000-0005-0000-0000-0000A1800000}"/>
    <cellStyle name="Separador de milhares 2 4 10 5 2" xfId="32780" xr:uid="{00000000-0005-0000-0000-0000A2800000}"/>
    <cellStyle name="Separador de milhares 2 4 10 5 2 2" xfId="32781" xr:uid="{00000000-0005-0000-0000-0000A3800000}"/>
    <cellStyle name="Separador de milhares 2 4 10 5 2 3" xfId="32782" xr:uid="{00000000-0005-0000-0000-0000A4800000}"/>
    <cellStyle name="Separador de milhares 2 4 10 5 3" xfId="32783" xr:uid="{00000000-0005-0000-0000-0000A5800000}"/>
    <cellStyle name="Separador de milhares 2 4 10 5 4" xfId="32784" xr:uid="{00000000-0005-0000-0000-0000A6800000}"/>
    <cellStyle name="Separador de milhares 2 4 10 6" xfId="32785" xr:uid="{00000000-0005-0000-0000-0000A7800000}"/>
    <cellStyle name="Separador de milhares 2 4 10 6 2" xfId="32786" xr:uid="{00000000-0005-0000-0000-0000A8800000}"/>
    <cellStyle name="Separador de milhares 2 4 10 6 3" xfId="32787" xr:uid="{00000000-0005-0000-0000-0000A9800000}"/>
    <cellStyle name="Separador de milhares 2 4 10 7" xfId="32788" xr:uid="{00000000-0005-0000-0000-0000AA800000}"/>
    <cellStyle name="Separador de milhares 2 4 10 8" xfId="32789" xr:uid="{00000000-0005-0000-0000-0000AB800000}"/>
    <cellStyle name="Separador de milhares 2 4 10 9" xfId="32790" xr:uid="{00000000-0005-0000-0000-0000AC800000}"/>
    <cellStyle name="Separador de milhares 2 4 11" xfId="32791" xr:uid="{00000000-0005-0000-0000-0000AD800000}"/>
    <cellStyle name="Separador de milhares 2 4 11 2" xfId="32792" xr:uid="{00000000-0005-0000-0000-0000AE800000}"/>
    <cellStyle name="Separador de milhares 2 4 11 2 2" xfId="32793" xr:uid="{00000000-0005-0000-0000-0000AF800000}"/>
    <cellStyle name="Separador de milhares 2 4 11 2 2 2" xfId="32794" xr:uid="{00000000-0005-0000-0000-0000B0800000}"/>
    <cellStyle name="Separador de milhares 2 4 11 2 2 3" xfId="32795" xr:uid="{00000000-0005-0000-0000-0000B1800000}"/>
    <cellStyle name="Separador de milhares 2 4 11 2 3" xfId="32796" xr:uid="{00000000-0005-0000-0000-0000B2800000}"/>
    <cellStyle name="Separador de milhares 2 4 11 2 4" xfId="32797" xr:uid="{00000000-0005-0000-0000-0000B3800000}"/>
    <cellStyle name="Separador de milhares 2 4 11 3" xfId="32798" xr:uid="{00000000-0005-0000-0000-0000B4800000}"/>
    <cellStyle name="Separador de milhares 2 4 11 3 2" xfId="32799" xr:uid="{00000000-0005-0000-0000-0000B5800000}"/>
    <cellStyle name="Separador de milhares 2 4 11 3 2 2" xfId="32800" xr:uid="{00000000-0005-0000-0000-0000B6800000}"/>
    <cellStyle name="Separador de milhares 2 4 11 3 2 3" xfId="32801" xr:uid="{00000000-0005-0000-0000-0000B7800000}"/>
    <cellStyle name="Separador de milhares 2 4 11 3 3" xfId="32802" xr:uid="{00000000-0005-0000-0000-0000B8800000}"/>
    <cellStyle name="Separador de milhares 2 4 11 3 4" xfId="32803" xr:uid="{00000000-0005-0000-0000-0000B9800000}"/>
    <cellStyle name="Separador de milhares 2 4 11 4" xfId="32804" xr:uid="{00000000-0005-0000-0000-0000BA800000}"/>
    <cellStyle name="Separador de milhares 2 4 11 4 2" xfId="32805" xr:uid="{00000000-0005-0000-0000-0000BB800000}"/>
    <cellStyle name="Separador de milhares 2 4 11 4 2 2" xfId="32806" xr:uid="{00000000-0005-0000-0000-0000BC800000}"/>
    <cellStyle name="Separador de milhares 2 4 11 4 2 3" xfId="32807" xr:uid="{00000000-0005-0000-0000-0000BD800000}"/>
    <cellStyle name="Separador de milhares 2 4 11 4 3" xfId="32808" xr:uid="{00000000-0005-0000-0000-0000BE800000}"/>
    <cellStyle name="Separador de milhares 2 4 11 4 4" xfId="32809" xr:uid="{00000000-0005-0000-0000-0000BF800000}"/>
    <cellStyle name="Separador de milhares 2 4 11 5" xfId="32810" xr:uid="{00000000-0005-0000-0000-0000C0800000}"/>
    <cellStyle name="Separador de milhares 2 4 11 5 2" xfId="32811" xr:uid="{00000000-0005-0000-0000-0000C1800000}"/>
    <cellStyle name="Separador de milhares 2 4 11 5 3" xfId="32812" xr:uid="{00000000-0005-0000-0000-0000C2800000}"/>
    <cellStyle name="Separador de milhares 2 4 11 6" xfId="32813" xr:uid="{00000000-0005-0000-0000-0000C3800000}"/>
    <cellStyle name="Separador de milhares 2 4 11 7" xfId="32814" xr:uid="{00000000-0005-0000-0000-0000C4800000}"/>
    <cellStyle name="Separador de milhares 2 4 11 8" xfId="32815" xr:uid="{00000000-0005-0000-0000-0000C5800000}"/>
    <cellStyle name="Separador de milhares 2 4 12" xfId="32816" xr:uid="{00000000-0005-0000-0000-0000C6800000}"/>
    <cellStyle name="Separador de milhares 2 4 12 2" xfId="32817" xr:uid="{00000000-0005-0000-0000-0000C7800000}"/>
    <cellStyle name="Separador de milhares 2 4 12 2 2" xfId="32818" xr:uid="{00000000-0005-0000-0000-0000C8800000}"/>
    <cellStyle name="Separador de milhares 2 4 12 2 2 2" xfId="32819" xr:uid="{00000000-0005-0000-0000-0000C9800000}"/>
    <cellStyle name="Separador de milhares 2 4 12 2 2 3" xfId="32820" xr:uid="{00000000-0005-0000-0000-0000CA800000}"/>
    <cellStyle name="Separador de milhares 2 4 12 2 3" xfId="32821" xr:uid="{00000000-0005-0000-0000-0000CB800000}"/>
    <cellStyle name="Separador de milhares 2 4 12 2 4" xfId="32822" xr:uid="{00000000-0005-0000-0000-0000CC800000}"/>
    <cellStyle name="Separador de milhares 2 4 12 3" xfId="32823" xr:uid="{00000000-0005-0000-0000-0000CD800000}"/>
    <cellStyle name="Separador de milhares 2 4 12 3 2" xfId="32824" xr:uid="{00000000-0005-0000-0000-0000CE800000}"/>
    <cellStyle name="Separador de milhares 2 4 12 3 3" xfId="32825" xr:uid="{00000000-0005-0000-0000-0000CF800000}"/>
    <cellStyle name="Separador de milhares 2 4 12 4" xfId="32826" xr:uid="{00000000-0005-0000-0000-0000D0800000}"/>
    <cellStyle name="Separador de milhares 2 4 12 5" xfId="32827" xr:uid="{00000000-0005-0000-0000-0000D1800000}"/>
    <cellStyle name="Separador de milhares 2 4 12 6" xfId="32828" xr:uid="{00000000-0005-0000-0000-0000D2800000}"/>
    <cellStyle name="Separador de milhares 2 4 13" xfId="32829" xr:uid="{00000000-0005-0000-0000-0000D3800000}"/>
    <cellStyle name="Separador de milhares 2 4 13 2" xfId="32830" xr:uid="{00000000-0005-0000-0000-0000D4800000}"/>
    <cellStyle name="Separador de milhares 2 4 13 2 2" xfId="32831" xr:uid="{00000000-0005-0000-0000-0000D5800000}"/>
    <cellStyle name="Separador de milhares 2 4 13 2 3" xfId="32832" xr:uid="{00000000-0005-0000-0000-0000D6800000}"/>
    <cellStyle name="Separador de milhares 2 4 13 3" xfId="32833" xr:uid="{00000000-0005-0000-0000-0000D7800000}"/>
    <cellStyle name="Separador de milhares 2 4 13 4" xfId="32834" xr:uid="{00000000-0005-0000-0000-0000D8800000}"/>
    <cellStyle name="Separador de milhares 2 4 14" xfId="32835" xr:uid="{00000000-0005-0000-0000-0000D9800000}"/>
    <cellStyle name="Separador de milhares 2 4 14 2" xfId="32836" xr:uid="{00000000-0005-0000-0000-0000DA800000}"/>
    <cellStyle name="Separador de milhares 2 4 14 2 2" xfId="32837" xr:uid="{00000000-0005-0000-0000-0000DB800000}"/>
    <cellStyle name="Separador de milhares 2 4 14 2 3" xfId="32838" xr:uid="{00000000-0005-0000-0000-0000DC800000}"/>
    <cellStyle name="Separador de milhares 2 4 14 3" xfId="32839" xr:uid="{00000000-0005-0000-0000-0000DD800000}"/>
    <cellStyle name="Separador de milhares 2 4 14 4" xfId="32840" xr:uid="{00000000-0005-0000-0000-0000DE800000}"/>
    <cellStyle name="Separador de milhares 2 4 15" xfId="32841" xr:uid="{00000000-0005-0000-0000-0000DF800000}"/>
    <cellStyle name="Separador de milhares 2 4 15 2" xfId="32842" xr:uid="{00000000-0005-0000-0000-0000E0800000}"/>
    <cellStyle name="Separador de milhares 2 4 15 2 2" xfId="32843" xr:uid="{00000000-0005-0000-0000-0000E1800000}"/>
    <cellStyle name="Separador de milhares 2 4 15 2 3" xfId="32844" xr:uid="{00000000-0005-0000-0000-0000E2800000}"/>
    <cellStyle name="Separador de milhares 2 4 15 3" xfId="32845" xr:uid="{00000000-0005-0000-0000-0000E3800000}"/>
    <cellStyle name="Separador de milhares 2 4 15 4" xfId="32846" xr:uid="{00000000-0005-0000-0000-0000E4800000}"/>
    <cellStyle name="Separador de milhares 2 4 16" xfId="32847" xr:uid="{00000000-0005-0000-0000-0000E5800000}"/>
    <cellStyle name="Separador de milhares 2 4 16 2" xfId="32848" xr:uid="{00000000-0005-0000-0000-0000E6800000}"/>
    <cellStyle name="Separador de milhares 2 4 16 3" xfId="32849" xr:uid="{00000000-0005-0000-0000-0000E7800000}"/>
    <cellStyle name="Separador de milhares 2 4 17" xfId="32850" xr:uid="{00000000-0005-0000-0000-0000E8800000}"/>
    <cellStyle name="Separador de milhares 2 4 17 2" xfId="32851" xr:uid="{00000000-0005-0000-0000-0000E9800000}"/>
    <cellStyle name="Separador de milhares 2 4 17 3" xfId="32852" xr:uid="{00000000-0005-0000-0000-0000EA800000}"/>
    <cellStyle name="Separador de milhares 2 4 18" xfId="32853" xr:uid="{00000000-0005-0000-0000-0000EB800000}"/>
    <cellStyle name="Separador de milhares 2 4 19" xfId="32854" xr:uid="{00000000-0005-0000-0000-0000EC800000}"/>
    <cellStyle name="Separador de milhares 2 4 2" xfId="32855" xr:uid="{00000000-0005-0000-0000-0000ED800000}"/>
    <cellStyle name="Separador de milhares 2 4 2 10" xfId="32856" xr:uid="{00000000-0005-0000-0000-0000EE800000}"/>
    <cellStyle name="Separador de milhares 2 4 2 10 2" xfId="32857" xr:uid="{00000000-0005-0000-0000-0000EF800000}"/>
    <cellStyle name="Separador de milhares 2 4 2 10 3" xfId="32858" xr:uid="{00000000-0005-0000-0000-0000F0800000}"/>
    <cellStyle name="Separador de milhares 2 4 2 11" xfId="32859" xr:uid="{00000000-0005-0000-0000-0000F1800000}"/>
    <cellStyle name="Separador de milhares 2 4 2 12" xfId="32860" xr:uid="{00000000-0005-0000-0000-0000F2800000}"/>
    <cellStyle name="Separador de milhares 2 4 2 13" xfId="32861" xr:uid="{00000000-0005-0000-0000-0000F3800000}"/>
    <cellStyle name="Separador de milhares 2 4 2 14" xfId="32862" xr:uid="{00000000-0005-0000-0000-0000F4800000}"/>
    <cellStyle name="Separador de milhares 2 4 2 2" xfId="32863" xr:uid="{00000000-0005-0000-0000-0000F5800000}"/>
    <cellStyle name="Separador de milhares 2 4 2 2 10" xfId="32864" xr:uid="{00000000-0005-0000-0000-0000F6800000}"/>
    <cellStyle name="Separador de milhares 2 4 2 2 11" xfId="32865" xr:uid="{00000000-0005-0000-0000-0000F7800000}"/>
    <cellStyle name="Separador de milhares 2 4 2 2 2" xfId="32866" xr:uid="{00000000-0005-0000-0000-0000F8800000}"/>
    <cellStyle name="Separador de milhares 2 4 2 2 2 2" xfId="32867" xr:uid="{00000000-0005-0000-0000-0000F9800000}"/>
    <cellStyle name="Separador de milhares 2 4 2 2 2 2 2" xfId="32868" xr:uid="{00000000-0005-0000-0000-0000FA800000}"/>
    <cellStyle name="Separador de milhares 2 4 2 2 2 2 2 2" xfId="32869" xr:uid="{00000000-0005-0000-0000-0000FB800000}"/>
    <cellStyle name="Separador de milhares 2 4 2 2 2 2 2 2 2" xfId="32870" xr:uid="{00000000-0005-0000-0000-0000FC800000}"/>
    <cellStyle name="Separador de milhares 2 4 2 2 2 2 2 2 3" xfId="32871" xr:uid="{00000000-0005-0000-0000-0000FD800000}"/>
    <cellStyle name="Separador de milhares 2 4 2 2 2 2 2 3" xfId="32872" xr:uid="{00000000-0005-0000-0000-0000FE800000}"/>
    <cellStyle name="Separador de milhares 2 4 2 2 2 2 2 4" xfId="32873" xr:uid="{00000000-0005-0000-0000-0000FF800000}"/>
    <cellStyle name="Separador de milhares 2 4 2 2 2 2 3" xfId="32874" xr:uid="{00000000-0005-0000-0000-000000810000}"/>
    <cellStyle name="Separador de milhares 2 4 2 2 2 2 3 2" xfId="32875" xr:uid="{00000000-0005-0000-0000-000001810000}"/>
    <cellStyle name="Separador de milhares 2 4 2 2 2 2 3 2 2" xfId="32876" xr:uid="{00000000-0005-0000-0000-000002810000}"/>
    <cellStyle name="Separador de milhares 2 4 2 2 2 2 3 2 3" xfId="32877" xr:uid="{00000000-0005-0000-0000-000003810000}"/>
    <cellStyle name="Separador de milhares 2 4 2 2 2 2 3 3" xfId="32878" xr:uid="{00000000-0005-0000-0000-000004810000}"/>
    <cellStyle name="Separador de milhares 2 4 2 2 2 2 3 4" xfId="32879" xr:uid="{00000000-0005-0000-0000-000005810000}"/>
    <cellStyle name="Separador de milhares 2 4 2 2 2 2 4" xfId="32880" xr:uid="{00000000-0005-0000-0000-000006810000}"/>
    <cellStyle name="Separador de milhares 2 4 2 2 2 2 4 2" xfId="32881" xr:uid="{00000000-0005-0000-0000-000007810000}"/>
    <cellStyle name="Separador de milhares 2 4 2 2 2 2 4 2 2" xfId="32882" xr:uid="{00000000-0005-0000-0000-000008810000}"/>
    <cellStyle name="Separador de milhares 2 4 2 2 2 2 4 2 3" xfId="32883" xr:uid="{00000000-0005-0000-0000-000009810000}"/>
    <cellStyle name="Separador de milhares 2 4 2 2 2 2 4 3" xfId="32884" xr:uid="{00000000-0005-0000-0000-00000A810000}"/>
    <cellStyle name="Separador de milhares 2 4 2 2 2 2 4 4" xfId="32885" xr:uid="{00000000-0005-0000-0000-00000B810000}"/>
    <cellStyle name="Separador de milhares 2 4 2 2 2 2 5" xfId="32886" xr:uid="{00000000-0005-0000-0000-00000C810000}"/>
    <cellStyle name="Separador de milhares 2 4 2 2 2 2 5 2" xfId="32887" xr:uid="{00000000-0005-0000-0000-00000D810000}"/>
    <cellStyle name="Separador de milhares 2 4 2 2 2 2 5 3" xfId="32888" xr:uid="{00000000-0005-0000-0000-00000E810000}"/>
    <cellStyle name="Separador de milhares 2 4 2 2 2 2 6" xfId="32889" xr:uid="{00000000-0005-0000-0000-00000F810000}"/>
    <cellStyle name="Separador de milhares 2 4 2 2 2 2 7" xfId="32890" xr:uid="{00000000-0005-0000-0000-000010810000}"/>
    <cellStyle name="Separador de milhares 2 4 2 2 2 3" xfId="32891" xr:uid="{00000000-0005-0000-0000-000011810000}"/>
    <cellStyle name="Separador de milhares 2 4 2 2 2 3 2" xfId="32892" xr:uid="{00000000-0005-0000-0000-000012810000}"/>
    <cellStyle name="Separador de milhares 2 4 2 2 2 3 2 2" xfId="32893" xr:uid="{00000000-0005-0000-0000-000013810000}"/>
    <cellStyle name="Separador de milhares 2 4 2 2 2 3 2 3" xfId="32894" xr:uid="{00000000-0005-0000-0000-000014810000}"/>
    <cellStyle name="Separador de milhares 2 4 2 2 2 3 3" xfId="32895" xr:uid="{00000000-0005-0000-0000-000015810000}"/>
    <cellStyle name="Separador de milhares 2 4 2 2 2 3 4" xfId="32896" xr:uid="{00000000-0005-0000-0000-000016810000}"/>
    <cellStyle name="Separador de milhares 2 4 2 2 2 4" xfId="32897" xr:uid="{00000000-0005-0000-0000-000017810000}"/>
    <cellStyle name="Separador de milhares 2 4 2 2 2 4 2" xfId="32898" xr:uid="{00000000-0005-0000-0000-000018810000}"/>
    <cellStyle name="Separador de milhares 2 4 2 2 2 4 2 2" xfId="32899" xr:uid="{00000000-0005-0000-0000-000019810000}"/>
    <cellStyle name="Separador de milhares 2 4 2 2 2 4 2 3" xfId="32900" xr:uid="{00000000-0005-0000-0000-00001A810000}"/>
    <cellStyle name="Separador de milhares 2 4 2 2 2 4 3" xfId="32901" xr:uid="{00000000-0005-0000-0000-00001B810000}"/>
    <cellStyle name="Separador de milhares 2 4 2 2 2 4 4" xfId="32902" xr:uid="{00000000-0005-0000-0000-00001C810000}"/>
    <cellStyle name="Separador de milhares 2 4 2 2 2 5" xfId="32903" xr:uid="{00000000-0005-0000-0000-00001D810000}"/>
    <cellStyle name="Separador de milhares 2 4 2 2 2 5 2" xfId="32904" xr:uid="{00000000-0005-0000-0000-00001E810000}"/>
    <cellStyle name="Separador de milhares 2 4 2 2 2 5 2 2" xfId="32905" xr:uid="{00000000-0005-0000-0000-00001F810000}"/>
    <cellStyle name="Separador de milhares 2 4 2 2 2 5 2 3" xfId="32906" xr:uid="{00000000-0005-0000-0000-000020810000}"/>
    <cellStyle name="Separador de milhares 2 4 2 2 2 5 3" xfId="32907" xr:uid="{00000000-0005-0000-0000-000021810000}"/>
    <cellStyle name="Separador de milhares 2 4 2 2 2 5 4" xfId="32908" xr:uid="{00000000-0005-0000-0000-000022810000}"/>
    <cellStyle name="Separador de milhares 2 4 2 2 2 6" xfId="32909" xr:uid="{00000000-0005-0000-0000-000023810000}"/>
    <cellStyle name="Separador de milhares 2 4 2 2 2 6 2" xfId="32910" xr:uid="{00000000-0005-0000-0000-000024810000}"/>
    <cellStyle name="Separador de milhares 2 4 2 2 2 6 3" xfId="32911" xr:uid="{00000000-0005-0000-0000-000025810000}"/>
    <cellStyle name="Separador de milhares 2 4 2 2 2 7" xfId="32912" xr:uid="{00000000-0005-0000-0000-000026810000}"/>
    <cellStyle name="Separador de milhares 2 4 2 2 2 8" xfId="32913" xr:uid="{00000000-0005-0000-0000-000027810000}"/>
    <cellStyle name="Separador de milhares 2 4 2 2 2 9" xfId="32914" xr:uid="{00000000-0005-0000-0000-000028810000}"/>
    <cellStyle name="Separador de milhares 2 4 2 2 3" xfId="32915" xr:uid="{00000000-0005-0000-0000-000029810000}"/>
    <cellStyle name="Separador de milhares 2 4 2 2 3 2" xfId="32916" xr:uid="{00000000-0005-0000-0000-00002A810000}"/>
    <cellStyle name="Separador de milhares 2 4 2 2 3 2 2" xfId="32917" xr:uid="{00000000-0005-0000-0000-00002B810000}"/>
    <cellStyle name="Separador de milhares 2 4 2 2 3 2 2 2" xfId="32918" xr:uid="{00000000-0005-0000-0000-00002C810000}"/>
    <cellStyle name="Separador de milhares 2 4 2 2 3 2 2 3" xfId="32919" xr:uid="{00000000-0005-0000-0000-00002D810000}"/>
    <cellStyle name="Separador de milhares 2 4 2 2 3 2 3" xfId="32920" xr:uid="{00000000-0005-0000-0000-00002E810000}"/>
    <cellStyle name="Separador de milhares 2 4 2 2 3 2 4" xfId="32921" xr:uid="{00000000-0005-0000-0000-00002F810000}"/>
    <cellStyle name="Separador de milhares 2 4 2 2 3 3" xfId="32922" xr:uid="{00000000-0005-0000-0000-000030810000}"/>
    <cellStyle name="Separador de milhares 2 4 2 2 3 3 2" xfId="32923" xr:uid="{00000000-0005-0000-0000-000031810000}"/>
    <cellStyle name="Separador de milhares 2 4 2 2 3 3 2 2" xfId="32924" xr:uid="{00000000-0005-0000-0000-000032810000}"/>
    <cellStyle name="Separador de milhares 2 4 2 2 3 3 2 3" xfId="32925" xr:uid="{00000000-0005-0000-0000-000033810000}"/>
    <cellStyle name="Separador de milhares 2 4 2 2 3 3 3" xfId="32926" xr:uid="{00000000-0005-0000-0000-000034810000}"/>
    <cellStyle name="Separador de milhares 2 4 2 2 3 3 4" xfId="32927" xr:uid="{00000000-0005-0000-0000-000035810000}"/>
    <cellStyle name="Separador de milhares 2 4 2 2 3 4" xfId="32928" xr:uid="{00000000-0005-0000-0000-000036810000}"/>
    <cellStyle name="Separador de milhares 2 4 2 2 3 4 2" xfId="32929" xr:uid="{00000000-0005-0000-0000-000037810000}"/>
    <cellStyle name="Separador de milhares 2 4 2 2 3 4 2 2" xfId="32930" xr:uid="{00000000-0005-0000-0000-000038810000}"/>
    <cellStyle name="Separador de milhares 2 4 2 2 3 4 2 3" xfId="32931" xr:uid="{00000000-0005-0000-0000-000039810000}"/>
    <cellStyle name="Separador de milhares 2 4 2 2 3 4 3" xfId="32932" xr:uid="{00000000-0005-0000-0000-00003A810000}"/>
    <cellStyle name="Separador de milhares 2 4 2 2 3 4 4" xfId="32933" xr:uid="{00000000-0005-0000-0000-00003B810000}"/>
    <cellStyle name="Separador de milhares 2 4 2 2 3 5" xfId="32934" xr:uid="{00000000-0005-0000-0000-00003C810000}"/>
    <cellStyle name="Separador de milhares 2 4 2 2 3 5 2" xfId="32935" xr:uid="{00000000-0005-0000-0000-00003D810000}"/>
    <cellStyle name="Separador de milhares 2 4 2 2 3 5 3" xfId="32936" xr:uid="{00000000-0005-0000-0000-00003E810000}"/>
    <cellStyle name="Separador de milhares 2 4 2 2 3 6" xfId="32937" xr:uid="{00000000-0005-0000-0000-00003F810000}"/>
    <cellStyle name="Separador de milhares 2 4 2 2 3 7" xfId="32938" xr:uid="{00000000-0005-0000-0000-000040810000}"/>
    <cellStyle name="Separador de milhares 2 4 2 2 4" xfId="32939" xr:uid="{00000000-0005-0000-0000-000041810000}"/>
    <cellStyle name="Separador de milhares 2 4 2 2 4 2" xfId="32940" xr:uid="{00000000-0005-0000-0000-000042810000}"/>
    <cellStyle name="Separador de milhares 2 4 2 2 4 2 2" xfId="32941" xr:uid="{00000000-0005-0000-0000-000043810000}"/>
    <cellStyle name="Separador de milhares 2 4 2 2 4 2 3" xfId="32942" xr:uid="{00000000-0005-0000-0000-000044810000}"/>
    <cellStyle name="Separador de milhares 2 4 2 2 4 3" xfId="32943" xr:uid="{00000000-0005-0000-0000-000045810000}"/>
    <cellStyle name="Separador de milhares 2 4 2 2 4 4" xfId="32944" xr:uid="{00000000-0005-0000-0000-000046810000}"/>
    <cellStyle name="Separador de milhares 2 4 2 2 5" xfId="32945" xr:uid="{00000000-0005-0000-0000-000047810000}"/>
    <cellStyle name="Separador de milhares 2 4 2 2 5 2" xfId="32946" xr:uid="{00000000-0005-0000-0000-000048810000}"/>
    <cellStyle name="Separador de milhares 2 4 2 2 5 2 2" xfId="32947" xr:uid="{00000000-0005-0000-0000-000049810000}"/>
    <cellStyle name="Separador de milhares 2 4 2 2 5 2 3" xfId="32948" xr:uid="{00000000-0005-0000-0000-00004A810000}"/>
    <cellStyle name="Separador de milhares 2 4 2 2 5 3" xfId="32949" xr:uid="{00000000-0005-0000-0000-00004B810000}"/>
    <cellStyle name="Separador de milhares 2 4 2 2 5 4" xfId="32950" xr:uid="{00000000-0005-0000-0000-00004C810000}"/>
    <cellStyle name="Separador de milhares 2 4 2 2 6" xfId="32951" xr:uid="{00000000-0005-0000-0000-00004D810000}"/>
    <cellStyle name="Separador de milhares 2 4 2 2 6 2" xfId="32952" xr:uid="{00000000-0005-0000-0000-00004E810000}"/>
    <cellStyle name="Separador de milhares 2 4 2 2 6 2 2" xfId="32953" xr:uid="{00000000-0005-0000-0000-00004F810000}"/>
    <cellStyle name="Separador de milhares 2 4 2 2 6 2 3" xfId="32954" xr:uid="{00000000-0005-0000-0000-000050810000}"/>
    <cellStyle name="Separador de milhares 2 4 2 2 6 3" xfId="32955" xr:uid="{00000000-0005-0000-0000-000051810000}"/>
    <cellStyle name="Separador de milhares 2 4 2 2 6 4" xfId="32956" xr:uid="{00000000-0005-0000-0000-000052810000}"/>
    <cellStyle name="Separador de milhares 2 4 2 2 7" xfId="32957" xr:uid="{00000000-0005-0000-0000-000053810000}"/>
    <cellStyle name="Separador de milhares 2 4 2 2 7 2" xfId="32958" xr:uid="{00000000-0005-0000-0000-000054810000}"/>
    <cellStyle name="Separador de milhares 2 4 2 2 7 3" xfId="32959" xr:uid="{00000000-0005-0000-0000-000055810000}"/>
    <cellStyle name="Separador de milhares 2 4 2 2 8" xfId="32960" xr:uid="{00000000-0005-0000-0000-000056810000}"/>
    <cellStyle name="Separador de milhares 2 4 2 2 9" xfId="32961" xr:uid="{00000000-0005-0000-0000-000057810000}"/>
    <cellStyle name="Separador de milhares 2 4 2 3" xfId="32962" xr:uid="{00000000-0005-0000-0000-000058810000}"/>
    <cellStyle name="Separador de milhares 2 4 2 3 10" xfId="32963" xr:uid="{00000000-0005-0000-0000-000059810000}"/>
    <cellStyle name="Separador de milhares 2 4 2 3 2" xfId="32964" xr:uid="{00000000-0005-0000-0000-00005A810000}"/>
    <cellStyle name="Separador de milhares 2 4 2 3 2 2" xfId="32965" xr:uid="{00000000-0005-0000-0000-00005B810000}"/>
    <cellStyle name="Separador de milhares 2 4 2 3 2 2 2" xfId="32966" xr:uid="{00000000-0005-0000-0000-00005C810000}"/>
    <cellStyle name="Separador de milhares 2 4 2 3 2 2 2 2" xfId="32967" xr:uid="{00000000-0005-0000-0000-00005D810000}"/>
    <cellStyle name="Separador de milhares 2 4 2 3 2 2 2 3" xfId="32968" xr:uid="{00000000-0005-0000-0000-00005E810000}"/>
    <cellStyle name="Separador de milhares 2 4 2 3 2 2 3" xfId="32969" xr:uid="{00000000-0005-0000-0000-00005F810000}"/>
    <cellStyle name="Separador de milhares 2 4 2 3 2 2 4" xfId="32970" xr:uid="{00000000-0005-0000-0000-000060810000}"/>
    <cellStyle name="Separador de milhares 2 4 2 3 2 3" xfId="32971" xr:uid="{00000000-0005-0000-0000-000061810000}"/>
    <cellStyle name="Separador de milhares 2 4 2 3 2 3 2" xfId="32972" xr:uid="{00000000-0005-0000-0000-000062810000}"/>
    <cellStyle name="Separador de milhares 2 4 2 3 2 3 2 2" xfId="32973" xr:uid="{00000000-0005-0000-0000-000063810000}"/>
    <cellStyle name="Separador de milhares 2 4 2 3 2 3 2 3" xfId="32974" xr:uid="{00000000-0005-0000-0000-000064810000}"/>
    <cellStyle name="Separador de milhares 2 4 2 3 2 3 3" xfId="32975" xr:uid="{00000000-0005-0000-0000-000065810000}"/>
    <cellStyle name="Separador de milhares 2 4 2 3 2 3 4" xfId="32976" xr:uid="{00000000-0005-0000-0000-000066810000}"/>
    <cellStyle name="Separador de milhares 2 4 2 3 2 4" xfId="32977" xr:uid="{00000000-0005-0000-0000-000067810000}"/>
    <cellStyle name="Separador de milhares 2 4 2 3 2 4 2" xfId="32978" xr:uid="{00000000-0005-0000-0000-000068810000}"/>
    <cellStyle name="Separador de milhares 2 4 2 3 2 4 2 2" xfId="32979" xr:uid="{00000000-0005-0000-0000-000069810000}"/>
    <cellStyle name="Separador de milhares 2 4 2 3 2 4 2 3" xfId="32980" xr:uid="{00000000-0005-0000-0000-00006A810000}"/>
    <cellStyle name="Separador de milhares 2 4 2 3 2 4 3" xfId="32981" xr:uid="{00000000-0005-0000-0000-00006B810000}"/>
    <cellStyle name="Separador de milhares 2 4 2 3 2 4 4" xfId="32982" xr:uid="{00000000-0005-0000-0000-00006C810000}"/>
    <cellStyle name="Separador de milhares 2 4 2 3 2 5" xfId="32983" xr:uid="{00000000-0005-0000-0000-00006D810000}"/>
    <cellStyle name="Separador de milhares 2 4 2 3 2 5 2" xfId="32984" xr:uid="{00000000-0005-0000-0000-00006E810000}"/>
    <cellStyle name="Separador de milhares 2 4 2 3 2 5 3" xfId="32985" xr:uid="{00000000-0005-0000-0000-00006F810000}"/>
    <cellStyle name="Separador de milhares 2 4 2 3 2 6" xfId="32986" xr:uid="{00000000-0005-0000-0000-000070810000}"/>
    <cellStyle name="Separador de milhares 2 4 2 3 2 7" xfId="32987" xr:uid="{00000000-0005-0000-0000-000071810000}"/>
    <cellStyle name="Separador de milhares 2 4 2 3 3" xfId="32988" xr:uid="{00000000-0005-0000-0000-000072810000}"/>
    <cellStyle name="Separador de milhares 2 4 2 3 4" xfId="32989" xr:uid="{00000000-0005-0000-0000-000073810000}"/>
    <cellStyle name="Separador de milhares 2 4 2 3 4 2" xfId="32990" xr:uid="{00000000-0005-0000-0000-000074810000}"/>
    <cellStyle name="Separador de milhares 2 4 2 3 4 2 2" xfId="32991" xr:uid="{00000000-0005-0000-0000-000075810000}"/>
    <cellStyle name="Separador de milhares 2 4 2 3 4 2 3" xfId="32992" xr:uid="{00000000-0005-0000-0000-000076810000}"/>
    <cellStyle name="Separador de milhares 2 4 2 3 4 3" xfId="32993" xr:uid="{00000000-0005-0000-0000-000077810000}"/>
    <cellStyle name="Separador de milhares 2 4 2 3 4 4" xfId="32994" xr:uid="{00000000-0005-0000-0000-000078810000}"/>
    <cellStyle name="Separador de milhares 2 4 2 3 5" xfId="32995" xr:uid="{00000000-0005-0000-0000-000079810000}"/>
    <cellStyle name="Separador de milhares 2 4 2 3 5 2" xfId="32996" xr:uid="{00000000-0005-0000-0000-00007A810000}"/>
    <cellStyle name="Separador de milhares 2 4 2 3 5 2 2" xfId="32997" xr:uid="{00000000-0005-0000-0000-00007B810000}"/>
    <cellStyle name="Separador de milhares 2 4 2 3 5 2 3" xfId="32998" xr:uid="{00000000-0005-0000-0000-00007C810000}"/>
    <cellStyle name="Separador de milhares 2 4 2 3 5 3" xfId="32999" xr:uid="{00000000-0005-0000-0000-00007D810000}"/>
    <cellStyle name="Separador de milhares 2 4 2 3 5 4" xfId="33000" xr:uid="{00000000-0005-0000-0000-00007E810000}"/>
    <cellStyle name="Separador de milhares 2 4 2 3 6" xfId="33001" xr:uid="{00000000-0005-0000-0000-00007F810000}"/>
    <cellStyle name="Separador de milhares 2 4 2 3 6 2" xfId="33002" xr:uid="{00000000-0005-0000-0000-000080810000}"/>
    <cellStyle name="Separador de milhares 2 4 2 3 6 2 2" xfId="33003" xr:uid="{00000000-0005-0000-0000-000081810000}"/>
    <cellStyle name="Separador de milhares 2 4 2 3 6 2 3" xfId="33004" xr:uid="{00000000-0005-0000-0000-000082810000}"/>
    <cellStyle name="Separador de milhares 2 4 2 3 6 3" xfId="33005" xr:uid="{00000000-0005-0000-0000-000083810000}"/>
    <cellStyle name="Separador de milhares 2 4 2 3 6 4" xfId="33006" xr:uid="{00000000-0005-0000-0000-000084810000}"/>
    <cellStyle name="Separador de milhares 2 4 2 3 7" xfId="33007" xr:uid="{00000000-0005-0000-0000-000085810000}"/>
    <cellStyle name="Separador de milhares 2 4 2 3 7 2" xfId="33008" xr:uid="{00000000-0005-0000-0000-000086810000}"/>
    <cellStyle name="Separador de milhares 2 4 2 3 7 3" xfId="33009" xr:uid="{00000000-0005-0000-0000-000087810000}"/>
    <cellStyle name="Separador de milhares 2 4 2 3 8" xfId="33010" xr:uid="{00000000-0005-0000-0000-000088810000}"/>
    <cellStyle name="Separador de milhares 2 4 2 3 9" xfId="33011" xr:uid="{00000000-0005-0000-0000-000089810000}"/>
    <cellStyle name="Separador de milhares 2 4 2 4" xfId="33012" xr:uid="{00000000-0005-0000-0000-00008A810000}"/>
    <cellStyle name="Separador de milhares 2 4 2 4 2" xfId="33013" xr:uid="{00000000-0005-0000-0000-00008B810000}"/>
    <cellStyle name="Separador de milhares 2 4 2 4 2 2" xfId="33014" xr:uid="{00000000-0005-0000-0000-00008C810000}"/>
    <cellStyle name="Separador de milhares 2 4 2 4 2 2 2" xfId="33015" xr:uid="{00000000-0005-0000-0000-00008D810000}"/>
    <cellStyle name="Separador de milhares 2 4 2 4 2 2 2 2" xfId="33016" xr:uid="{00000000-0005-0000-0000-00008E810000}"/>
    <cellStyle name="Separador de milhares 2 4 2 4 2 2 2 3" xfId="33017" xr:uid="{00000000-0005-0000-0000-00008F810000}"/>
    <cellStyle name="Separador de milhares 2 4 2 4 2 2 3" xfId="33018" xr:uid="{00000000-0005-0000-0000-000090810000}"/>
    <cellStyle name="Separador de milhares 2 4 2 4 2 2 4" xfId="33019" xr:uid="{00000000-0005-0000-0000-000091810000}"/>
    <cellStyle name="Separador de milhares 2 4 2 4 2 3" xfId="33020" xr:uid="{00000000-0005-0000-0000-000092810000}"/>
    <cellStyle name="Separador de milhares 2 4 2 4 2 3 2" xfId="33021" xr:uid="{00000000-0005-0000-0000-000093810000}"/>
    <cellStyle name="Separador de milhares 2 4 2 4 2 3 2 2" xfId="33022" xr:uid="{00000000-0005-0000-0000-000094810000}"/>
    <cellStyle name="Separador de milhares 2 4 2 4 2 3 2 3" xfId="33023" xr:uid="{00000000-0005-0000-0000-000095810000}"/>
    <cellStyle name="Separador de milhares 2 4 2 4 2 3 3" xfId="33024" xr:uid="{00000000-0005-0000-0000-000096810000}"/>
    <cellStyle name="Separador de milhares 2 4 2 4 2 3 4" xfId="33025" xr:uid="{00000000-0005-0000-0000-000097810000}"/>
    <cellStyle name="Separador de milhares 2 4 2 4 2 4" xfId="33026" xr:uid="{00000000-0005-0000-0000-000098810000}"/>
    <cellStyle name="Separador de milhares 2 4 2 4 2 4 2" xfId="33027" xr:uid="{00000000-0005-0000-0000-000099810000}"/>
    <cellStyle name="Separador de milhares 2 4 2 4 2 4 2 2" xfId="33028" xr:uid="{00000000-0005-0000-0000-00009A810000}"/>
    <cellStyle name="Separador de milhares 2 4 2 4 2 4 2 3" xfId="33029" xr:uid="{00000000-0005-0000-0000-00009B810000}"/>
    <cellStyle name="Separador de milhares 2 4 2 4 2 4 3" xfId="33030" xr:uid="{00000000-0005-0000-0000-00009C810000}"/>
    <cellStyle name="Separador de milhares 2 4 2 4 2 4 4" xfId="33031" xr:uid="{00000000-0005-0000-0000-00009D810000}"/>
    <cellStyle name="Separador de milhares 2 4 2 4 2 5" xfId="33032" xr:uid="{00000000-0005-0000-0000-00009E810000}"/>
    <cellStyle name="Separador de milhares 2 4 2 4 2 5 2" xfId="33033" xr:uid="{00000000-0005-0000-0000-00009F810000}"/>
    <cellStyle name="Separador de milhares 2 4 2 4 2 5 3" xfId="33034" xr:uid="{00000000-0005-0000-0000-0000A0810000}"/>
    <cellStyle name="Separador de milhares 2 4 2 4 2 6" xfId="33035" xr:uid="{00000000-0005-0000-0000-0000A1810000}"/>
    <cellStyle name="Separador de milhares 2 4 2 4 2 7" xfId="33036" xr:uid="{00000000-0005-0000-0000-0000A2810000}"/>
    <cellStyle name="Separador de milhares 2 4 2 4 3" xfId="33037" xr:uid="{00000000-0005-0000-0000-0000A3810000}"/>
    <cellStyle name="Separador de milhares 2 4 2 4 3 2" xfId="33038" xr:uid="{00000000-0005-0000-0000-0000A4810000}"/>
    <cellStyle name="Separador de milhares 2 4 2 4 3 2 2" xfId="33039" xr:uid="{00000000-0005-0000-0000-0000A5810000}"/>
    <cellStyle name="Separador de milhares 2 4 2 4 3 2 3" xfId="33040" xr:uid="{00000000-0005-0000-0000-0000A6810000}"/>
    <cellStyle name="Separador de milhares 2 4 2 4 3 3" xfId="33041" xr:uid="{00000000-0005-0000-0000-0000A7810000}"/>
    <cellStyle name="Separador de milhares 2 4 2 4 3 4" xfId="33042" xr:uid="{00000000-0005-0000-0000-0000A8810000}"/>
    <cellStyle name="Separador de milhares 2 4 2 4 4" xfId="33043" xr:uid="{00000000-0005-0000-0000-0000A9810000}"/>
    <cellStyle name="Separador de milhares 2 4 2 4 4 2" xfId="33044" xr:uid="{00000000-0005-0000-0000-0000AA810000}"/>
    <cellStyle name="Separador de milhares 2 4 2 4 4 2 2" xfId="33045" xr:uid="{00000000-0005-0000-0000-0000AB810000}"/>
    <cellStyle name="Separador de milhares 2 4 2 4 4 2 3" xfId="33046" xr:uid="{00000000-0005-0000-0000-0000AC810000}"/>
    <cellStyle name="Separador de milhares 2 4 2 4 4 3" xfId="33047" xr:uid="{00000000-0005-0000-0000-0000AD810000}"/>
    <cellStyle name="Separador de milhares 2 4 2 4 4 4" xfId="33048" xr:uid="{00000000-0005-0000-0000-0000AE810000}"/>
    <cellStyle name="Separador de milhares 2 4 2 4 5" xfId="33049" xr:uid="{00000000-0005-0000-0000-0000AF810000}"/>
    <cellStyle name="Separador de milhares 2 4 2 4 5 2" xfId="33050" xr:uid="{00000000-0005-0000-0000-0000B0810000}"/>
    <cellStyle name="Separador de milhares 2 4 2 4 5 2 2" xfId="33051" xr:uid="{00000000-0005-0000-0000-0000B1810000}"/>
    <cellStyle name="Separador de milhares 2 4 2 4 5 2 3" xfId="33052" xr:uid="{00000000-0005-0000-0000-0000B2810000}"/>
    <cellStyle name="Separador de milhares 2 4 2 4 5 3" xfId="33053" xr:uid="{00000000-0005-0000-0000-0000B3810000}"/>
    <cellStyle name="Separador de milhares 2 4 2 4 5 4" xfId="33054" xr:uid="{00000000-0005-0000-0000-0000B4810000}"/>
    <cellStyle name="Separador de milhares 2 4 2 4 6" xfId="33055" xr:uid="{00000000-0005-0000-0000-0000B5810000}"/>
    <cellStyle name="Separador de milhares 2 4 2 4 6 2" xfId="33056" xr:uid="{00000000-0005-0000-0000-0000B6810000}"/>
    <cellStyle name="Separador de milhares 2 4 2 4 6 3" xfId="33057" xr:uid="{00000000-0005-0000-0000-0000B7810000}"/>
    <cellStyle name="Separador de milhares 2 4 2 4 7" xfId="33058" xr:uid="{00000000-0005-0000-0000-0000B8810000}"/>
    <cellStyle name="Separador de milhares 2 4 2 4 8" xfId="33059" xr:uid="{00000000-0005-0000-0000-0000B9810000}"/>
    <cellStyle name="Separador de milhares 2 4 2 4 9" xfId="33060" xr:uid="{00000000-0005-0000-0000-0000BA810000}"/>
    <cellStyle name="Separador de milhares 2 4 2 5" xfId="33061" xr:uid="{00000000-0005-0000-0000-0000BB810000}"/>
    <cellStyle name="Separador de milhares 2 4 2 5 2" xfId="33062" xr:uid="{00000000-0005-0000-0000-0000BC810000}"/>
    <cellStyle name="Separador de milhares 2 4 2 5 2 2" xfId="33063" xr:uid="{00000000-0005-0000-0000-0000BD810000}"/>
    <cellStyle name="Separador de milhares 2 4 2 5 2 2 2" xfId="33064" xr:uid="{00000000-0005-0000-0000-0000BE810000}"/>
    <cellStyle name="Separador de milhares 2 4 2 5 2 2 2 2" xfId="33065" xr:uid="{00000000-0005-0000-0000-0000BF810000}"/>
    <cellStyle name="Separador de milhares 2 4 2 5 2 2 2 3" xfId="33066" xr:uid="{00000000-0005-0000-0000-0000C0810000}"/>
    <cellStyle name="Separador de milhares 2 4 2 5 2 2 3" xfId="33067" xr:uid="{00000000-0005-0000-0000-0000C1810000}"/>
    <cellStyle name="Separador de milhares 2 4 2 5 2 2 4" xfId="33068" xr:uid="{00000000-0005-0000-0000-0000C2810000}"/>
    <cellStyle name="Separador de milhares 2 4 2 5 2 3" xfId="33069" xr:uid="{00000000-0005-0000-0000-0000C3810000}"/>
    <cellStyle name="Separador de milhares 2 4 2 5 2 3 2" xfId="33070" xr:uid="{00000000-0005-0000-0000-0000C4810000}"/>
    <cellStyle name="Separador de milhares 2 4 2 5 2 3 2 2" xfId="33071" xr:uid="{00000000-0005-0000-0000-0000C5810000}"/>
    <cellStyle name="Separador de milhares 2 4 2 5 2 3 2 3" xfId="33072" xr:uid="{00000000-0005-0000-0000-0000C6810000}"/>
    <cellStyle name="Separador de milhares 2 4 2 5 2 3 3" xfId="33073" xr:uid="{00000000-0005-0000-0000-0000C7810000}"/>
    <cellStyle name="Separador de milhares 2 4 2 5 2 3 4" xfId="33074" xr:uid="{00000000-0005-0000-0000-0000C8810000}"/>
    <cellStyle name="Separador de milhares 2 4 2 5 2 4" xfId="33075" xr:uid="{00000000-0005-0000-0000-0000C9810000}"/>
    <cellStyle name="Separador de milhares 2 4 2 5 2 4 2" xfId="33076" xr:uid="{00000000-0005-0000-0000-0000CA810000}"/>
    <cellStyle name="Separador de milhares 2 4 2 5 2 4 2 2" xfId="33077" xr:uid="{00000000-0005-0000-0000-0000CB810000}"/>
    <cellStyle name="Separador de milhares 2 4 2 5 2 4 2 3" xfId="33078" xr:uid="{00000000-0005-0000-0000-0000CC810000}"/>
    <cellStyle name="Separador de milhares 2 4 2 5 2 4 3" xfId="33079" xr:uid="{00000000-0005-0000-0000-0000CD810000}"/>
    <cellStyle name="Separador de milhares 2 4 2 5 2 4 4" xfId="33080" xr:uid="{00000000-0005-0000-0000-0000CE810000}"/>
    <cellStyle name="Separador de milhares 2 4 2 5 2 5" xfId="33081" xr:uid="{00000000-0005-0000-0000-0000CF810000}"/>
    <cellStyle name="Separador de milhares 2 4 2 5 2 5 2" xfId="33082" xr:uid="{00000000-0005-0000-0000-0000D0810000}"/>
    <cellStyle name="Separador de milhares 2 4 2 5 2 5 3" xfId="33083" xr:uid="{00000000-0005-0000-0000-0000D1810000}"/>
    <cellStyle name="Separador de milhares 2 4 2 5 2 6" xfId="33084" xr:uid="{00000000-0005-0000-0000-0000D2810000}"/>
    <cellStyle name="Separador de milhares 2 4 2 5 2 7" xfId="33085" xr:uid="{00000000-0005-0000-0000-0000D3810000}"/>
    <cellStyle name="Separador de milhares 2 4 2 5 3" xfId="33086" xr:uid="{00000000-0005-0000-0000-0000D4810000}"/>
    <cellStyle name="Separador de milhares 2 4 2 5 3 2" xfId="33087" xr:uid="{00000000-0005-0000-0000-0000D5810000}"/>
    <cellStyle name="Separador de milhares 2 4 2 5 3 2 2" xfId="33088" xr:uid="{00000000-0005-0000-0000-0000D6810000}"/>
    <cellStyle name="Separador de milhares 2 4 2 5 3 2 3" xfId="33089" xr:uid="{00000000-0005-0000-0000-0000D7810000}"/>
    <cellStyle name="Separador de milhares 2 4 2 5 3 3" xfId="33090" xr:uid="{00000000-0005-0000-0000-0000D8810000}"/>
    <cellStyle name="Separador de milhares 2 4 2 5 3 4" xfId="33091" xr:uid="{00000000-0005-0000-0000-0000D9810000}"/>
    <cellStyle name="Separador de milhares 2 4 2 5 4" xfId="33092" xr:uid="{00000000-0005-0000-0000-0000DA810000}"/>
    <cellStyle name="Separador de milhares 2 4 2 5 4 2" xfId="33093" xr:uid="{00000000-0005-0000-0000-0000DB810000}"/>
    <cellStyle name="Separador de milhares 2 4 2 5 4 2 2" xfId="33094" xr:uid="{00000000-0005-0000-0000-0000DC810000}"/>
    <cellStyle name="Separador de milhares 2 4 2 5 4 2 3" xfId="33095" xr:uid="{00000000-0005-0000-0000-0000DD810000}"/>
    <cellStyle name="Separador de milhares 2 4 2 5 4 3" xfId="33096" xr:uid="{00000000-0005-0000-0000-0000DE810000}"/>
    <cellStyle name="Separador de milhares 2 4 2 5 4 4" xfId="33097" xr:uid="{00000000-0005-0000-0000-0000DF810000}"/>
    <cellStyle name="Separador de milhares 2 4 2 5 5" xfId="33098" xr:uid="{00000000-0005-0000-0000-0000E0810000}"/>
    <cellStyle name="Separador de milhares 2 4 2 5 5 2" xfId="33099" xr:uid="{00000000-0005-0000-0000-0000E1810000}"/>
    <cellStyle name="Separador de milhares 2 4 2 5 5 2 2" xfId="33100" xr:uid="{00000000-0005-0000-0000-0000E2810000}"/>
    <cellStyle name="Separador de milhares 2 4 2 5 5 2 3" xfId="33101" xr:uid="{00000000-0005-0000-0000-0000E3810000}"/>
    <cellStyle name="Separador de milhares 2 4 2 5 5 3" xfId="33102" xr:uid="{00000000-0005-0000-0000-0000E4810000}"/>
    <cellStyle name="Separador de milhares 2 4 2 5 5 4" xfId="33103" xr:uid="{00000000-0005-0000-0000-0000E5810000}"/>
    <cellStyle name="Separador de milhares 2 4 2 5 6" xfId="33104" xr:uid="{00000000-0005-0000-0000-0000E6810000}"/>
    <cellStyle name="Separador de milhares 2 4 2 5 6 2" xfId="33105" xr:uid="{00000000-0005-0000-0000-0000E7810000}"/>
    <cellStyle name="Separador de milhares 2 4 2 5 6 3" xfId="33106" xr:uid="{00000000-0005-0000-0000-0000E8810000}"/>
    <cellStyle name="Separador de milhares 2 4 2 5 7" xfId="33107" xr:uid="{00000000-0005-0000-0000-0000E9810000}"/>
    <cellStyle name="Separador de milhares 2 4 2 5 8" xfId="33108" xr:uid="{00000000-0005-0000-0000-0000EA810000}"/>
    <cellStyle name="Separador de milhares 2 4 2 6" xfId="33109" xr:uid="{00000000-0005-0000-0000-0000EB810000}"/>
    <cellStyle name="Separador de milhares 2 4 2 6 2" xfId="33110" xr:uid="{00000000-0005-0000-0000-0000EC810000}"/>
    <cellStyle name="Separador de milhares 2 4 2 6 2 2" xfId="33111" xr:uid="{00000000-0005-0000-0000-0000ED810000}"/>
    <cellStyle name="Separador de milhares 2 4 2 6 2 2 2" xfId="33112" xr:uid="{00000000-0005-0000-0000-0000EE810000}"/>
    <cellStyle name="Separador de milhares 2 4 2 6 2 2 3" xfId="33113" xr:uid="{00000000-0005-0000-0000-0000EF810000}"/>
    <cellStyle name="Separador de milhares 2 4 2 6 2 3" xfId="33114" xr:uid="{00000000-0005-0000-0000-0000F0810000}"/>
    <cellStyle name="Separador de milhares 2 4 2 6 2 4" xfId="33115" xr:uid="{00000000-0005-0000-0000-0000F1810000}"/>
    <cellStyle name="Separador de milhares 2 4 2 6 3" xfId="33116" xr:uid="{00000000-0005-0000-0000-0000F2810000}"/>
    <cellStyle name="Separador de milhares 2 4 2 6 3 2" xfId="33117" xr:uid="{00000000-0005-0000-0000-0000F3810000}"/>
    <cellStyle name="Separador de milhares 2 4 2 6 3 2 2" xfId="33118" xr:uid="{00000000-0005-0000-0000-0000F4810000}"/>
    <cellStyle name="Separador de milhares 2 4 2 6 3 2 3" xfId="33119" xr:uid="{00000000-0005-0000-0000-0000F5810000}"/>
    <cellStyle name="Separador de milhares 2 4 2 6 3 3" xfId="33120" xr:uid="{00000000-0005-0000-0000-0000F6810000}"/>
    <cellStyle name="Separador de milhares 2 4 2 6 3 4" xfId="33121" xr:uid="{00000000-0005-0000-0000-0000F7810000}"/>
    <cellStyle name="Separador de milhares 2 4 2 6 4" xfId="33122" xr:uid="{00000000-0005-0000-0000-0000F8810000}"/>
    <cellStyle name="Separador de milhares 2 4 2 6 4 2" xfId="33123" xr:uid="{00000000-0005-0000-0000-0000F9810000}"/>
    <cellStyle name="Separador de milhares 2 4 2 6 4 2 2" xfId="33124" xr:uid="{00000000-0005-0000-0000-0000FA810000}"/>
    <cellStyle name="Separador de milhares 2 4 2 6 4 2 3" xfId="33125" xr:uid="{00000000-0005-0000-0000-0000FB810000}"/>
    <cellStyle name="Separador de milhares 2 4 2 6 4 3" xfId="33126" xr:uid="{00000000-0005-0000-0000-0000FC810000}"/>
    <cellStyle name="Separador de milhares 2 4 2 6 4 4" xfId="33127" xr:uid="{00000000-0005-0000-0000-0000FD810000}"/>
    <cellStyle name="Separador de milhares 2 4 2 6 5" xfId="33128" xr:uid="{00000000-0005-0000-0000-0000FE810000}"/>
    <cellStyle name="Separador de milhares 2 4 2 6 5 2" xfId="33129" xr:uid="{00000000-0005-0000-0000-0000FF810000}"/>
    <cellStyle name="Separador de milhares 2 4 2 6 5 3" xfId="33130" xr:uid="{00000000-0005-0000-0000-000000820000}"/>
    <cellStyle name="Separador de milhares 2 4 2 6 6" xfId="33131" xr:uid="{00000000-0005-0000-0000-000001820000}"/>
    <cellStyle name="Separador de milhares 2 4 2 6 7" xfId="33132" xr:uid="{00000000-0005-0000-0000-000002820000}"/>
    <cellStyle name="Separador de milhares 2 4 2 7" xfId="33133" xr:uid="{00000000-0005-0000-0000-000003820000}"/>
    <cellStyle name="Separador de milhares 2 4 2 7 2" xfId="33134" xr:uid="{00000000-0005-0000-0000-000004820000}"/>
    <cellStyle name="Separador de milhares 2 4 2 7 2 2" xfId="33135" xr:uid="{00000000-0005-0000-0000-000005820000}"/>
    <cellStyle name="Separador de milhares 2 4 2 7 2 3" xfId="33136" xr:uid="{00000000-0005-0000-0000-000006820000}"/>
    <cellStyle name="Separador de milhares 2 4 2 7 3" xfId="33137" xr:uid="{00000000-0005-0000-0000-000007820000}"/>
    <cellStyle name="Separador de milhares 2 4 2 7 4" xfId="33138" xr:uid="{00000000-0005-0000-0000-000008820000}"/>
    <cellStyle name="Separador de milhares 2 4 2 8" xfId="33139" xr:uid="{00000000-0005-0000-0000-000009820000}"/>
    <cellStyle name="Separador de milhares 2 4 2 8 2" xfId="33140" xr:uid="{00000000-0005-0000-0000-00000A820000}"/>
    <cellStyle name="Separador de milhares 2 4 2 8 2 2" xfId="33141" xr:uid="{00000000-0005-0000-0000-00000B820000}"/>
    <cellStyle name="Separador de milhares 2 4 2 8 2 3" xfId="33142" xr:uid="{00000000-0005-0000-0000-00000C820000}"/>
    <cellStyle name="Separador de milhares 2 4 2 8 3" xfId="33143" xr:uid="{00000000-0005-0000-0000-00000D820000}"/>
    <cellStyle name="Separador de milhares 2 4 2 8 4" xfId="33144" xr:uid="{00000000-0005-0000-0000-00000E820000}"/>
    <cellStyle name="Separador de milhares 2 4 2 9" xfId="33145" xr:uid="{00000000-0005-0000-0000-00000F820000}"/>
    <cellStyle name="Separador de milhares 2 4 2 9 2" xfId="33146" xr:uid="{00000000-0005-0000-0000-000010820000}"/>
    <cellStyle name="Separador de milhares 2 4 2 9 2 2" xfId="33147" xr:uid="{00000000-0005-0000-0000-000011820000}"/>
    <cellStyle name="Separador de milhares 2 4 2 9 2 3" xfId="33148" xr:uid="{00000000-0005-0000-0000-000012820000}"/>
    <cellStyle name="Separador de milhares 2 4 2 9 3" xfId="33149" xr:uid="{00000000-0005-0000-0000-000013820000}"/>
    <cellStyle name="Separador de milhares 2 4 2 9 4" xfId="33150" xr:uid="{00000000-0005-0000-0000-000014820000}"/>
    <cellStyle name="Separador de milhares 2 4 20" xfId="33151" xr:uid="{00000000-0005-0000-0000-000015820000}"/>
    <cellStyle name="Separador de milhares 2 4 21" xfId="33152" xr:uid="{00000000-0005-0000-0000-000016820000}"/>
    <cellStyle name="Separador de milhares 2 4 22" xfId="33153" xr:uid="{00000000-0005-0000-0000-000017820000}"/>
    <cellStyle name="Separador de milhares 2 4 23" xfId="33154" xr:uid="{00000000-0005-0000-0000-000018820000}"/>
    <cellStyle name="Separador de milhares 2 4 24" xfId="33155" xr:uid="{00000000-0005-0000-0000-000019820000}"/>
    <cellStyle name="Separador de milhares 2 4 25" xfId="33156" xr:uid="{00000000-0005-0000-0000-00001A820000}"/>
    <cellStyle name="Separador de milhares 2 4 3" xfId="33157" xr:uid="{00000000-0005-0000-0000-00001B820000}"/>
    <cellStyle name="Separador de milhares 2 4 3 10" xfId="33158" xr:uid="{00000000-0005-0000-0000-00001C820000}"/>
    <cellStyle name="Separador de milhares 2 4 3 11" xfId="33159" xr:uid="{00000000-0005-0000-0000-00001D820000}"/>
    <cellStyle name="Separador de milhares 2 4 3 12" xfId="33160" xr:uid="{00000000-0005-0000-0000-00001E820000}"/>
    <cellStyle name="Separador de milhares 2 4 3 2" xfId="33161" xr:uid="{00000000-0005-0000-0000-00001F820000}"/>
    <cellStyle name="Separador de milhares 2 4 3 2 2" xfId="33162" xr:uid="{00000000-0005-0000-0000-000020820000}"/>
    <cellStyle name="Separador de milhares 2 4 3 2 2 2" xfId="33163" xr:uid="{00000000-0005-0000-0000-000021820000}"/>
    <cellStyle name="Separador de milhares 2 4 3 2 2 2 2" xfId="33164" xr:uid="{00000000-0005-0000-0000-000022820000}"/>
    <cellStyle name="Separador de milhares 2 4 3 2 2 2 2 2" xfId="33165" xr:uid="{00000000-0005-0000-0000-000023820000}"/>
    <cellStyle name="Separador de milhares 2 4 3 2 2 2 2 3" xfId="33166" xr:uid="{00000000-0005-0000-0000-000024820000}"/>
    <cellStyle name="Separador de milhares 2 4 3 2 2 2 3" xfId="33167" xr:uid="{00000000-0005-0000-0000-000025820000}"/>
    <cellStyle name="Separador de milhares 2 4 3 2 2 2 4" xfId="33168" xr:uid="{00000000-0005-0000-0000-000026820000}"/>
    <cellStyle name="Separador de milhares 2 4 3 2 2 3" xfId="33169" xr:uid="{00000000-0005-0000-0000-000027820000}"/>
    <cellStyle name="Separador de milhares 2 4 3 2 2 3 2" xfId="33170" xr:uid="{00000000-0005-0000-0000-000028820000}"/>
    <cellStyle name="Separador de milhares 2 4 3 2 2 3 2 2" xfId="33171" xr:uid="{00000000-0005-0000-0000-000029820000}"/>
    <cellStyle name="Separador de milhares 2 4 3 2 2 3 2 3" xfId="33172" xr:uid="{00000000-0005-0000-0000-00002A820000}"/>
    <cellStyle name="Separador de milhares 2 4 3 2 2 3 3" xfId="33173" xr:uid="{00000000-0005-0000-0000-00002B820000}"/>
    <cellStyle name="Separador de milhares 2 4 3 2 2 3 4" xfId="33174" xr:uid="{00000000-0005-0000-0000-00002C820000}"/>
    <cellStyle name="Separador de milhares 2 4 3 2 2 4" xfId="33175" xr:uid="{00000000-0005-0000-0000-00002D820000}"/>
    <cellStyle name="Separador de milhares 2 4 3 2 2 4 2" xfId="33176" xr:uid="{00000000-0005-0000-0000-00002E820000}"/>
    <cellStyle name="Separador de milhares 2 4 3 2 2 4 2 2" xfId="33177" xr:uid="{00000000-0005-0000-0000-00002F820000}"/>
    <cellStyle name="Separador de milhares 2 4 3 2 2 4 2 3" xfId="33178" xr:uid="{00000000-0005-0000-0000-000030820000}"/>
    <cellStyle name="Separador de milhares 2 4 3 2 2 4 3" xfId="33179" xr:uid="{00000000-0005-0000-0000-000031820000}"/>
    <cellStyle name="Separador de milhares 2 4 3 2 2 4 4" xfId="33180" xr:uid="{00000000-0005-0000-0000-000032820000}"/>
    <cellStyle name="Separador de milhares 2 4 3 2 2 5" xfId="33181" xr:uid="{00000000-0005-0000-0000-000033820000}"/>
    <cellStyle name="Separador de milhares 2 4 3 2 2 5 2" xfId="33182" xr:uid="{00000000-0005-0000-0000-000034820000}"/>
    <cellStyle name="Separador de milhares 2 4 3 2 2 5 3" xfId="33183" xr:uid="{00000000-0005-0000-0000-000035820000}"/>
    <cellStyle name="Separador de milhares 2 4 3 2 2 6" xfId="33184" xr:uid="{00000000-0005-0000-0000-000036820000}"/>
    <cellStyle name="Separador de milhares 2 4 3 2 2 7" xfId="33185" xr:uid="{00000000-0005-0000-0000-000037820000}"/>
    <cellStyle name="Separador de milhares 2 4 3 2 3" xfId="33186" xr:uid="{00000000-0005-0000-0000-000038820000}"/>
    <cellStyle name="Separador de milhares 2 4 3 2 3 2" xfId="33187" xr:uid="{00000000-0005-0000-0000-000039820000}"/>
    <cellStyle name="Separador de milhares 2 4 3 2 3 2 2" xfId="33188" xr:uid="{00000000-0005-0000-0000-00003A820000}"/>
    <cellStyle name="Separador de milhares 2 4 3 2 3 2 3" xfId="33189" xr:uid="{00000000-0005-0000-0000-00003B820000}"/>
    <cellStyle name="Separador de milhares 2 4 3 2 3 3" xfId="33190" xr:uid="{00000000-0005-0000-0000-00003C820000}"/>
    <cellStyle name="Separador de milhares 2 4 3 2 3 4" xfId="33191" xr:uid="{00000000-0005-0000-0000-00003D820000}"/>
    <cellStyle name="Separador de milhares 2 4 3 2 4" xfId="33192" xr:uid="{00000000-0005-0000-0000-00003E820000}"/>
    <cellStyle name="Separador de milhares 2 4 3 2 4 2" xfId="33193" xr:uid="{00000000-0005-0000-0000-00003F820000}"/>
    <cellStyle name="Separador de milhares 2 4 3 2 4 2 2" xfId="33194" xr:uid="{00000000-0005-0000-0000-000040820000}"/>
    <cellStyle name="Separador de milhares 2 4 3 2 4 2 3" xfId="33195" xr:uid="{00000000-0005-0000-0000-000041820000}"/>
    <cellStyle name="Separador de milhares 2 4 3 2 4 3" xfId="33196" xr:uid="{00000000-0005-0000-0000-000042820000}"/>
    <cellStyle name="Separador de milhares 2 4 3 2 4 4" xfId="33197" xr:uid="{00000000-0005-0000-0000-000043820000}"/>
    <cellStyle name="Separador de milhares 2 4 3 2 5" xfId="33198" xr:uid="{00000000-0005-0000-0000-000044820000}"/>
    <cellStyle name="Separador de milhares 2 4 3 2 5 2" xfId="33199" xr:uid="{00000000-0005-0000-0000-000045820000}"/>
    <cellStyle name="Separador de milhares 2 4 3 2 5 2 2" xfId="33200" xr:uid="{00000000-0005-0000-0000-000046820000}"/>
    <cellStyle name="Separador de milhares 2 4 3 2 5 2 3" xfId="33201" xr:uid="{00000000-0005-0000-0000-000047820000}"/>
    <cellStyle name="Separador de milhares 2 4 3 2 5 3" xfId="33202" xr:uid="{00000000-0005-0000-0000-000048820000}"/>
    <cellStyle name="Separador de milhares 2 4 3 2 5 4" xfId="33203" xr:uid="{00000000-0005-0000-0000-000049820000}"/>
    <cellStyle name="Separador de milhares 2 4 3 2 6" xfId="33204" xr:uid="{00000000-0005-0000-0000-00004A820000}"/>
    <cellStyle name="Separador de milhares 2 4 3 2 6 2" xfId="33205" xr:uid="{00000000-0005-0000-0000-00004B820000}"/>
    <cellStyle name="Separador de milhares 2 4 3 2 6 3" xfId="33206" xr:uid="{00000000-0005-0000-0000-00004C820000}"/>
    <cellStyle name="Separador de milhares 2 4 3 2 7" xfId="33207" xr:uid="{00000000-0005-0000-0000-00004D820000}"/>
    <cellStyle name="Separador de milhares 2 4 3 2 8" xfId="33208" xr:uid="{00000000-0005-0000-0000-00004E820000}"/>
    <cellStyle name="Separador de milhares 2 4 3 2 9" xfId="33209" xr:uid="{00000000-0005-0000-0000-00004F820000}"/>
    <cellStyle name="Separador de milhares 2 4 3 3" xfId="33210" xr:uid="{00000000-0005-0000-0000-000050820000}"/>
    <cellStyle name="Separador de milhares 2 4 3 3 2" xfId="33211" xr:uid="{00000000-0005-0000-0000-000051820000}"/>
    <cellStyle name="Separador de milhares 2 4 3 3 2 2" xfId="33212" xr:uid="{00000000-0005-0000-0000-000052820000}"/>
    <cellStyle name="Separador de milhares 2 4 3 3 2 2 2" xfId="33213" xr:uid="{00000000-0005-0000-0000-000053820000}"/>
    <cellStyle name="Separador de milhares 2 4 3 3 2 2 3" xfId="33214" xr:uid="{00000000-0005-0000-0000-000054820000}"/>
    <cellStyle name="Separador de milhares 2 4 3 3 2 3" xfId="33215" xr:uid="{00000000-0005-0000-0000-000055820000}"/>
    <cellStyle name="Separador de milhares 2 4 3 3 2 4" xfId="33216" xr:uid="{00000000-0005-0000-0000-000056820000}"/>
    <cellStyle name="Separador de milhares 2 4 3 3 3" xfId="33217" xr:uid="{00000000-0005-0000-0000-000057820000}"/>
    <cellStyle name="Separador de milhares 2 4 3 3 3 2" xfId="33218" xr:uid="{00000000-0005-0000-0000-000058820000}"/>
    <cellStyle name="Separador de milhares 2 4 3 3 3 2 2" xfId="33219" xr:uid="{00000000-0005-0000-0000-000059820000}"/>
    <cellStyle name="Separador de milhares 2 4 3 3 3 2 3" xfId="33220" xr:uid="{00000000-0005-0000-0000-00005A820000}"/>
    <cellStyle name="Separador de milhares 2 4 3 3 3 3" xfId="33221" xr:uid="{00000000-0005-0000-0000-00005B820000}"/>
    <cellStyle name="Separador de milhares 2 4 3 3 3 4" xfId="33222" xr:uid="{00000000-0005-0000-0000-00005C820000}"/>
    <cellStyle name="Separador de milhares 2 4 3 3 4" xfId="33223" xr:uid="{00000000-0005-0000-0000-00005D820000}"/>
    <cellStyle name="Separador de milhares 2 4 3 3 4 2" xfId="33224" xr:uid="{00000000-0005-0000-0000-00005E820000}"/>
    <cellStyle name="Separador de milhares 2 4 3 3 4 2 2" xfId="33225" xr:uid="{00000000-0005-0000-0000-00005F820000}"/>
    <cellStyle name="Separador de milhares 2 4 3 3 4 2 3" xfId="33226" xr:uid="{00000000-0005-0000-0000-000060820000}"/>
    <cellStyle name="Separador de milhares 2 4 3 3 4 3" xfId="33227" xr:uid="{00000000-0005-0000-0000-000061820000}"/>
    <cellStyle name="Separador de milhares 2 4 3 3 4 4" xfId="33228" xr:uid="{00000000-0005-0000-0000-000062820000}"/>
    <cellStyle name="Separador de milhares 2 4 3 3 5" xfId="33229" xr:uid="{00000000-0005-0000-0000-000063820000}"/>
    <cellStyle name="Separador de milhares 2 4 3 3 5 2" xfId="33230" xr:uid="{00000000-0005-0000-0000-000064820000}"/>
    <cellStyle name="Separador de milhares 2 4 3 3 5 3" xfId="33231" xr:uid="{00000000-0005-0000-0000-000065820000}"/>
    <cellStyle name="Separador de milhares 2 4 3 3 6" xfId="33232" xr:uid="{00000000-0005-0000-0000-000066820000}"/>
    <cellStyle name="Separador de milhares 2 4 3 3 7" xfId="33233" xr:uid="{00000000-0005-0000-0000-000067820000}"/>
    <cellStyle name="Separador de milhares 2 4 3 4" xfId="33234" xr:uid="{00000000-0005-0000-0000-000068820000}"/>
    <cellStyle name="Separador de milhares 2 4 3 5" xfId="33235" xr:uid="{00000000-0005-0000-0000-000069820000}"/>
    <cellStyle name="Separador de milhares 2 4 3 5 2" xfId="33236" xr:uid="{00000000-0005-0000-0000-00006A820000}"/>
    <cellStyle name="Separador de milhares 2 4 3 5 2 2" xfId="33237" xr:uid="{00000000-0005-0000-0000-00006B820000}"/>
    <cellStyle name="Separador de milhares 2 4 3 5 2 3" xfId="33238" xr:uid="{00000000-0005-0000-0000-00006C820000}"/>
    <cellStyle name="Separador de milhares 2 4 3 5 3" xfId="33239" xr:uid="{00000000-0005-0000-0000-00006D820000}"/>
    <cellStyle name="Separador de milhares 2 4 3 5 4" xfId="33240" xr:uid="{00000000-0005-0000-0000-00006E820000}"/>
    <cellStyle name="Separador de milhares 2 4 3 6" xfId="33241" xr:uid="{00000000-0005-0000-0000-00006F820000}"/>
    <cellStyle name="Separador de milhares 2 4 3 6 2" xfId="33242" xr:uid="{00000000-0005-0000-0000-000070820000}"/>
    <cellStyle name="Separador de milhares 2 4 3 6 2 2" xfId="33243" xr:uid="{00000000-0005-0000-0000-000071820000}"/>
    <cellStyle name="Separador de milhares 2 4 3 6 2 3" xfId="33244" xr:uid="{00000000-0005-0000-0000-000072820000}"/>
    <cellStyle name="Separador de milhares 2 4 3 6 3" xfId="33245" xr:uid="{00000000-0005-0000-0000-000073820000}"/>
    <cellStyle name="Separador de milhares 2 4 3 6 4" xfId="33246" xr:uid="{00000000-0005-0000-0000-000074820000}"/>
    <cellStyle name="Separador de milhares 2 4 3 7" xfId="33247" xr:uid="{00000000-0005-0000-0000-000075820000}"/>
    <cellStyle name="Separador de milhares 2 4 3 7 2" xfId="33248" xr:uid="{00000000-0005-0000-0000-000076820000}"/>
    <cellStyle name="Separador de milhares 2 4 3 7 2 2" xfId="33249" xr:uid="{00000000-0005-0000-0000-000077820000}"/>
    <cellStyle name="Separador de milhares 2 4 3 7 2 3" xfId="33250" xr:uid="{00000000-0005-0000-0000-000078820000}"/>
    <cellStyle name="Separador de milhares 2 4 3 7 3" xfId="33251" xr:uid="{00000000-0005-0000-0000-000079820000}"/>
    <cellStyle name="Separador de milhares 2 4 3 7 4" xfId="33252" xr:uid="{00000000-0005-0000-0000-00007A820000}"/>
    <cellStyle name="Separador de milhares 2 4 3 8" xfId="33253" xr:uid="{00000000-0005-0000-0000-00007B820000}"/>
    <cellStyle name="Separador de milhares 2 4 3 8 2" xfId="33254" xr:uid="{00000000-0005-0000-0000-00007C820000}"/>
    <cellStyle name="Separador de milhares 2 4 3 8 3" xfId="33255" xr:uid="{00000000-0005-0000-0000-00007D820000}"/>
    <cellStyle name="Separador de milhares 2 4 3 9" xfId="33256" xr:uid="{00000000-0005-0000-0000-00007E820000}"/>
    <cellStyle name="Separador de milhares 2 4 4" xfId="33257" xr:uid="{00000000-0005-0000-0000-00007F820000}"/>
    <cellStyle name="Separador de milhares 2 4 4 10" xfId="33258" xr:uid="{00000000-0005-0000-0000-000080820000}"/>
    <cellStyle name="Separador de milhares 2 4 4 11" xfId="33259" xr:uid="{00000000-0005-0000-0000-000081820000}"/>
    <cellStyle name="Separador de milhares 2 4 4 12" xfId="33260" xr:uid="{00000000-0005-0000-0000-000082820000}"/>
    <cellStyle name="Separador de milhares 2 4 4 2" xfId="33261" xr:uid="{00000000-0005-0000-0000-000083820000}"/>
    <cellStyle name="Separador de milhares 2 4 4 2 2" xfId="33262" xr:uid="{00000000-0005-0000-0000-000084820000}"/>
    <cellStyle name="Separador de milhares 2 4 4 2 2 2" xfId="33263" xr:uid="{00000000-0005-0000-0000-000085820000}"/>
    <cellStyle name="Separador de milhares 2 4 4 2 2 2 2" xfId="33264" xr:uid="{00000000-0005-0000-0000-000086820000}"/>
    <cellStyle name="Separador de milhares 2 4 4 2 2 2 2 2" xfId="33265" xr:uid="{00000000-0005-0000-0000-000087820000}"/>
    <cellStyle name="Separador de milhares 2 4 4 2 2 2 2 3" xfId="33266" xr:uid="{00000000-0005-0000-0000-000088820000}"/>
    <cellStyle name="Separador de milhares 2 4 4 2 2 2 3" xfId="33267" xr:uid="{00000000-0005-0000-0000-000089820000}"/>
    <cellStyle name="Separador de milhares 2 4 4 2 2 2 4" xfId="33268" xr:uid="{00000000-0005-0000-0000-00008A820000}"/>
    <cellStyle name="Separador de milhares 2 4 4 2 2 3" xfId="33269" xr:uid="{00000000-0005-0000-0000-00008B820000}"/>
    <cellStyle name="Separador de milhares 2 4 4 2 2 3 2" xfId="33270" xr:uid="{00000000-0005-0000-0000-00008C820000}"/>
    <cellStyle name="Separador de milhares 2 4 4 2 2 3 2 2" xfId="33271" xr:uid="{00000000-0005-0000-0000-00008D820000}"/>
    <cellStyle name="Separador de milhares 2 4 4 2 2 3 2 3" xfId="33272" xr:uid="{00000000-0005-0000-0000-00008E820000}"/>
    <cellStyle name="Separador de milhares 2 4 4 2 2 3 3" xfId="33273" xr:uid="{00000000-0005-0000-0000-00008F820000}"/>
    <cellStyle name="Separador de milhares 2 4 4 2 2 3 4" xfId="33274" xr:uid="{00000000-0005-0000-0000-000090820000}"/>
    <cellStyle name="Separador de milhares 2 4 4 2 2 4" xfId="33275" xr:uid="{00000000-0005-0000-0000-000091820000}"/>
    <cellStyle name="Separador de milhares 2 4 4 2 2 4 2" xfId="33276" xr:uid="{00000000-0005-0000-0000-000092820000}"/>
    <cellStyle name="Separador de milhares 2 4 4 2 2 4 2 2" xfId="33277" xr:uid="{00000000-0005-0000-0000-000093820000}"/>
    <cellStyle name="Separador de milhares 2 4 4 2 2 4 2 3" xfId="33278" xr:uid="{00000000-0005-0000-0000-000094820000}"/>
    <cellStyle name="Separador de milhares 2 4 4 2 2 4 3" xfId="33279" xr:uid="{00000000-0005-0000-0000-000095820000}"/>
    <cellStyle name="Separador de milhares 2 4 4 2 2 4 4" xfId="33280" xr:uid="{00000000-0005-0000-0000-000096820000}"/>
    <cellStyle name="Separador de milhares 2 4 4 2 2 5" xfId="33281" xr:uid="{00000000-0005-0000-0000-000097820000}"/>
    <cellStyle name="Separador de milhares 2 4 4 2 2 5 2" xfId="33282" xr:uid="{00000000-0005-0000-0000-000098820000}"/>
    <cellStyle name="Separador de milhares 2 4 4 2 2 5 3" xfId="33283" xr:uid="{00000000-0005-0000-0000-000099820000}"/>
    <cellStyle name="Separador de milhares 2 4 4 2 2 6" xfId="33284" xr:uid="{00000000-0005-0000-0000-00009A820000}"/>
    <cellStyle name="Separador de milhares 2 4 4 2 2 7" xfId="33285" xr:uid="{00000000-0005-0000-0000-00009B820000}"/>
    <cellStyle name="Separador de milhares 2 4 4 2 3" xfId="33286" xr:uid="{00000000-0005-0000-0000-00009C820000}"/>
    <cellStyle name="Separador de milhares 2 4 4 2 3 2" xfId="33287" xr:uid="{00000000-0005-0000-0000-00009D820000}"/>
    <cellStyle name="Separador de milhares 2 4 4 2 3 2 2" xfId="33288" xr:uid="{00000000-0005-0000-0000-00009E820000}"/>
    <cellStyle name="Separador de milhares 2 4 4 2 3 2 3" xfId="33289" xr:uid="{00000000-0005-0000-0000-00009F820000}"/>
    <cellStyle name="Separador de milhares 2 4 4 2 3 3" xfId="33290" xr:uid="{00000000-0005-0000-0000-0000A0820000}"/>
    <cellStyle name="Separador de milhares 2 4 4 2 3 4" xfId="33291" xr:uid="{00000000-0005-0000-0000-0000A1820000}"/>
    <cellStyle name="Separador de milhares 2 4 4 2 4" xfId="33292" xr:uid="{00000000-0005-0000-0000-0000A2820000}"/>
    <cellStyle name="Separador de milhares 2 4 4 2 4 2" xfId="33293" xr:uid="{00000000-0005-0000-0000-0000A3820000}"/>
    <cellStyle name="Separador de milhares 2 4 4 2 4 2 2" xfId="33294" xr:uid="{00000000-0005-0000-0000-0000A4820000}"/>
    <cellStyle name="Separador de milhares 2 4 4 2 4 2 3" xfId="33295" xr:uid="{00000000-0005-0000-0000-0000A5820000}"/>
    <cellStyle name="Separador de milhares 2 4 4 2 4 3" xfId="33296" xr:uid="{00000000-0005-0000-0000-0000A6820000}"/>
    <cellStyle name="Separador de milhares 2 4 4 2 4 4" xfId="33297" xr:uid="{00000000-0005-0000-0000-0000A7820000}"/>
    <cellStyle name="Separador de milhares 2 4 4 2 5" xfId="33298" xr:uid="{00000000-0005-0000-0000-0000A8820000}"/>
    <cellStyle name="Separador de milhares 2 4 4 2 5 2" xfId="33299" xr:uid="{00000000-0005-0000-0000-0000A9820000}"/>
    <cellStyle name="Separador de milhares 2 4 4 2 5 2 2" xfId="33300" xr:uid="{00000000-0005-0000-0000-0000AA820000}"/>
    <cellStyle name="Separador de milhares 2 4 4 2 5 2 3" xfId="33301" xr:uid="{00000000-0005-0000-0000-0000AB820000}"/>
    <cellStyle name="Separador de milhares 2 4 4 2 5 3" xfId="33302" xr:uid="{00000000-0005-0000-0000-0000AC820000}"/>
    <cellStyle name="Separador de milhares 2 4 4 2 5 4" xfId="33303" xr:uid="{00000000-0005-0000-0000-0000AD820000}"/>
    <cellStyle name="Separador de milhares 2 4 4 2 6" xfId="33304" xr:uid="{00000000-0005-0000-0000-0000AE820000}"/>
    <cellStyle name="Separador de milhares 2 4 4 2 6 2" xfId="33305" xr:uid="{00000000-0005-0000-0000-0000AF820000}"/>
    <cellStyle name="Separador de milhares 2 4 4 2 6 3" xfId="33306" xr:uid="{00000000-0005-0000-0000-0000B0820000}"/>
    <cellStyle name="Separador de milhares 2 4 4 2 7" xfId="33307" xr:uid="{00000000-0005-0000-0000-0000B1820000}"/>
    <cellStyle name="Separador de milhares 2 4 4 2 8" xfId="33308" xr:uid="{00000000-0005-0000-0000-0000B2820000}"/>
    <cellStyle name="Separador de milhares 2 4 4 2 9" xfId="33309" xr:uid="{00000000-0005-0000-0000-0000B3820000}"/>
    <cellStyle name="Separador de milhares 2 4 4 3" xfId="33310" xr:uid="{00000000-0005-0000-0000-0000B4820000}"/>
    <cellStyle name="Separador de milhares 2 4 4 3 2" xfId="33311" xr:uid="{00000000-0005-0000-0000-0000B5820000}"/>
    <cellStyle name="Separador de milhares 2 4 4 3 2 2" xfId="33312" xr:uid="{00000000-0005-0000-0000-0000B6820000}"/>
    <cellStyle name="Separador de milhares 2 4 4 3 2 2 2" xfId="33313" xr:uid="{00000000-0005-0000-0000-0000B7820000}"/>
    <cellStyle name="Separador de milhares 2 4 4 3 2 2 3" xfId="33314" xr:uid="{00000000-0005-0000-0000-0000B8820000}"/>
    <cellStyle name="Separador de milhares 2 4 4 3 2 3" xfId="33315" xr:uid="{00000000-0005-0000-0000-0000B9820000}"/>
    <cellStyle name="Separador de milhares 2 4 4 3 2 4" xfId="33316" xr:uid="{00000000-0005-0000-0000-0000BA820000}"/>
    <cellStyle name="Separador de milhares 2 4 4 3 3" xfId="33317" xr:uid="{00000000-0005-0000-0000-0000BB820000}"/>
    <cellStyle name="Separador de milhares 2 4 4 3 3 2" xfId="33318" xr:uid="{00000000-0005-0000-0000-0000BC820000}"/>
    <cellStyle name="Separador de milhares 2 4 4 3 3 2 2" xfId="33319" xr:uid="{00000000-0005-0000-0000-0000BD820000}"/>
    <cellStyle name="Separador de milhares 2 4 4 3 3 2 3" xfId="33320" xr:uid="{00000000-0005-0000-0000-0000BE820000}"/>
    <cellStyle name="Separador de milhares 2 4 4 3 3 3" xfId="33321" xr:uid="{00000000-0005-0000-0000-0000BF820000}"/>
    <cellStyle name="Separador de milhares 2 4 4 3 3 4" xfId="33322" xr:uid="{00000000-0005-0000-0000-0000C0820000}"/>
    <cellStyle name="Separador de milhares 2 4 4 3 4" xfId="33323" xr:uid="{00000000-0005-0000-0000-0000C1820000}"/>
    <cellStyle name="Separador de milhares 2 4 4 3 4 2" xfId="33324" xr:uid="{00000000-0005-0000-0000-0000C2820000}"/>
    <cellStyle name="Separador de milhares 2 4 4 3 4 2 2" xfId="33325" xr:uid="{00000000-0005-0000-0000-0000C3820000}"/>
    <cellStyle name="Separador de milhares 2 4 4 3 4 2 3" xfId="33326" xr:uid="{00000000-0005-0000-0000-0000C4820000}"/>
    <cellStyle name="Separador de milhares 2 4 4 3 4 3" xfId="33327" xr:uid="{00000000-0005-0000-0000-0000C5820000}"/>
    <cellStyle name="Separador de milhares 2 4 4 3 4 4" xfId="33328" xr:uid="{00000000-0005-0000-0000-0000C6820000}"/>
    <cellStyle name="Separador de milhares 2 4 4 3 5" xfId="33329" xr:uid="{00000000-0005-0000-0000-0000C7820000}"/>
    <cellStyle name="Separador de milhares 2 4 4 3 5 2" xfId="33330" xr:uid="{00000000-0005-0000-0000-0000C8820000}"/>
    <cellStyle name="Separador de milhares 2 4 4 3 5 3" xfId="33331" xr:uid="{00000000-0005-0000-0000-0000C9820000}"/>
    <cellStyle name="Separador de milhares 2 4 4 3 6" xfId="33332" xr:uid="{00000000-0005-0000-0000-0000CA820000}"/>
    <cellStyle name="Separador de milhares 2 4 4 3 7" xfId="33333" xr:uid="{00000000-0005-0000-0000-0000CB820000}"/>
    <cellStyle name="Separador de milhares 2 4 4 4" xfId="33334" xr:uid="{00000000-0005-0000-0000-0000CC820000}"/>
    <cellStyle name="Separador de milhares 2 4 4 5" xfId="33335" xr:uid="{00000000-0005-0000-0000-0000CD820000}"/>
    <cellStyle name="Separador de milhares 2 4 4 5 2" xfId="33336" xr:uid="{00000000-0005-0000-0000-0000CE820000}"/>
    <cellStyle name="Separador de milhares 2 4 4 5 2 2" xfId="33337" xr:uid="{00000000-0005-0000-0000-0000CF820000}"/>
    <cellStyle name="Separador de milhares 2 4 4 5 2 3" xfId="33338" xr:uid="{00000000-0005-0000-0000-0000D0820000}"/>
    <cellStyle name="Separador de milhares 2 4 4 5 3" xfId="33339" xr:uid="{00000000-0005-0000-0000-0000D1820000}"/>
    <cellStyle name="Separador de milhares 2 4 4 5 4" xfId="33340" xr:uid="{00000000-0005-0000-0000-0000D2820000}"/>
    <cellStyle name="Separador de milhares 2 4 4 6" xfId="33341" xr:uid="{00000000-0005-0000-0000-0000D3820000}"/>
    <cellStyle name="Separador de milhares 2 4 4 6 2" xfId="33342" xr:uid="{00000000-0005-0000-0000-0000D4820000}"/>
    <cellStyle name="Separador de milhares 2 4 4 6 2 2" xfId="33343" xr:uid="{00000000-0005-0000-0000-0000D5820000}"/>
    <cellStyle name="Separador de milhares 2 4 4 6 2 3" xfId="33344" xr:uid="{00000000-0005-0000-0000-0000D6820000}"/>
    <cellStyle name="Separador de milhares 2 4 4 6 3" xfId="33345" xr:uid="{00000000-0005-0000-0000-0000D7820000}"/>
    <cellStyle name="Separador de milhares 2 4 4 6 4" xfId="33346" xr:uid="{00000000-0005-0000-0000-0000D8820000}"/>
    <cellStyle name="Separador de milhares 2 4 4 7" xfId="33347" xr:uid="{00000000-0005-0000-0000-0000D9820000}"/>
    <cellStyle name="Separador de milhares 2 4 4 7 2" xfId="33348" xr:uid="{00000000-0005-0000-0000-0000DA820000}"/>
    <cellStyle name="Separador de milhares 2 4 4 7 2 2" xfId="33349" xr:uid="{00000000-0005-0000-0000-0000DB820000}"/>
    <cellStyle name="Separador de milhares 2 4 4 7 2 3" xfId="33350" xr:uid="{00000000-0005-0000-0000-0000DC820000}"/>
    <cellStyle name="Separador de milhares 2 4 4 7 3" xfId="33351" xr:uid="{00000000-0005-0000-0000-0000DD820000}"/>
    <cellStyle name="Separador de milhares 2 4 4 7 4" xfId="33352" xr:uid="{00000000-0005-0000-0000-0000DE820000}"/>
    <cellStyle name="Separador de milhares 2 4 4 8" xfId="33353" xr:uid="{00000000-0005-0000-0000-0000DF820000}"/>
    <cellStyle name="Separador de milhares 2 4 4 8 2" xfId="33354" xr:uid="{00000000-0005-0000-0000-0000E0820000}"/>
    <cellStyle name="Separador de milhares 2 4 4 8 3" xfId="33355" xr:uid="{00000000-0005-0000-0000-0000E1820000}"/>
    <cellStyle name="Separador de milhares 2 4 4 9" xfId="33356" xr:uid="{00000000-0005-0000-0000-0000E2820000}"/>
    <cellStyle name="Separador de milhares 2 4 5" xfId="33357" xr:uid="{00000000-0005-0000-0000-0000E3820000}"/>
    <cellStyle name="Separador de milhares 2 4 5 2" xfId="33358" xr:uid="{00000000-0005-0000-0000-0000E4820000}"/>
    <cellStyle name="Separador de milhares 2 4 5 3" xfId="33359" xr:uid="{00000000-0005-0000-0000-0000E5820000}"/>
    <cellStyle name="Separador de milhares 2 4 5 3 2" xfId="33360" xr:uid="{00000000-0005-0000-0000-0000E6820000}"/>
    <cellStyle name="Separador de milhares 2 4 5 3 2 2" xfId="33361" xr:uid="{00000000-0005-0000-0000-0000E7820000}"/>
    <cellStyle name="Separador de milhares 2 4 5 3 2 2 2" xfId="33362" xr:uid="{00000000-0005-0000-0000-0000E8820000}"/>
    <cellStyle name="Separador de milhares 2 4 5 3 2 2 3" xfId="33363" xr:uid="{00000000-0005-0000-0000-0000E9820000}"/>
    <cellStyle name="Separador de milhares 2 4 5 3 2 3" xfId="33364" xr:uid="{00000000-0005-0000-0000-0000EA820000}"/>
    <cellStyle name="Separador de milhares 2 4 5 3 2 4" xfId="33365" xr:uid="{00000000-0005-0000-0000-0000EB820000}"/>
    <cellStyle name="Separador de milhares 2 4 5 3 3" xfId="33366" xr:uid="{00000000-0005-0000-0000-0000EC820000}"/>
    <cellStyle name="Separador de milhares 2 4 5 3 3 2" xfId="33367" xr:uid="{00000000-0005-0000-0000-0000ED820000}"/>
    <cellStyle name="Separador de milhares 2 4 5 3 3 2 2" xfId="33368" xr:uid="{00000000-0005-0000-0000-0000EE820000}"/>
    <cellStyle name="Separador de milhares 2 4 5 3 3 2 3" xfId="33369" xr:uid="{00000000-0005-0000-0000-0000EF820000}"/>
    <cellStyle name="Separador de milhares 2 4 5 3 3 3" xfId="33370" xr:uid="{00000000-0005-0000-0000-0000F0820000}"/>
    <cellStyle name="Separador de milhares 2 4 5 3 3 4" xfId="33371" xr:uid="{00000000-0005-0000-0000-0000F1820000}"/>
    <cellStyle name="Separador de milhares 2 4 5 3 4" xfId="33372" xr:uid="{00000000-0005-0000-0000-0000F2820000}"/>
    <cellStyle name="Separador de milhares 2 4 5 3 4 2" xfId="33373" xr:uid="{00000000-0005-0000-0000-0000F3820000}"/>
    <cellStyle name="Separador de milhares 2 4 5 3 4 2 2" xfId="33374" xr:uid="{00000000-0005-0000-0000-0000F4820000}"/>
    <cellStyle name="Separador de milhares 2 4 5 3 4 2 3" xfId="33375" xr:uid="{00000000-0005-0000-0000-0000F5820000}"/>
    <cellStyle name="Separador de milhares 2 4 5 3 4 3" xfId="33376" xr:uid="{00000000-0005-0000-0000-0000F6820000}"/>
    <cellStyle name="Separador de milhares 2 4 5 3 4 4" xfId="33377" xr:uid="{00000000-0005-0000-0000-0000F7820000}"/>
    <cellStyle name="Separador de milhares 2 4 5 3 5" xfId="33378" xr:uid="{00000000-0005-0000-0000-0000F8820000}"/>
    <cellStyle name="Separador de milhares 2 4 5 3 5 2" xfId="33379" xr:uid="{00000000-0005-0000-0000-0000F9820000}"/>
    <cellStyle name="Separador de milhares 2 4 5 3 5 3" xfId="33380" xr:uid="{00000000-0005-0000-0000-0000FA820000}"/>
    <cellStyle name="Separador de milhares 2 4 5 3 6" xfId="33381" xr:uid="{00000000-0005-0000-0000-0000FB820000}"/>
    <cellStyle name="Separador de milhares 2 4 5 3 7" xfId="33382" xr:uid="{00000000-0005-0000-0000-0000FC820000}"/>
    <cellStyle name="Separador de milhares 2 4 6" xfId="33383" xr:uid="{00000000-0005-0000-0000-0000FD820000}"/>
    <cellStyle name="Separador de milhares 2 4 6 2" xfId="33384" xr:uid="{00000000-0005-0000-0000-0000FE820000}"/>
    <cellStyle name="Separador de milhares 2 4 6 2 2" xfId="33385" xr:uid="{00000000-0005-0000-0000-0000FF820000}"/>
    <cellStyle name="Separador de milhares 2 4 6 2 2 2" xfId="33386" xr:uid="{00000000-0005-0000-0000-000000830000}"/>
    <cellStyle name="Separador de milhares 2 4 6 2 2 2 2" xfId="33387" xr:uid="{00000000-0005-0000-0000-000001830000}"/>
    <cellStyle name="Separador de milhares 2 4 6 2 2 2 3" xfId="33388" xr:uid="{00000000-0005-0000-0000-000002830000}"/>
    <cellStyle name="Separador de milhares 2 4 6 2 2 3" xfId="33389" xr:uid="{00000000-0005-0000-0000-000003830000}"/>
    <cellStyle name="Separador de milhares 2 4 6 2 2 4" xfId="33390" xr:uid="{00000000-0005-0000-0000-000004830000}"/>
    <cellStyle name="Separador de milhares 2 4 6 2 3" xfId="33391" xr:uid="{00000000-0005-0000-0000-000005830000}"/>
    <cellStyle name="Separador de milhares 2 4 6 2 3 2" xfId="33392" xr:uid="{00000000-0005-0000-0000-000006830000}"/>
    <cellStyle name="Separador de milhares 2 4 6 2 3 2 2" xfId="33393" xr:uid="{00000000-0005-0000-0000-000007830000}"/>
    <cellStyle name="Separador de milhares 2 4 6 2 3 2 3" xfId="33394" xr:uid="{00000000-0005-0000-0000-000008830000}"/>
    <cellStyle name="Separador de milhares 2 4 6 2 3 3" xfId="33395" xr:uid="{00000000-0005-0000-0000-000009830000}"/>
    <cellStyle name="Separador de milhares 2 4 6 2 3 4" xfId="33396" xr:uid="{00000000-0005-0000-0000-00000A830000}"/>
    <cellStyle name="Separador de milhares 2 4 6 2 4" xfId="33397" xr:uid="{00000000-0005-0000-0000-00000B830000}"/>
    <cellStyle name="Separador de milhares 2 4 6 2 4 2" xfId="33398" xr:uid="{00000000-0005-0000-0000-00000C830000}"/>
    <cellStyle name="Separador de milhares 2 4 6 2 4 2 2" xfId="33399" xr:uid="{00000000-0005-0000-0000-00000D830000}"/>
    <cellStyle name="Separador de milhares 2 4 6 2 4 2 3" xfId="33400" xr:uid="{00000000-0005-0000-0000-00000E830000}"/>
    <cellStyle name="Separador de milhares 2 4 6 2 4 3" xfId="33401" xr:uid="{00000000-0005-0000-0000-00000F830000}"/>
    <cellStyle name="Separador de milhares 2 4 6 2 4 4" xfId="33402" xr:uid="{00000000-0005-0000-0000-000010830000}"/>
    <cellStyle name="Separador de milhares 2 4 6 2 5" xfId="33403" xr:uid="{00000000-0005-0000-0000-000011830000}"/>
    <cellStyle name="Separador de milhares 2 4 6 2 5 2" xfId="33404" xr:uid="{00000000-0005-0000-0000-000012830000}"/>
    <cellStyle name="Separador de milhares 2 4 6 2 5 3" xfId="33405" xr:uid="{00000000-0005-0000-0000-000013830000}"/>
    <cellStyle name="Separador de milhares 2 4 6 2 6" xfId="33406" xr:uid="{00000000-0005-0000-0000-000014830000}"/>
    <cellStyle name="Separador de milhares 2 4 6 2 7" xfId="33407" xr:uid="{00000000-0005-0000-0000-000015830000}"/>
    <cellStyle name="Separador de milhares 2 4 6 3" xfId="33408" xr:uid="{00000000-0005-0000-0000-000016830000}"/>
    <cellStyle name="Separador de milhares 2 4 6 3 2" xfId="33409" xr:uid="{00000000-0005-0000-0000-000017830000}"/>
    <cellStyle name="Separador de milhares 2 4 6 3 2 2" xfId="33410" xr:uid="{00000000-0005-0000-0000-000018830000}"/>
    <cellStyle name="Separador de milhares 2 4 6 3 2 3" xfId="33411" xr:uid="{00000000-0005-0000-0000-000019830000}"/>
    <cellStyle name="Separador de milhares 2 4 6 3 3" xfId="33412" xr:uid="{00000000-0005-0000-0000-00001A830000}"/>
    <cellStyle name="Separador de milhares 2 4 6 3 4" xfId="33413" xr:uid="{00000000-0005-0000-0000-00001B830000}"/>
    <cellStyle name="Separador de milhares 2 4 6 4" xfId="33414" xr:uid="{00000000-0005-0000-0000-00001C830000}"/>
    <cellStyle name="Separador de milhares 2 4 6 4 2" xfId="33415" xr:uid="{00000000-0005-0000-0000-00001D830000}"/>
    <cellStyle name="Separador de milhares 2 4 6 4 2 2" xfId="33416" xr:uid="{00000000-0005-0000-0000-00001E830000}"/>
    <cellStyle name="Separador de milhares 2 4 6 4 2 3" xfId="33417" xr:uid="{00000000-0005-0000-0000-00001F830000}"/>
    <cellStyle name="Separador de milhares 2 4 6 4 3" xfId="33418" xr:uid="{00000000-0005-0000-0000-000020830000}"/>
    <cellStyle name="Separador de milhares 2 4 6 4 4" xfId="33419" xr:uid="{00000000-0005-0000-0000-000021830000}"/>
    <cellStyle name="Separador de milhares 2 4 6 5" xfId="33420" xr:uid="{00000000-0005-0000-0000-000022830000}"/>
    <cellStyle name="Separador de milhares 2 4 6 5 2" xfId="33421" xr:uid="{00000000-0005-0000-0000-000023830000}"/>
    <cellStyle name="Separador de milhares 2 4 6 5 2 2" xfId="33422" xr:uid="{00000000-0005-0000-0000-000024830000}"/>
    <cellStyle name="Separador de milhares 2 4 6 5 2 3" xfId="33423" xr:uid="{00000000-0005-0000-0000-000025830000}"/>
    <cellStyle name="Separador de milhares 2 4 6 5 3" xfId="33424" xr:uid="{00000000-0005-0000-0000-000026830000}"/>
    <cellStyle name="Separador de milhares 2 4 6 5 4" xfId="33425" xr:uid="{00000000-0005-0000-0000-000027830000}"/>
    <cellStyle name="Separador de milhares 2 4 6 6" xfId="33426" xr:uid="{00000000-0005-0000-0000-000028830000}"/>
    <cellStyle name="Separador de milhares 2 4 6 6 2" xfId="33427" xr:uid="{00000000-0005-0000-0000-000029830000}"/>
    <cellStyle name="Separador de milhares 2 4 6 6 3" xfId="33428" xr:uid="{00000000-0005-0000-0000-00002A830000}"/>
    <cellStyle name="Separador de milhares 2 4 6 7" xfId="33429" xr:uid="{00000000-0005-0000-0000-00002B830000}"/>
    <cellStyle name="Separador de milhares 2 4 6 8" xfId="33430" xr:uid="{00000000-0005-0000-0000-00002C830000}"/>
    <cellStyle name="Separador de milhares 2 4 6 9" xfId="33431" xr:uid="{00000000-0005-0000-0000-00002D830000}"/>
    <cellStyle name="Separador de milhares 2 4 7" xfId="33432" xr:uid="{00000000-0005-0000-0000-00002E830000}"/>
    <cellStyle name="Separador de milhares 2 4 7 2" xfId="33433" xr:uid="{00000000-0005-0000-0000-00002F830000}"/>
    <cellStyle name="Separador de milhares 2 4 7 2 2" xfId="33434" xr:uid="{00000000-0005-0000-0000-000030830000}"/>
    <cellStyle name="Separador de milhares 2 4 7 2 2 2" xfId="33435" xr:uid="{00000000-0005-0000-0000-000031830000}"/>
    <cellStyle name="Separador de milhares 2 4 7 2 2 2 2" xfId="33436" xr:uid="{00000000-0005-0000-0000-000032830000}"/>
    <cellStyle name="Separador de milhares 2 4 7 2 2 2 3" xfId="33437" xr:uid="{00000000-0005-0000-0000-000033830000}"/>
    <cellStyle name="Separador de milhares 2 4 7 2 2 3" xfId="33438" xr:uid="{00000000-0005-0000-0000-000034830000}"/>
    <cellStyle name="Separador de milhares 2 4 7 2 2 4" xfId="33439" xr:uid="{00000000-0005-0000-0000-000035830000}"/>
    <cellStyle name="Separador de milhares 2 4 7 2 3" xfId="33440" xr:uid="{00000000-0005-0000-0000-000036830000}"/>
    <cellStyle name="Separador de milhares 2 4 7 2 3 2" xfId="33441" xr:uid="{00000000-0005-0000-0000-000037830000}"/>
    <cellStyle name="Separador de milhares 2 4 7 2 3 2 2" xfId="33442" xr:uid="{00000000-0005-0000-0000-000038830000}"/>
    <cellStyle name="Separador de milhares 2 4 7 2 3 2 3" xfId="33443" xr:uid="{00000000-0005-0000-0000-000039830000}"/>
    <cellStyle name="Separador de milhares 2 4 7 2 3 3" xfId="33444" xr:uid="{00000000-0005-0000-0000-00003A830000}"/>
    <cellStyle name="Separador de milhares 2 4 7 2 3 4" xfId="33445" xr:uid="{00000000-0005-0000-0000-00003B830000}"/>
    <cellStyle name="Separador de milhares 2 4 7 2 4" xfId="33446" xr:uid="{00000000-0005-0000-0000-00003C830000}"/>
    <cellStyle name="Separador de milhares 2 4 7 2 4 2" xfId="33447" xr:uid="{00000000-0005-0000-0000-00003D830000}"/>
    <cellStyle name="Separador de milhares 2 4 7 2 4 2 2" xfId="33448" xr:uid="{00000000-0005-0000-0000-00003E830000}"/>
    <cellStyle name="Separador de milhares 2 4 7 2 4 2 3" xfId="33449" xr:uid="{00000000-0005-0000-0000-00003F830000}"/>
    <cellStyle name="Separador de milhares 2 4 7 2 4 3" xfId="33450" xr:uid="{00000000-0005-0000-0000-000040830000}"/>
    <cellStyle name="Separador de milhares 2 4 7 2 4 4" xfId="33451" xr:uid="{00000000-0005-0000-0000-000041830000}"/>
    <cellStyle name="Separador de milhares 2 4 7 2 5" xfId="33452" xr:uid="{00000000-0005-0000-0000-000042830000}"/>
    <cellStyle name="Separador de milhares 2 4 7 2 5 2" xfId="33453" xr:uid="{00000000-0005-0000-0000-000043830000}"/>
    <cellStyle name="Separador de milhares 2 4 7 2 5 3" xfId="33454" xr:uid="{00000000-0005-0000-0000-000044830000}"/>
    <cellStyle name="Separador de milhares 2 4 7 2 6" xfId="33455" xr:uid="{00000000-0005-0000-0000-000045830000}"/>
    <cellStyle name="Separador de milhares 2 4 7 2 7" xfId="33456" xr:uid="{00000000-0005-0000-0000-000046830000}"/>
    <cellStyle name="Separador de milhares 2 4 7 3" xfId="33457" xr:uid="{00000000-0005-0000-0000-000047830000}"/>
    <cellStyle name="Separador de milhares 2 4 7 3 2" xfId="33458" xr:uid="{00000000-0005-0000-0000-000048830000}"/>
    <cellStyle name="Separador de milhares 2 4 7 3 2 2" xfId="33459" xr:uid="{00000000-0005-0000-0000-000049830000}"/>
    <cellStyle name="Separador de milhares 2 4 7 3 2 3" xfId="33460" xr:uid="{00000000-0005-0000-0000-00004A830000}"/>
    <cellStyle name="Separador de milhares 2 4 7 3 3" xfId="33461" xr:uid="{00000000-0005-0000-0000-00004B830000}"/>
    <cellStyle name="Separador de milhares 2 4 7 3 4" xfId="33462" xr:uid="{00000000-0005-0000-0000-00004C830000}"/>
    <cellStyle name="Separador de milhares 2 4 7 4" xfId="33463" xr:uid="{00000000-0005-0000-0000-00004D830000}"/>
    <cellStyle name="Separador de milhares 2 4 7 4 2" xfId="33464" xr:uid="{00000000-0005-0000-0000-00004E830000}"/>
    <cellStyle name="Separador de milhares 2 4 7 4 2 2" xfId="33465" xr:uid="{00000000-0005-0000-0000-00004F830000}"/>
    <cellStyle name="Separador de milhares 2 4 7 4 2 3" xfId="33466" xr:uid="{00000000-0005-0000-0000-000050830000}"/>
    <cellStyle name="Separador de milhares 2 4 7 4 3" xfId="33467" xr:uid="{00000000-0005-0000-0000-000051830000}"/>
    <cellStyle name="Separador de milhares 2 4 7 4 4" xfId="33468" xr:uid="{00000000-0005-0000-0000-000052830000}"/>
    <cellStyle name="Separador de milhares 2 4 7 5" xfId="33469" xr:uid="{00000000-0005-0000-0000-000053830000}"/>
    <cellStyle name="Separador de milhares 2 4 7 5 2" xfId="33470" xr:uid="{00000000-0005-0000-0000-000054830000}"/>
    <cellStyle name="Separador de milhares 2 4 7 5 2 2" xfId="33471" xr:uid="{00000000-0005-0000-0000-000055830000}"/>
    <cellStyle name="Separador de milhares 2 4 7 5 2 3" xfId="33472" xr:uid="{00000000-0005-0000-0000-000056830000}"/>
    <cellStyle name="Separador de milhares 2 4 7 5 3" xfId="33473" xr:uid="{00000000-0005-0000-0000-000057830000}"/>
    <cellStyle name="Separador de milhares 2 4 7 5 4" xfId="33474" xr:uid="{00000000-0005-0000-0000-000058830000}"/>
    <cellStyle name="Separador de milhares 2 4 7 6" xfId="33475" xr:uid="{00000000-0005-0000-0000-000059830000}"/>
    <cellStyle name="Separador de milhares 2 4 7 6 2" xfId="33476" xr:uid="{00000000-0005-0000-0000-00005A830000}"/>
    <cellStyle name="Separador de milhares 2 4 7 6 3" xfId="33477" xr:uid="{00000000-0005-0000-0000-00005B830000}"/>
    <cellStyle name="Separador de milhares 2 4 7 7" xfId="33478" xr:uid="{00000000-0005-0000-0000-00005C830000}"/>
    <cellStyle name="Separador de milhares 2 4 7 8" xfId="33479" xr:uid="{00000000-0005-0000-0000-00005D830000}"/>
    <cellStyle name="Separador de milhares 2 4 7 9" xfId="33480" xr:uid="{00000000-0005-0000-0000-00005E830000}"/>
    <cellStyle name="Separador de milhares 2 4 8" xfId="33481" xr:uid="{00000000-0005-0000-0000-00005F830000}"/>
    <cellStyle name="Separador de milhares 2 4 8 2" xfId="33482" xr:uid="{00000000-0005-0000-0000-000060830000}"/>
    <cellStyle name="Separador de milhares 2 4 8 2 2" xfId="33483" xr:uid="{00000000-0005-0000-0000-000061830000}"/>
    <cellStyle name="Separador de milhares 2 4 8 2 2 2" xfId="33484" xr:uid="{00000000-0005-0000-0000-000062830000}"/>
    <cellStyle name="Separador de milhares 2 4 8 2 2 2 2" xfId="33485" xr:uid="{00000000-0005-0000-0000-000063830000}"/>
    <cellStyle name="Separador de milhares 2 4 8 2 2 2 3" xfId="33486" xr:uid="{00000000-0005-0000-0000-000064830000}"/>
    <cellStyle name="Separador de milhares 2 4 8 2 2 3" xfId="33487" xr:uid="{00000000-0005-0000-0000-000065830000}"/>
    <cellStyle name="Separador de milhares 2 4 8 2 2 4" xfId="33488" xr:uid="{00000000-0005-0000-0000-000066830000}"/>
    <cellStyle name="Separador de milhares 2 4 8 2 3" xfId="33489" xr:uid="{00000000-0005-0000-0000-000067830000}"/>
    <cellStyle name="Separador de milhares 2 4 8 2 3 2" xfId="33490" xr:uid="{00000000-0005-0000-0000-000068830000}"/>
    <cellStyle name="Separador de milhares 2 4 8 2 3 2 2" xfId="33491" xr:uid="{00000000-0005-0000-0000-000069830000}"/>
    <cellStyle name="Separador de milhares 2 4 8 2 3 2 3" xfId="33492" xr:uid="{00000000-0005-0000-0000-00006A830000}"/>
    <cellStyle name="Separador de milhares 2 4 8 2 3 3" xfId="33493" xr:uid="{00000000-0005-0000-0000-00006B830000}"/>
    <cellStyle name="Separador de milhares 2 4 8 2 3 4" xfId="33494" xr:uid="{00000000-0005-0000-0000-00006C830000}"/>
    <cellStyle name="Separador de milhares 2 4 8 2 4" xfId="33495" xr:uid="{00000000-0005-0000-0000-00006D830000}"/>
    <cellStyle name="Separador de milhares 2 4 8 2 4 2" xfId="33496" xr:uid="{00000000-0005-0000-0000-00006E830000}"/>
    <cellStyle name="Separador de milhares 2 4 8 2 4 2 2" xfId="33497" xr:uid="{00000000-0005-0000-0000-00006F830000}"/>
    <cellStyle name="Separador de milhares 2 4 8 2 4 2 3" xfId="33498" xr:uid="{00000000-0005-0000-0000-000070830000}"/>
    <cellStyle name="Separador de milhares 2 4 8 2 4 3" xfId="33499" xr:uid="{00000000-0005-0000-0000-000071830000}"/>
    <cellStyle name="Separador de milhares 2 4 8 2 4 4" xfId="33500" xr:uid="{00000000-0005-0000-0000-000072830000}"/>
    <cellStyle name="Separador de milhares 2 4 8 2 5" xfId="33501" xr:uid="{00000000-0005-0000-0000-000073830000}"/>
    <cellStyle name="Separador de milhares 2 4 8 2 5 2" xfId="33502" xr:uid="{00000000-0005-0000-0000-000074830000}"/>
    <cellStyle name="Separador de milhares 2 4 8 2 5 3" xfId="33503" xr:uid="{00000000-0005-0000-0000-000075830000}"/>
    <cellStyle name="Separador de milhares 2 4 8 2 6" xfId="33504" xr:uid="{00000000-0005-0000-0000-000076830000}"/>
    <cellStyle name="Separador de milhares 2 4 8 2 7" xfId="33505" xr:uid="{00000000-0005-0000-0000-000077830000}"/>
    <cellStyle name="Separador de milhares 2 4 8 3" xfId="33506" xr:uid="{00000000-0005-0000-0000-000078830000}"/>
    <cellStyle name="Separador de milhares 2 4 8 3 2" xfId="33507" xr:uid="{00000000-0005-0000-0000-000079830000}"/>
    <cellStyle name="Separador de milhares 2 4 8 3 2 2" xfId="33508" xr:uid="{00000000-0005-0000-0000-00007A830000}"/>
    <cellStyle name="Separador de milhares 2 4 8 3 2 3" xfId="33509" xr:uid="{00000000-0005-0000-0000-00007B830000}"/>
    <cellStyle name="Separador de milhares 2 4 8 3 3" xfId="33510" xr:uid="{00000000-0005-0000-0000-00007C830000}"/>
    <cellStyle name="Separador de milhares 2 4 8 3 4" xfId="33511" xr:uid="{00000000-0005-0000-0000-00007D830000}"/>
    <cellStyle name="Separador de milhares 2 4 8 4" xfId="33512" xr:uid="{00000000-0005-0000-0000-00007E830000}"/>
    <cellStyle name="Separador de milhares 2 4 8 4 2" xfId="33513" xr:uid="{00000000-0005-0000-0000-00007F830000}"/>
    <cellStyle name="Separador de milhares 2 4 8 4 2 2" xfId="33514" xr:uid="{00000000-0005-0000-0000-000080830000}"/>
    <cellStyle name="Separador de milhares 2 4 8 4 2 3" xfId="33515" xr:uid="{00000000-0005-0000-0000-000081830000}"/>
    <cellStyle name="Separador de milhares 2 4 8 4 3" xfId="33516" xr:uid="{00000000-0005-0000-0000-000082830000}"/>
    <cellStyle name="Separador de milhares 2 4 8 4 4" xfId="33517" xr:uid="{00000000-0005-0000-0000-000083830000}"/>
    <cellStyle name="Separador de milhares 2 4 8 5" xfId="33518" xr:uid="{00000000-0005-0000-0000-000084830000}"/>
    <cellStyle name="Separador de milhares 2 4 8 5 2" xfId="33519" xr:uid="{00000000-0005-0000-0000-000085830000}"/>
    <cellStyle name="Separador de milhares 2 4 8 5 2 2" xfId="33520" xr:uid="{00000000-0005-0000-0000-000086830000}"/>
    <cellStyle name="Separador de milhares 2 4 8 5 2 3" xfId="33521" xr:uid="{00000000-0005-0000-0000-000087830000}"/>
    <cellStyle name="Separador de milhares 2 4 8 5 3" xfId="33522" xr:uid="{00000000-0005-0000-0000-000088830000}"/>
    <cellStyle name="Separador de milhares 2 4 8 5 4" xfId="33523" xr:uid="{00000000-0005-0000-0000-000089830000}"/>
    <cellStyle name="Separador de milhares 2 4 8 6" xfId="33524" xr:uid="{00000000-0005-0000-0000-00008A830000}"/>
    <cellStyle name="Separador de milhares 2 4 8 6 2" xfId="33525" xr:uid="{00000000-0005-0000-0000-00008B830000}"/>
    <cellStyle name="Separador de milhares 2 4 8 6 3" xfId="33526" xr:uid="{00000000-0005-0000-0000-00008C830000}"/>
    <cellStyle name="Separador de milhares 2 4 8 7" xfId="33527" xr:uid="{00000000-0005-0000-0000-00008D830000}"/>
    <cellStyle name="Separador de milhares 2 4 8 8" xfId="33528" xr:uid="{00000000-0005-0000-0000-00008E830000}"/>
    <cellStyle name="Separador de milhares 2 4 8 9" xfId="33529" xr:uid="{00000000-0005-0000-0000-00008F830000}"/>
    <cellStyle name="Separador de milhares 2 4 9" xfId="33530" xr:uid="{00000000-0005-0000-0000-000090830000}"/>
    <cellStyle name="Separador de milhares 2 4 9 2" xfId="33531" xr:uid="{00000000-0005-0000-0000-000091830000}"/>
    <cellStyle name="Separador de milhares 2 4 9 2 2" xfId="33532" xr:uid="{00000000-0005-0000-0000-000092830000}"/>
    <cellStyle name="Separador de milhares 2 4 9 2 2 2" xfId="33533" xr:uid="{00000000-0005-0000-0000-000093830000}"/>
    <cellStyle name="Separador de milhares 2 4 9 2 2 2 2" xfId="33534" xr:uid="{00000000-0005-0000-0000-000094830000}"/>
    <cellStyle name="Separador de milhares 2 4 9 2 2 2 3" xfId="33535" xr:uid="{00000000-0005-0000-0000-000095830000}"/>
    <cellStyle name="Separador de milhares 2 4 9 2 2 3" xfId="33536" xr:uid="{00000000-0005-0000-0000-000096830000}"/>
    <cellStyle name="Separador de milhares 2 4 9 2 2 4" xfId="33537" xr:uid="{00000000-0005-0000-0000-000097830000}"/>
    <cellStyle name="Separador de milhares 2 4 9 2 3" xfId="33538" xr:uid="{00000000-0005-0000-0000-000098830000}"/>
    <cellStyle name="Separador de milhares 2 4 9 2 3 2" xfId="33539" xr:uid="{00000000-0005-0000-0000-000099830000}"/>
    <cellStyle name="Separador de milhares 2 4 9 2 3 2 2" xfId="33540" xr:uid="{00000000-0005-0000-0000-00009A830000}"/>
    <cellStyle name="Separador de milhares 2 4 9 2 3 2 3" xfId="33541" xr:uid="{00000000-0005-0000-0000-00009B830000}"/>
    <cellStyle name="Separador de milhares 2 4 9 2 3 3" xfId="33542" xr:uid="{00000000-0005-0000-0000-00009C830000}"/>
    <cellStyle name="Separador de milhares 2 4 9 2 3 4" xfId="33543" xr:uid="{00000000-0005-0000-0000-00009D830000}"/>
    <cellStyle name="Separador de milhares 2 4 9 2 4" xfId="33544" xr:uid="{00000000-0005-0000-0000-00009E830000}"/>
    <cellStyle name="Separador de milhares 2 4 9 2 4 2" xfId="33545" xr:uid="{00000000-0005-0000-0000-00009F830000}"/>
    <cellStyle name="Separador de milhares 2 4 9 2 4 2 2" xfId="33546" xr:uid="{00000000-0005-0000-0000-0000A0830000}"/>
    <cellStyle name="Separador de milhares 2 4 9 2 4 2 3" xfId="33547" xr:uid="{00000000-0005-0000-0000-0000A1830000}"/>
    <cellStyle name="Separador de milhares 2 4 9 2 4 3" xfId="33548" xr:uid="{00000000-0005-0000-0000-0000A2830000}"/>
    <cellStyle name="Separador de milhares 2 4 9 2 4 4" xfId="33549" xr:uid="{00000000-0005-0000-0000-0000A3830000}"/>
    <cellStyle name="Separador de milhares 2 4 9 2 5" xfId="33550" xr:uid="{00000000-0005-0000-0000-0000A4830000}"/>
    <cellStyle name="Separador de milhares 2 4 9 2 5 2" xfId="33551" xr:uid="{00000000-0005-0000-0000-0000A5830000}"/>
    <cellStyle name="Separador de milhares 2 4 9 2 5 3" xfId="33552" xr:uid="{00000000-0005-0000-0000-0000A6830000}"/>
    <cellStyle name="Separador de milhares 2 4 9 2 6" xfId="33553" xr:uid="{00000000-0005-0000-0000-0000A7830000}"/>
    <cellStyle name="Separador de milhares 2 4 9 2 7" xfId="33554" xr:uid="{00000000-0005-0000-0000-0000A8830000}"/>
    <cellStyle name="Separador de milhares 2 4 9 3" xfId="33555" xr:uid="{00000000-0005-0000-0000-0000A9830000}"/>
    <cellStyle name="Separador de milhares 2 4 9 3 2" xfId="33556" xr:uid="{00000000-0005-0000-0000-0000AA830000}"/>
    <cellStyle name="Separador de milhares 2 4 9 3 2 2" xfId="33557" xr:uid="{00000000-0005-0000-0000-0000AB830000}"/>
    <cellStyle name="Separador de milhares 2 4 9 3 2 3" xfId="33558" xr:uid="{00000000-0005-0000-0000-0000AC830000}"/>
    <cellStyle name="Separador de milhares 2 4 9 3 3" xfId="33559" xr:uid="{00000000-0005-0000-0000-0000AD830000}"/>
    <cellStyle name="Separador de milhares 2 4 9 3 4" xfId="33560" xr:uid="{00000000-0005-0000-0000-0000AE830000}"/>
    <cellStyle name="Separador de milhares 2 4 9 4" xfId="33561" xr:uid="{00000000-0005-0000-0000-0000AF830000}"/>
    <cellStyle name="Separador de milhares 2 4 9 4 2" xfId="33562" xr:uid="{00000000-0005-0000-0000-0000B0830000}"/>
    <cellStyle name="Separador de milhares 2 4 9 4 2 2" xfId="33563" xr:uid="{00000000-0005-0000-0000-0000B1830000}"/>
    <cellStyle name="Separador de milhares 2 4 9 4 2 3" xfId="33564" xr:uid="{00000000-0005-0000-0000-0000B2830000}"/>
    <cellStyle name="Separador de milhares 2 4 9 4 3" xfId="33565" xr:uid="{00000000-0005-0000-0000-0000B3830000}"/>
    <cellStyle name="Separador de milhares 2 4 9 4 4" xfId="33566" xr:uid="{00000000-0005-0000-0000-0000B4830000}"/>
    <cellStyle name="Separador de milhares 2 4 9 5" xfId="33567" xr:uid="{00000000-0005-0000-0000-0000B5830000}"/>
    <cellStyle name="Separador de milhares 2 4 9 5 2" xfId="33568" xr:uid="{00000000-0005-0000-0000-0000B6830000}"/>
    <cellStyle name="Separador de milhares 2 4 9 5 2 2" xfId="33569" xr:uid="{00000000-0005-0000-0000-0000B7830000}"/>
    <cellStyle name="Separador de milhares 2 4 9 5 2 3" xfId="33570" xr:uid="{00000000-0005-0000-0000-0000B8830000}"/>
    <cellStyle name="Separador de milhares 2 4 9 5 3" xfId="33571" xr:uid="{00000000-0005-0000-0000-0000B9830000}"/>
    <cellStyle name="Separador de milhares 2 4 9 5 4" xfId="33572" xr:uid="{00000000-0005-0000-0000-0000BA830000}"/>
    <cellStyle name="Separador de milhares 2 4 9 6" xfId="33573" xr:uid="{00000000-0005-0000-0000-0000BB830000}"/>
    <cellStyle name="Separador de milhares 2 4 9 6 2" xfId="33574" xr:uid="{00000000-0005-0000-0000-0000BC830000}"/>
    <cellStyle name="Separador de milhares 2 4 9 6 3" xfId="33575" xr:uid="{00000000-0005-0000-0000-0000BD830000}"/>
    <cellStyle name="Separador de milhares 2 4 9 7" xfId="33576" xr:uid="{00000000-0005-0000-0000-0000BE830000}"/>
    <cellStyle name="Separador de milhares 2 4 9 8" xfId="33577" xr:uid="{00000000-0005-0000-0000-0000BF830000}"/>
    <cellStyle name="Separador de milhares 2 4 9 9" xfId="33578" xr:uid="{00000000-0005-0000-0000-0000C0830000}"/>
    <cellStyle name="Separador de milhares 2 5" xfId="33579" xr:uid="{00000000-0005-0000-0000-0000C1830000}"/>
    <cellStyle name="Separador de milhares 2 5 10" xfId="33580" xr:uid="{00000000-0005-0000-0000-0000C2830000}"/>
    <cellStyle name="Separador de milhares 2 5 11" xfId="33581" xr:uid="{00000000-0005-0000-0000-0000C3830000}"/>
    <cellStyle name="Separador de milhares 2 5 12" xfId="33582" xr:uid="{00000000-0005-0000-0000-0000C4830000}"/>
    <cellStyle name="Separador de milhares 2 5 13" xfId="43909" xr:uid="{00000000-0005-0000-0000-0000C5830000}"/>
    <cellStyle name="Separador de milhares 2 5 2" xfId="33583" xr:uid="{00000000-0005-0000-0000-0000C6830000}"/>
    <cellStyle name="Separador de milhares 2 5 2 10" xfId="33584" xr:uid="{00000000-0005-0000-0000-0000C7830000}"/>
    <cellStyle name="Separador de milhares 2 5 2 11" xfId="33585" xr:uid="{00000000-0005-0000-0000-0000C8830000}"/>
    <cellStyle name="Separador de milhares 2 5 2 12" xfId="33586" xr:uid="{00000000-0005-0000-0000-0000C9830000}"/>
    <cellStyle name="Separador de milhares 2 5 2 2" xfId="33587" xr:uid="{00000000-0005-0000-0000-0000CA830000}"/>
    <cellStyle name="Separador de milhares 2 5 2 2 2" xfId="33588" xr:uid="{00000000-0005-0000-0000-0000CB830000}"/>
    <cellStyle name="Separador de milhares 2 5 2 3" xfId="33589" xr:uid="{00000000-0005-0000-0000-0000CC830000}"/>
    <cellStyle name="Separador de milhares 2 5 2 3 10" xfId="33590" xr:uid="{00000000-0005-0000-0000-0000CD830000}"/>
    <cellStyle name="Separador de milhares 2 5 2 3 2" xfId="33591" xr:uid="{00000000-0005-0000-0000-0000CE830000}"/>
    <cellStyle name="Separador de milhares 2 5 2 3 2 2" xfId="33592" xr:uid="{00000000-0005-0000-0000-0000CF830000}"/>
    <cellStyle name="Separador de milhares 2 5 2 3 2 2 2" xfId="33593" xr:uid="{00000000-0005-0000-0000-0000D0830000}"/>
    <cellStyle name="Separador de milhares 2 5 2 3 2 2 2 2" xfId="33594" xr:uid="{00000000-0005-0000-0000-0000D1830000}"/>
    <cellStyle name="Separador de milhares 2 5 2 3 2 2 2 3" xfId="33595" xr:uid="{00000000-0005-0000-0000-0000D2830000}"/>
    <cellStyle name="Separador de milhares 2 5 2 3 2 2 3" xfId="33596" xr:uid="{00000000-0005-0000-0000-0000D3830000}"/>
    <cellStyle name="Separador de milhares 2 5 2 3 2 2 4" xfId="33597" xr:uid="{00000000-0005-0000-0000-0000D4830000}"/>
    <cellStyle name="Separador de milhares 2 5 2 3 2 3" xfId="33598" xr:uid="{00000000-0005-0000-0000-0000D5830000}"/>
    <cellStyle name="Separador de milhares 2 5 2 3 2 3 2" xfId="33599" xr:uid="{00000000-0005-0000-0000-0000D6830000}"/>
    <cellStyle name="Separador de milhares 2 5 2 3 2 3 2 2" xfId="33600" xr:uid="{00000000-0005-0000-0000-0000D7830000}"/>
    <cellStyle name="Separador de milhares 2 5 2 3 2 3 2 3" xfId="33601" xr:uid="{00000000-0005-0000-0000-0000D8830000}"/>
    <cellStyle name="Separador de milhares 2 5 2 3 2 3 3" xfId="33602" xr:uid="{00000000-0005-0000-0000-0000D9830000}"/>
    <cellStyle name="Separador de milhares 2 5 2 3 2 3 4" xfId="33603" xr:uid="{00000000-0005-0000-0000-0000DA830000}"/>
    <cellStyle name="Separador de milhares 2 5 2 3 2 4" xfId="33604" xr:uid="{00000000-0005-0000-0000-0000DB830000}"/>
    <cellStyle name="Separador de milhares 2 5 2 3 2 4 2" xfId="33605" xr:uid="{00000000-0005-0000-0000-0000DC830000}"/>
    <cellStyle name="Separador de milhares 2 5 2 3 2 4 2 2" xfId="33606" xr:uid="{00000000-0005-0000-0000-0000DD830000}"/>
    <cellStyle name="Separador de milhares 2 5 2 3 2 4 2 3" xfId="33607" xr:uid="{00000000-0005-0000-0000-0000DE830000}"/>
    <cellStyle name="Separador de milhares 2 5 2 3 2 4 3" xfId="33608" xr:uid="{00000000-0005-0000-0000-0000DF830000}"/>
    <cellStyle name="Separador de milhares 2 5 2 3 2 4 4" xfId="33609" xr:uid="{00000000-0005-0000-0000-0000E0830000}"/>
    <cellStyle name="Separador de milhares 2 5 2 3 2 5" xfId="33610" xr:uid="{00000000-0005-0000-0000-0000E1830000}"/>
    <cellStyle name="Separador de milhares 2 5 2 3 2 5 2" xfId="33611" xr:uid="{00000000-0005-0000-0000-0000E2830000}"/>
    <cellStyle name="Separador de milhares 2 5 2 3 2 5 3" xfId="33612" xr:uid="{00000000-0005-0000-0000-0000E3830000}"/>
    <cellStyle name="Separador de milhares 2 5 2 3 2 6" xfId="33613" xr:uid="{00000000-0005-0000-0000-0000E4830000}"/>
    <cellStyle name="Separador de milhares 2 5 2 3 2 7" xfId="33614" xr:uid="{00000000-0005-0000-0000-0000E5830000}"/>
    <cellStyle name="Separador de milhares 2 5 2 3 3" xfId="33615" xr:uid="{00000000-0005-0000-0000-0000E6830000}"/>
    <cellStyle name="Separador de milhares 2 5 2 3 4" xfId="33616" xr:uid="{00000000-0005-0000-0000-0000E7830000}"/>
    <cellStyle name="Separador de milhares 2 5 2 3 4 2" xfId="33617" xr:uid="{00000000-0005-0000-0000-0000E8830000}"/>
    <cellStyle name="Separador de milhares 2 5 2 3 4 2 2" xfId="33618" xr:uid="{00000000-0005-0000-0000-0000E9830000}"/>
    <cellStyle name="Separador de milhares 2 5 2 3 4 2 3" xfId="33619" xr:uid="{00000000-0005-0000-0000-0000EA830000}"/>
    <cellStyle name="Separador de milhares 2 5 2 3 4 3" xfId="33620" xr:uid="{00000000-0005-0000-0000-0000EB830000}"/>
    <cellStyle name="Separador de milhares 2 5 2 3 4 4" xfId="33621" xr:uid="{00000000-0005-0000-0000-0000EC830000}"/>
    <cellStyle name="Separador de milhares 2 5 2 3 5" xfId="33622" xr:uid="{00000000-0005-0000-0000-0000ED830000}"/>
    <cellStyle name="Separador de milhares 2 5 2 3 5 2" xfId="33623" xr:uid="{00000000-0005-0000-0000-0000EE830000}"/>
    <cellStyle name="Separador de milhares 2 5 2 3 5 2 2" xfId="33624" xr:uid="{00000000-0005-0000-0000-0000EF830000}"/>
    <cellStyle name="Separador de milhares 2 5 2 3 5 2 3" xfId="33625" xr:uid="{00000000-0005-0000-0000-0000F0830000}"/>
    <cellStyle name="Separador de milhares 2 5 2 3 5 3" xfId="33626" xr:uid="{00000000-0005-0000-0000-0000F1830000}"/>
    <cellStyle name="Separador de milhares 2 5 2 3 5 4" xfId="33627" xr:uid="{00000000-0005-0000-0000-0000F2830000}"/>
    <cellStyle name="Separador de milhares 2 5 2 3 6" xfId="33628" xr:uid="{00000000-0005-0000-0000-0000F3830000}"/>
    <cellStyle name="Separador de milhares 2 5 2 3 6 2" xfId="33629" xr:uid="{00000000-0005-0000-0000-0000F4830000}"/>
    <cellStyle name="Separador de milhares 2 5 2 3 6 2 2" xfId="33630" xr:uid="{00000000-0005-0000-0000-0000F5830000}"/>
    <cellStyle name="Separador de milhares 2 5 2 3 6 2 3" xfId="33631" xr:uid="{00000000-0005-0000-0000-0000F6830000}"/>
    <cellStyle name="Separador de milhares 2 5 2 3 6 3" xfId="33632" xr:uid="{00000000-0005-0000-0000-0000F7830000}"/>
    <cellStyle name="Separador de milhares 2 5 2 3 6 4" xfId="33633" xr:uid="{00000000-0005-0000-0000-0000F8830000}"/>
    <cellStyle name="Separador de milhares 2 5 2 3 7" xfId="33634" xr:uid="{00000000-0005-0000-0000-0000F9830000}"/>
    <cellStyle name="Separador de milhares 2 5 2 3 7 2" xfId="33635" xr:uid="{00000000-0005-0000-0000-0000FA830000}"/>
    <cellStyle name="Separador de milhares 2 5 2 3 7 3" xfId="33636" xr:uid="{00000000-0005-0000-0000-0000FB830000}"/>
    <cellStyle name="Separador de milhares 2 5 2 3 8" xfId="33637" xr:uid="{00000000-0005-0000-0000-0000FC830000}"/>
    <cellStyle name="Separador de milhares 2 5 2 3 9" xfId="33638" xr:uid="{00000000-0005-0000-0000-0000FD830000}"/>
    <cellStyle name="Separador de milhares 2 5 2 4" xfId="33639" xr:uid="{00000000-0005-0000-0000-0000FE830000}"/>
    <cellStyle name="Separador de milhares 2 5 2 4 2" xfId="33640" xr:uid="{00000000-0005-0000-0000-0000FF830000}"/>
    <cellStyle name="Separador de milhares 2 5 2 4 2 2" xfId="33641" xr:uid="{00000000-0005-0000-0000-000000840000}"/>
    <cellStyle name="Separador de milhares 2 5 2 4 2 2 2" xfId="33642" xr:uid="{00000000-0005-0000-0000-000001840000}"/>
    <cellStyle name="Separador de milhares 2 5 2 4 2 2 2 2" xfId="33643" xr:uid="{00000000-0005-0000-0000-000002840000}"/>
    <cellStyle name="Separador de milhares 2 5 2 4 2 2 2 3" xfId="33644" xr:uid="{00000000-0005-0000-0000-000003840000}"/>
    <cellStyle name="Separador de milhares 2 5 2 4 2 2 3" xfId="33645" xr:uid="{00000000-0005-0000-0000-000004840000}"/>
    <cellStyle name="Separador de milhares 2 5 2 4 2 2 4" xfId="33646" xr:uid="{00000000-0005-0000-0000-000005840000}"/>
    <cellStyle name="Separador de milhares 2 5 2 4 2 3" xfId="33647" xr:uid="{00000000-0005-0000-0000-000006840000}"/>
    <cellStyle name="Separador de milhares 2 5 2 4 2 3 2" xfId="33648" xr:uid="{00000000-0005-0000-0000-000007840000}"/>
    <cellStyle name="Separador de milhares 2 5 2 4 2 3 2 2" xfId="33649" xr:uid="{00000000-0005-0000-0000-000008840000}"/>
    <cellStyle name="Separador de milhares 2 5 2 4 2 3 2 3" xfId="33650" xr:uid="{00000000-0005-0000-0000-000009840000}"/>
    <cellStyle name="Separador de milhares 2 5 2 4 2 3 3" xfId="33651" xr:uid="{00000000-0005-0000-0000-00000A840000}"/>
    <cellStyle name="Separador de milhares 2 5 2 4 2 3 4" xfId="33652" xr:uid="{00000000-0005-0000-0000-00000B840000}"/>
    <cellStyle name="Separador de milhares 2 5 2 4 2 4" xfId="33653" xr:uid="{00000000-0005-0000-0000-00000C840000}"/>
    <cellStyle name="Separador de milhares 2 5 2 4 2 4 2" xfId="33654" xr:uid="{00000000-0005-0000-0000-00000D840000}"/>
    <cellStyle name="Separador de milhares 2 5 2 4 2 4 2 2" xfId="33655" xr:uid="{00000000-0005-0000-0000-00000E840000}"/>
    <cellStyle name="Separador de milhares 2 5 2 4 2 4 2 3" xfId="33656" xr:uid="{00000000-0005-0000-0000-00000F840000}"/>
    <cellStyle name="Separador de milhares 2 5 2 4 2 4 3" xfId="33657" xr:uid="{00000000-0005-0000-0000-000010840000}"/>
    <cellStyle name="Separador de milhares 2 5 2 4 2 4 4" xfId="33658" xr:uid="{00000000-0005-0000-0000-000011840000}"/>
    <cellStyle name="Separador de milhares 2 5 2 4 2 5" xfId="33659" xr:uid="{00000000-0005-0000-0000-000012840000}"/>
    <cellStyle name="Separador de milhares 2 5 2 4 2 5 2" xfId="33660" xr:uid="{00000000-0005-0000-0000-000013840000}"/>
    <cellStyle name="Separador de milhares 2 5 2 4 2 5 3" xfId="33661" xr:uid="{00000000-0005-0000-0000-000014840000}"/>
    <cellStyle name="Separador de milhares 2 5 2 4 2 6" xfId="33662" xr:uid="{00000000-0005-0000-0000-000015840000}"/>
    <cellStyle name="Separador de milhares 2 5 2 4 2 7" xfId="33663" xr:uid="{00000000-0005-0000-0000-000016840000}"/>
    <cellStyle name="Separador de milhares 2 5 2 4 3" xfId="33664" xr:uid="{00000000-0005-0000-0000-000017840000}"/>
    <cellStyle name="Separador de milhares 2 5 2 4 3 2" xfId="33665" xr:uid="{00000000-0005-0000-0000-000018840000}"/>
    <cellStyle name="Separador de milhares 2 5 2 4 3 2 2" xfId="33666" xr:uid="{00000000-0005-0000-0000-000019840000}"/>
    <cellStyle name="Separador de milhares 2 5 2 4 3 2 3" xfId="33667" xr:uid="{00000000-0005-0000-0000-00001A840000}"/>
    <cellStyle name="Separador de milhares 2 5 2 4 3 3" xfId="33668" xr:uid="{00000000-0005-0000-0000-00001B840000}"/>
    <cellStyle name="Separador de milhares 2 5 2 4 3 4" xfId="33669" xr:uid="{00000000-0005-0000-0000-00001C840000}"/>
    <cellStyle name="Separador de milhares 2 5 2 4 4" xfId="33670" xr:uid="{00000000-0005-0000-0000-00001D840000}"/>
    <cellStyle name="Separador de milhares 2 5 2 4 4 2" xfId="33671" xr:uid="{00000000-0005-0000-0000-00001E840000}"/>
    <cellStyle name="Separador de milhares 2 5 2 4 4 2 2" xfId="33672" xr:uid="{00000000-0005-0000-0000-00001F840000}"/>
    <cellStyle name="Separador de milhares 2 5 2 4 4 2 3" xfId="33673" xr:uid="{00000000-0005-0000-0000-000020840000}"/>
    <cellStyle name="Separador de milhares 2 5 2 4 4 3" xfId="33674" xr:uid="{00000000-0005-0000-0000-000021840000}"/>
    <cellStyle name="Separador de milhares 2 5 2 4 4 4" xfId="33675" xr:uid="{00000000-0005-0000-0000-000022840000}"/>
    <cellStyle name="Separador de milhares 2 5 2 4 5" xfId="33676" xr:uid="{00000000-0005-0000-0000-000023840000}"/>
    <cellStyle name="Separador de milhares 2 5 2 4 5 2" xfId="33677" xr:uid="{00000000-0005-0000-0000-000024840000}"/>
    <cellStyle name="Separador de milhares 2 5 2 4 5 2 2" xfId="33678" xr:uid="{00000000-0005-0000-0000-000025840000}"/>
    <cellStyle name="Separador de milhares 2 5 2 4 5 2 3" xfId="33679" xr:uid="{00000000-0005-0000-0000-000026840000}"/>
    <cellStyle name="Separador de milhares 2 5 2 4 5 3" xfId="33680" xr:uid="{00000000-0005-0000-0000-000027840000}"/>
    <cellStyle name="Separador de milhares 2 5 2 4 5 4" xfId="33681" xr:uid="{00000000-0005-0000-0000-000028840000}"/>
    <cellStyle name="Separador de milhares 2 5 2 4 6" xfId="33682" xr:uid="{00000000-0005-0000-0000-000029840000}"/>
    <cellStyle name="Separador de milhares 2 5 2 4 6 2" xfId="33683" xr:uid="{00000000-0005-0000-0000-00002A840000}"/>
    <cellStyle name="Separador de milhares 2 5 2 4 6 3" xfId="33684" xr:uid="{00000000-0005-0000-0000-00002B840000}"/>
    <cellStyle name="Separador de milhares 2 5 2 4 7" xfId="33685" xr:uid="{00000000-0005-0000-0000-00002C840000}"/>
    <cellStyle name="Separador de milhares 2 5 2 4 8" xfId="33686" xr:uid="{00000000-0005-0000-0000-00002D840000}"/>
    <cellStyle name="Separador de milhares 2 5 2 4 9" xfId="33687" xr:uid="{00000000-0005-0000-0000-00002E840000}"/>
    <cellStyle name="Separador de milhares 2 5 2 5" xfId="33688" xr:uid="{00000000-0005-0000-0000-00002F840000}"/>
    <cellStyle name="Separador de milhares 2 5 2 5 2" xfId="33689" xr:uid="{00000000-0005-0000-0000-000030840000}"/>
    <cellStyle name="Separador de milhares 2 5 2 5 2 2" xfId="33690" xr:uid="{00000000-0005-0000-0000-000031840000}"/>
    <cellStyle name="Separador de milhares 2 5 2 5 2 2 2" xfId="33691" xr:uid="{00000000-0005-0000-0000-000032840000}"/>
    <cellStyle name="Separador de milhares 2 5 2 5 2 2 3" xfId="33692" xr:uid="{00000000-0005-0000-0000-000033840000}"/>
    <cellStyle name="Separador de milhares 2 5 2 5 2 3" xfId="33693" xr:uid="{00000000-0005-0000-0000-000034840000}"/>
    <cellStyle name="Separador de milhares 2 5 2 5 2 4" xfId="33694" xr:uid="{00000000-0005-0000-0000-000035840000}"/>
    <cellStyle name="Separador de milhares 2 5 2 5 3" xfId="33695" xr:uid="{00000000-0005-0000-0000-000036840000}"/>
    <cellStyle name="Separador de milhares 2 5 2 5 3 2" xfId="33696" xr:uid="{00000000-0005-0000-0000-000037840000}"/>
    <cellStyle name="Separador de milhares 2 5 2 5 3 2 2" xfId="33697" xr:uid="{00000000-0005-0000-0000-000038840000}"/>
    <cellStyle name="Separador de milhares 2 5 2 5 3 2 3" xfId="33698" xr:uid="{00000000-0005-0000-0000-000039840000}"/>
    <cellStyle name="Separador de milhares 2 5 2 5 3 3" xfId="33699" xr:uid="{00000000-0005-0000-0000-00003A840000}"/>
    <cellStyle name="Separador de milhares 2 5 2 5 3 4" xfId="33700" xr:uid="{00000000-0005-0000-0000-00003B840000}"/>
    <cellStyle name="Separador de milhares 2 5 2 5 4" xfId="33701" xr:uid="{00000000-0005-0000-0000-00003C840000}"/>
    <cellStyle name="Separador de milhares 2 5 2 5 4 2" xfId="33702" xr:uid="{00000000-0005-0000-0000-00003D840000}"/>
    <cellStyle name="Separador de milhares 2 5 2 5 4 2 2" xfId="33703" xr:uid="{00000000-0005-0000-0000-00003E840000}"/>
    <cellStyle name="Separador de milhares 2 5 2 5 4 2 3" xfId="33704" xr:uid="{00000000-0005-0000-0000-00003F840000}"/>
    <cellStyle name="Separador de milhares 2 5 2 5 4 3" xfId="33705" xr:uid="{00000000-0005-0000-0000-000040840000}"/>
    <cellStyle name="Separador de milhares 2 5 2 5 4 4" xfId="33706" xr:uid="{00000000-0005-0000-0000-000041840000}"/>
    <cellStyle name="Separador de milhares 2 5 2 5 5" xfId="33707" xr:uid="{00000000-0005-0000-0000-000042840000}"/>
    <cellStyle name="Separador de milhares 2 5 2 5 5 2" xfId="33708" xr:uid="{00000000-0005-0000-0000-000043840000}"/>
    <cellStyle name="Separador de milhares 2 5 2 5 5 3" xfId="33709" xr:uid="{00000000-0005-0000-0000-000044840000}"/>
    <cellStyle name="Separador de milhares 2 5 2 5 6" xfId="33710" xr:uid="{00000000-0005-0000-0000-000045840000}"/>
    <cellStyle name="Separador de milhares 2 5 2 5 7" xfId="33711" xr:uid="{00000000-0005-0000-0000-000046840000}"/>
    <cellStyle name="Separador de milhares 2 5 2 6" xfId="33712" xr:uid="{00000000-0005-0000-0000-000047840000}"/>
    <cellStyle name="Separador de milhares 2 5 2 6 2" xfId="33713" xr:uid="{00000000-0005-0000-0000-000048840000}"/>
    <cellStyle name="Separador de milhares 2 5 2 6 2 2" xfId="33714" xr:uid="{00000000-0005-0000-0000-000049840000}"/>
    <cellStyle name="Separador de milhares 2 5 2 6 2 3" xfId="33715" xr:uid="{00000000-0005-0000-0000-00004A840000}"/>
    <cellStyle name="Separador de milhares 2 5 2 6 3" xfId="33716" xr:uid="{00000000-0005-0000-0000-00004B840000}"/>
    <cellStyle name="Separador de milhares 2 5 2 6 4" xfId="33717" xr:uid="{00000000-0005-0000-0000-00004C840000}"/>
    <cellStyle name="Separador de milhares 2 5 2 7" xfId="33718" xr:uid="{00000000-0005-0000-0000-00004D840000}"/>
    <cellStyle name="Separador de milhares 2 5 2 7 2" xfId="33719" xr:uid="{00000000-0005-0000-0000-00004E840000}"/>
    <cellStyle name="Separador de milhares 2 5 2 7 2 2" xfId="33720" xr:uid="{00000000-0005-0000-0000-00004F840000}"/>
    <cellStyle name="Separador de milhares 2 5 2 7 2 3" xfId="33721" xr:uid="{00000000-0005-0000-0000-000050840000}"/>
    <cellStyle name="Separador de milhares 2 5 2 7 3" xfId="33722" xr:uid="{00000000-0005-0000-0000-000051840000}"/>
    <cellStyle name="Separador de milhares 2 5 2 7 4" xfId="33723" xr:uid="{00000000-0005-0000-0000-000052840000}"/>
    <cellStyle name="Separador de milhares 2 5 2 8" xfId="33724" xr:uid="{00000000-0005-0000-0000-000053840000}"/>
    <cellStyle name="Separador de milhares 2 5 2 8 2" xfId="33725" xr:uid="{00000000-0005-0000-0000-000054840000}"/>
    <cellStyle name="Separador de milhares 2 5 2 8 2 2" xfId="33726" xr:uid="{00000000-0005-0000-0000-000055840000}"/>
    <cellStyle name="Separador de milhares 2 5 2 8 2 3" xfId="33727" xr:uid="{00000000-0005-0000-0000-000056840000}"/>
    <cellStyle name="Separador de milhares 2 5 2 8 3" xfId="33728" xr:uid="{00000000-0005-0000-0000-000057840000}"/>
    <cellStyle name="Separador de milhares 2 5 2 8 4" xfId="33729" xr:uid="{00000000-0005-0000-0000-000058840000}"/>
    <cellStyle name="Separador de milhares 2 5 2 9" xfId="33730" xr:uid="{00000000-0005-0000-0000-000059840000}"/>
    <cellStyle name="Separador de milhares 2 5 2 9 2" xfId="33731" xr:uid="{00000000-0005-0000-0000-00005A840000}"/>
    <cellStyle name="Separador de milhares 2 5 2 9 3" xfId="33732" xr:uid="{00000000-0005-0000-0000-00005B840000}"/>
    <cellStyle name="Separador de milhares 2 5 3" xfId="33733" xr:uid="{00000000-0005-0000-0000-00005C840000}"/>
    <cellStyle name="Separador de milhares 2 5 3 10" xfId="33734" xr:uid="{00000000-0005-0000-0000-00005D840000}"/>
    <cellStyle name="Separador de milhares 2 5 3 11" xfId="43910" xr:uid="{00000000-0005-0000-0000-00005E840000}"/>
    <cellStyle name="Separador de milhares 2 5 3 2" xfId="33735" xr:uid="{00000000-0005-0000-0000-00005F840000}"/>
    <cellStyle name="Separador de milhares 2 5 3 2 2" xfId="33736" xr:uid="{00000000-0005-0000-0000-000060840000}"/>
    <cellStyle name="Separador de milhares 2 5 3 2 2 2" xfId="33737" xr:uid="{00000000-0005-0000-0000-000061840000}"/>
    <cellStyle name="Separador de milhares 2 5 3 2 2 2 2" xfId="33738" xr:uid="{00000000-0005-0000-0000-000062840000}"/>
    <cellStyle name="Separador de milhares 2 5 3 2 2 2 2 2" xfId="33739" xr:uid="{00000000-0005-0000-0000-000063840000}"/>
    <cellStyle name="Separador de milhares 2 5 3 2 2 2 2 3" xfId="33740" xr:uid="{00000000-0005-0000-0000-000064840000}"/>
    <cellStyle name="Separador de milhares 2 5 3 2 2 2 3" xfId="33741" xr:uid="{00000000-0005-0000-0000-000065840000}"/>
    <cellStyle name="Separador de milhares 2 5 3 2 2 2 4" xfId="33742" xr:uid="{00000000-0005-0000-0000-000066840000}"/>
    <cellStyle name="Separador de milhares 2 5 3 2 2 3" xfId="33743" xr:uid="{00000000-0005-0000-0000-000067840000}"/>
    <cellStyle name="Separador de milhares 2 5 3 2 2 3 2" xfId="33744" xr:uid="{00000000-0005-0000-0000-000068840000}"/>
    <cellStyle name="Separador de milhares 2 5 3 2 2 3 2 2" xfId="33745" xr:uid="{00000000-0005-0000-0000-000069840000}"/>
    <cellStyle name="Separador de milhares 2 5 3 2 2 3 2 3" xfId="33746" xr:uid="{00000000-0005-0000-0000-00006A840000}"/>
    <cellStyle name="Separador de milhares 2 5 3 2 2 3 3" xfId="33747" xr:uid="{00000000-0005-0000-0000-00006B840000}"/>
    <cellStyle name="Separador de milhares 2 5 3 2 2 3 4" xfId="33748" xr:uid="{00000000-0005-0000-0000-00006C840000}"/>
    <cellStyle name="Separador de milhares 2 5 3 2 2 4" xfId="33749" xr:uid="{00000000-0005-0000-0000-00006D840000}"/>
    <cellStyle name="Separador de milhares 2 5 3 2 2 4 2" xfId="33750" xr:uid="{00000000-0005-0000-0000-00006E840000}"/>
    <cellStyle name="Separador de milhares 2 5 3 2 2 4 2 2" xfId="33751" xr:uid="{00000000-0005-0000-0000-00006F840000}"/>
    <cellStyle name="Separador de milhares 2 5 3 2 2 4 2 3" xfId="33752" xr:uid="{00000000-0005-0000-0000-000070840000}"/>
    <cellStyle name="Separador de milhares 2 5 3 2 2 4 3" xfId="33753" xr:uid="{00000000-0005-0000-0000-000071840000}"/>
    <cellStyle name="Separador de milhares 2 5 3 2 2 4 4" xfId="33754" xr:uid="{00000000-0005-0000-0000-000072840000}"/>
    <cellStyle name="Separador de milhares 2 5 3 2 2 5" xfId="33755" xr:uid="{00000000-0005-0000-0000-000073840000}"/>
    <cellStyle name="Separador de milhares 2 5 3 2 2 5 2" xfId="33756" xr:uid="{00000000-0005-0000-0000-000074840000}"/>
    <cellStyle name="Separador de milhares 2 5 3 2 2 5 3" xfId="33757" xr:uid="{00000000-0005-0000-0000-000075840000}"/>
    <cellStyle name="Separador de milhares 2 5 3 2 2 6" xfId="33758" xr:uid="{00000000-0005-0000-0000-000076840000}"/>
    <cellStyle name="Separador de milhares 2 5 3 2 2 7" xfId="33759" xr:uid="{00000000-0005-0000-0000-000077840000}"/>
    <cellStyle name="Separador de milhares 2 5 3 2 3" xfId="33760" xr:uid="{00000000-0005-0000-0000-000078840000}"/>
    <cellStyle name="Separador de milhares 2 5 3 2 3 2" xfId="33761" xr:uid="{00000000-0005-0000-0000-000079840000}"/>
    <cellStyle name="Separador de milhares 2 5 3 2 3 2 2" xfId="33762" xr:uid="{00000000-0005-0000-0000-00007A840000}"/>
    <cellStyle name="Separador de milhares 2 5 3 2 3 2 3" xfId="33763" xr:uid="{00000000-0005-0000-0000-00007B840000}"/>
    <cellStyle name="Separador de milhares 2 5 3 2 3 3" xfId="33764" xr:uid="{00000000-0005-0000-0000-00007C840000}"/>
    <cellStyle name="Separador de milhares 2 5 3 2 3 4" xfId="33765" xr:uid="{00000000-0005-0000-0000-00007D840000}"/>
    <cellStyle name="Separador de milhares 2 5 3 2 4" xfId="33766" xr:uid="{00000000-0005-0000-0000-00007E840000}"/>
    <cellStyle name="Separador de milhares 2 5 3 2 4 2" xfId="33767" xr:uid="{00000000-0005-0000-0000-00007F840000}"/>
    <cellStyle name="Separador de milhares 2 5 3 2 4 2 2" xfId="33768" xr:uid="{00000000-0005-0000-0000-000080840000}"/>
    <cellStyle name="Separador de milhares 2 5 3 2 4 2 3" xfId="33769" xr:uid="{00000000-0005-0000-0000-000081840000}"/>
    <cellStyle name="Separador de milhares 2 5 3 2 4 3" xfId="33770" xr:uid="{00000000-0005-0000-0000-000082840000}"/>
    <cellStyle name="Separador de milhares 2 5 3 2 4 4" xfId="33771" xr:uid="{00000000-0005-0000-0000-000083840000}"/>
    <cellStyle name="Separador de milhares 2 5 3 2 5" xfId="33772" xr:uid="{00000000-0005-0000-0000-000084840000}"/>
    <cellStyle name="Separador de milhares 2 5 3 2 5 2" xfId="33773" xr:uid="{00000000-0005-0000-0000-000085840000}"/>
    <cellStyle name="Separador de milhares 2 5 3 2 5 2 2" xfId="33774" xr:uid="{00000000-0005-0000-0000-000086840000}"/>
    <cellStyle name="Separador de milhares 2 5 3 2 5 2 3" xfId="33775" xr:uid="{00000000-0005-0000-0000-000087840000}"/>
    <cellStyle name="Separador de milhares 2 5 3 2 5 3" xfId="33776" xr:uid="{00000000-0005-0000-0000-000088840000}"/>
    <cellStyle name="Separador de milhares 2 5 3 2 5 4" xfId="33777" xr:uid="{00000000-0005-0000-0000-000089840000}"/>
    <cellStyle name="Separador de milhares 2 5 3 2 6" xfId="33778" xr:uid="{00000000-0005-0000-0000-00008A840000}"/>
    <cellStyle name="Separador de milhares 2 5 3 2 6 2" xfId="33779" xr:uid="{00000000-0005-0000-0000-00008B840000}"/>
    <cellStyle name="Separador de milhares 2 5 3 2 6 3" xfId="33780" xr:uid="{00000000-0005-0000-0000-00008C840000}"/>
    <cellStyle name="Separador de milhares 2 5 3 2 7" xfId="33781" xr:uid="{00000000-0005-0000-0000-00008D840000}"/>
    <cellStyle name="Separador de milhares 2 5 3 2 8" xfId="33782" xr:uid="{00000000-0005-0000-0000-00008E840000}"/>
    <cellStyle name="Separador de milhares 2 5 3 2 9" xfId="33783" xr:uid="{00000000-0005-0000-0000-00008F840000}"/>
    <cellStyle name="Separador de milhares 2 5 3 3" xfId="33784" xr:uid="{00000000-0005-0000-0000-000090840000}"/>
    <cellStyle name="Separador de milhares 2 5 3 3 2" xfId="33785" xr:uid="{00000000-0005-0000-0000-000091840000}"/>
    <cellStyle name="Separador de milhares 2 5 3 3 2 2" xfId="33786" xr:uid="{00000000-0005-0000-0000-000092840000}"/>
    <cellStyle name="Separador de milhares 2 5 3 3 2 2 2" xfId="33787" xr:uid="{00000000-0005-0000-0000-000093840000}"/>
    <cellStyle name="Separador de milhares 2 5 3 3 2 2 3" xfId="33788" xr:uid="{00000000-0005-0000-0000-000094840000}"/>
    <cellStyle name="Separador de milhares 2 5 3 3 2 3" xfId="33789" xr:uid="{00000000-0005-0000-0000-000095840000}"/>
    <cellStyle name="Separador de milhares 2 5 3 3 2 4" xfId="33790" xr:uid="{00000000-0005-0000-0000-000096840000}"/>
    <cellStyle name="Separador de milhares 2 5 3 3 3" xfId="33791" xr:uid="{00000000-0005-0000-0000-000097840000}"/>
    <cellStyle name="Separador de milhares 2 5 3 3 3 2" xfId="33792" xr:uid="{00000000-0005-0000-0000-000098840000}"/>
    <cellStyle name="Separador de milhares 2 5 3 3 3 2 2" xfId="33793" xr:uid="{00000000-0005-0000-0000-000099840000}"/>
    <cellStyle name="Separador de milhares 2 5 3 3 3 2 3" xfId="33794" xr:uid="{00000000-0005-0000-0000-00009A840000}"/>
    <cellStyle name="Separador de milhares 2 5 3 3 3 3" xfId="33795" xr:uid="{00000000-0005-0000-0000-00009B840000}"/>
    <cellStyle name="Separador de milhares 2 5 3 3 3 4" xfId="33796" xr:uid="{00000000-0005-0000-0000-00009C840000}"/>
    <cellStyle name="Separador de milhares 2 5 3 3 4" xfId="33797" xr:uid="{00000000-0005-0000-0000-00009D840000}"/>
    <cellStyle name="Separador de milhares 2 5 3 3 4 2" xfId="33798" xr:uid="{00000000-0005-0000-0000-00009E840000}"/>
    <cellStyle name="Separador de milhares 2 5 3 3 4 2 2" xfId="33799" xr:uid="{00000000-0005-0000-0000-00009F840000}"/>
    <cellStyle name="Separador de milhares 2 5 3 3 4 2 3" xfId="33800" xr:uid="{00000000-0005-0000-0000-0000A0840000}"/>
    <cellStyle name="Separador de milhares 2 5 3 3 4 3" xfId="33801" xr:uid="{00000000-0005-0000-0000-0000A1840000}"/>
    <cellStyle name="Separador de milhares 2 5 3 3 4 4" xfId="33802" xr:uid="{00000000-0005-0000-0000-0000A2840000}"/>
    <cellStyle name="Separador de milhares 2 5 3 3 5" xfId="33803" xr:uid="{00000000-0005-0000-0000-0000A3840000}"/>
    <cellStyle name="Separador de milhares 2 5 3 3 5 2" xfId="33804" xr:uid="{00000000-0005-0000-0000-0000A4840000}"/>
    <cellStyle name="Separador de milhares 2 5 3 3 5 3" xfId="33805" xr:uid="{00000000-0005-0000-0000-0000A5840000}"/>
    <cellStyle name="Separador de milhares 2 5 3 3 6" xfId="33806" xr:uid="{00000000-0005-0000-0000-0000A6840000}"/>
    <cellStyle name="Separador de milhares 2 5 3 3 7" xfId="33807" xr:uid="{00000000-0005-0000-0000-0000A7840000}"/>
    <cellStyle name="Separador de milhares 2 5 3 3 8" xfId="33808" xr:uid="{00000000-0005-0000-0000-0000A8840000}"/>
    <cellStyle name="Separador de milhares 2 5 3 4" xfId="33809" xr:uid="{00000000-0005-0000-0000-0000A9840000}"/>
    <cellStyle name="Separador de milhares 2 5 3 4 2" xfId="33810" xr:uid="{00000000-0005-0000-0000-0000AA840000}"/>
    <cellStyle name="Separador de milhares 2 5 3 4 2 2" xfId="33811" xr:uid="{00000000-0005-0000-0000-0000AB840000}"/>
    <cellStyle name="Separador de milhares 2 5 3 4 2 3" xfId="33812" xr:uid="{00000000-0005-0000-0000-0000AC840000}"/>
    <cellStyle name="Separador de milhares 2 5 3 4 3" xfId="33813" xr:uid="{00000000-0005-0000-0000-0000AD840000}"/>
    <cellStyle name="Separador de milhares 2 5 3 4 4" xfId="33814" xr:uid="{00000000-0005-0000-0000-0000AE840000}"/>
    <cellStyle name="Separador de milhares 2 5 3 5" xfId="33815" xr:uid="{00000000-0005-0000-0000-0000AF840000}"/>
    <cellStyle name="Separador de milhares 2 5 3 5 2" xfId="33816" xr:uid="{00000000-0005-0000-0000-0000B0840000}"/>
    <cellStyle name="Separador de milhares 2 5 3 5 2 2" xfId="33817" xr:uid="{00000000-0005-0000-0000-0000B1840000}"/>
    <cellStyle name="Separador de milhares 2 5 3 5 2 3" xfId="33818" xr:uid="{00000000-0005-0000-0000-0000B2840000}"/>
    <cellStyle name="Separador de milhares 2 5 3 5 3" xfId="33819" xr:uid="{00000000-0005-0000-0000-0000B3840000}"/>
    <cellStyle name="Separador de milhares 2 5 3 5 4" xfId="33820" xr:uid="{00000000-0005-0000-0000-0000B4840000}"/>
    <cellStyle name="Separador de milhares 2 5 3 6" xfId="33821" xr:uid="{00000000-0005-0000-0000-0000B5840000}"/>
    <cellStyle name="Separador de milhares 2 5 3 6 2" xfId="33822" xr:uid="{00000000-0005-0000-0000-0000B6840000}"/>
    <cellStyle name="Separador de milhares 2 5 3 6 2 2" xfId="33823" xr:uid="{00000000-0005-0000-0000-0000B7840000}"/>
    <cellStyle name="Separador de milhares 2 5 3 6 2 3" xfId="33824" xr:uid="{00000000-0005-0000-0000-0000B8840000}"/>
    <cellStyle name="Separador de milhares 2 5 3 6 3" xfId="33825" xr:uid="{00000000-0005-0000-0000-0000B9840000}"/>
    <cellStyle name="Separador de milhares 2 5 3 6 4" xfId="33826" xr:uid="{00000000-0005-0000-0000-0000BA840000}"/>
    <cellStyle name="Separador de milhares 2 5 3 7" xfId="33827" xr:uid="{00000000-0005-0000-0000-0000BB840000}"/>
    <cellStyle name="Separador de milhares 2 5 3 7 2" xfId="33828" xr:uid="{00000000-0005-0000-0000-0000BC840000}"/>
    <cellStyle name="Separador de milhares 2 5 3 7 3" xfId="33829" xr:uid="{00000000-0005-0000-0000-0000BD840000}"/>
    <cellStyle name="Separador de milhares 2 5 3 8" xfId="33830" xr:uid="{00000000-0005-0000-0000-0000BE840000}"/>
    <cellStyle name="Separador de milhares 2 5 3 9" xfId="33831" xr:uid="{00000000-0005-0000-0000-0000BF840000}"/>
    <cellStyle name="Separador de milhares 2 5 4" xfId="33832" xr:uid="{00000000-0005-0000-0000-0000C0840000}"/>
    <cellStyle name="Separador de milhares 2 5 4 2" xfId="33833" xr:uid="{00000000-0005-0000-0000-0000C1840000}"/>
    <cellStyle name="Separador de milhares 2 5 4 2 2" xfId="33834" xr:uid="{00000000-0005-0000-0000-0000C2840000}"/>
    <cellStyle name="Separador de milhares 2 5 5" xfId="33835" xr:uid="{00000000-0005-0000-0000-0000C3840000}"/>
    <cellStyle name="Separador de milhares 2 5 5 10" xfId="33836" xr:uid="{00000000-0005-0000-0000-0000C4840000}"/>
    <cellStyle name="Separador de milhares 2 5 5 2" xfId="33837" xr:uid="{00000000-0005-0000-0000-0000C5840000}"/>
    <cellStyle name="Separador de milhares 2 5 5 2 2" xfId="33838" xr:uid="{00000000-0005-0000-0000-0000C6840000}"/>
    <cellStyle name="Separador de milhares 2 5 5 2 2 2" xfId="33839" xr:uid="{00000000-0005-0000-0000-0000C7840000}"/>
    <cellStyle name="Separador de milhares 2 5 5 2 2 2 2" xfId="33840" xr:uid="{00000000-0005-0000-0000-0000C8840000}"/>
    <cellStyle name="Separador de milhares 2 5 5 2 2 2 3" xfId="33841" xr:uid="{00000000-0005-0000-0000-0000C9840000}"/>
    <cellStyle name="Separador de milhares 2 5 5 2 2 3" xfId="33842" xr:uid="{00000000-0005-0000-0000-0000CA840000}"/>
    <cellStyle name="Separador de milhares 2 5 5 2 2 4" xfId="33843" xr:uid="{00000000-0005-0000-0000-0000CB840000}"/>
    <cellStyle name="Separador de milhares 2 5 5 2 3" xfId="33844" xr:uid="{00000000-0005-0000-0000-0000CC840000}"/>
    <cellStyle name="Separador de milhares 2 5 5 2 3 2" xfId="33845" xr:uid="{00000000-0005-0000-0000-0000CD840000}"/>
    <cellStyle name="Separador de milhares 2 5 5 2 3 2 2" xfId="33846" xr:uid="{00000000-0005-0000-0000-0000CE840000}"/>
    <cellStyle name="Separador de milhares 2 5 5 2 3 2 3" xfId="33847" xr:uid="{00000000-0005-0000-0000-0000CF840000}"/>
    <cellStyle name="Separador de milhares 2 5 5 2 3 3" xfId="33848" xr:uid="{00000000-0005-0000-0000-0000D0840000}"/>
    <cellStyle name="Separador de milhares 2 5 5 2 3 4" xfId="33849" xr:uid="{00000000-0005-0000-0000-0000D1840000}"/>
    <cellStyle name="Separador de milhares 2 5 5 2 4" xfId="33850" xr:uid="{00000000-0005-0000-0000-0000D2840000}"/>
    <cellStyle name="Separador de milhares 2 5 5 2 4 2" xfId="33851" xr:uid="{00000000-0005-0000-0000-0000D3840000}"/>
    <cellStyle name="Separador de milhares 2 5 5 2 4 2 2" xfId="33852" xr:uid="{00000000-0005-0000-0000-0000D4840000}"/>
    <cellStyle name="Separador de milhares 2 5 5 2 4 2 3" xfId="33853" xr:uid="{00000000-0005-0000-0000-0000D5840000}"/>
    <cellStyle name="Separador de milhares 2 5 5 2 4 3" xfId="33854" xr:uid="{00000000-0005-0000-0000-0000D6840000}"/>
    <cellStyle name="Separador de milhares 2 5 5 2 4 4" xfId="33855" xr:uid="{00000000-0005-0000-0000-0000D7840000}"/>
    <cellStyle name="Separador de milhares 2 5 5 2 5" xfId="33856" xr:uid="{00000000-0005-0000-0000-0000D8840000}"/>
    <cellStyle name="Separador de milhares 2 5 5 2 5 2" xfId="33857" xr:uid="{00000000-0005-0000-0000-0000D9840000}"/>
    <cellStyle name="Separador de milhares 2 5 5 2 5 3" xfId="33858" xr:uid="{00000000-0005-0000-0000-0000DA840000}"/>
    <cellStyle name="Separador de milhares 2 5 5 2 6" xfId="33859" xr:uid="{00000000-0005-0000-0000-0000DB840000}"/>
    <cellStyle name="Separador de milhares 2 5 5 2 7" xfId="33860" xr:uid="{00000000-0005-0000-0000-0000DC840000}"/>
    <cellStyle name="Separador de milhares 2 5 5 3" xfId="33861" xr:uid="{00000000-0005-0000-0000-0000DD840000}"/>
    <cellStyle name="Separador de milhares 2 5 5 4" xfId="33862" xr:uid="{00000000-0005-0000-0000-0000DE840000}"/>
    <cellStyle name="Separador de milhares 2 5 5 4 2" xfId="33863" xr:uid="{00000000-0005-0000-0000-0000DF840000}"/>
    <cellStyle name="Separador de milhares 2 5 5 4 2 2" xfId="33864" xr:uid="{00000000-0005-0000-0000-0000E0840000}"/>
    <cellStyle name="Separador de milhares 2 5 5 4 2 3" xfId="33865" xr:uid="{00000000-0005-0000-0000-0000E1840000}"/>
    <cellStyle name="Separador de milhares 2 5 5 4 3" xfId="33866" xr:uid="{00000000-0005-0000-0000-0000E2840000}"/>
    <cellStyle name="Separador de milhares 2 5 5 4 4" xfId="33867" xr:uid="{00000000-0005-0000-0000-0000E3840000}"/>
    <cellStyle name="Separador de milhares 2 5 5 5" xfId="33868" xr:uid="{00000000-0005-0000-0000-0000E4840000}"/>
    <cellStyle name="Separador de milhares 2 5 5 5 2" xfId="33869" xr:uid="{00000000-0005-0000-0000-0000E5840000}"/>
    <cellStyle name="Separador de milhares 2 5 5 5 2 2" xfId="33870" xr:uid="{00000000-0005-0000-0000-0000E6840000}"/>
    <cellStyle name="Separador de milhares 2 5 5 5 2 3" xfId="33871" xr:uid="{00000000-0005-0000-0000-0000E7840000}"/>
    <cellStyle name="Separador de milhares 2 5 5 5 3" xfId="33872" xr:uid="{00000000-0005-0000-0000-0000E8840000}"/>
    <cellStyle name="Separador de milhares 2 5 5 5 4" xfId="33873" xr:uid="{00000000-0005-0000-0000-0000E9840000}"/>
    <cellStyle name="Separador de milhares 2 5 5 6" xfId="33874" xr:uid="{00000000-0005-0000-0000-0000EA840000}"/>
    <cellStyle name="Separador de milhares 2 5 5 6 2" xfId="33875" xr:uid="{00000000-0005-0000-0000-0000EB840000}"/>
    <cellStyle name="Separador de milhares 2 5 5 6 2 2" xfId="33876" xr:uid="{00000000-0005-0000-0000-0000EC840000}"/>
    <cellStyle name="Separador de milhares 2 5 5 6 2 3" xfId="33877" xr:uid="{00000000-0005-0000-0000-0000ED840000}"/>
    <cellStyle name="Separador de milhares 2 5 5 6 3" xfId="33878" xr:uid="{00000000-0005-0000-0000-0000EE840000}"/>
    <cellStyle name="Separador de milhares 2 5 5 6 4" xfId="33879" xr:uid="{00000000-0005-0000-0000-0000EF840000}"/>
    <cellStyle name="Separador de milhares 2 5 5 7" xfId="33880" xr:uid="{00000000-0005-0000-0000-0000F0840000}"/>
    <cellStyle name="Separador de milhares 2 5 5 7 2" xfId="33881" xr:uid="{00000000-0005-0000-0000-0000F1840000}"/>
    <cellStyle name="Separador de milhares 2 5 5 7 3" xfId="33882" xr:uid="{00000000-0005-0000-0000-0000F2840000}"/>
    <cellStyle name="Separador de milhares 2 5 5 8" xfId="33883" xr:uid="{00000000-0005-0000-0000-0000F3840000}"/>
    <cellStyle name="Separador de milhares 2 5 5 9" xfId="33884" xr:uid="{00000000-0005-0000-0000-0000F4840000}"/>
    <cellStyle name="Separador de milhares 2 5 6" xfId="33885" xr:uid="{00000000-0005-0000-0000-0000F5840000}"/>
    <cellStyle name="Separador de milhares 2 5 6 2" xfId="33886" xr:uid="{00000000-0005-0000-0000-0000F6840000}"/>
    <cellStyle name="Separador de milhares 2 5 6 2 2" xfId="33887" xr:uid="{00000000-0005-0000-0000-0000F7840000}"/>
    <cellStyle name="Separador de milhares 2 5 6 2 2 2" xfId="33888" xr:uid="{00000000-0005-0000-0000-0000F8840000}"/>
    <cellStyle name="Separador de milhares 2 5 6 2 2 2 2" xfId="33889" xr:uid="{00000000-0005-0000-0000-0000F9840000}"/>
    <cellStyle name="Separador de milhares 2 5 6 2 2 2 3" xfId="33890" xr:uid="{00000000-0005-0000-0000-0000FA840000}"/>
    <cellStyle name="Separador de milhares 2 5 6 2 2 3" xfId="33891" xr:uid="{00000000-0005-0000-0000-0000FB840000}"/>
    <cellStyle name="Separador de milhares 2 5 6 2 2 4" xfId="33892" xr:uid="{00000000-0005-0000-0000-0000FC840000}"/>
    <cellStyle name="Separador de milhares 2 5 6 2 3" xfId="33893" xr:uid="{00000000-0005-0000-0000-0000FD840000}"/>
    <cellStyle name="Separador de milhares 2 5 6 2 3 2" xfId="33894" xr:uid="{00000000-0005-0000-0000-0000FE840000}"/>
    <cellStyle name="Separador de milhares 2 5 6 2 3 2 2" xfId="33895" xr:uid="{00000000-0005-0000-0000-0000FF840000}"/>
    <cellStyle name="Separador de milhares 2 5 6 2 3 2 3" xfId="33896" xr:uid="{00000000-0005-0000-0000-000000850000}"/>
    <cellStyle name="Separador de milhares 2 5 6 2 3 3" xfId="33897" xr:uid="{00000000-0005-0000-0000-000001850000}"/>
    <cellStyle name="Separador de milhares 2 5 6 2 3 4" xfId="33898" xr:uid="{00000000-0005-0000-0000-000002850000}"/>
    <cellStyle name="Separador de milhares 2 5 6 2 4" xfId="33899" xr:uid="{00000000-0005-0000-0000-000003850000}"/>
    <cellStyle name="Separador de milhares 2 5 6 2 4 2" xfId="33900" xr:uid="{00000000-0005-0000-0000-000004850000}"/>
    <cellStyle name="Separador de milhares 2 5 6 2 4 2 2" xfId="33901" xr:uid="{00000000-0005-0000-0000-000005850000}"/>
    <cellStyle name="Separador de milhares 2 5 6 2 4 2 3" xfId="33902" xr:uid="{00000000-0005-0000-0000-000006850000}"/>
    <cellStyle name="Separador de milhares 2 5 6 2 4 3" xfId="33903" xr:uid="{00000000-0005-0000-0000-000007850000}"/>
    <cellStyle name="Separador de milhares 2 5 6 2 4 4" xfId="33904" xr:uid="{00000000-0005-0000-0000-000008850000}"/>
    <cellStyle name="Separador de milhares 2 5 6 2 5" xfId="33905" xr:uid="{00000000-0005-0000-0000-000009850000}"/>
    <cellStyle name="Separador de milhares 2 5 6 2 5 2" xfId="33906" xr:uid="{00000000-0005-0000-0000-00000A850000}"/>
    <cellStyle name="Separador de milhares 2 5 6 2 5 3" xfId="33907" xr:uid="{00000000-0005-0000-0000-00000B850000}"/>
    <cellStyle name="Separador de milhares 2 5 6 2 6" xfId="33908" xr:uid="{00000000-0005-0000-0000-00000C850000}"/>
    <cellStyle name="Separador de milhares 2 5 6 2 7" xfId="33909" xr:uid="{00000000-0005-0000-0000-00000D850000}"/>
    <cellStyle name="Separador de milhares 2 5 6 3" xfId="33910" xr:uid="{00000000-0005-0000-0000-00000E850000}"/>
    <cellStyle name="Separador de milhares 2 5 6 3 2" xfId="33911" xr:uid="{00000000-0005-0000-0000-00000F850000}"/>
    <cellStyle name="Separador de milhares 2 5 6 3 2 2" xfId="33912" xr:uid="{00000000-0005-0000-0000-000010850000}"/>
    <cellStyle name="Separador de milhares 2 5 6 3 2 3" xfId="33913" xr:uid="{00000000-0005-0000-0000-000011850000}"/>
    <cellStyle name="Separador de milhares 2 5 6 3 3" xfId="33914" xr:uid="{00000000-0005-0000-0000-000012850000}"/>
    <cellStyle name="Separador de milhares 2 5 6 3 4" xfId="33915" xr:uid="{00000000-0005-0000-0000-000013850000}"/>
    <cellStyle name="Separador de milhares 2 5 6 4" xfId="33916" xr:uid="{00000000-0005-0000-0000-000014850000}"/>
    <cellStyle name="Separador de milhares 2 5 6 4 2" xfId="33917" xr:uid="{00000000-0005-0000-0000-000015850000}"/>
    <cellStyle name="Separador de milhares 2 5 6 4 2 2" xfId="33918" xr:uid="{00000000-0005-0000-0000-000016850000}"/>
    <cellStyle name="Separador de milhares 2 5 6 4 2 3" xfId="33919" xr:uid="{00000000-0005-0000-0000-000017850000}"/>
    <cellStyle name="Separador de milhares 2 5 6 4 3" xfId="33920" xr:uid="{00000000-0005-0000-0000-000018850000}"/>
    <cellStyle name="Separador de milhares 2 5 6 4 4" xfId="33921" xr:uid="{00000000-0005-0000-0000-000019850000}"/>
    <cellStyle name="Separador de milhares 2 5 6 5" xfId="33922" xr:uid="{00000000-0005-0000-0000-00001A850000}"/>
    <cellStyle name="Separador de milhares 2 5 6 5 2" xfId="33923" xr:uid="{00000000-0005-0000-0000-00001B850000}"/>
    <cellStyle name="Separador de milhares 2 5 6 5 2 2" xfId="33924" xr:uid="{00000000-0005-0000-0000-00001C850000}"/>
    <cellStyle name="Separador de milhares 2 5 6 5 2 3" xfId="33925" xr:uid="{00000000-0005-0000-0000-00001D850000}"/>
    <cellStyle name="Separador de milhares 2 5 6 5 3" xfId="33926" xr:uid="{00000000-0005-0000-0000-00001E850000}"/>
    <cellStyle name="Separador de milhares 2 5 6 5 4" xfId="33927" xr:uid="{00000000-0005-0000-0000-00001F850000}"/>
    <cellStyle name="Separador de milhares 2 5 6 6" xfId="33928" xr:uid="{00000000-0005-0000-0000-000020850000}"/>
    <cellStyle name="Separador de milhares 2 5 6 6 2" xfId="33929" xr:uid="{00000000-0005-0000-0000-000021850000}"/>
    <cellStyle name="Separador de milhares 2 5 6 6 3" xfId="33930" xr:uid="{00000000-0005-0000-0000-000022850000}"/>
    <cellStyle name="Separador de milhares 2 5 6 7" xfId="33931" xr:uid="{00000000-0005-0000-0000-000023850000}"/>
    <cellStyle name="Separador de milhares 2 5 6 8" xfId="33932" xr:uid="{00000000-0005-0000-0000-000024850000}"/>
    <cellStyle name="Separador de milhares 2 5 6 9" xfId="33933" xr:uid="{00000000-0005-0000-0000-000025850000}"/>
    <cellStyle name="Separador de milhares 2 5 7" xfId="33934" xr:uid="{00000000-0005-0000-0000-000026850000}"/>
    <cellStyle name="Separador de milhares 2 5 7 2" xfId="33935" xr:uid="{00000000-0005-0000-0000-000027850000}"/>
    <cellStyle name="Separador de milhares 2 5 7 2 2" xfId="33936" xr:uid="{00000000-0005-0000-0000-000028850000}"/>
    <cellStyle name="Separador de milhares 2 5 7 2 3" xfId="33937" xr:uid="{00000000-0005-0000-0000-000029850000}"/>
    <cellStyle name="Separador de milhares 2 5 7 3" xfId="33938" xr:uid="{00000000-0005-0000-0000-00002A850000}"/>
    <cellStyle name="Separador de milhares 2 5 7 4" xfId="33939" xr:uid="{00000000-0005-0000-0000-00002B850000}"/>
    <cellStyle name="Separador de milhares 2 5 8" xfId="33940" xr:uid="{00000000-0005-0000-0000-00002C850000}"/>
    <cellStyle name="Separador de milhares 2 5 9" xfId="33941" xr:uid="{00000000-0005-0000-0000-00002D850000}"/>
    <cellStyle name="Separador de milhares 2 6" xfId="33942" xr:uid="{00000000-0005-0000-0000-00002E850000}"/>
    <cellStyle name="Separador de milhares 2 6 10" xfId="33943" xr:uid="{00000000-0005-0000-0000-00002F850000}"/>
    <cellStyle name="Separador de milhares 2 6 10 2" xfId="33944" xr:uid="{00000000-0005-0000-0000-000030850000}"/>
    <cellStyle name="Separador de milhares 2 6 10 2 2" xfId="33945" xr:uid="{00000000-0005-0000-0000-000031850000}"/>
    <cellStyle name="Separador de milhares 2 6 10 2 3" xfId="33946" xr:uid="{00000000-0005-0000-0000-000032850000}"/>
    <cellStyle name="Separador de milhares 2 6 10 3" xfId="33947" xr:uid="{00000000-0005-0000-0000-000033850000}"/>
    <cellStyle name="Separador de milhares 2 6 10 4" xfId="33948" xr:uid="{00000000-0005-0000-0000-000034850000}"/>
    <cellStyle name="Separador de milhares 2 6 11" xfId="33949" xr:uid="{00000000-0005-0000-0000-000035850000}"/>
    <cellStyle name="Separador de milhares 2 6 11 2" xfId="33950" xr:uid="{00000000-0005-0000-0000-000036850000}"/>
    <cellStyle name="Separador de milhares 2 6 11 2 2" xfId="33951" xr:uid="{00000000-0005-0000-0000-000037850000}"/>
    <cellStyle name="Separador de milhares 2 6 11 2 3" xfId="33952" xr:uid="{00000000-0005-0000-0000-000038850000}"/>
    <cellStyle name="Separador de milhares 2 6 11 3" xfId="33953" xr:uid="{00000000-0005-0000-0000-000039850000}"/>
    <cellStyle name="Separador de milhares 2 6 11 4" xfId="33954" xr:uid="{00000000-0005-0000-0000-00003A850000}"/>
    <cellStyle name="Separador de milhares 2 6 12" xfId="33955" xr:uid="{00000000-0005-0000-0000-00003B850000}"/>
    <cellStyle name="Separador de milhares 2 6 12 2" xfId="33956" xr:uid="{00000000-0005-0000-0000-00003C850000}"/>
    <cellStyle name="Separador de milhares 2 6 12 2 2" xfId="33957" xr:uid="{00000000-0005-0000-0000-00003D850000}"/>
    <cellStyle name="Separador de milhares 2 6 12 2 3" xfId="33958" xr:uid="{00000000-0005-0000-0000-00003E850000}"/>
    <cellStyle name="Separador de milhares 2 6 12 3" xfId="33959" xr:uid="{00000000-0005-0000-0000-00003F850000}"/>
    <cellStyle name="Separador de milhares 2 6 12 4" xfId="33960" xr:uid="{00000000-0005-0000-0000-000040850000}"/>
    <cellStyle name="Separador de milhares 2 6 13" xfId="33961" xr:uid="{00000000-0005-0000-0000-000041850000}"/>
    <cellStyle name="Separador de milhares 2 6 13 2" xfId="33962" xr:uid="{00000000-0005-0000-0000-000042850000}"/>
    <cellStyle name="Separador de milhares 2 6 13 3" xfId="33963" xr:uid="{00000000-0005-0000-0000-000043850000}"/>
    <cellStyle name="Separador de milhares 2 6 14" xfId="33964" xr:uid="{00000000-0005-0000-0000-000044850000}"/>
    <cellStyle name="Separador de milhares 2 6 15" xfId="33965" xr:uid="{00000000-0005-0000-0000-000045850000}"/>
    <cellStyle name="Separador de milhares 2 6 16" xfId="33966" xr:uid="{00000000-0005-0000-0000-000046850000}"/>
    <cellStyle name="Separador de milhares 2 6 17" xfId="33967" xr:uid="{00000000-0005-0000-0000-000047850000}"/>
    <cellStyle name="Separador de milhares 2 6 18" xfId="33968" xr:uid="{00000000-0005-0000-0000-000048850000}"/>
    <cellStyle name="Separador de milhares 2 6 19" xfId="33969" xr:uid="{00000000-0005-0000-0000-000049850000}"/>
    <cellStyle name="Separador de milhares 2 6 2" xfId="33970" xr:uid="{00000000-0005-0000-0000-00004A850000}"/>
    <cellStyle name="Separador de milhares 2 6 2 10" xfId="33971" xr:uid="{00000000-0005-0000-0000-00004B850000}"/>
    <cellStyle name="Separador de milhares 2 6 2 11" xfId="33972" xr:uid="{00000000-0005-0000-0000-00004C850000}"/>
    <cellStyle name="Separador de milhares 2 6 2 2" xfId="33973" xr:uid="{00000000-0005-0000-0000-00004D850000}"/>
    <cellStyle name="Separador de milhares 2 6 2 2 2" xfId="33974" xr:uid="{00000000-0005-0000-0000-00004E850000}"/>
    <cellStyle name="Separador de milhares 2 6 2 2 2 2" xfId="33975" xr:uid="{00000000-0005-0000-0000-00004F850000}"/>
    <cellStyle name="Separador de milhares 2 6 2 2 2 2 2" xfId="33976" xr:uid="{00000000-0005-0000-0000-000050850000}"/>
    <cellStyle name="Separador de milhares 2 6 2 2 2 2 2 2" xfId="33977" xr:uid="{00000000-0005-0000-0000-000051850000}"/>
    <cellStyle name="Separador de milhares 2 6 2 2 2 2 2 3" xfId="33978" xr:uid="{00000000-0005-0000-0000-000052850000}"/>
    <cellStyle name="Separador de milhares 2 6 2 2 2 2 3" xfId="33979" xr:uid="{00000000-0005-0000-0000-000053850000}"/>
    <cellStyle name="Separador de milhares 2 6 2 2 2 2 4" xfId="33980" xr:uid="{00000000-0005-0000-0000-000054850000}"/>
    <cellStyle name="Separador de milhares 2 6 2 2 2 3" xfId="33981" xr:uid="{00000000-0005-0000-0000-000055850000}"/>
    <cellStyle name="Separador de milhares 2 6 2 2 2 3 2" xfId="33982" xr:uid="{00000000-0005-0000-0000-000056850000}"/>
    <cellStyle name="Separador de milhares 2 6 2 2 2 3 2 2" xfId="33983" xr:uid="{00000000-0005-0000-0000-000057850000}"/>
    <cellStyle name="Separador de milhares 2 6 2 2 2 3 2 3" xfId="33984" xr:uid="{00000000-0005-0000-0000-000058850000}"/>
    <cellStyle name="Separador de milhares 2 6 2 2 2 3 3" xfId="33985" xr:uid="{00000000-0005-0000-0000-000059850000}"/>
    <cellStyle name="Separador de milhares 2 6 2 2 2 3 4" xfId="33986" xr:uid="{00000000-0005-0000-0000-00005A850000}"/>
    <cellStyle name="Separador de milhares 2 6 2 2 2 4" xfId="33987" xr:uid="{00000000-0005-0000-0000-00005B850000}"/>
    <cellStyle name="Separador de milhares 2 6 2 2 2 4 2" xfId="33988" xr:uid="{00000000-0005-0000-0000-00005C850000}"/>
    <cellStyle name="Separador de milhares 2 6 2 2 2 4 2 2" xfId="33989" xr:uid="{00000000-0005-0000-0000-00005D850000}"/>
    <cellStyle name="Separador de milhares 2 6 2 2 2 4 2 3" xfId="33990" xr:uid="{00000000-0005-0000-0000-00005E850000}"/>
    <cellStyle name="Separador de milhares 2 6 2 2 2 4 3" xfId="33991" xr:uid="{00000000-0005-0000-0000-00005F850000}"/>
    <cellStyle name="Separador de milhares 2 6 2 2 2 4 4" xfId="33992" xr:uid="{00000000-0005-0000-0000-000060850000}"/>
    <cellStyle name="Separador de milhares 2 6 2 2 2 5" xfId="33993" xr:uid="{00000000-0005-0000-0000-000061850000}"/>
    <cellStyle name="Separador de milhares 2 6 2 2 2 5 2" xfId="33994" xr:uid="{00000000-0005-0000-0000-000062850000}"/>
    <cellStyle name="Separador de milhares 2 6 2 2 2 5 3" xfId="33995" xr:uid="{00000000-0005-0000-0000-000063850000}"/>
    <cellStyle name="Separador de milhares 2 6 2 2 2 6" xfId="33996" xr:uid="{00000000-0005-0000-0000-000064850000}"/>
    <cellStyle name="Separador de milhares 2 6 2 2 2 7" xfId="33997" xr:uid="{00000000-0005-0000-0000-000065850000}"/>
    <cellStyle name="Separador de milhares 2 6 2 2 3" xfId="33998" xr:uid="{00000000-0005-0000-0000-000066850000}"/>
    <cellStyle name="Separador de milhares 2 6 2 2 3 2" xfId="33999" xr:uid="{00000000-0005-0000-0000-000067850000}"/>
    <cellStyle name="Separador de milhares 2 6 2 2 3 2 2" xfId="34000" xr:uid="{00000000-0005-0000-0000-000068850000}"/>
    <cellStyle name="Separador de milhares 2 6 2 2 3 2 3" xfId="34001" xr:uid="{00000000-0005-0000-0000-000069850000}"/>
    <cellStyle name="Separador de milhares 2 6 2 2 3 3" xfId="34002" xr:uid="{00000000-0005-0000-0000-00006A850000}"/>
    <cellStyle name="Separador de milhares 2 6 2 2 3 4" xfId="34003" xr:uid="{00000000-0005-0000-0000-00006B850000}"/>
    <cellStyle name="Separador de milhares 2 6 2 2 4" xfId="34004" xr:uid="{00000000-0005-0000-0000-00006C850000}"/>
    <cellStyle name="Separador de milhares 2 6 2 2 4 2" xfId="34005" xr:uid="{00000000-0005-0000-0000-00006D850000}"/>
    <cellStyle name="Separador de milhares 2 6 2 2 4 2 2" xfId="34006" xr:uid="{00000000-0005-0000-0000-00006E850000}"/>
    <cellStyle name="Separador de milhares 2 6 2 2 4 2 3" xfId="34007" xr:uid="{00000000-0005-0000-0000-00006F850000}"/>
    <cellStyle name="Separador de milhares 2 6 2 2 4 3" xfId="34008" xr:uid="{00000000-0005-0000-0000-000070850000}"/>
    <cellStyle name="Separador de milhares 2 6 2 2 4 4" xfId="34009" xr:uid="{00000000-0005-0000-0000-000071850000}"/>
    <cellStyle name="Separador de milhares 2 6 2 2 5" xfId="34010" xr:uid="{00000000-0005-0000-0000-000072850000}"/>
    <cellStyle name="Separador de milhares 2 6 2 2 5 2" xfId="34011" xr:uid="{00000000-0005-0000-0000-000073850000}"/>
    <cellStyle name="Separador de milhares 2 6 2 2 5 2 2" xfId="34012" xr:uid="{00000000-0005-0000-0000-000074850000}"/>
    <cellStyle name="Separador de milhares 2 6 2 2 5 2 3" xfId="34013" xr:uid="{00000000-0005-0000-0000-000075850000}"/>
    <cellStyle name="Separador de milhares 2 6 2 2 5 3" xfId="34014" xr:uid="{00000000-0005-0000-0000-000076850000}"/>
    <cellStyle name="Separador de milhares 2 6 2 2 5 4" xfId="34015" xr:uid="{00000000-0005-0000-0000-000077850000}"/>
    <cellStyle name="Separador de milhares 2 6 2 2 6" xfId="34016" xr:uid="{00000000-0005-0000-0000-000078850000}"/>
    <cellStyle name="Separador de milhares 2 6 2 2 6 2" xfId="34017" xr:uid="{00000000-0005-0000-0000-000079850000}"/>
    <cellStyle name="Separador de milhares 2 6 2 2 6 3" xfId="34018" xr:uid="{00000000-0005-0000-0000-00007A850000}"/>
    <cellStyle name="Separador de milhares 2 6 2 2 7" xfId="34019" xr:uid="{00000000-0005-0000-0000-00007B850000}"/>
    <cellStyle name="Separador de milhares 2 6 2 2 8" xfId="34020" xr:uid="{00000000-0005-0000-0000-00007C850000}"/>
    <cellStyle name="Separador de milhares 2 6 2 2 9" xfId="34021" xr:uid="{00000000-0005-0000-0000-00007D850000}"/>
    <cellStyle name="Separador de milhares 2 6 2 3" xfId="34022" xr:uid="{00000000-0005-0000-0000-00007E850000}"/>
    <cellStyle name="Separador de milhares 2 6 2 3 2" xfId="34023" xr:uid="{00000000-0005-0000-0000-00007F850000}"/>
    <cellStyle name="Separador de milhares 2 6 2 3 2 2" xfId="34024" xr:uid="{00000000-0005-0000-0000-000080850000}"/>
    <cellStyle name="Separador de milhares 2 6 2 3 2 2 2" xfId="34025" xr:uid="{00000000-0005-0000-0000-000081850000}"/>
    <cellStyle name="Separador de milhares 2 6 2 3 2 2 3" xfId="34026" xr:uid="{00000000-0005-0000-0000-000082850000}"/>
    <cellStyle name="Separador de milhares 2 6 2 3 2 3" xfId="34027" xr:uid="{00000000-0005-0000-0000-000083850000}"/>
    <cellStyle name="Separador de milhares 2 6 2 3 2 4" xfId="34028" xr:uid="{00000000-0005-0000-0000-000084850000}"/>
    <cellStyle name="Separador de milhares 2 6 2 3 2 5" xfId="34029" xr:uid="{00000000-0005-0000-0000-000085850000}"/>
    <cellStyle name="Separador de milhares 2 6 2 3 3" xfId="34030" xr:uid="{00000000-0005-0000-0000-000086850000}"/>
    <cellStyle name="Separador de milhares 2 6 2 3 3 2" xfId="34031" xr:uid="{00000000-0005-0000-0000-000087850000}"/>
    <cellStyle name="Separador de milhares 2 6 2 3 3 2 2" xfId="34032" xr:uid="{00000000-0005-0000-0000-000088850000}"/>
    <cellStyle name="Separador de milhares 2 6 2 3 3 2 3" xfId="34033" xr:uid="{00000000-0005-0000-0000-000089850000}"/>
    <cellStyle name="Separador de milhares 2 6 2 3 3 3" xfId="34034" xr:uid="{00000000-0005-0000-0000-00008A850000}"/>
    <cellStyle name="Separador de milhares 2 6 2 3 3 4" xfId="34035" xr:uid="{00000000-0005-0000-0000-00008B850000}"/>
    <cellStyle name="Separador de milhares 2 6 2 3 4" xfId="34036" xr:uid="{00000000-0005-0000-0000-00008C850000}"/>
    <cellStyle name="Separador de milhares 2 6 2 3 4 2" xfId="34037" xr:uid="{00000000-0005-0000-0000-00008D850000}"/>
    <cellStyle name="Separador de milhares 2 6 2 3 4 2 2" xfId="34038" xr:uid="{00000000-0005-0000-0000-00008E850000}"/>
    <cellStyle name="Separador de milhares 2 6 2 3 4 2 3" xfId="34039" xr:uid="{00000000-0005-0000-0000-00008F850000}"/>
    <cellStyle name="Separador de milhares 2 6 2 3 4 3" xfId="34040" xr:uid="{00000000-0005-0000-0000-000090850000}"/>
    <cellStyle name="Separador de milhares 2 6 2 3 4 4" xfId="34041" xr:uid="{00000000-0005-0000-0000-000091850000}"/>
    <cellStyle name="Separador de milhares 2 6 2 3 5" xfId="34042" xr:uid="{00000000-0005-0000-0000-000092850000}"/>
    <cellStyle name="Separador de milhares 2 6 2 3 5 2" xfId="34043" xr:uid="{00000000-0005-0000-0000-000093850000}"/>
    <cellStyle name="Separador de milhares 2 6 2 3 5 3" xfId="34044" xr:uid="{00000000-0005-0000-0000-000094850000}"/>
    <cellStyle name="Separador de milhares 2 6 2 3 6" xfId="34045" xr:uid="{00000000-0005-0000-0000-000095850000}"/>
    <cellStyle name="Separador de milhares 2 6 2 3 7" xfId="34046" xr:uid="{00000000-0005-0000-0000-000096850000}"/>
    <cellStyle name="Separador de milhares 2 6 2 4" xfId="34047" xr:uid="{00000000-0005-0000-0000-000097850000}"/>
    <cellStyle name="Separador de milhares 2 6 2 4 2" xfId="34048" xr:uid="{00000000-0005-0000-0000-000098850000}"/>
    <cellStyle name="Separador de milhares 2 6 2 4 3" xfId="34049" xr:uid="{00000000-0005-0000-0000-000099850000}"/>
    <cellStyle name="Separador de milhares 2 6 2 5" xfId="34050" xr:uid="{00000000-0005-0000-0000-00009A850000}"/>
    <cellStyle name="Separador de milhares 2 6 2 5 2" xfId="34051" xr:uid="{00000000-0005-0000-0000-00009B850000}"/>
    <cellStyle name="Separador de milhares 2 6 2 5 2 2" xfId="34052" xr:uid="{00000000-0005-0000-0000-00009C850000}"/>
    <cellStyle name="Separador de milhares 2 6 2 5 2 3" xfId="34053" xr:uid="{00000000-0005-0000-0000-00009D850000}"/>
    <cellStyle name="Separador de milhares 2 6 2 5 3" xfId="34054" xr:uid="{00000000-0005-0000-0000-00009E850000}"/>
    <cellStyle name="Separador de milhares 2 6 2 5 4" xfId="34055" xr:uid="{00000000-0005-0000-0000-00009F850000}"/>
    <cellStyle name="Separador de milhares 2 6 2 6" xfId="34056" xr:uid="{00000000-0005-0000-0000-0000A0850000}"/>
    <cellStyle name="Separador de milhares 2 6 2 6 2" xfId="34057" xr:uid="{00000000-0005-0000-0000-0000A1850000}"/>
    <cellStyle name="Separador de milhares 2 6 2 6 2 2" xfId="34058" xr:uid="{00000000-0005-0000-0000-0000A2850000}"/>
    <cellStyle name="Separador de milhares 2 6 2 6 2 3" xfId="34059" xr:uid="{00000000-0005-0000-0000-0000A3850000}"/>
    <cellStyle name="Separador de milhares 2 6 2 6 3" xfId="34060" xr:uid="{00000000-0005-0000-0000-0000A4850000}"/>
    <cellStyle name="Separador de milhares 2 6 2 6 4" xfId="34061" xr:uid="{00000000-0005-0000-0000-0000A5850000}"/>
    <cellStyle name="Separador de milhares 2 6 2 7" xfId="34062" xr:uid="{00000000-0005-0000-0000-0000A6850000}"/>
    <cellStyle name="Separador de milhares 2 6 2 7 2" xfId="34063" xr:uid="{00000000-0005-0000-0000-0000A7850000}"/>
    <cellStyle name="Separador de milhares 2 6 2 7 2 2" xfId="34064" xr:uid="{00000000-0005-0000-0000-0000A8850000}"/>
    <cellStyle name="Separador de milhares 2 6 2 7 2 3" xfId="34065" xr:uid="{00000000-0005-0000-0000-0000A9850000}"/>
    <cellStyle name="Separador de milhares 2 6 2 7 3" xfId="34066" xr:uid="{00000000-0005-0000-0000-0000AA850000}"/>
    <cellStyle name="Separador de milhares 2 6 2 7 4" xfId="34067" xr:uid="{00000000-0005-0000-0000-0000AB850000}"/>
    <cellStyle name="Separador de milhares 2 6 2 8" xfId="34068" xr:uid="{00000000-0005-0000-0000-0000AC850000}"/>
    <cellStyle name="Separador de milhares 2 6 2 8 2" xfId="34069" xr:uid="{00000000-0005-0000-0000-0000AD850000}"/>
    <cellStyle name="Separador de milhares 2 6 2 8 3" xfId="34070" xr:uid="{00000000-0005-0000-0000-0000AE850000}"/>
    <cellStyle name="Separador de milhares 2 6 2 9" xfId="34071" xr:uid="{00000000-0005-0000-0000-0000AF850000}"/>
    <cellStyle name="Separador de milhares 2 6 3" xfId="34072" xr:uid="{00000000-0005-0000-0000-0000B0850000}"/>
    <cellStyle name="Separador de milhares 2 6 3 10" xfId="34073" xr:uid="{00000000-0005-0000-0000-0000B1850000}"/>
    <cellStyle name="Separador de milhares 2 6 3 11" xfId="34074" xr:uid="{00000000-0005-0000-0000-0000B2850000}"/>
    <cellStyle name="Separador de milhares 2 6 3 2" xfId="34075" xr:uid="{00000000-0005-0000-0000-0000B3850000}"/>
    <cellStyle name="Separador de milhares 2 6 3 2 2" xfId="34076" xr:uid="{00000000-0005-0000-0000-0000B4850000}"/>
    <cellStyle name="Separador de milhares 2 6 3 2 2 2" xfId="34077" xr:uid="{00000000-0005-0000-0000-0000B5850000}"/>
    <cellStyle name="Separador de milhares 2 6 3 2 2 2 2" xfId="34078" xr:uid="{00000000-0005-0000-0000-0000B6850000}"/>
    <cellStyle name="Separador de milhares 2 6 3 2 2 2 2 2" xfId="34079" xr:uid="{00000000-0005-0000-0000-0000B7850000}"/>
    <cellStyle name="Separador de milhares 2 6 3 2 2 2 2 3" xfId="34080" xr:uid="{00000000-0005-0000-0000-0000B8850000}"/>
    <cellStyle name="Separador de milhares 2 6 3 2 2 2 3" xfId="34081" xr:uid="{00000000-0005-0000-0000-0000B9850000}"/>
    <cellStyle name="Separador de milhares 2 6 3 2 2 2 4" xfId="34082" xr:uid="{00000000-0005-0000-0000-0000BA850000}"/>
    <cellStyle name="Separador de milhares 2 6 3 2 2 3" xfId="34083" xr:uid="{00000000-0005-0000-0000-0000BB850000}"/>
    <cellStyle name="Separador de milhares 2 6 3 2 2 3 2" xfId="34084" xr:uid="{00000000-0005-0000-0000-0000BC850000}"/>
    <cellStyle name="Separador de milhares 2 6 3 2 2 3 2 2" xfId="34085" xr:uid="{00000000-0005-0000-0000-0000BD850000}"/>
    <cellStyle name="Separador de milhares 2 6 3 2 2 3 2 3" xfId="34086" xr:uid="{00000000-0005-0000-0000-0000BE850000}"/>
    <cellStyle name="Separador de milhares 2 6 3 2 2 3 3" xfId="34087" xr:uid="{00000000-0005-0000-0000-0000BF850000}"/>
    <cellStyle name="Separador de milhares 2 6 3 2 2 3 4" xfId="34088" xr:uid="{00000000-0005-0000-0000-0000C0850000}"/>
    <cellStyle name="Separador de milhares 2 6 3 2 2 4" xfId="34089" xr:uid="{00000000-0005-0000-0000-0000C1850000}"/>
    <cellStyle name="Separador de milhares 2 6 3 2 2 4 2" xfId="34090" xr:uid="{00000000-0005-0000-0000-0000C2850000}"/>
    <cellStyle name="Separador de milhares 2 6 3 2 2 4 2 2" xfId="34091" xr:uid="{00000000-0005-0000-0000-0000C3850000}"/>
    <cellStyle name="Separador de milhares 2 6 3 2 2 4 2 3" xfId="34092" xr:uid="{00000000-0005-0000-0000-0000C4850000}"/>
    <cellStyle name="Separador de milhares 2 6 3 2 2 4 3" xfId="34093" xr:uid="{00000000-0005-0000-0000-0000C5850000}"/>
    <cellStyle name="Separador de milhares 2 6 3 2 2 4 4" xfId="34094" xr:uid="{00000000-0005-0000-0000-0000C6850000}"/>
    <cellStyle name="Separador de milhares 2 6 3 2 2 5" xfId="34095" xr:uid="{00000000-0005-0000-0000-0000C7850000}"/>
    <cellStyle name="Separador de milhares 2 6 3 2 2 5 2" xfId="34096" xr:uid="{00000000-0005-0000-0000-0000C8850000}"/>
    <cellStyle name="Separador de milhares 2 6 3 2 2 5 3" xfId="34097" xr:uid="{00000000-0005-0000-0000-0000C9850000}"/>
    <cellStyle name="Separador de milhares 2 6 3 2 2 6" xfId="34098" xr:uid="{00000000-0005-0000-0000-0000CA850000}"/>
    <cellStyle name="Separador de milhares 2 6 3 2 2 7" xfId="34099" xr:uid="{00000000-0005-0000-0000-0000CB850000}"/>
    <cellStyle name="Separador de milhares 2 6 3 2 3" xfId="34100" xr:uid="{00000000-0005-0000-0000-0000CC850000}"/>
    <cellStyle name="Separador de milhares 2 6 3 2 3 2" xfId="34101" xr:uid="{00000000-0005-0000-0000-0000CD850000}"/>
    <cellStyle name="Separador de milhares 2 6 3 2 3 2 2" xfId="34102" xr:uid="{00000000-0005-0000-0000-0000CE850000}"/>
    <cellStyle name="Separador de milhares 2 6 3 2 3 2 3" xfId="34103" xr:uid="{00000000-0005-0000-0000-0000CF850000}"/>
    <cellStyle name="Separador de milhares 2 6 3 2 3 3" xfId="34104" xr:uid="{00000000-0005-0000-0000-0000D0850000}"/>
    <cellStyle name="Separador de milhares 2 6 3 2 3 4" xfId="34105" xr:uid="{00000000-0005-0000-0000-0000D1850000}"/>
    <cellStyle name="Separador de milhares 2 6 3 2 4" xfId="34106" xr:uid="{00000000-0005-0000-0000-0000D2850000}"/>
    <cellStyle name="Separador de milhares 2 6 3 2 4 2" xfId="34107" xr:uid="{00000000-0005-0000-0000-0000D3850000}"/>
    <cellStyle name="Separador de milhares 2 6 3 2 4 2 2" xfId="34108" xr:uid="{00000000-0005-0000-0000-0000D4850000}"/>
    <cellStyle name="Separador de milhares 2 6 3 2 4 2 3" xfId="34109" xr:uid="{00000000-0005-0000-0000-0000D5850000}"/>
    <cellStyle name="Separador de milhares 2 6 3 2 4 3" xfId="34110" xr:uid="{00000000-0005-0000-0000-0000D6850000}"/>
    <cellStyle name="Separador de milhares 2 6 3 2 4 4" xfId="34111" xr:uid="{00000000-0005-0000-0000-0000D7850000}"/>
    <cellStyle name="Separador de milhares 2 6 3 2 5" xfId="34112" xr:uid="{00000000-0005-0000-0000-0000D8850000}"/>
    <cellStyle name="Separador de milhares 2 6 3 2 5 2" xfId="34113" xr:uid="{00000000-0005-0000-0000-0000D9850000}"/>
    <cellStyle name="Separador de milhares 2 6 3 2 5 2 2" xfId="34114" xr:uid="{00000000-0005-0000-0000-0000DA850000}"/>
    <cellStyle name="Separador de milhares 2 6 3 2 5 2 3" xfId="34115" xr:uid="{00000000-0005-0000-0000-0000DB850000}"/>
    <cellStyle name="Separador de milhares 2 6 3 2 5 3" xfId="34116" xr:uid="{00000000-0005-0000-0000-0000DC850000}"/>
    <cellStyle name="Separador de milhares 2 6 3 2 5 4" xfId="34117" xr:uid="{00000000-0005-0000-0000-0000DD850000}"/>
    <cellStyle name="Separador de milhares 2 6 3 2 6" xfId="34118" xr:uid="{00000000-0005-0000-0000-0000DE850000}"/>
    <cellStyle name="Separador de milhares 2 6 3 2 6 2" xfId="34119" xr:uid="{00000000-0005-0000-0000-0000DF850000}"/>
    <cellStyle name="Separador de milhares 2 6 3 2 6 3" xfId="34120" xr:uid="{00000000-0005-0000-0000-0000E0850000}"/>
    <cellStyle name="Separador de milhares 2 6 3 2 7" xfId="34121" xr:uid="{00000000-0005-0000-0000-0000E1850000}"/>
    <cellStyle name="Separador de milhares 2 6 3 2 8" xfId="34122" xr:uid="{00000000-0005-0000-0000-0000E2850000}"/>
    <cellStyle name="Separador de milhares 2 6 3 2 9" xfId="34123" xr:uid="{00000000-0005-0000-0000-0000E3850000}"/>
    <cellStyle name="Separador de milhares 2 6 3 3" xfId="34124" xr:uid="{00000000-0005-0000-0000-0000E4850000}"/>
    <cellStyle name="Separador de milhares 2 6 3 3 2" xfId="34125" xr:uid="{00000000-0005-0000-0000-0000E5850000}"/>
    <cellStyle name="Separador de milhares 2 6 3 3 2 2" xfId="34126" xr:uid="{00000000-0005-0000-0000-0000E6850000}"/>
    <cellStyle name="Separador de milhares 2 6 3 3 2 2 2" xfId="34127" xr:uid="{00000000-0005-0000-0000-0000E7850000}"/>
    <cellStyle name="Separador de milhares 2 6 3 3 2 2 3" xfId="34128" xr:uid="{00000000-0005-0000-0000-0000E8850000}"/>
    <cellStyle name="Separador de milhares 2 6 3 3 2 3" xfId="34129" xr:uid="{00000000-0005-0000-0000-0000E9850000}"/>
    <cellStyle name="Separador de milhares 2 6 3 3 2 4" xfId="34130" xr:uid="{00000000-0005-0000-0000-0000EA850000}"/>
    <cellStyle name="Separador de milhares 2 6 3 3 3" xfId="34131" xr:uid="{00000000-0005-0000-0000-0000EB850000}"/>
    <cellStyle name="Separador de milhares 2 6 3 3 3 2" xfId="34132" xr:uid="{00000000-0005-0000-0000-0000EC850000}"/>
    <cellStyle name="Separador de milhares 2 6 3 3 3 2 2" xfId="34133" xr:uid="{00000000-0005-0000-0000-0000ED850000}"/>
    <cellStyle name="Separador de milhares 2 6 3 3 3 2 3" xfId="34134" xr:uid="{00000000-0005-0000-0000-0000EE850000}"/>
    <cellStyle name="Separador de milhares 2 6 3 3 3 3" xfId="34135" xr:uid="{00000000-0005-0000-0000-0000EF850000}"/>
    <cellStyle name="Separador de milhares 2 6 3 3 3 4" xfId="34136" xr:uid="{00000000-0005-0000-0000-0000F0850000}"/>
    <cellStyle name="Separador de milhares 2 6 3 3 4" xfId="34137" xr:uid="{00000000-0005-0000-0000-0000F1850000}"/>
    <cellStyle name="Separador de milhares 2 6 3 3 4 2" xfId="34138" xr:uid="{00000000-0005-0000-0000-0000F2850000}"/>
    <cellStyle name="Separador de milhares 2 6 3 3 4 2 2" xfId="34139" xr:uid="{00000000-0005-0000-0000-0000F3850000}"/>
    <cellStyle name="Separador de milhares 2 6 3 3 4 2 3" xfId="34140" xr:uid="{00000000-0005-0000-0000-0000F4850000}"/>
    <cellStyle name="Separador de milhares 2 6 3 3 4 3" xfId="34141" xr:uid="{00000000-0005-0000-0000-0000F5850000}"/>
    <cellStyle name="Separador de milhares 2 6 3 3 4 4" xfId="34142" xr:uid="{00000000-0005-0000-0000-0000F6850000}"/>
    <cellStyle name="Separador de milhares 2 6 3 3 5" xfId="34143" xr:uid="{00000000-0005-0000-0000-0000F7850000}"/>
    <cellStyle name="Separador de milhares 2 6 3 3 5 2" xfId="34144" xr:uid="{00000000-0005-0000-0000-0000F8850000}"/>
    <cellStyle name="Separador de milhares 2 6 3 3 5 3" xfId="34145" xr:uid="{00000000-0005-0000-0000-0000F9850000}"/>
    <cellStyle name="Separador de milhares 2 6 3 3 6" xfId="34146" xr:uid="{00000000-0005-0000-0000-0000FA850000}"/>
    <cellStyle name="Separador de milhares 2 6 3 3 7" xfId="34147" xr:uid="{00000000-0005-0000-0000-0000FB850000}"/>
    <cellStyle name="Separador de milhares 2 6 3 3 8" xfId="34148" xr:uid="{00000000-0005-0000-0000-0000FC850000}"/>
    <cellStyle name="Separador de milhares 2 6 3 4" xfId="34149" xr:uid="{00000000-0005-0000-0000-0000FD850000}"/>
    <cellStyle name="Separador de milhares 2 6 3 5" xfId="34150" xr:uid="{00000000-0005-0000-0000-0000FE850000}"/>
    <cellStyle name="Separador de milhares 2 6 3 5 2" xfId="34151" xr:uid="{00000000-0005-0000-0000-0000FF850000}"/>
    <cellStyle name="Separador de milhares 2 6 3 5 2 2" xfId="34152" xr:uid="{00000000-0005-0000-0000-000000860000}"/>
    <cellStyle name="Separador de milhares 2 6 3 5 2 3" xfId="34153" xr:uid="{00000000-0005-0000-0000-000001860000}"/>
    <cellStyle name="Separador de milhares 2 6 3 5 3" xfId="34154" xr:uid="{00000000-0005-0000-0000-000002860000}"/>
    <cellStyle name="Separador de milhares 2 6 3 5 4" xfId="34155" xr:uid="{00000000-0005-0000-0000-000003860000}"/>
    <cellStyle name="Separador de milhares 2 6 3 6" xfId="34156" xr:uid="{00000000-0005-0000-0000-000004860000}"/>
    <cellStyle name="Separador de milhares 2 6 3 6 2" xfId="34157" xr:uid="{00000000-0005-0000-0000-000005860000}"/>
    <cellStyle name="Separador de milhares 2 6 3 6 2 2" xfId="34158" xr:uid="{00000000-0005-0000-0000-000006860000}"/>
    <cellStyle name="Separador de milhares 2 6 3 6 2 3" xfId="34159" xr:uid="{00000000-0005-0000-0000-000007860000}"/>
    <cellStyle name="Separador de milhares 2 6 3 6 3" xfId="34160" xr:uid="{00000000-0005-0000-0000-000008860000}"/>
    <cellStyle name="Separador de milhares 2 6 3 6 4" xfId="34161" xr:uid="{00000000-0005-0000-0000-000009860000}"/>
    <cellStyle name="Separador de milhares 2 6 3 7" xfId="34162" xr:uid="{00000000-0005-0000-0000-00000A860000}"/>
    <cellStyle name="Separador de milhares 2 6 3 7 2" xfId="34163" xr:uid="{00000000-0005-0000-0000-00000B860000}"/>
    <cellStyle name="Separador de milhares 2 6 3 7 2 2" xfId="34164" xr:uid="{00000000-0005-0000-0000-00000C860000}"/>
    <cellStyle name="Separador de milhares 2 6 3 7 2 3" xfId="34165" xr:uid="{00000000-0005-0000-0000-00000D860000}"/>
    <cellStyle name="Separador de milhares 2 6 3 7 3" xfId="34166" xr:uid="{00000000-0005-0000-0000-00000E860000}"/>
    <cellStyle name="Separador de milhares 2 6 3 7 4" xfId="34167" xr:uid="{00000000-0005-0000-0000-00000F860000}"/>
    <cellStyle name="Separador de milhares 2 6 3 8" xfId="34168" xr:uid="{00000000-0005-0000-0000-000010860000}"/>
    <cellStyle name="Separador de milhares 2 6 3 8 2" xfId="34169" xr:uid="{00000000-0005-0000-0000-000011860000}"/>
    <cellStyle name="Separador de milhares 2 6 3 8 3" xfId="34170" xr:uid="{00000000-0005-0000-0000-000012860000}"/>
    <cellStyle name="Separador de milhares 2 6 3 9" xfId="34171" xr:uid="{00000000-0005-0000-0000-000013860000}"/>
    <cellStyle name="Separador de milhares 2 6 4" xfId="34172" xr:uid="{00000000-0005-0000-0000-000014860000}"/>
    <cellStyle name="Separador de milhares 2 6 4 2" xfId="34173" xr:uid="{00000000-0005-0000-0000-000015860000}"/>
    <cellStyle name="Separador de milhares 2 6 4 2 10" xfId="34174" xr:uid="{00000000-0005-0000-0000-000016860000}"/>
    <cellStyle name="Separador de milhares 2 6 4 2 2" xfId="34175" xr:uid="{00000000-0005-0000-0000-000017860000}"/>
    <cellStyle name="Separador de milhares 2 6 4 2 2 2" xfId="34176" xr:uid="{00000000-0005-0000-0000-000018860000}"/>
    <cellStyle name="Separador de milhares 2 6 4 2 2 2 2" xfId="34177" xr:uid="{00000000-0005-0000-0000-000019860000}"/>
    <cellStyle name="Separador de milhares 2 6 4 2 2 2 2 2" xfId="34178" xr:uid="{00000000-0005-0000-0000-00001A860000}"/>
    <cellStyle name="Separador de milhares 2 6 4 2 2 2 2 3" xfId="34179" xr:uid="{00000000-0005-0000-0000-00001B860000}"/>
    <cellStyle name="Separador de milhares 2 6 4 2 2 2 3" xfId="34180" xr:uid="{00000000-0005-0000-0000-00001C860000}"/>
    <cellStyle name="Separador de milhares 2 6 4 2 2 2 4" xfId="34181" xr:uid="{00000000-0005-0000-0000-00001D860000}"/>
    <cellStyle name="Separador de milhares 2 6 4 2 2 3" xfId="34182" xr:uid="{00000000-0005-0000-0000-00001E860000}"/>
    <cellStyle name="Separador de milhares 2 6 4 2 2 3 2" xfId="34183" xr:uid="{00000000-0005-0000-0000-00001F860000}"/>
    <cellStyle name="Separador de milhares 2 6 4 2 2 3 2 2" xfId="34184" xr:uid="{00000000-0005-0000-0000-000020860000}"/>
    <cellStyle name="Separador de milhares 2 6 4 2 2 3 2 3" xfId="34185" xr:uid="{00000000-0005-0000-0000-000021860000}"/>
    <cellStyle name="Separador de milhares 2 6 4 2 2 3 3" xfId="34186" xr:uid="{00000000-0005-0000-0000-000022860000}"/>
    <cellStyle name="Separador de milhares 2 6 4 2 2 3 4" xfId="34187" xr:uid="{00000000-0005-0000-0000-000023860000}"/>
    <cellStyle name="Separador de milhares 2 6 4 2 2 4" xfId="34188" xr:uid="{00000000-0005-0000-0000-000024860000}"/>
    <cellStyle name="Separador de milhares 2 6 4 2 2 4 2" xfId="34189" xr:uid="{00000000-0005-0000-0000-000025860000}"/>
    <cellStyle name="Separador de milhares 2 6 4 2 2 4 2 2" xfId="34190" xr:uid="{00000000-0005-0000-0000-000026860000}"/>
    <cellStyle name="Separador de milhares 2 6 4 2 2 4 2 3" xfId="34191" xr:uid="{00000000-0005-0000-0000-000027860000}"/>
    <cellStyle name="Separador de milhares 2 6 4 2 2 4 3" xfId="34192" xr:uid="{00000000-0005-0000-0000-000028860000}"/>
    <cellStyle name="Separador de milhares 2 6 4 2 2 4 4" xfId="34193" xr:uid="{00000000-0005-0000-0000-000029860000}"/>
    <cellStyle name="Separador de milhares 2 6 4 2 2 5" xfId="34194" xr:uid="{00000000-0005-0000-0000-00002A860000}"/>
    <cellStyle name="Separador de milhares 2 6 4 2 2 5 2" xfId="34195" xr:uid="{00000000-0005-0000-0000-00002B860000}"/>
    <cellStyle name="Separador de milhares 2 6 4 2 2 5 3" xfId="34196" xr:uid="{00000000-0005-0000-0000-00002C860000}"/>
    <cellStyle name="Separador de milhares 2 6 4 2 2 6" xfId="34197" xr:uid="{00000000-0005-0000-0000-00002D860000}"/>
    <cellStyle name="Separador de milhares 2 6 4 2 2 7" xfId="34198" xr:uid="{00000000-0005-0000-0000-00002E860000}"/>
    <cellStyle name="Separador de milhares 2 6 4 2 3" xfId="34199" xr:uid="{00000000-0005-0000-0000-00002F860000}"/>
    <cellStyle name="Separador de milhares 2 6 4 2 3 2" xfId="34200" xr:uid="{00000000-0005-0000-0000-000030860000}"/>
    <cellStyle name="Separador de milhares 2 6 4 2 3 2 2" xfId="34201" xr:uid="{00000000-0005-0000-0000-000031860000}"/>
    <cellStyle name="Separador de milhares 2 6 4 2 3 2 2 2" xfId="34202" xr:uid="{00000000-0005-0000-0000-000032860000}"/>
    <cellStyle name="Separador de milhares 2 6 4 2 3 2 2 3" xfId="34203" xr:uid="{00000000-0005-0000-0000-000033860000}"/>
    <cellStyle name="Separador de milhares 2 6 4 2 3 2 3" xfId="34204" xr:uid="{00000000-0005-0000-0000-000034860000}"/>
    <cellStyle name="Separador de milhares 2 6 4 2 3 2 4" xfId="34205" xr:uid="{00000000-0005-0000-0000-000035860000}"/>
    <cellStyle name="Separador de milhares 2 6 4 2 3 3" xfId="34206" xr:uid="{00000000-0005-0000-0000-000036860000}"/>
    <cellStyle name="Separador de milhares 2 6 4 2 3 3 2" xfId="34207" xr:uid="{00000000-0005-0000-0000-000037860000}"/>
    <cellStyle name="Separador de milhares 2 6 4 2 3 3 2 2" xfId="34208" xr:uid="{00000000-0005-0000-0000-000038860000}"/>
    <cellStyle name="Separador de milhares 2 6 4 2 3 3 2 3" xfId="34209" xr:uid="{00000000-0005-0000-0000-000039860000}"/>
    <cellStyle name="Separador de milhares 2 6 4 2 3 3 3" xfId="34210" xr:uid="{00000000-0005-0000-0000-00003A860000}"/>
    <cellStyle name="Separador de milhares 2 6 4 2 3 3 4" xfId="34211" xr:uid="{00000000-0005-0000-0000-00003B860000}"/>
    <cellStyle name="Separador de milhares 2 6 4 2 3 4" xfId="34212" xr:uid="{00000000-0005-0000-0000-00003C860000}"/>
    <cellStyle name="Separador de milhares 2 6 4 2 3 4 2" xfId="34213" xr:uid="{00000000-0005-0000-0000-00003D860000}"/>
    <cellStyle name="Separador de milhares 2 6 4 2 3 4 2 2" xfId="34214" xr:uid="{00000000-0005-0000-0000-00003E860000}"/>
    <cellStyle name="Separador de milhares 2 6 4 2 3 4 2 3" xfId="34215" xr:uid="{00000000-0005-0000-0000-00003F860000}"/>
    <cellStyle name="Separador de milhares 2 6 4 2 3 4 3" xfId="34216" xr:uid="{00000000-0005-0000-0000-000040860000}"/>
    <cellStyle name="Separador de milhares 2 6 4 2 3 4 4" xfId="34217" xr:uid="{00000000-0005-0000-0000-000041860000}"/>
    <cellStyle name="Separador de milhares 2 6 4 2 3 5" xfId="34218" xr:uid="{00000000-0005-0000-0000-000042860000}"/>
    <cellStyle name="Separador de milhares 2 6 4 2 3 5 2" xfId="34219" xr:uid="{00000000-0005-0000-0000-000043860000}"/>
    <cellStyle name="Separador de milhares 2 6 4 2 3 5 3" xfId="34220" xr:uid="{00000000-0005-0000-0000-000044860000}"/>
    <cellStyle name="Separador de milhares 2 6 4 2 3 6" xfId="34221" xr:uid="{00000000-0005-0000-0000-000045860000}"/>
    <cellStyle name="Separador de milhares 2 6 4 2 3 7" xfId="34222" xr:uid="{00000000-0005-0000-0000-000046860000}"/>
    <cellStyle name="Separador de milhares 2 6 4 2 4" xfId="34223" xr:uid="{00000000-0005-0000-0000-000047860000}"/>
    <cellStyle name="Separador de milhares 2 6 4 2 4 2" xfId="34224" xr:uid="{00000000-0005-0000-0000-000048860000}"/>
    <cellStyle name="Separador de milhares 2 6 4 2 4 2 2" xfId="34225" xr:uid="{00000000-0005-0000-0000-000049860000}"/>
    <cellStyle name="Separador de milhares 2 6 4 2 4 2 3" xfId="34226" xr:uid="{00000000-0005-0000-0000-00004A860000}"/>
    <cellStyle name="Separador de milhares 2 6 4 2 4 3" xfId="34227" xr:uid="{00000000-0005-0000-0000-00004B860000}"/>
    <cellStyle name="Separador de milhares 2 6 4 2 4 4" xfId="34228" xr:uid="{00000000-0005-0000-0000-00004C860000}"/>
    <cellStyle name="Separador de milhares 2 6 4 2 5" xfId="34229" xr:uid="{00000000-0005-0000-0000-00004D860000}"/>
    <cellStyle name="Separador de milhares 2 6 4 2 5 2" xfId="34230" xr:uid="{00000000-0005-0000-0000-00004E860000}"/>
    <cellStyle name="Separador de milhares 2 6 4 2 5 2 2" xfId="34231" xr:uid="{00000000-0005-0000-0000-00004F860000}"/>
    <cellStyle name="Separador de milhares 2 6 4 2 5 2 3" xfId="34232" xr:uid="{00000000-0005-0000-0000-000050860000}"/>
    <cellStyle name="Separador de milhares 2 6 4 2 5 3" xfId="34233" xr:uid="{00000000-0005-0000-0000-000051860000}"/>
    <cellStyle name="Separador de milhares 2 6 4 2 5 4" xfId="34234" xr:uid="{00000000-0005-0000-0000-000052860000}"/>
    <cellStyle name="Separador de milhares 2 6 4 2 6" xfId="34235" xr:uid="{00000000-0005-0000-0000-000053860000}"/>
    <cellStyle name="Separador de milhares 2 6 4 2 6 2" xfId="34236" xr:uid="{00000000-0005-0000-0000-000054860000}"/>
    <cellStyle name="Separador de milhares 2 6 4 2 6 2 2" xfId="34237" xr:uid="{00000000-0005-0000-0000-000055860000}"/>
    <cellStyle name="Separador de milhares 2 6 4 2 6 2 3" xfId="34238" xr:uid="{00000000-0005-0000-0000-000056860000}"/>
    <cellStyle name="Separador de milhares 2 6 4 2 6 3" xfId="34239" xr:uid="{00000000-0005-0000-0000-000057860000}"/>
    <cellStyle name="Separador de milhares 2 6 4 2 6 4" xfId="34240" xr:uid="{00000000-0005-0000-0000-000058860000}"/>
    <cellStyle name="Separador de milhares 2 6 4 2 7" xfId="34241" xr:uid="{00000000-0005-0000-0000-000059860000}"/>
    <cellStyle name="Separador de milhares 2 6 4 2 7 2" xfId="34242" xr:uid="{00000000-0005-0000-0000-00005A860000}"/>
    <cellStyle name="Separador de milhares 2 6 4 2 7 3" xfId="34243" xr:uid="{00000000-0005-0000-0000-00005B860000}"/>
    <cellStyle name="Separador de milhares 2 6 4 2 8" xfId="34244" xr:uid="{00000000-0005-0000-0000-00005C860000}"/>
    <cellStyle name="Separador de milhares 2 6 4 2 9" xfId="34245" xr:uid="{00000000-0005-0000-0000-00005D860000}"/>
    <cellStyle name="Separador de milhares 2 6 5" xfId="34246" xr:uid="{00000000-0005-0000-0000-00005E860000}"/>
    <cellStyle name="Separador de milhares 2 6 5 2" xfId="34247" xr:uid="{00000000-0005-0000-0000-00005F860000}"/>
    <cellStyle name="Separador de milhares 2 6 5 3" xfId="34248" xr:uid="{00000000-0005-0000-0000-000060860000}"/>
    <cellStyle name="Separador de milhares 2 6 5 3 2" xfId="34249" xr:uid="{00000000-0005-0000-0000-000061860000}"/>
    <cellStyle name="Separador de milhares 2 6 5 3 2 2" xfId="34250" xr:uid="{00000000-0005-0000-0000-000062860000}"/>
    <cellStyle name="Separador de milhares 2 6 5 3 2 2 2" xfId="34251" xr:uid="{00000000-0005-0000-0000-000063860000}"/>
    <cellStyle name="Separador de milhares 2 6 5 3 2 2 3" xfId="34252" xr:uid="{00000000-0005-0000-0000-000064860000}"/>
    <cellStyle name="Separador de milhares 2 6 5 3 2 3" xfId="34253" xr:uid="{00000000-0005-0000-0000-000065860000}"/>
    <cellStyle name="Separador de milhares 2 6 5 3 2 4" xfId="34254" xr:uid="{00000000-0005-0000-0000-000066860000}"/>
    <cellStyle name="Separador de milhares 2 6 5 3 3" xfId="34255" xr:uid="{00000000-0005-0000-0000-000067860000}"/>
    <cellStyle name="Separador de milhares 2 6 5 3 3 2" xfId="34256" xr:uid="{00000000-0005-0000-0000-000068860000}"/>
    <cellStyle name="Separador de milhares 2 6 5 3 3 2 2" xfId="34257" xr:uid="{00000000-0005-0000-0000-000069860000}"/>
    <cellStyle name="Separador de milhares 2 6 5 3 3 2 3" xfId="34258" xr:uid="{00000000-0005-0000-0000-00006A860000}"/>
    <cellStyle name="Separador de milhares 2 6 5 3 3 3" xfId="34259" xr:uid="{00000000-0005-0000-0000-00006B860000}"/>
    <cellStyle name="Separador de milhares 2 6 5 3 3 4" xfId="34260" xr:uid="{00000000-0005-0000-0000-00006C860000}"/>
    <cellStyle name="Separador de milhares 2 6 5 3 4" xfId="34261" xr:uid="{00000000-0005-0000-0000-00006D860000}"/>
    <cellStyle name="Separador de milhares 2 6 5 3 4 2" xfId="34262" xr:uid="{00000000-0005-0000-0000-00006E860000}"/>
    <cellStyle name="Separador de milhares 2 6 5 3 4 2 2" xfId="34263" xr:uid="{00000000-0005-0000-0000-00006F860000}"/>
    <cellStyle name="Separador de milhares 2 6 5 3 4 2 3" xfId="34264" xr:uid="{00000000-0005-0000-0000-000070860000}"/>
    <cellStyle name="Separador de milhares 2 6 5 3 4 3" xfId="34265" xr:uid="{00000000-0005-0000-0000-000071860000}"/>
    <cellStyle name="Separador de milhares 2 6 5 3 4 4" xfId="34266" xr:uid="{00000000-0005-0000-0000-000072860000}"/>
    <cellStyle name="Separador de milhares 2 6 5 3 5" xfId="34267" xr:uid="{00000000-0005-0000-0000-000073860000}"/>
    <cellStyle name="Separador de milhares 2 6 5 3 5 2" xfId="34268" xr:uid="{00000000-0005-0000-0000-000074860000}"/>
    <cellStyle name="Separador de milhares 2 6 5 3 5 3" xfId="34269" xr:uid="{00000000-0005-0000-0000-000075860000}"/>
    <cellStyle name="Separador de milhares 2 6 5 3 6" xfId="34270" xr:uid="{00000000-0005-0000-0000-000076860000}"/>
    <cellStyle name="Separador de milhares 2 6 5 3 7" xfId="34271" xr:uid="{00000000-0005-0000-0000-000077860000}"/>
    <cellStyle name="Separador de milhares 2 6 6" xfId="34272" xr:uid="{00000000-0005-0000-0000-000078860000}"/>
    <cellStyle name="Separador de milhares 2 6 6 2" xfId="34273" xr:uid="{00000000-0005-0000-0000-000079860000}"/>
    <cellStyle name="Separador de milhares 2 6 6 2 2" xfId="34274" xr:uid="{00000000-0005-0000-0000-00007A860000}"/>
    <cellStyle name="Separador de milhares 2 6 6 2 2 2" xfId="34275" xr:uid="{00000000-0005-0000-0000-00007B860000}"/>
    <cellStyle name="Separador de milhares 2 6 6 2 2 2 2" xfId="34276" xr:uid="{00000000-0005-0000-0000-00007C860000}"/>
    <cellStyle name="Separador de milhares 2 6 6 2 2 2 3" xfId="34277" xr:uid="{00000000-0005-0000-0000-00007D860000}"/>
    <cellStyle name="Separador de milhares 2 6 6 2 2 3" xfId="34278" xr:uid="{00000000-0005-0000-0000-00007E860000}"/>
    <cellStyle name="Separador de milhares 2 6 6 2 2 4" xfId="34279" xr:uid="{00000000-0005-0000-0000-00007F860000}"/>
    <cellStyle name="Separador de milhares 2 6 6 2 3" xfId="34280" xr:uid="{00000000-0005-0000-0000-000080860000}"/>
    <cellStyle name="Separador de milhares 2 6 6 2 3 2" xfId="34281" xr:uid="{00000000-0005-0000-0000-000081860000}"/>
    <cellStyle name="Separador de milhares 2 6 6 2 3 2 2" xfId="34282" xr:uid="{00000000-0005-0000-0000-000082860000}"/>
    <cellStyle name="Separador de milhares 2 6 6 2 3 2 3" xfId="34283" xr:uid="{00000000-0005-0000-0000-000083860000}"/>
    <cellStyle name="Separador de milhares 2 6 6 2 3 3" xfId="34284" xr:uid="{00000000-0005-0000-0000-000084860000}"/>
    <cellStyle name="Separador de milhares 2 6 6 2 3 4" xfId="34285" xr:uid="{00000000-0005-0000-0000-000085860000}"/>
    <cellStyle name="Separador de milhares 2 6 6 2 4" xfId="34286" xr:uid="{00000000-0005-0000-0000-000086860000}"/>
    <cellStyle name="Separador de milhares 2 6 6 2 4 2" xfId="34287" xr:uid="{00000000-0005-0000-0000-000087860000}"/>
    <cellStyle name="Separador de milhares 2 6 6 2 4 2 2" xfId="34288" xr:uid="{00000000-0005-0000-0000-000088860000}"/>
    <cellStyle name="Separador de milhares 2 6 6 2 4 2 3" xfId="34289" xr:uid="{00000000-0005-0000-0000-000089860000}"/>
    <cellStyle name="Separador de milhares 2 6 6 2 4 3" xfId="34290" xr:uid="{00000000-0005-0000-0000-00008A860000}"/>
    <cellStyle name="Separador de milhares 2 6 6 2 4 4" xfId="34291" xr:uid="{00000000-0005-0000-0000-00008B860000}"/>
    <cellStyle name="Separador de milhares 2 6 6 2 5" xfId="34292" xr:uid="{00000000-0005-0000-0000-00008C860000}"/>
    <cellStyle name="Separador de milhares 2 6 6 2 5 2" xfId="34293" xr:uid="{00000000-0005-0000-0000-00008D860000}"/>
    <cellStyle name="Separador de milhares 2 6 6 2 5 3" xfId="34294" xr:uid="{00000000-0005-0000-0000-00008E860000}"/>
    <cellStyle name="Separador de milhares 2 6 6 2 6" xfId="34295" xr:uid="{00000000-0005-0000-0000-00008F860000}"/>
    <cellStyle name="Separador de milhares 2 6 6 2 7" xfId="34296" xr:uid="{00000000-0005-0000-0000-000090860000}"/>
    <cellStyle name="Separador de milhares 2 6 6 3" xfId="34297" xr:uid="{00000000-0005-0000-0000-000091860000}"/>
    <cellStyle name="Separador de milhares 2 6 6 3 2" xfId="34298" xr:uid="{00000000-0005-0000-0000-000092860000}"/>
    <cellStyle name="Separador de milhares 2 6 6 3 2 2" xfId="34299" xr:uid="{00000000-0005-0000-0000-000093860000}"/>
    <cellStyle name="Separador de milhares 2 6 6 3 2 3" xfId="34300" xr:uid="{00000000-0005-0000-0000-000094860000}"/>
    <cellStyle name="Separador de milhares 2 6 6 3 3" xfId="34301" xr:uid="{00000000-0005-0000-0000-000095860000}"/>
    <cellStyle name="Separador de milhares 2 6 6 3 4" xfId="34302" xr:uid="{00000000-0005-0000-0000-000096860000}"/>
    <cellStyle name="Separador de milhares 2 6 6 4" xfId="34303" xr:uid="{00000000-0005-0000-0000-000097860000}"/>
    <cellStyle name="Separador de milhares 2 6 6 4 2" xfId="34304" xr:uid="{00000000-0005-0000-0000-000098860000}"/>
    <cellStyle name="Separador de milhares 2 6 6 4 2 2" xfId="34305" xr:uid="{00000000-0005-0000-0000-000099860000}"/>
    <cellStyle name="Separador de milhares 2 6 6 4 2 3" xfId="34306" xr:uid="{00000000-0005-0000-0000-00009A860000}"/>
    <cellStyle name="Separador de milhares 2 6 6 4 3" xfId="34307" xr:uid="{00000000-0005-0000-0000-00009B860000}"/>
    <cellStyle name="Separador de milhares 2 6 6 4 4" xfId="34308" xr:uid="{00000000-0005-0000-0000-00009C860000}"/>
    <cellStyle name="Separador de milhares 2 6 6 5" xfId="34309" xr:uid="{00000000-0005-0000-0000-00009D860000}"/>
    <cellStyle name="Separador de milhares 2 6 6 5 2" xfId="34310" xr:uid="{00000000-0005-0000-0000-00009E860000}"/>
    <cellStyle name="Separador de milhares 2 6 6 5 2 2" xfId="34311" xr:uid="{00000000-0005-0000-0000-00009F860000}"/>
    <cellStyle name="Separador de milhares 2 6 6 5 2 3" xfId="34312" xr:uid="{00000000-0005-0000-0000-0000A0860000}"/>
    <cellStyle name="Separador de milhares 2 6 6 5 3" xfId="34313" xr:uid="{00000000-0005-0000-0000-0000A1860000}"/>
    <cellStyle name="Separador de milhares 2 6 6 5 4" xfId="34314" xr:uid="{00000000-0005-0000-0000-0000A2860000}"/>
    <cellStyle name="Separador de milhares 2 6 6 6" xfId="34315" xr:uid="{00000000-0005-0000-0000-0000A3860000}"/>
    <cellStyle name="Separador de milhares 2 6 6 6 2" xfId="34316" xr:uid="{00000000-0005-0000-0000-0000A4860000}"/>
    <cellStyle name="Separador de milhares 2 6 6 6 3" xfId="34317" xr:uid="{00000000-0005-0000-0000-0000A5860000}"/>
    <cellStyle name="Separador de milhares 2 6 6 7" xfId="34318" xr:uid="{00000000-0005-0000-0000-0000A6860000}"/>
    <cellStyle name="Separador de milhares 2 6 6 8" xfId="34319" xr:uid="{00000000-0005-0000-0000-0000A7860000}"/>
    <cellStyle name="Separador de milhares 2 6 6 9" xfId="34320" xr:uid="{00000000-0005-0000-0000-0000A8860000}"/>
    <cellStyle name="Separador de milhares 2 6 7" xfId="34321" xr:uid="{00000000-0005-0000-0000-0000A9860000}"/>
    <cellStyle name="Separador de milhares 2 6 7 2" xfId="34322" xr:uid="{00000000-0005-0000-0000-0000AA860000}"/>
    <cellStyle name="Separador de milhares 2 6 7 2 2" xfId="34323" xr:uid="{00000000-0005-0000-0000-0000AB860000}"/>
    <cellStyle name="Separador de milhares 2 6 7 2 2 2" xfId="34324" xr:uid="{00000000-0005-0000-0000-0000AC860000}"/>
    <cellStyle name="Separador de milhares 2 6 7 2 2 2 2" xfId="34325" xr:uid="{00000000-0005-0000-0000-0000AD860000}"/>
    <cellStyle name="Separador de milhares 2 6 7 2 2 2 3" xfId="34326" xr:uid="{00000000-0005-0000-0000-0000AE860000}"/>
    <cellStyle name="Separador de milhares 2 6 7 2 2 3" xfId="34327" xr:uid="{00000000-0005-0000-0000-0000AF860000}"/>
    <cellStyle name="Separador de milhares 2 6 7 2 2 4" xfId="34328" xr:uid="{00000000-0005-0000-0000-0000B0860000}"/>
    <cellStyle name="Separador de milhares 2 6 7 2 3" xfId="34329" xr:uid="{00000000-0005-0000-0000-0000B1860000}"/>
    <cellStyle name="Separador de milhares 2 6 7 2 3 2" xfId="34330" xr:uid="{00000000-0005-0000-0000-0000B2860000}"/>
    <cellStyle name="Separador de milhares 2 6 7 2 3 2 2" xfId="34331" xr:uid="{00000000-0005-0000-0000-0000B3860000}"/>
    <cellStyle name="Separador de milhares 2 6 7 2 3 2 3" xfId="34332" xr:uid="{00000000-0005-0000-0000-0000B4860000}"/>
    <cellStyle name="Separador de milhares 2 6 7 2 3 3" xfId="34333" xr:uid="{00000000-0005-0000-0000-0000B5860000}"/>
    <cellStyle name="Separador de milhares 2 6 7 2 3 4" xfId="34334" xr:uid="{00000000-0005-0000-0000-0000B6860000}"/>
    <cellStyle name="Separador de milhares 2 6 7 2 4" xfId="34335" xr:uid="{00000000-0005-0000-0000-0000B7860000}"/>
    <cellStyle name="Separador de milhares 2 6 7 2 4 2" xfId="34336" xr:uid="{00000000-0005-0000-0000-0000B8860000}"/>
    <cellStyle name="Separador de milhares 2 6 7 2 4 2 2" xfId="34337" xr:uid="{00000000-0005-0000-0000-0000B9860000}"/>
    <cellStyle name="Separador de milhares 2 6 7 2 4 2 3" xfId="34338" xr:uid="{00000000-0005-0000-0000-0000BA860000}"/>
    <cellStyle name="Separador de milhares 2 6 7 2 4 3" xfId="34339" xr:uid="{00000000-0005-0000-0000-0000BB860000}"/>
    <cellStyle name="Separador de milhares 2 6 7 2 4 4" xfId="34340" xr:uid="{00000000-0005-0000-0000-0000BC860000}"/>
    <cellStyle name="Separador de milhares 2 6 7 2 5" xfId="34341" xr:uid="{00000000-0005-0000-0000-0000BD860000}"/>
    <cellStyle name="Separador de milhares 2 6 7 2 5 2" xfId="34342" xr:uid="{00000000-0005-0000-0000-0000BE860000}"/>
    <cellStyle name="Separador de milhares 2 6 7 2 5 3" xfId="34343" xr:uid="{00000000-0005-0000-0000-0000BF860000}"/>
    <cellStyle name="Separador de milhares 2 6 7 2 6" xfId="34344" xr:uid="{00000000-0005-0000-0000-0000C0860000}"/>
    <cellStyle name="Separador de milhares 2 6 7 2 7" xfId="34345" xr:uid="{00000000-0005-0000-0000-0000C1860000}"/>
    <cellStyle name="Separador de milhares 2 6 7 3" xfId="34346" xr:uid="{00000000-0005-0000-0000-0000C2860000}"/>
    <cellStyle name="Separador de milhares 2 6 7 3 2" xfId="34347" xr:uid="{00000000-0005-0000-0000-0000C3860000}"/>
    <cellStyle name="Separador de milhares 2 6 7 3 2 2" xfId="34348" xr:uid="{00000000-0005-0000-0000-0000C4860000}"/>
    <cellStyle name="Separador de milhares 2 6 7 3 2 3" xfId="34349" xr:uid="{00000000-0005-0000-0000-0000C5860000}"/>
    <cellStyle name="Separador de milhares 2 6 7 3 3" xfId="34350" xr:uid="{00000000-0005-0000-0000-0000C6860000}"/>
    <cellStyle name="Separador de milhares 2 6 7 3 4" xfId="34351" xr:uid="{00000000-0005-0000-0000-0000C7860000}"/>
    <cellStyle name="Separador de milhares 2 6 7 4" xfId="34352" xr:uid="{00000000-0005-0000-0000-0000C8860000}"/>
    <cellStyle name="Separador de milhares 2 6 7 4 2" xfId="34353" xr:uid="{00000000-0005-0000-0000-0000C9860000}"/>
    <cellStyle name="Separador de milhares 2 6 7 4 2 2" xfId="34354" xr:uid="{00000000-0005-0000-0000-0000CA860000}"/>
    <cellStyle name="Separador de milhares 2 6 7 4 2 3" xfId="34355" xr:uid="{00000000-0005-0000-0000-0000CB860000}"/>
    <cellStyle name="Separador de milhares 2 6 7 4 3" xfId="34356" xr:uid="{00000000-0005-0000-0000-0000CC860000}"/>
    <cellStyle name="Separador de milhares 2 6 7 4 4" xfId="34357" xr:uid="{00000000-0005-0000-0000-0000CD860000}"/>
    <cellStyle name="Separador de milhares 2 6 7 5" xfId="34358" xr:uid="{00000000-0005-0000-0000-0000CE860000}"/>
    <cellStyle name="Separador de milhares 2 6 7 5 2" xfId="34359" xr:uid="{00000000-0005-0000-0000-0000CF860000}"/>
    <cellStyle name="Separador de milhares 2 6 7 5 2 2" xfId="34360" xr:uid="{00000000-0005-0000-0000-0000D0860000}"/>
    <cellStyle name="Separador de milhares 2 6 7 5 2 3" xfId="34361" xr:uid="{00000000-0005-0000-0000-0000D1860000}"/>
    <cellStyle name="Separador de milhares 2 6 7 5 3" xfId="34362" xr:uid="{00000000-0005-0000-0000-0000D2860000}"/>
    <cellStyle name="Separador de milhares 2 6 7 5 4" xfId="34363" xr:uid="{00000000-0005-0000-0000-0000D3860000}"/>
    <cellStyle name="Separador de milhares 2 6 7 6" xfId="34364" xr:uid="{00000000-0005-0000-0000-0000D4860000}"/>
    <cellStyle name="Separador de milhares 2 6 7 6 2" xfId="34365" xr:uid="{00000000-0005-0000-0000-0000D5860000}"/>
    <cellStyle name="Separador de milhares 2 6 7 6 3" xfId="34366" xr:uid="{00000000-0005-0000-0000-0000D6860000}"/>
    <cellStyle name="Separador de milhares 2 6 7 7" xfId="34367" xr:uid="{00000000-0005-0000-0000-0000D7860000}"/>
    <cellStyle name="Separador de milhares 2 6 7 8" xfId="34368" xr:uid="{00000000-0005-0000-0000-0000D8860000}"/>
    <cellStyle name="Separador de milhares 2 6 7 9" xfId="34369" xr:uid="{00000000-0005-0000-0000-0000D9860000}"/>
    <cellStyle name="Separador de milhares 2 6 8" xfId="34370" xr:uid="{00000000-0005-0000-0000-0000DA860000}"/>
    <cellStyle name="Separador de milhares 2 6 8 2" xfId="34371" xr:uid="{00000000-0005-0000-0000-0000DB860000}"/>
    <cellStyle name="Separador de milhares 2 6 8 2 2" xfId="34372" xr:uid="{00000000-0005-0000-0000-0000DC860000}"/>
    <cellStyle name="Separador de milhares 2 6 8 2 2 2" xfId="34373" xr:uid="{00000000-0005-0000-0000-0000DD860000}"/>
    <cellStyle name="Separador de milhares 2 6 8 2 2 2 2" xfId="34374" xr:uid="{00000000-0005-0000-0000-0000DE860000}"/>
    <cellStyle name="Separador de milhares 2 6 8 2 2 2 3" xfId="34375" xr:uid="{00000000-0005-0000-0000-0000DF860000}"/>
    <cellStyle name="Separador de milhares 2 6 8 2 2 3" xfId="34376" xr:uid="{00000000-0005-0000-0000-0000E0860000}"/>
    <cellStyle name="Separador de milhares 2 6 8 2 2 4" xfId="34377" xr:uid="{00000000-0005-0000-0000-0000E1860000}"/>
    <cellStyle name="Separador de milhares 2 6 8 2 3" xfId="34378" xr:uid="{00000000-0005-0000-0000-0000E2860000}"/>
    <cellStyle name="Separador de milhares 2 6 8 2 3 2" xfId="34379" xr:uid="{00000000-0005-0000-0000-0000E3860000}"/>
    <cellStyle name="Separador de milhares 2 6 8 2 3 2 2" xfId="34380" xr:uid="{00000000-0005-0000-0000-0000E4860000}"/>
    <cellStyle name="Separador de milhares 2 6 8 2 3 2 3" xfId="34381" xr:uid="{00000000-0005-0000-0000-0000E5860000}"/>
    <cellStyle name="Separador de milhares 2 6 8 2 3 3" xfId="34382" xr:uid="{00000000-0005-0000-0000-0000E6860000}"/>
    <cellStyle name="Separador de milhares 2 6 8 2 3 4" xfId="34383" xr:uid="{00000000-0005-0000-0000-0000E7860000}"/>
    <cellStyle name="Separador de milhares 2 6 8 2 4" xfId="34384" xr:uid="{00000000-0005-0000-0000-0000E8860000}"/>
    <cellStyle name="Separador de milhares 2 6 8 2 4 2" xfId="34385" xr:uid="{00000000-0005-0000-0000-0000E9860000}"/>
    <cellStyle name="Separador de milhares 2 6 8 2 4 2 2" xfId="34386" xr:uid="{00000000-0005-0000-0000-0000EA860000}"/>
    <cellStyle name="Separador de milhares 2 6 8 2 4 2 3" xfId="34387" xr:uid="{00000000-0005-0000-0000-0000EB860000}"/>
    <cellStyle name="Separador de milhares 2 6 8 2 4 3" xfId="34388" xr:uid="{00000000-0005-0000-0000-0000EC860000}"/>
    <cellStyle name="Separador de milhares 2 6 8 2 4 4" xfId="34389" xr:uid="{00000000-0005-0000-0000-0000ED860000}"/>
    <cellStyle name="Separador de milhares 2 6 8 2 5" xfId="34390" xr:uid="{00000000-0005-0000-0000-0000EE860000}"/>
    <cellStyle name="Separador de milhares 2 6 8 2 5 2" xfId="34391" xr:uid="{00000000-0005-0000-0000-0000EF860000}"/>
    <cellStyle name="Separador de milhares 2 6 8 2 5 3" xfId="34392" xr:uid="{00000000-0005-0000-0000-0000F0860000}"/>
    <cellStyle name="Separador de milhares 2 6 8 2 6" xfId="34393" xr:uid="{00000000-0005-0000-0000-0000F1860000}"/>
    <cellStyle name="Separador de milhares 2 6 8 2 7" xfId="34394" xr:uid="{00000000-0005-0000-0000-0000F2860000}"/>
    <cellStyle name="Separador de milhares 2 6 8 2 8" xfId="34395" xr:uid="{00000000-0005-0000-0000-0000F3860000}"/>
    <cellStyle name="Separador de milhares 2 6 8 3" xfId="34396" xr:uid="{00000000-0005-0000-0000-0000F4860000}"/>
    <cellStyle name="Separador de milhares 2 6 8 3 2" xfId="34397" xr:uid="{00000000-0005-0000-0000-0000F5860000}"/>
    <cellStyle name="Separador de milhares 2 6 8 3 2 2" xfId="34398" xr:uid="{00000000-0005-0000-0000-0000F6860000}"/>
    <cellStyle name="Separador de milhares 2 6 8 3 2 3" xfId="34399" xr:uid="{00000000-0005-0000-0000-0000F7860000}"/>
    <cellStyle name="Separador de milhares 2 6 8 3 3" xfId="34400" xr:uid="{00000000-0005-0000-0000-0000F8860000}"/>
    <cellStyle name="Separador de milhares 2 6 8 3 4" xfId="34401" xr:uid="{00000000-0005-0000-0000-0000F9860000}"/>
    <cellStyle name="Separador de milhares 2 6 8 4" xfId="34402" xr:uid="{00000000-0005-0000-0000-0000FA860000}"/>
    <cellStyle name="Separador de milhares 2 6 8 4 2" xfId="34403" xr:uid="{00000000-0005-0000-0000-0000FB860000}"/>
    <cellStyle name="Separador de milhares 2 6 8 4 2 2" xfId="34404" xr:uid="{00000000-0005-0000-0000-0000FC860000}"/>
    <cellStyle name="Separador de milhares 2 6 8 4 2 3" xfId="34405" xr:uid="{00000000-0005-0000-0000-0000FD860000}"/>
    <cellStyle name="Separador de milhares 2 6 8 4 3" xfId="34406" xr:uid="{00000000-0005-0000-0000-0000FE860000}"/>
    <cellStyle name="Separador de milhares 2 6 8 4 4" xfId="34407" xr:uid="{00000000-0005-0000-0000-0000FF860000}"/>
    <cellStyle name="Separador de milhares 2 6 8 5" xfId="34408" xr:uid="{00000000-0005-0000-0000-000000870000}"/>
    <cellStyle name="Separador de milhares 2 6 8 5 2" xfId="34409" xr:uid="{00000000-0005-0000-0000-000001870000}"/>
    <cellStyle name="Separador de milhares 2 6 8 5 2 2" xfId="34410" xr:uid="{00000000-0005-0000-0000-000002870000}"/>
    <cellStyle name="Separador de milhares 2 6 8 5 2 3" xfId="34411" xr:uid="{00000000-0005-0000-0000-000003870000}"/>
    <cellStyle name="Separador de milhares 2 6 8 5 3" xfId="34412" xr:uid="{00000000-0005-0000-0000-000004870000}"/>
    <cellStyle name="Separador de milhares 2 6 8 5 4" xfId="34413" xr:uid="{00000000-0005-0000-0000-000005870000}"/>
    <cellStyle name="Separador de milhares 2 6 8 6" xfId="34414" xr:uid="{00000000-0005-0000-0000-000006870000}"/>
    <cellStyle name="Separador de milhares 2 6 8 6 2" xfId="34415" xr:uid="{00000000-0005-0000-0000-000007870000}"/>
    <cellStyle name="Separador de milhares 2 6 8 6 3" xfId="34416" xr:uid="{00000000-0005-0000-0000-000008870000}"/>
    <cellStyle name="Separador de milhares 2 6 8 7" xfId="34417" xr:uid="{00000000-0005-0000-0000-000009870000}"/>
    <cellStyle name="Separador de milhares 2 6 8 8" xfId="34418" xr:uid="{00000000-0005-0000-0000-00000A870000}"/>
    <cellStyle name="Separador de milhares 2 6 8 9" xfId="34419" xr:uid="{00000000-0005-0000-0000-00000B870000}"/>
    <cellStyle name="Separador de milhares 2 6 9" xfId="34420" xr:uid="{00000000-0005-0000-0000-00000C870000}"/>
    <cellStyle name="Separador de milhares 2 6 9 2" xfId="34421" xr:uid="{00000000-0005-0000-0000-00000D870000}"/>
    <cellStyle name="Separador de milhares 2 6 9 2 2" xfId="34422" xr:uid="{00000000-0005-0000-0000-00000E870000}"/>
    <cellStyle name="Separador de milhares 2 6 9 2 2 2" xfId="34423" xr:uid="{00000000-0005-0000-0000-00000F870000}"/>
    <cellStyle name="Separador de milhares 2 6 9 2 2 3" xfId="34424" xr:uid="{00000000-0005-0000-0000-000010870000}"/>
    <cellStyle name="Separador de milhares 2 6 9 2 3" xfId="34425" xr:uid="{00000000-0005-0000-0000-000011870000}"/>
    <cellStyle name="Separador de milhares 2 6 9 2 4" xfId="34426" xr:uid="{00000000-0005-0000-0000-000012870000}"/>
    <cellStyle name="Separador de milhares 2 6 9 3" xfId="34427" xr:uid="{00000000-0005-0000-0000-000013870000}"/>
    <cellStyle name="Separador de milhares 2 6 9 3 2" xfId="34428" xr:uid="{00000000-0005-0000-0000-000014870000}"/>
    <cellStyle name="Separador de milhares 2 6 9 3 2 2" xfId="34429" xr:uid="{00000000-0005-0000-0000-000015870000}"/>
    <cellStyle name="Separador de milhares 2 6 9 3 2 3" xfId="34430" xr:uid="{00000000-0005-0000-0000-000016870000}"/>
    <cellStyle name="Separador de milhares 2 6 9 3 3" xfId="34431" xr:uid="{00000000-0005-0000-0000-000017870000}"/>
    <cellStyle name="Separador de milhares 2 6 9 3 4" xfId="34432" xr:uid="{00000000-0005-0000-0000-000018870000}"/>
    <cellStyle name="Separador de milhares 2 6 9 4" xfId="34433" xr:uid="{00000000-0005-0000-0000-000019870000}"/>
    <cellStyle name="Separador de milhares 2 6 9 4 2" xfId="34434" xr:uid="{00000000-0005-0000-0000-00001A870000}"/>
    <cellStyle name="Separador de milhares 2 6 9 4 2 2" xfId="34435" xr:uid="{00000000-0005-0000-0000-00001B870000}"/>
    <cellStyle name="Separador de milhares 2 6 9 4 2 3" xfId="34436" xr:uid="{00000000-0005-0000-0000-00001C870000}"/>
    <cellStyle name="Separador de milhares 2 6 9 4 3" xfId="34437" xr:uid="{00000000-0005-0000-0000-00001D870000}"/>
    <cellStyle name="Separador de milhares 2 6 9 4 4" xfId="34438" xr:uid="{00000000-0005-0000-0000-00001E870000}"/>
    <cellStyle name="Separador de milhares 2 6 9 5" xfId="34439" xr:uid="{00000000-0005-0000-0000-00001F870000}"/>
    <cellStyle name="Separador de milhares 2 6 9 5 2" xfId="34440" xr:uid="{00000000-0005-0000-0000-000020870000}"/>
    <cellStyle name="Separador de milhares 2 6 9 5 3" xfId="34441" xr:uid="{00000000-0005-0000-0000-000021870000}"/>
    <cellStyle name="Separador de milhares 2 6 9 6" xfId="34442" xr:uid="{00000000-0005-0000-0000-000022870000}"/>
    <cellStyle name="Separador de milhares 2 6 9 7" xfId="34443" xr:uid="{00000000-0005-0000-0000-000023870000}"/>
    <cellStyle name="Separador de milhares 2 7" xfId="34444" xr:uid="{00000000-0005-0000-0000-000024870000}"/>
    <cellStyle name="Separador de milhares 2 7 2" xfId="34445" xr:uid="{00000000-0005-0000-0000-000025870000}"/>
    <cellStyle name="Separador de milhares 2 7 2 2" xfId="34446" xr:uid="{00000000-0005-0000-0000-000026870000}"/>
    <cellStyle name="Separador de milhares 2 7 3" xfId="34447" xr:uid="{00000000-0005-0000-0000-000027870000}"/>
    <cellStyle name="Separador de milhares 2 7 4" xfId="34448" xr:uid="{00000000-0005-0000-0000-000028870000}"/>
    <cellStyle name="Separador de milhares 2 8" xfId="34449" xr:uid="{00000000-0005-0000-0000-000029870000}"/>
    <cellStyle name="Separador de milhares 2 8 2" xfId="34450" xr:uid="{00000000-0005-0000-0000-00002A870000}"/>
    <cellStyle name="Separador de milhares 2 8 2 2" xfId="34451" xr:uid="{00000000-0005-0000-0000-00002B870000}"/>
    <cellStyle name="Separador de milhares 2 8 2 3" xfId="34452" xr:uid="{00000000-0005-0000-0000-00002C870000}"/>
    <cellStyle name="Separador de milhares 2 8 2 3 2" xfId="34453" xr:uid="{00000000-0005-0000-0000-00002D870000}"/>
    <cellStyle name="Separador de milhares 2 8 2 3 2 2" xfId="34454" xr:uid="{00000000-0005-0000-0000-00002E870000}"/>
    <cellStyle name="Separador de milhares 2 8 2 3 2 2 2" xfId="34455" xr:uid="{00000000-0005-0000-0000-00002F870000}"/>
    <cellStyle name="Separador de milhares 2 8 2 3 2 2 3" xfId="34456" xr:uid="{00000000-0005-0000-0000-000030870000}"/>
    <cellStyle name="Separador de milhares 2 8 2 3 2 3" xfId="34457" xr:uid="{00000000-0005-0000-0000-000031870000}"/>
    <cellStyle name="Separador de milhares 2 8 2 3 2 4" xfId="34458" xr:uid="{00000000-0005-0000-0000-000032870000}"/>
    <cellStyle name="Separador de milhares 2 8 2 3 3" xfId="34459" xr:uid="{00000000-0005-0000-0000-000033870000}"/>
    <cellStyle name="Separador de milhares 2 8 2 3 3 2" xfId="34460" xr:uid="{00000000-0005-0000-0000-000034870000}"/>
    <cellStyle name="Separador de milhares 2 8 2 3 3 2 2" xfId="34461" xr:uid="{00000000-0005-0000-0000-000035870000}"/>
    <cellStyle name="Separador de milhares 2 8 2 3 3 2 3" xfId="34462" xr:uid="{00000000-0005-0000-0000-000036870000}"/>
    <cellStyle name="Separador de milhares 2 8 2 3 3 3" xfId="34463" xr:uid="{00000000-0005-0000-0000-000037870000}"/>
    <cellStyle name="Separador de milhares 2 8 2 3 3 4" xfId="34464" xr:uid="{00000000-0005-0000-0000-000038870000}"/>
    <cellStyle name="Separador de milhares 2 8 2 3 4" xfId="34465" xr:uid="{00000000-0005-0000-0000-000039870000}"/>
    <cellStyle name="Separador de milhares 2 8 2 3 4 2" xfId="34466" xr:uid="{00000000-0005-0000-0000-00003A870000}"/>
    <cellStyle name="Separador de milhares 2 8 2 3 4 2 2" xfId="34467" xr:uid="{00000000-0005-0000-0000-00003B870000}"/>
    <cellStyle name="Separador de milhares 2 8 2 3 4 2 3" xfId="34468" xr:uid="{00000000-0005-0000-0000-00003C870000}"/>
    <cellStyle name="Separador de milhares 2 8 2 3 4 3" xfId="34469" xr:uid="{00000000-0005-0000-0000-00003D870000}"/>
    <cellStyle name="Separador de milhares 2 8 2 3 4 4" xfId="34470" xr:uid="{00000000-0005-0000-0000-00003E870000}"/>
    <cellStyle name="Separador de milhares 2 8 2 3 5" xfId="34471" xr:uid="{00000000-0005-0000-0000-00003F870000}"/>
    <cellStyle name="Separador de milhares 2 8 2 3 5 2" xfId="34472" xr:uid="{00000000-0005-0000-0000-000040870000}"/>
    <cellStyle name="Separador de milhares 2 8 2 3 5 3" xfId="34473" xr:uid="{00000000-0005-0000-0000-000041870000}"/>
    <cellStyle name="Separador de milhares 2 8 2 3 6" xfId="34474" xr:uid="{00000000-0005-0000-0000-000042870000}"/>
    <cellStyle name="Separador de milhares 2 8 2 3 7" xfId="34475" xr:uid="{00000000-0005-0000-0000-000043870000}"/>
    <cellStyle name="Separador de milhares 2 8 2 4" xfId="34476" xr:uid="{00000000-0005-0000-0000-000044870000}"/>
    <cellStyle name="Separador de milhares 2 8 3" xfId="34477" xr:uid="{00000000-0005-0000-0000-000045870000}"/>
    <cellStyle name="Separador de milhares 2 8 3 2" xfId="34478" xr:uid="{00000000-0005-0000-0000-000046870000}"/>
    <cellStyle name="Separador de milhares 2 8 3 3" xfId="34479" xr:uid="{00000000-0005-0000-0000-000047870000}"/>
    <cellStyle name="Separador de milhares 2 8 4" xfId="34480" xr:uid="{00000000-0005-0000-0000-000048870000}"/>
    <cellStyle name="Separador de milhares 2 8 5" xfId="34481" xr:uid="{00000000-0005-0000-0000-000049870000}"/>
    <cellStyle name="Separador de milhares 2 8 5 2" xfId="34482" xr:uid="{00000000-0005-0000-0000-00004A870000}"/>
    <cellStyle name="Separador de milhares 2 8 5 2 2" xfId="34483" xr:uid="{00000000-0005-0000-0000-00004B870000}"/>
    <cellStyle name="Separador de milhares 2 8 5 2 2 2" xfId="34484" xr:uid="{00000000-0005-0000-0000-00004C870000}"/>
    <cellStyle name="Separador de milhares 2 8 5 2 2 3" xfId="34485" xr:uid="{00000000-0005-0000-0000-00004D870000}"/>
    <cellStyle name="Separador de milhares 2 8 5 2 3" xfId="34486" xr:uid="{00000000-0005-0000-0000-00004E870000}"/>
    <cellStyle name="Separador de milhares 2 8 5 2 4" xfId="34487" xr:uid="{00000000-0005-0000-0000-00004F870000}"/>
    <cellStyle name="Separador de milhares 2 8 5 3" xfId="34488" xr:uid="{00000000-0005-0000-0000-000050870000}"/>
    <cellStyle name="Separador de milhares 2 8 5 3 2" xfId="34489" xr:uid="{00000000-0005-0000-0000-000051870000}"/>
    <cellStyle name="Separador de milhares 2 8 5 3 2 2" xfId="34490" xr:uid="{00000000-0005-0000-0000-000052870000}"/>
    <cellStyle name="Separador de milhares 2 8 5 3 2 3" xfId="34491" xr:uid="{00000000-0005-0000-0000-000053870000}"/>
    <cellStyle name="Separador de milhares 2 8 5 3 3" xfId="34492" xr:uid="{00000000-0005-0000-0000-000054870000}"/>
    <cellStyle name="Separador de milhares 2 8 5 3 4" xfId="34493" xr:uid="{00000000-0005-0000-0000-000055870000}"/>
    <cellStyle name="Separador de milhares 2 8 5 4" xfId="34494" xr:uid="{00000000-0005-0000-0000-000056870000}"/>
    <cellStyle name="Separador de milhares 2 8 5 4 2" xfId="34495" xr:uid="{00000000-0005-0000-0000-000057870000}"/>
    <cellStyle name="Separador de milhares 2 8 5 4 2 2" xfId="34496" xr:uid="{00000000-0005-0000-0000-000058870000}"/>
    <cellStyle name="Separador de milhares 2 8 5 4 2 3" xfId="34497" xr:uid="{00000000-0005-0000-0000-000059870000}"/>
    <cellStyle name="Separador de milhares 2 8 5 4 3" xfId="34498" xr:uid="{00000000-0005-0000-0000-00005A870000}"/>
    <cellStyle name="Separador de milhares 2 8 5 4 4" xfId="34499" xr:uid="{00000000-0005-0000-0000-00005B870000}"/>
    <cellStyle name="Separador de milhares 2 8 5 5" xfId="34500" xr:uid="{00000000-0005-0000-0000-00005C870000}"/>
    <cellStyle name="Separador de milhares 2 8 5 5 2" xfId="34501" xr:uid="{00000000-0005-0000-0000-00005D870000}"/>
    <cellStyle name="Separador de milhares 2 8 5 5 3" xfId="34502" xr:uid="{00000000-0005-0000-0000-00005E870000}"/>
    <cellStyle name="Separador de milhares 2 8 5 6" xfId="34503" xr:uid="{00000000-0005-0000-0000-00005F870000}"/>
    <cellStyle name="Separador de milhares 2 8 5 7" xfId="34504" xr:uid="{00000000-0005-0000-0000-000060870000}"/>
    <cellStyle name="Separador de milhares 2 8 6" xfId="34505" xr:uid="{00000000-0005-0000-0000-000061870000}"/>
    <cellStyle name="Separador de milhares 2 9" xfId="34506" xr:uid="{00000000-0005-0000-0000-000062870000}"/>
    <cellStyle name="Separador de milhares 2 9 2" xfId="34507" xr:uid="{00000000-0005-0000-0000-000063870000}"/>
    <cellStyle name="Separador de milhares 2 9 3" xfId="34508" xr:uid="{00000000-0005-0000-0000-000064870000}"/>
    <cellStyle name="Separador de milhares 20" xfId="34509" xr:uid="{00000000-0005-0000-0000-000065870000}"/>
    <cellStyle name="Separador de milhares 20 2" xfId="34510" xr:uid="{00000000-0005-0000-0000-000066870000}"/>
    <cellStyle name="Separador de milhares 20 2 2" xfId="34511" xr:uid="{00000000-0005-0000-0000-000067870000}"/>
    <cellStyle name="Separador de milhares 20 2 2 2" xfId="34512" xr:uid="{00000000-0005-0000-0000-000068870000}"/>
    <cellStyle name="Separador de milhares 20 3" xfId="34513" xr:uid="{00000000-0005-0000-0000-000069870000}"/>
    <cellStyle name="Separador de milhares 20 4" xfId="34514" xr:uid="{00000000-0005-0000-0000-00006A870000}"/>
    <cellStyle name="Separador de milhares 20 5" xfId="34515" xr:uid="{00000000-0005-0000-0000-00006B870000}"/>
    <cellStyle name="Separador de milhares 21" xfId="34516" xr:uid="{00000000-0005-0000-0000-00006C870000}"/>
    <cellStyle name="Separador de milhares 21 10" xfId="34517" xr:uid="{00000000-0005-0000-0000-00006D870000}"/>
    <cellStyle name="Separador de milhares 21 10 2" xfId="34518" xr:uid="{00000000-0005-0000-0000-00006E870000}"/>
    <cellStyle name="Separador de milhares 21 10 2 2" xfId="34519" xr:uid="{00000000-0005-0000-0000-00006F870000}"/>
    <cellStyle name="Separador de milhares 21 10 2 2 2" xfId="34520" xr:uid="{00000000-0005-0000-0000-000070870000}"/>
    <cellStyle name="Separador de milhares 21 10 2 2 3" xfId="34521" xr:uid="{00000000-0005-0000-0000-000071870000}"/>
    <cellStyle name="Separador de milhares 21 10 2 3" xfId="34522" xr:uid="{00000000-0005-0000-0000-000072870000}"/>
    <cellStyle name="Separador de milhares 21 10 2 4" xfId="34523" xr:uid="{00000000-0005-0000-0000-000073870000}"/>
    <cellStyle name="Separador de milhares 21 10 3" xfId="34524" xr:uid="{00000000-0005-0000-0000-000074870000}"/>
    <cellStyle name="Separador de milhares 21 10 3 2" xfId="34525" xr:uid="{00000000-0005-0000-0000-000075870000}"/>
    <cellStyle name="Separador de milhares 21 10 3 2 2" xfId="34526" xr:uid="{00000000-0005-0000-0000-000076870000}"/>
    <cellStyle name="Separador de milhares 21 10 3 2 3" xfId="34527" xr:uid="{00000000-0005-0000-0000-000077870000}"/>
    <cellStyle name="Separador de milhares 21 10 3 3" xfId="34528" xr:uid="{00000000-0005-0000-0000-000078870000}"/>
    <cellStyle name="Separador de milhares 21 10 3 4" xfId="34529" xr:uid="{00000000-0005-0000-0000-000079870000}"/>
    <cellStyle name="Separador de milhares 21 10 4" xfId="34530" xr:uid="{00000000-0005-0000-0000-00007A870000}"/>
    <cellStyle name="Separador de milhares 21 10 4 2" xfId="34531" xr:uid="{00000000-0005-0000-0000-00007B870000}"/>
    <cellStyle name="Separador de milhares 21 10 4 2 2" xfId="34532" xr:uid="{00000000-0005-0000-0000-00007C870000}"/>
    <cellStyle name="Separador de milhares 21 10 4 2 3" xfId="34533" xr:uid="{00000000-0005-0000-0000-00007D870000}"/>
    <cellStyle name="Separador de milhares 21 10 4 3" xfId="34534" xr:uid="{00000000-0005-0000-0000-00007E870000}"/>
    <cellStyle name="Separador de milhares 21 10 4 4" xfId="34535" xr:uid="{00000000-0005-0000-0000-00007F870000}"/>
    <cellStyle name="Separador de milhares 21 10 5" xfId="34536" xr:uid="{00000000-0005-0000-0000-000080870000}"/>
    <cellStyle name="Separador de milhares 21 10 5 2" xfId="34537" xr:uid="{00000000-0005-0000-0000-000081870000}"/>
    <cellStyle name="Separador de milhares 21 10 5 3" xfId="34538" xr:uid="{00000000-0005-0000-0000-000082870000}"/>
    <cellStyle name="Separador de milhares 21 10 6" xfId="34539" xr:uid="{00000000-0005-0000-0000-000083870000}"/>
    <cellStyle name="Separador de milhares 21 10 7" xfId="34540" xr:uid="{00000000-0005-0000-0000-000084870000}"/>
    <cellStyle name="Separador de milhares 21 10 8" xfId="34541" xr:uid="{00000000-0005-0000-0000-000085870000}"/>
    <cellStyle name="Separador de milhares 21 10 9" xfId="34542" xr:uid="{00000000-0005-0000-0000-000086870000}"/>
    <cellStyle name="Separador de milhares 21 11" xfId="34543" xr:uid="{00000000-0005-0000-0000-000087870000}"/>
    <cellStyle name="Separador de milhares 21 11 2" xfId="34544" xr:uid="{00000000-0005-0000-0000-000088870000}"/>
    <cellStyle name="Separador de milhares 21 11 2 2" xfId="34545" xr:uid="{00000000-0005-0000-0000-000089870000}"/>
    <cellStyle name="Separador de milhares 21 11 2 3" xfId="34546" xr:uid="{00000000-0005-0000-0000-00008A870000}"/>
    <cellStyle name="Separador de milhares 21 11 3" xfId="34547" xr:uid="{00000000-0005-0000-0000-00008B870000}"/>
    <cellStyle name="Separador de milhares 21 11 4" xfId="34548" xr:uid="{00000000-0005-0000-0000-00008C870000}"/>
    <cellStyle name="Separador de milhares 21 11 5" xfId="34549" xr:uid="{00000000-0005-0000-0000-00008D870000}"/>
    <cellStyle name="Separador de milhares 21 11 6" xfId="34550" xr:uid="{00000000-0005-0000-0000-00008E870000}"/>
    <cellStyle name="Separador de milhares 21 12" xfId="34551" xr:uid="{00000000-0005-0000-0000-00008F870000}"/>
    <cellStyle name="Separador de milhares 21 12 2" xfId="34552" xr:uid="{00000000-0005-0000-0000-000090870000}"/>
    <cellStyle name="Separador de milhares 21 12 2 2" xfId="34553" xr:uid="{00000000-0005-0000-0000-000091870000}"/>
    <cellStyle name="Separador de milhares 21 12 2 3" xfId="34554" xr:uid="{00000000-0005-0000-0000-000092870000}"/>
    <cellStyle name="Separador de milhares 21 12 3" xfId="34555" xr:uid="{00000000-0005-0000-0000-000093870000}"/>
    <cellStyle name="Separador de milhares 21 12 4" xfId="34556" xr:uid="{00000000-0005-0000-0000-000094870000}"/>
    <cellStyle name="Separador de milhares 21 13" xfId="34557" xr:uid="{00000000-0005-0000-0000-000095870000}"/>
    <cellStyle name="Separador de milhares 21 13 2" xfId="34558" xr:uid="{00000000-0005-0000-0000-000096870000}"/>
    <cellStyle name="Separador de milhares 21 13 2 2" xfId="34559" xr:uid="{00000000-0005-0000-0000-000097870000}"/>
    <cellStyle name="Separador de milhares 21 13 2 3" xfId="34560" xr:uid="{00000000-0005-0000-0000-000098870000}"/>
    <cellStyle name="Separador de milhares 21 13 3" xfId="34561" xr:uid="{00000000-0005-0000-0000-000099870000}"/>
    <cellStyle name="Separador de milhares 21 13 4" xfId="34562" xr:uid="{00000000-0005-0000-0000-00009A870000}"/>
    <cellStyle name="Separador de milhares 21 14" xfId="34563" xr:uid="{00000000-0005-0000-0000-00009B870000}"/>
    <cellStyle name="Separador de milhares 21 14 2" xfId="34564" xr:uid="{00000000-0005-0000-0000-00009C870000}"/>
    <cellStyle name="Separador de milhares 21 14 3" xfId="34565" xr:uid="{00000000-0005-0000-0000-00009D870000}"/>
    <cellStyle name="Separador de milhares 21 15" xfId="34566" xr:uid="{00000000-0005-0000-0000-00009E870000}"/>
    <cellStyle name="Separador de milhares 21 16" xfId="34567" xr:uid="{00000000-0005-0000-0000-00009F870000}"/>
    <cellStyle name="Separador de milhares 21 17" xfId="34568" xr:uid="{00000000-0005-0000-0000-0000A0870000}"/>
    <cellStyle name="Separador de milhares 21 18" xfId="34569" xr:uid="{00000000-0005-0000-0000-0000A1870000}"/>
    <cellStyle name="Separador de milhares 21 19" xfId="34570" xr:uid="{00000000-0005-0000-0000-0000A2870000}"/>
    <cellStyle name="Separador de milhares 21 2" xfId="34571" xr:uid="{00000000-0005-0000-0000-0000A3870000}"/>
    <cellStyle name="Separador de milhares 21 2 10" xfId="34572" xr:uid="{00000000-0005-0000-0000-0000A4870000}"/>
    <cellStyle name="Separador de milhares 21 2 10 2" xfId="34573" xr:uid="{00000000-0005-0000-0000-0000A5870000}"/>
    <cellStyle name="Separador de milhares 21 2 10 3" xfId="34574" xr:uid="{00000000-0005-0000-0000-0000A6870000}"/>
    <cellStyle name="Separador de milhares 21 2 11" xfId="34575" xr:uid="{00000000-0005-0000-0000-0000A7870000}"/>
    <cellStyle name="Separador de milhares 21 2 12" xfId="34576" xr:uid="{00000000-0005-0000-0000-0000A8870000}"/>
    <cellStyle name="Separador de milhares 21 2 13" xfId="34577" xr:uid="{00000000-0005-0000-0000-0000A9870000}"/>
    <cellStyle name="Separador de milhares 21 2 14" xfId="34578" xr:uid="{00000000-0005-0000-0000-0000AA870000}"/>
    <cellStyle name="Separador de milhares 21 2 15" xfId="34579" xr:uid="{00000000-0005-0000-0000-0000AB870000}"/>
    <cellStyle name="Separador de milhares 21 2 2" xfId="34580" xr:uid="{00000000-0005-0000-0000-0000AC870000}"/>
    <cellStyle name="Separador de milhares 21 2 2 10" xfId="34581" xr:uid="{00000000-0005-0000-0000-0000AD870000}"/>
    <cellStyle name="Separador de milhares 21 2 2 2" xfId="34582" xr:uid="{00000000-0005-0000-0000-0000AE870000}"/>
    <cellStyle name="Separador de milhares 21 2 2 2 2" xfId="34583" xr:uid="{00000000-0005-0000-0000-0000AF870000}"/>
    <cellStyle name="Separador de milhares 21 2 2 2 2 2" xfId="34584" xr:uid="{00000000-0005-0000-0000-0000B0870000}"/>
    <cellStyle name="Separador de milhares 21 2 2 2 2 2 2" xfId="34585" xr:uid="{00000000-0005-0000-0000-0000B1870000}"/>
    <cellStyle name="Separador de milhares 21 2 2 2 2 2 2 2" xfId="34586" xr:uid="{00000000-0005-0000-0000-0000B2870000}"/>
    <cellStyle name="Separador de milhares 21 2 2 2 2 2 2 3" xfId="34587" xr:uid="{00000000-0005-0000-0000-0000B3870000}"/>
    <cellStyle name="Separador de milhares 21 2 2 2 2 2 3" xfId="34588" xr:uid="{00000000-0005-0000-0000-0000B4870000}"/>
    <cellStyle name="Separador de milhares 21 2 2 2 2 2 4" xfId="34589" xr:uid="{00000000-0005-0000-0000-0000B5870000}"/>
    <cellStyle name="Separador de milhares 21 2 2 2 2 3" xfId="34590" xr:uid="{00000000-0005-0000-0000-0000B6870000}"/>
    <cellStyle name="Separador de milhares 21 2 2 2 2 3 2" xfId="34591" xr:uid="{00000000-0005-0000-0000-0000B7870000}"/>
    <cellStyle name="Separador de milhares 21 2 2 2 2 3 2 2" xfId="34592" xr:uid="{00000000-0005-0000-0000-0000B8870000}"/>
    <cellStyle name="Separador de milhares 21 2 2 2 2 3 2 3" xfId="34593" xr:uid="{00000000-0005-0000-0000-0000B9870000}"/>
    <cellStyle name="Separador de milhares 21 2 2 2 2 3 3" xfId="34594" xr:uid="{00000000-0005-0000-0000-0000BA870000}"/>
    <cellStyle name="Separador de milhares 21 2 2 2 2 3 4" xfId="34595" xr:uid="{00000000-0005-0000-0000-0000BB870000}"/>
    <cellStyle name="Separador de milhares 21 2 2 2 2 4" xfId="34596" xr:uid="{00000000-0005-0000-0000-0000BC870000}"/>
    <cellStyle name="Separador de milhares 21 2 2 2 2 4 2" xfId="34597" xr:uid="{00000000-0005-0000-0000-0000BD870000}"/>
    <cellStyle name="Separador de milhares 21 2 2 2 2 4 2 2" xfId="34598" xr:uid="{00000000-0005-0000-0000-0000BE870000}"/>
    <cellStyle name="Separador de milhares 21 2 2 2 2 4 2 3" xfId="34599" xr:uid="{00000000-0005-0000-0000-0000BF870000}"/>
    <cellStyle name="Separador de milhares 21 2 2 2 2 4 3" xfId="34600" xr:uid="{00000000-0005-0000-0000-0000C0870000}"/>
    <cellStyle name="Separador de milhares 21 2 2 2 2 4 4" xfId="34601" xr:uid="{00000000-0005-0000-0000-0000C1870000}"/>
    <cellStyle name="Separador de milhares 21 2 2 2 2 5" xfId="34602" xr:uid="{00000000-0005-0000-0000-0000C2870000}"/>
    <cellStyle name="Separador de milhares 21 2 2 2 2 5 2" xfId="34603" xr:uid="{00000000-0005-0000-0000-0000C3870000}"/>
    <cellStyle name="Separador de milhares 21 2 2 2 2 5 3" xfId="34604" xr:uid="{00000000-0005-0000-0000-0000C4870000}"/>
    <cellStyle name="Separador de milhares 21 2 2 2 2 6" xfId="34605" xr:uid="{00000000-0005-0000-0000-0000C5870000}"/>
    <cellStyle name="Separador de milhares 21 2 2 2 2 7" xfId="34606" xr:uid="{00000000-0005-0000-0000-0000C6870000}"/>
    <cellStyle name="Separador de milhares 21 2 2 2 3" xfId="34607" xr:uid="{00000000-0005-0000-0000-0000C7870000}"/>
    <cellStyle name="Separador de milhares 21 2 2 2 3 2" xfId="34608" xr:uid="{00000000-0005-0000-0000-0000C8870000}"/>
    <cellStyle name="Separador de milhares 21 2 2 2 3 2 2" xfId="34609" xr:uid="{00000000-0005-0000-0000-0000C9870000}"/>
    <cellStyle name="Separador de milhares 21 2 2 2 3 2 3" xfId="34610" xr:uid="{00000000-0005-0000-0000-0000CA870000}"/>
    <cellStyle name="Separador de milhares 21 2 2 2 3 3" xfId="34611" xr:uid="{00000000-0005-0000-0000-0000CB870000}"/>
    <cellStyle name="Separador de milhares 21 2 2 2 3 4" xfId="34612" xr:uid="{00000000-0005-0000-0000-0000CC870000}"/>
    <cellStyle name="Separador de milhares 21 2 2 2 4" xfId="34613" xr:uid="{00000000-0005-0000-0000-0000CD870000}"/>
    <cellStyle name="Separador de milhares 21 2 2 2 4 2" xfId="34614" xr:uid="{00000000-0005-0000-0000-0000CE870000}"/>
    <cellStyle name="Separador de milhares 21 2 2 2 4 2 2" xfId="34615" xr:uid="{00000000-0005-0000-0000-0000CF870000}"/>
    <cellStyle name="Separador de milhares 21 2 2 2 4 2 3" xfId="34616" xr:uid="{00000000-0005-0000-0000-0000D0870000}"/>
    <cellStyle name="Separador de milhares 21 2 2 2 4 3" xfId="34617" xr:uid="{00000000-0005-0000-0000-0000D1870000}"/>
    <cellStyle name="Separador de milhares 21 2 2 2 4 4" xfId="34618" xr:uid="{00000000-0005-0000-0000-0000D2870000}"/>
    <cellStyle name="Separador de milhares 21 2 2 2 5" xfId="34619" xr:uid="{00000000-0005-0000-0000-0000D3870000}"/>
    <cellStyle name="Separador de milhares 21 2 2 2 5 2" xfId="34620" xr:uid="{00000000-0005-0000-0000-0000D4870000}"/>
    <cellStyle name="Separador de milhares 21 2 2 2 5 2 2" xfId="34621" xr:uid="{00000000-0005-0000-0000-0000D5870000}"/>
    <cellStyle name="Separador de milhares 21 2 2 2 5 2 3" xfId="34622" xr:uid="{00000000-0005-0000-0000-0000D6870000}"/>
    <cellStyle name="Separador de milhares 21 2 2 2 5 3" xfId="34623" xr:uid="{00000000-0005-0000-0000-0000D7870000}"/>
    <cellStyle name="Separador de milhares 21 2 2 2 5 4" xfId="34624" xr:uid="{00000000-0005-0000-0000-0000D8870000}"/>
    <cellStyle name="Separador de milhares 21 2 2 2 6" xfId="34625" xr:uid="{00000000-0005-0000-0000-0000D9870000}"/>
    <cellStyle name="Separador de milhares 21 2 2 2 6 2" xfId="34626" xr:uid="{00000000-0005-0000-0000-0000DA870000}"/>
    <cellStyle name="Separador de milhares 21 2 2 2 6 3" xfId="34627" xr:uid="{00000000-0005-0000-0000-0000DB870000}"/>
    <cellStyle name="Separador de milhares 21 2 2 2 7" xfId="34628" xr:uid="{00000000-0005-0000-0000-0000DC870000}"/>
    <cellStyle name="Separador de milhares 21 2 2 2 8" xfId="34629" xr:uid="{00000000-0005-0000-0000-0000DD870000}"/>
    <cellStyle name="Separador de milhares 21 2 2 2 9" xfId="34630" xr:uid="{00000000-0005-0000-0000-0000DE870000}"/>
    <cellStyle name="Separador de milhares 21 2 2 3" xfId="34631" xr:uid="{00000000-0005-0000-0000-0000DF870000}"/>
    <cellStyle name="Separador de milhares 21 2 2 3 2" xfId="34632" xr:uid="{00000000-0005-0000-0000-0000E0870000}"/>
    <cellStyle name="Separador de milhares 21 2 2 3 2 2" xfId="34633" xr:uid="{00000000-0005-0000-0000-0000E1870000}"/>
    <cellStyle name="Separador de milhares 21 2 2 3 2 2 2" xfId="34634" xr:uid="{00000000-0005-0000-0000-0000E2870000}"/>
    <cellStyle name="Separador de milhares 21 2 2 3 2 2 3" xfId="34635" xr:uid="{00000000-0005-0000-0000-0000E3870000}"/>
    <cellStyle name="Separador de milhares 21 2 2 3 2 3" xfId="34636" xr:uid="{00000000-0005-0000-0000-0000E4870000}"/>
    <cellStyle name="Separador de milhares 21 2 2 3 2 4" xfId="34637" xr:uid="{00000000-0005-0000-0000-0000E5870000}"/>
    <cellStyle name="Separador de milhares 21 2 2 3 3" xfId="34638" xr:uid="{00000000-0005-0000-0000-0000E6870000}"/>
    <cellStyle name="Separador de milhares 21 2 2 3 3 2" xfId="34639" xr:uid="{00000000-0005-0000-0000-0000E7870000}"/>
    <cellStyle name="Separador de milhares 21 2 2 3 3 2 2" xfId="34640" xr:uid="{00000000-0005-0000-0000-0000E8870000}"/>
    <cellStyle name="Separador de milhares 21 2 2 3 3 2 3" xfId="34641" xr:uid="{00000000-0005-0000-0000-0000E9870000}"/>
    <cellStyle name="Separador de milhares 21 2 2 3 3 3" xfId="34642" xr:uid="{00000000-0005-0000-0000-0000EA870000}"/>
    <cellStyle name="Separador de milhares 21 2 2 3 3 4" xfId="34643" xr:uid="{00000000-0005-0000-0000-0000EB870000}"/>
    <cellStyle name="Separador de milhares 21 2 2 3 4" xfId="34644" xr:uid="{00000000-0005-0000-0000-0000EC870000}"/>
    <cellStyle name="Separador de milhares 21 2 2 3 4 2" xfId="34645" xr:uid="{00000000-0005-0000-0000-0000ED870000}"/>
    <cellStyle name="Separador de milhares 21 2 2 3 4 2 2" xfId="34646" xr:uid="{00000000-0005-0000-0000-0000EE870000}"/>
    <cellStyle name="Separador de milhares 21 2 2 3 4 2 3" xfId="34647" xr:uid="{00000000-0005-0000-0000-0000EF870000}"/>
    <cellStyle name="Separador de milhares 21 2 2 3 4 3" xfId="34648" xr:uid="{00000000-0005-0000-0000-0000F0870000}"/>
    <cellStyle name="Separador de milhares 21 2 2 3 4 4" xfId="34649" xr:uid="{00000000-0005-0000-0000-0000F1870000}"/>
    <cellStyle name="Separador de milhares 21 2 2 3 5" xfId="34650" xr:uid="{00000000-0005-0000-0000-0000F2870000}"/>
    <cellStyle name="Separador de milhares 21 2 2 3 5 2" xfId="34651" xr:uid="{00000000-0005-0000-0000-0000F3870000}"/>
    <cellStyle name="Separador de milhares 21 2 2 3 5 3" xfId="34652" xr:uid="{00000000-0005-0000-0000-0000F4870000}"/>
    <cellStyle name="Separador de milhares 21 2 2 3 6" xfId="34653" xr:uid="{00000000-0005-0000-0000-0000F5870000}"/>
    <cellStyle name="Separador de milhares 21 2 2 3 7" xfId="34654" xr:uid="{00000000-0005-0000-0000-0000F6870000}"/>
    <cellStyle name="Separador de milhares 21 2 2 4" xfId="34655" xr:uid="{00000000-0005-0000-0000-0000F7870000}"/>
    <cellStyle name="Separador de milhares 21 2 2 4 2" xfId="34656" xr:uid="{00000000-0005-0000-0000-0000F8870000}"/>
    <cellStyle name="Separador de milhares 21 2 2 4 2 2" xfId="34657" xr:uid="{00000000-0005-0000-0000-0000F9870000}"/>
    <cellStyle name="Separador de milhares 21 2 2 4 2 3" xfId="34658" xr:uid="{00000000-0005-0000-0000-0000FA870000}"/>
    <cellStyle name="Separador de milhares 21 2 2 4 3" xfId="34659" xr:uid="{00000000-0005-0000-0000-0000FB870000}"/>
    <cellStyle name="Separador de milhares 21 2 2 4 4" xfId="34660" xr:uid="{00000000-0005-0000-0000-0000FC870000}"/>
    <cellStyle name="Separador de milhares 21 2 2 5" xfId="34661" xr:uid="{00000000-0005-0000-0000-0000FD870000}"/>
    <cellStyle name="Separador de milhares 21 2 2 5 2" xfId="34662" xr:uid="{00000000-0005-0000-0000-0000FE870000}"/>
    <cellStyle name="Separador de milhares 21 2 2 5 2 2" xfId="34663" xr:uid="{00000000-0005-0000-0000-0000FF870000}"/>
    <cellStyle name="Separador de milhares 21 2 2 5 2 3" xfId="34664" xr:uid="{00000000-0005-0000-0000-000000880000}"/>
    <cellStyle name="Separador de milhares 21 2 2 5 3" xfId="34665" xr:uid="{00000000-0005-0000-0000-000001880000}"/>
    <cellStyle name="Separador de milhares 21 2 2 5 4" xfId="34666" xr:uid="{00000000-0005-0000-0000-000002880000}"/>
    <cellStyle name="Separador de milhares 21 2 2 6" xfId="34667" xr:uid="{00000000-0005-0000-0000-000003880000}"/>
    <cellStyle name="Separador de milhares 21 2 2 6 2" xfId="34668" xr:uid="{00000000-0005-0000-0000-000004880000}"/>
    <cellStyle name="Separador de milhares 21 2 2 6 2 2" xfId="34669" xr:uid="{00000000-0005-0000-0000-000005880000}"/>
    <cellStyle name="Separador de milhares 21 2 2 6 2 3" xfId="34670" xr:uid="{00000000-0005-0000-0000-000006880000}"/>
    <cellStyle name="Separador de milhares 21 2 2 6 3" xfId="34671" xr:uid="{00000000-0005-0000-0000-000007880000}"/>
    <cellStyle name="Separador de milhares 21 2 2 6 4" xfId="34672" xr:uid="{00000000-0005-0000-0000-000008880000}"/>
    <cellStyle name="Separador de milhares 21 2 2 7" xfId="34673" xr:uid="{00000000-0005-0000-0000-000009880000}"/>
    <cellStyle name="Separador de milhares 21 2 2 7 2" xfId="34674" xr:uid="{00000000-0005-0000-0000-00000A880000}"/>
    <cellStyle name="Separador de milhares 21 2 2 7 3" xfId="34675" xr:uid="{00000000-0005-0000-0000-00000B880000}"/>
    <cellStyle name="Separador de milhares 21 2 2 8" xfId="34676" xr:uid="{00000000-0005-0000-0000-00000C880000}"/>
    <cellStyle name="Separador de milhares 21 2 2 9" xfId="34677" xr:uid="{00000000-0005-0000-0000-00000D880000}"/>
    <cellStyle name="Separador de milhares 21 2 3" xfId="34678" xr:uid="{00000000-0005-0000-0000-00000E880000}"/>
    <cellStyle name="Separador de milhares 21 2 3 10" xfId="34679" xr:uid="{00000000-0005-0000-0000-00000F880000}"/>
    <cellStyle name="Separador de milhares 21 2 3 11" xfId="34680" xr:uid="{00000000-0005-0000-0000-000010880000}"/>
    <cellStyle name="Separador de milhares 21 2 3 2" xfId="34681" xr:uid="{00000000-0005-0000-0000-000011880000}"/>
    <cellStyle name="Separador de milhares 21 2 3 2 2" xfId="34682" xr:uid="{00000000-0005-0000-0000-000012880000}"/>
    <cellStyle name="Separador de milhares 21 2 3 2 2 2" xfId="34683" xr:uid="{00000000-0005-0000-0000-000013880000}"/>
    <cellStyle name="Separador de milhares 21 2 3 2 2 2 2" xfId="34684" xr:uid="{00000000-0005-0000-0000-000014880000}"/>
    <cellStyle name="Separador de milhares 21 2 3 2 2 2 2 2" xfId="34685" xr:uid="{00000000-0005-0000-0000-000015880000}"/>
    <cellStyle name="Separador de milhares 21 2 3 2 2 2 2 3" xfId="34686" xr:uid="{00000000-0005-0000-0000-000016880000}"/>
    <cellStyle name="Separador de milhares 21 2 3 2 2 2 3" xfId="34687" xr:uid="{00000000-0005-0000-0000-000017880000}"/>
    <cellStyle name="Separador de milhares 21 2 3 2 2 2 4" xfId="34688" xr:uid="{00000000-0005-0000-0000-000018880000}"/>
    <cellStyle name="Separador de milhares 21 2 3 2 2 3" xfId="34689" xr:uid="{00000000-0005-0000-0000-000019880000}"/>
    <cellStyle name="Separador de milhares 21 2 3 2 2 3 2" xfId="34690" xr:uid="{00000000-0005-0000-0000-00001A880000}"/>
    <cellStyle name="Separador de milhares 21 2 3 2 2 3 2 2" xfId="34691" xr:uid="{00000000-0005-0000-0000-00001B880000}"/>
    <cellStyle name="Separador de milhares 21 2 3 2 2 3 2 3" xfId="34692" xr:uid="{00000000-0005-0000-0000-00001C880000}"/>
    <cellStyle name="Separador de milhares 21 2 3 2 2 3 3" xfId="34693" xr:uid="{00000000-0005-0000-0000-00001D880000}"/>
    <cellStyle name="Separador de milhares 21 2 3 2 2 3 4" xfId="34694" xr:uid="{00000000-0005-0000-0000-00001E880000}"/>
    <cellStyle name="Separador de milhares 21 2 3 2 2 4" xfId="34695" xr:uid="{00000000-0005-0000-0000-00001F880000}"/>
    <cellStyle name="Separador de milhares 21 2 3 2 2 4 2" xfId="34696" xr:uid="{00000000-0005-0000-0000-000020880000}"/>
    <cellStyle name="Separador de milhares 21 2 3 2 2 4 2 2" xfId="34697" xr:uid="{00000000-0005-0000-0000-000021880000}"/>
    <cellStyle name="Separador de milhares 21 2 3 2 2 4 2 3" xfId="34698" xr:uid="{00000000-0005-0000-0000-000022880000}"/>
    <cellStyle name="Separador de milhares 21 2 3 2 2 4 3" xfId="34699" xr:uid="{00000000-0005-0000-0000-000023880000}"/>
    <cellStyle name="Separador de milhares 21 2 3 2 2 4 4" xfId="34700" xr:uid="{00000000-0005-0000-0000-000024880000}"/>
    <cellStyle name="Separador de milhares 21 2 3 2 2 5" xfId="34701" xr:uid="{00000000-0005-0000-0000-000025880000}"/>
    <cellStyle name="Separador de milhares 21 2 3 2 2 5 2" xfId="34702" xr:uid="{00000000-0005-0000-0000-000026880000}"/>
    <cellStyle name="Separador de milhares 21 2 3 2 2 5 3" xfId="34703" xr:uid="{00000000-0005-0000-0000-000027880000}"/>
    <cellStyle name="Separador de milhares 21 2 3 2 2 6" xfId="34704" xr:uid="{00000000-0005-0000-0000-000028880000}"/>
    <cellStyle name="Separador de milhares 21 2 3 2 2 7" xfId="34705" xr:uid="{00000000-0005-0000-0000-000029880000}"/>
    <cellStyle name="Separador de milhares 21 2 3 2 3" xfId="34706" xr:uid="{00000000-0005-0000-0000-00002A880000}"/>
    <cellStyle name="Separador de milhares 21 2 3 2 3 2" xfId="34707" xr:uid="{00000000-0005-0000-0000-00002B880000}"/>
    <cellStyle name="Separador de milhares 21 2 3 2 3 2 2" xfId="34708" xr:uid="{00000000-0005-0000-0000-00002C880000}"/>
    <cellStyle name="Separador de milhares 21 2 3 2 3 2 3" xfId="34709" xr:uid="{00000000-0005-0000-0000-00002D880000}"/>
    <cellStyle name="Separador de milhares 21 2 3 2 3 3" xfId="34710" xr:uid="{00000000-0005-0000-0000-00002E880000}"/>
    <cellStyle name="Separador de milhares 21 2 3 2 3 4" xfId="34711" xr:uid="{00000000-0005-0000-0000-00002F880000}"/>
    <cellStyle name="Separador de milhares 21 2 3 2 4" xfId="34712" xr:uid="{00000000-0005-0000-0000-000030880000}"/>
    <cellStyle name="Separador de milhares 21 2 3 2 4 2" xfId="34713" xr:uid="{00000000-0005-0000-0000-000031880000}"/>
    <cellStyle name="Separador de milhares 21 2 3 2 4 2 2" xfId="34714" xr:uid="{00000000-0005-0000-0000-000032880000}"/>
    <cellStyle name="Separador de milhares 21 2 3 2 4 2 3" xfId="34715" xr:uid="{00000000-0005-0000-0000-000033880000}"/>
    <cellStyle name="Separador de milhares 21 2 3 2 4 3" xfId="34716" xr:uid="{00000000-0005-0000-0000-000034880000}"/>
    <cellStyle name="Separador de milhares 21 2 3 2 4 4" xfId="34717" xr:uid="{00000000-0005-0000-0000-000035880000}"/>
    <cellStyle name="Separador de milhares 21 2 3 2 5" xfId="34718" xr:uid="{00000000-0005-0000-0000-000036880000}"/>
    <cellStyle name="Separador de milhares 21 2 3 2 5 2" xfId="34719" xr:uid="{00000000-0005-0000-0000-000037880000}"/>
    <cellStyle name="Separador de milhares 21 2 3 2 5 2 2" xfId="34720" xr:uid="{00000000-0005-0000-0000-000038880000}"/>
    <cellStyle name="Separador de milhares 21 2 3 2 5 2 3" xfId="34721" xr:uid="{00000000-0005-0000-0000-000039880000}"/>
    <cellStyle name="Separador de milhares 21 2 3 2 5 3" xfId="34722" xr:uid="{00000000-0005-0000-0000-00003A880000}"/>
    <cellStyle name="Separador de milhares 21 2 3 2 5 4" xfId="34723" xr:uid="{00000000-0005-0000-0000-00003B880000}"/>
    <cellStyle name="Separador de milhares 21 2 3 2 6" xfId="34724" xr:uid="{00000000-0005-0000-0000-00003C880000}"/>
    <cellStyle name="Separador de milhares 21 2 3 2 6 2" xfId="34725" xr:uid="{00000000-0005-0000-0000-00003D880000}"/>
    <cellStyle name="Separador de milhares 21 2 3 2 6 3" xfId="34726" xr:uid="{00000000-0005-0000-0000-00003E880000}"/>
    <cellStyle name="Separador de milhares 21 2 3 2 7" xfId="34727" xr:uid="{00000000-0005-0000-0000-00003F880000}"/>
    <cellStyle name="Separador de milhares 21 2 3 2 8" xfId="34728" xr:uid="{00000000-0005-0000-0000-000040880000}"/>
    <cellStyle name="Separador de milhares 21 2 3 2 9" xfId="34729" xr:uid="{00000000-0005-0000-0000-000041880000}"/>
    <cellStyle name="Separador de milhares 21 2 3 3" xfId="34730" xr:uid="{00000000-0005-0000-0000-000042880000}"/>
    <cellStyle name="Separador de milhares 21 2 3 3 2" xfId="34731" xr:uid="{00000000-0005-0000-0000-000043880000}"/>
    <cellStyle name="Separador de milhares 21 2 3 3 2 2" xfId="34732" xr:uid="{00000000-0005-0000-0000-000044880000}"/>
    <cellStyle name="Separador de milhares 21 2 3 3 2 2 2" xfId="34733" xr:uid="{00000000-0005-0000-0000-000045880000}"/>
    <cellStyle name="Separador de milhares 21 2 3 3 2 2 3" xfId="34734" xr:uid="{00000000-0005-0000-0000-000046880000}"/>
    <cellStyle name="Separador de milhares 21 2 3 3 2 3" xfId="34735" xr:uid="{00000000-0005-0000-0000-000047880000}"/>
    <cellStyle name="Separador de milhares 21 2 3 3 2 4" xfId="34736" xr:uid="{00000000-0005-0000-0000-000048880000}"/>
    <cellStyle name="Separador de milhares 21 2 3 3 3" xfId="34737" xr:uid="{00000000-0005-0000-0000-000049880000}"/>
    <cellStyle name="Separador de milhares 21 2 3 3 3 2" xfId="34738" xr:uid="{00000000-0005-0000-0000-00004A880000}"/>
    <cellStyle name="Separador de milhares 21 2 3 3 3 2 2" xfId="34739" xr:uid="{00000000-0005-0000-0000-00004B880000}"/>
    <cellStyle name="Separador de milhares 21 2 3 3 3 2 3" xfId="34740" xr:uid="{00000000-0005-0000-0000-00004C880000}"/>
    <cellStyle name="Separador de milhares 21 2 3 3 3 3" xfId="34741" xr:uid="{00000000-0005-0000-0000-00004D880000}"/>
    <cellStyle name="Separador de milhares 21 2 3 3 3 4" xfId="34742" xr:uid="{00000000-0005-0000-0000-00004E880000}"/>
    <cellStyle name="Separador de milhares 21 2 3 3 4" xfId="34743" xr:uid="{00000000-0005-0000-0000-00004F880000}"/>
    <cellStyle name="Separador de milhares 21 2 3 3 4 2" xfId="34744" xr:uid="{00000000-0005-0000-0000-000050880000}"/>
    <cellStyle name="Separador de milhares 21 2 3 3 4 2 2" xfId="34745" xr:uid="{00000000-0005-0000-0000-000051880000}"/>
    <cellStyle name="Separador de milhares 21 2 3 3 4 2 3" xfId="34746" xr:uid="{00000000-0005-0000-0000-000052880000}"/>
    <cellStyle name="Separador de milhares 21 2 3 3 4 3" xfId="34747" xr:uid="{00000000-0005-0000-0000-000053880000}"/>
    <cellStyle name="Separador de milhares 21 2 3 3 4 4" xfId="34748" xr:uid="{00000000-0005-0000-0000-000054880000}"/>
    <cellStyle name="Separador de milhares 21 2 3 3 5" xfId="34749" xr:uid="{00000000-0005-0000-0000-000055880000}"/>
    <cellStyle name="Separador de milhares 21 2 3 3 5 2" xfId="34750" xr:uid="{00000000-0005-0000-0000-000056880000}"/>
    <cellStyle name="Separador de milhares 21 2 3 3 5 3" xfId="34751" xr:uid="{00000000-0005-0000-0000-000057880000}"/>
    <cellStyle name="Separador de milhares 21 2 3 3 6" xfId="34752" xr:uid="{00000000-0005-0000-0000-000058880000}"/>
    <cellStyle name="Separador de milhares 21 2 3 3 7" xfId="34753" xr:uid="{00000000-0005-0000-0000-000059880000}"/>
    <cellStyle name="Separador de milhares 21 2 3 4" xfId="34754" xr:uid="{00000000-0005-0000-0000-00005A880000}"/>
    <cellStyle name="Separador de milhares 21 2 3 5" xfId="34755" xr:uid="{00000000-0005-0000-0000-00005B880000}"/>
    <cellStyle name="Separador de milhares 21 2 3 5 2" xfId="34756" xr:uid="{00000000-0005-0000-0000-00005C880000}"/>
    <cellStyle name="Separador de milhares 21 2 3 5 2 2" xfId="34757" xr:uid="{00000000-0005-0000-0000-00005D880000}"/>
    <cellStyle name="Separador de milhares 21 2 3 5 2 3" xfId="34758" xr:uid="{00000000-0005-0000-0000-00005E880000}"/>
    <cellStyle name="Separador de milhares 21 2 3 5 3" xfId="34759" xr:uid="{00000000-0005-0000-0000-00005F880000}"/>
    <cellStyle name="Separador de milhares 21 2 3 5 4" xfId="34760" xr:uid="{00000000-0005-0000-0000-000060880000}"/>
    <cellStyle name="Separador de milhares 21 2 3 6" xfId="34761" xr:uid="{00000000-0005-0000-0000-000061880000}"/>
    <cellStyle name="Separador de milhares 21 2 3 6 2" xfId="34762" xr:uid="{00000000-0005-0000-0000-000062880000}"/>
    <cellStyle name="Separador de milhares 21 2 3 6 2 2" xfId="34763" xr:uid="{00000000-0005-0000-0000-000063880000}"/>
    <cellStyle name="Separador de milhares 21 2 3 6 2 3" xfId="34764" xr:uid="{00000000-0005-0000-0000-000064880000}"/>
    <cellStyle name="Separador de milhares 21 2 3 6 3" xfId="34765" xr:uid="{00000000-0005-0000-0000-000065880000}"/>
    <cellStyle name="Separador de milhares 21 2 3 6 4" xfId="34766" xr:uid="{00000000-0005-0000-0000-000066880000}"/>
    <cellStyle name="Separador de milhares 21 2 3 7" xfId="34767" xr:uid="{00000000-0005-0000-0000-000067880000}"/>
    <cellStyle name="Separador de milhares 21 2 3 7 2" xfId="34768" xr:uid="{00000000-0005-0000-0000-000068880000}"/>
    <cellStyle name="Separador de milhares 21 2 3 7 2 2" xfId="34769" xr:uid="{00000000-0005-0000-0000-000069880000}"/>
    <cellStyle name="Separador de milhares 21 2 3 7 2 3" xfId="34770" xr:uid="{00000000-0005-0000-0000-00006A880000}"/>
    <cellStyle name="Separador de milhares 21 2 3 7 3" xfId="34771" xr:uid="{00000000-0005-0000-0000-00006B880000}"/>
    <cellStyle name="Separador de milhares 21 2 3 7 4" xfId="34772" xr:uid="{00000000-0005-0000-0000-00006C880000}"/>
    <cellStyle name="Separador de milhares 21 2 3 8" xfId="34773" xr:uid="{00000000-0005-0000-0000-00006D880000}"/>
    <cellStyle name="Separador de milhares 21 2 3 8 2" xfId="34774" xr:uid="{00000000-0005-0000-0000-00006E880000}"/>
    <cellStyle name="Separador de milhares 21 2 3 8 3" xfId="34775" xr:uid="{00000000-0005-0000-0000-00006F880000}"/>
    <cellStyle name="Separador de milhares 21 2 3 9" xfId="34776" xr:uid="{00000000-0005-0000-0000-000070880000}"/>
    <cellStyle name="Separador de milhares 21 2 4" xfId="34777" xr:uid="{00000000-0005-0000-0000-000071880000}"/>
    <cellStyle name="Separador de milhares 21 2 4 2" xfId="34778" xr:uid="{00000000-0005-0000-0000-000072880000}"/>
    <cellStyle name="Separador de milhares 21 2 4 2 2" xfId="34779" xr:uid="{00000000-0005-0000-0000-000073880000}"/>
    <cellStyle name="Separador de milhares 21 2 4 2 2 2" xfId="34780" xr:uid="{00000000-0005-0000-0000-000074880000}"/>
    <cellStyle name="Separador de milhares 21 2 4 2 2 2 2" xfId="34781" xr:uid="{00000000-0005-0000-0000-000075880000}"/>
    <cellStyle name="Separador de milhares 21 2 4 2 2 2 3" xfId="34782" xr:uid="{00000000-0005-0000-0000-000076880000}"/>
    <cellStyle name="Separador de milhares 21 2 4 2 2 3" xfId="34783" xr:uid="{00000000-0005-0000-0000-000077880000}"/>
    <cellStyle name="Separador de milhares 21 2 4 2 2 4" xfId="34784" xr:uid="{00000000-0005-0000-0000-000078880000}"/>
    <cellStyle name="Separador de milhares 21 2 4 2 3" xfId="34785" xr:uid="{00000000-0005-0000-0000-000079880000}"/>
    <cellStyle name="Separador de milhares 21 2 4 2 3 2" xfId="34786" xr:uid="{00000000-0005-0000-0000-00007A880000}"/>
    <cellStyle name="Separador de milhares 21 2 4 2 3 2 2" xfId="34787" xr:uid="{00000000-0005-0000-0000-00007B880000}"/>
    <cellStyle name="Separador de milhares 21 2 4 2 3 2 3" xfId="34788" xr:uid="{00000000-0005-0000-0000-00007C880000}"/>
    <cellStyle name="Separador de milhares 21 2 4 2 3 3" xfId="34789" xr:uid="{00000000-0005-0000-0000-00007D880000}"/>
    <cellStyle name="Separador de milhares 21 2 4 2 3 4" xfId="34790" xr:uid="{00000000-0005-0000-0000-00007E880000}"/>
    <cellStyle name="Separador de milhares 21 2 4 2 4" xfId="34791" xr:uid="{00000000-0005-0000-0000-00007F880000}"/>
    <cellStyle name="Separador de milhares 21 2 4 2 4 2" xfId="34792" xr:uid="{00000000-0005-0000-0000-000080880000}"/>
    <cellStyle name="Separador de milhares 21 2 4 2 4 2 2" xfId="34793" xr:uid="{00000000-0005-0000-0000-000081880000}"/>
    <cellStyle name="Separador de milhares 21 2 4 2 4 2 3" xfId="34794" xr:uid="{00000000-0005-0000-0000-000082880000}"/>
    <cellStyle name="Separador de milhares 21 2 4 2 4 3" xfId="34795" xr:uid="{00000000-0005-0000-0000-000083880000}"/>
    <cellStyle name="Separador de milhares 21 2 4 2 4 4" xfId="34796" xr:uid="{00000000-0005-0000-0000-000084880000}"/>
    <cellStyle name="Separador de milhares 21 2 4 2 5" xfId="34797" xr:uid="{00000000-0005-0000-0000-000085880000}"/>
    <cellStyle name="Separador de milhares 21 2 4 2 5 2" xfId="34798" xr:uid="{00000000-0005-0000-0000-000086880000}"/>
    <cellStyle name="Separador de milhares 21 2 4 2 5 3" xfId="34799" xr:uid="{00000000-0005-0000-0000-000087880000}"/>
    <cellStyle name="Separador de milhares 21 2 4 2 6" xfId="34800" xr:uid="{00000000-0005-0000-0000-000088880000}"/>
    <cellStyle name="Separador de milhares 21 2 4 2 7" xfId="34801" xr:uid="{00000000-0005-0000-0000-000089880000}"/>
    <cellStyle name="Separador de milhares 21 2 4 3" xfId="34802" xr:uid="{00000000-0005-0000-0000-00008A880000}"/>
    <cellStyle name="Separador de milhares 21 2 4 3 2" xfId="34803" xr:uid="{00000000-0005-0000-0000-00008B880000}"/>
    <cellStyle name="Separador de milhares 21 2 4 3 2 2" xfId="34804" xr:uid="{00000000-0005-0000-0000-00008C880000}"/>
    <cellStyle name="Separador de milhares 21 2 4 3 2 3" xfId="34805" xr:uid="{00000000-0005-0000-0000-00008D880000}"/>
    <cellStyle name="Separador de milhares 21 2 4 3 3" xfId="34806" xr:uid="{00000000-0005-0000-0000-00008E880000}"/>
    <cellStyle name="Separador de milhares 21 2 4 3 4" xfId="34807" xr:uid="{00000000-0005-0000-0000-00008F880000}"/>
    <cellStyle name="Separador de milhares 21 2 4 4" xfId="34808" xr:uid="{00000000-0005-0000-0000-000090880000}"/>
    <cellStyle name="Separador de milhares 21 2 4 4 2" xfId="34809" xr:uid="{00000000-0005-0000-0000-000091880000}"/>
    <cellStyle name="Separador de milhares 21 2 4 4 2 2" xfId="34810" xr:uid="{00000000-0005-0000-0000-000092880000}"/>
    <cellStyle name="Separador de milhares 21 2 4 4 2 3" xfId="34811" xr:uid="{00000000-0005-0000-0000-000093880000}"/>
    <cellStyle name="Separador de milhares 21 2 4 4 3" xfId="34812" xr:uid="{00000000-0005-0000-0000-000094880000}"/>
    <cellStyle name="Separador de milhares 21 2 4 4 4" xfId="34813" xr:uid="{00000000-0005-0000-0000-000095880000}"/>
    <cellStyle name="Separador de milhares 21 2 4 5" xfId="34814" xr:uid="{00000000-0005-0000-0000-000096880000}"/>
    <cellStyle name="Separador de milhares 21 2 4 5 2" xfId="34815" xr:uid="{00000000-0005-0000-0000-000097880000}"/>
    <cellStyle name="Separador de milhares 21 2 4 5 2 2" xfId="34816" xr:uid="{00000000-0005-0000-0000-000098880000}"/>
    <cellStyle name="Separador de milhares 21 2 4 5 2 3" xfId="34817" xr:uid="{00000000-0005-0000-0000-000099880000}"/>
    <cellStyle name="Separador de milhares 21 2 4 5 3" xfId="34818" xr:uid="{00000000-0005-0000-0000-00009A880000}"/>
    <cellStyle name="Separador de milhares 21 2 4 5 4" xfId="34819" xr:uid="{00000000-0005-0000-0000-00009B880000}"/>
    <cellStyle name="Separador de milhares 21 2 4 6" xfId="34820" xr:uid="{00000000-0005-0000-0000-00009C880000}"/>
    <cellStyle name="Separador de milhares 21 2 4 6 2" xfId="34821" xr:uid="{00000000-0005-0000-0000-00009D880000}"/>
    <cellStyle name="Separador de milhares 21 2 4 6 3" xfId="34822" xr:uid="{00000000-0005-0000-0000-00009E880000}"/>
    <cellStyle name="Separador de milhares 21 2 4 7" xfId="34823" xr:uid="{00000000-0005-0000-0000-00009F880000}"/>
    <cellStyle name="Separador de milhares 21 2 4 8" xfId="34824" xr:uid="{00000000-0005-0000-0000-0000A0880000}"/>
    <cellStyle name="Separador de milhares 21 2 4 9" xfId="34825" xr:uid="{00000000-0005-0000-0000-0000A1880000}"/>
    <cellStyle name="Separador de milhares 21 2 5" xfId="34826" xr:uid="{00000000-0005-0000-0000-0000A2880000}"/>
    <cellStyle name="Separador de milhares 21 2 5 2" xfId="34827" xr:uid="{00000000-0005-0000-0000-0000A3880000}"/>
    <cellStyle name="Separador de milhares 21 2 5 2 2" xfId="34828" xr:uid="{00000000-0005-0000-0000-0000A4880000}"/>
    <cellStyle name="Separador de milhares 21 2 5 2 2 2" xfId="34829" xr:uid="{00000000-0005-0000-0000-0000A5880000}"/>
    <cellStyle name="Separador de milhares 21 2 5 2 2 2 2" xfId="34830" xr:uid="{00000000-0005-0000-0000-0000A6880000}"/>
    <cellStyle name="Separador de milhares 21 2 5 2 2 2 3" xfId="34831" xr:uid="{00000000-0005-0000-0000-0000A7880000}"/>
    <cellStyle name="Separador de milhares 21 2 5 2 2 3" xfId="34832" xr:uid="{00000000-0005-0000-0000-0000A8880000}"/>
    <cellStyle name="Separador de milhares 21 2 5 2 2 4" xfId="34833" xr:uid="{00000000-0005-0000-0000-0000A9880000}"/>
    <cellStyle name="Separador de milhares 21 2 5 2 3" xfId="34834" xr:uid="{00000000-0005-0000-0000-0000AA880000}"/>
    <cellStyle name="Separador de milhares 21 2 5 2 3 2" xfId="34835" xr:uid="{00000000-0005-0000-0000-0000AB880000}"/>
    <cellStyle name="Separador de milhares 21 2 5 2 3 2 2" xfId="34836" xr:uid="{00000000-0005-0000-0000-0000AC880000}"/>
    <cellStyle name="Separador de milhares 21 2 5 2 3 2 3" xfId="34837" xr:uid="{00000000-0005-0000-0000-0000AD880000}"/>
    <cellStyle name="Separador de milhares 21 2 5 2 3 3" xfId="34838" xr:uid="{00000000-0005-0000-0000-0000AE880000}"/>
    <cellStyle name="Separador de milhares 21 2 5 2 3 4" xfId="34839" xr:uid="{00000000-0005-0000-0000-0000AF880000}"/>
    <cellStyle name="Separador de milhares 21 2 5 2 4" xfId="34840" xr:uid="{00000000-0005-0000-0000-0000B0880000}"/>
    <cellStyle name="Separador de milhares 21 2 5 2 4 2" xfId="34841" xr:uid="{00000000-0005-0000-0000-0000B1880000}"/>
    <cellStyle name="Separador de milhares 21 2 5 2 4 2 2" xfId="34842" xr:uid="{00000000-0005-0000-0000-0000B2880000}"/>
    <cellStyle name="Separador de milhares 21 2 5 2 4 2 3" xfId="34843" xr:uid="{00000000-0005-0000-0000-0000B3880000}"/>
    <cellStyle name="Separador de milhares 21 2 5 2 4 3" xfId="34844" xr:uid="{00000000-0005-0000-0000-0000B4880000}"/>
    <cellStyle name="Separador de milhares 21 2 5 2 4 4" xfId="34845" xr:uid="{00000000-0005-0000-0000-0000B5880000}"/>
    <cellStyle name="Separador de milhares 21 2 5 2 5" xfId="34846" xr:uid="{00000000-0005-0000-0000-0000B6880000}"/>
    <cellStyle name="Separador de milhares 21 2 5 2 5 2" xfId="34847" xr:uid="{00000000-0005-0000-0000-0000B7880000}"/>
    <cellStyle name="Separador de milhares 21 2 5 2 5 3" xfId="34848" xr:uid="{00000000-0005-0000-0000-0000B8880000}"/>
    <cellStyle name="Separador de milhares 21 2 5 2 6" xfId="34849" xr:uid="{00000000-0005-0000-0000-0000B9880000}"/>
    <cellStyle name="Separador de milhares 21 2 5 2 7" xfId="34850" xr:uid="{00000000-0005-0000-0000-0000BA880000}"/>
    <cellStyle name="Separador de milhares 21 2 5 2 8" xfId="34851" xr:uid="{00000000-0005-0000-0000-0000BB880000}"/>
    <cellStyle name="Separador de milhares 21 2 5 3" xfId="34852" xr:uid="{00000000-0005-0000-0000-0000BC880000}"/>
    <cellStyle name="Separador de milhares 21 2 5 3 2" xfId="34853" xr:uid="{00000000-0005-0000-0000-0000BD880000}"/>
    <cellStyle name="Separador de milhares 21 2 5 3 2 2" xfId="34854" xr:uid="{00000000-0005-0000-0000-0000BE880000}"/>
    <cellStyle name="Separador de milhares 21 2 5 3 2 3" xfId="34855" xr:uid="{00000000-0005-0000-0000-0000BF880000}"/>
    <cellStyle name="Separador de milhares 21 2 5 3 3" xfId="34856" xr:uid="{00000000-0005-0000-0000-0000C0880000}"/>
    <cellStyle name="Separador de milhares 21 2 5 3 4" xfId="34857" xr:uid="{00000000-0005-0000-0000-0000C1880000}"/>
    <cellStyle name="Separador de milhares 21 2 5 4" xfId="34858" xr:uid="{00000000-0005-0000-0000-0000C2880000}"/>
    <cellStyle name="Separador de milhares 21 2 5 4 2" xfId="34859" xr:uid="{00000000-0005-0000-0000-0000C3880000}"/>
    <cellStyle name="Separador de milhares 21 2 5 4 2 2" xfId="34860" xr:uid="{00000000-0005-0000-0000-0000C4880000}"/>
    <cellStyle name="Separador de milhares 21 2 5 4 2 3" xfId="34861" xr:uid="{00000000-0005-0000-0000-0000C5880000}"/>
    <cellStyle name="Separador de milhares 21 2 5 4 3" xfId="34862" xr:uid="{00000000-0005-0000-0000-0000C6880000}"/>
    <cellStyle name="Separador de milhares 21 2 5 4 4" xfId="34863" xr:uid="{00000000-0005-0000-0000-0000C7880000}"/>
    <cellStyle name="Separador de milhares 21 2 5 5" xfId="34864" xr:uid="{00000000-0005-0000-0000-0000C8880000}"/>
    <cellStyle name="Separador de milhares 21 2 5 5 2" xfId="34865" xr:uid="{00000000-0005-0000-0000-0000C9880000}"/>
    <cellStyle name="Separador de milhares 21 2 5 5 2 2" xfId="34866" xr:uid="{00000000-0005-0000-0000-0000CA880000}"/>
    <cellStyle name="Separador de milhares 21 2 5 5 2 3" xfId="34867" xr:uid="{00000000-0005-0000-0000-0000CB880000}"/>
    <cellStyle name="Separador de milhares 21 2 5 5 3" xfId="34868" xr:uid="{00000000-0005-0000-0000-0000CC880000}"/>
    <cellStyle name="Separador de milhares 21 2 5 5 4" xfId="34869" xr:uid="{00000000-0005-0000-0000-0000CD880000}"/>
    <cellStyle name="Separador de milhares 21 2 5 6" xfId="34870" xr:uid="{00000000-0005-0000-0000-0000CE880000}"/>
    <cellStyle name="Separador de milhares 21 2 5 6 2" xfId="34871" xr:uid="{00000000-0005-0000-0000-0000CF880000}"/>
    <cellStyle name="Separador de milhares 21 2 5 6 3" xfId="34872" xr:uid="{00000000-0005-0000-0000-0000D0880000}"/>
    <cellStyle name="Separador de milhares 21 2 5 7" xfId="34873" xr:uid="{00000000-0005-0000-0000-0000D1880000}"/>
    <cellStyle name="Separador de milhares 21 2 5 8" xfId="34874" xr:uid="{00000000-0005-0000-0000-0000D2880000}"/>
    <cellStyle name="Separador de milhares 21 2 5 9" xfId="34875" xr:uid="{00000000-0005-0000-0000-0000D3880000}"/>
    <cellStyle name="Separador de milhares 21 2 6" xfId="34876" xr:uid="{00000000-0005-0000-0000-0000D4880000}"/>
    <cellStyle name="Separador de milhares 21 2 6 2" xfId="34877" xr:uid="{00000000-0005-0000-0000-0000D5880000}"/>
    <cellStyle name="Separador de milhares 21 2 6 2 2" xfId="34878" xr:uid="{00000000-0005-0000-0000-0000D6880000}"/>
    <cellStyle name="Separador de milhares 21 2 6 2 2 2" xfId="34879" xr:uid="{00000000-0005-0000-0000-0000D7880000}"/>
    <cellStyle name="Separador de milhares 21 2 6 2 2 3" xfId="34880" xr:uid="{00000000-0005-0000-0000-0000D8880000}"/>
    <cellStyle name="Separador de milhares 21 2 6 2 3" xfId="34881" xr:uid="{00000000-0005-0000-0000-0000D9880000}"/>
    <cellStyle name="Separador de milhares 21 2 6 2 4" xfId="34882" xr:uid="{00000000-0005-0000-0000-0000DA880000}"/>
    <cellStyle name="Separador de milhares 21 2 6 3" xfId="34883" xr:uid="{00000000-0005-0000-0000-0000DB880000}"/>
    <cellStyle name="Separador de milhares 21 2 6 3 2" xfId="34884" xr:uid="{00000000-0005-0000-0000-0000DC880000}"/>
    <cellStyle name="Separador de milhares 21 2 6 3 2 2" xfId="34885" xr:uid="{00000000-0005-0000-0000-0000DD880000}"/>
    <cellStyle name="Separador de milhares 21 2 6 3 2 3" xfId="34886" xr:uid="{00000000-0005-0000-0000-0000DE880000}"/>
    <cellStyle name="Separador de milhares 21 2 6 3 3" xfId="34887" xr:uid="{00000000-0005-0000-0000-0000DF880000}"/>
    <cellStyle name="Separador de milhares 21 2 6 3 4" xfId="34888" xr:uid="{00000000-0005-0000-0000-0000E0880000}"/>
    <cellStyle name="Separador de milhares 21 2 6 4" xfId="34889" xr:uid="{00000000-0005-0000-0000-0000E1880000}"/>
    <cellStyle name="Separador de milhares 21 2 6 4 2" xfId="34890" xr:uid="{00000000-0005-0000-0000-0000E2880000}"/>
    <cellStyle name="Separador de milhares 21 2 6 4 2 2" xfId="34891" xr:uid="{00000000-0005-0000-0000-0000E3880000}"/>
    <cellStyle name="Separador de milhares 21 2 6 4 2 3" xfId="34892" xr:uid="{00000000-0005-0000-0000-0000E4880000}"/>
    <cellStyle name="Separador de milhares 21 2 6 4 3" xfId="34893" xr:uid="{00000000-0005-0000-0000-0000E5880000}"/>
    <cellStyle name="Separador de milhares 21 2 6 4 4" xfId="34894" xr:uid="{00000000-0005-0000-0000-0000E6880000}"/>
    <cellStyle name="Separador de milhares 21 2 6 5" xfId="34895" xr:uid="{00000000-0005-0000-0000-0000E7880000}"/>
    <cellStyle name="Separador de milhares 21 2 6 5 2" xfId="34896" xr:uid="{00000000-0005-0000-0000-0000E8880000}"/>
    <cellStyle name="Separador de milhares 21 2 6 5 3" xfId="34897" xr:uid="{00000000-0005-0000-0000-0000E9880000}"/>
    <cellStyle name="Separador de milhares 21 2 6 6" xfId="34898" xr:uid="{00000000-0005-0000-0000-0000EA880000}"/>
    <cellStyle name="Separador de milhares 21 2 6 7" xfId="34899" xr:uid="{00000000-0005-0000-0000-0000EB880000}"/>
    <cellStyle name="Separador de milhares 21 2 6 8" xfId="34900" xr:uid="{00000000-0005-0000-0000-0000EC880000}"/>
    <cellStyle name="Separador de milhares 21 2 6 9" xfId="34901" xr:uid="{00000000-0005-0000-0000-0000ED880000}"/>
    <cellStyle name="Separador de milhares 21 2 7" xfId="34902" xr:uid="{00000000-0005-0000-0000-0000EE880000}"/>
    <cellStyle name="Separador de milhares 21 2 7 2" xfId="34903" xr:uid="{00000000-0005-0000-0000-0000EF880000}"/>
    <cellStyle name="Separador de milhares 21 2 7 2 2" xfId="34904" xr:uid="{00000000-0005-0000-0000-0000F0880000}"/>
    <cellStyle name="Separador de milhares 21 2 7 2 3" xfId="34905" xr:uid="{00000000-0005-0000-0000-0000F1880000}"/>
    <cellStyle name="Separador de milhares 21 2 7 3" xfId="34906" xr:uid="{00000000-0005-0000-0000-0000F2880000}"/>
    <cellStyle name="Separador de milhares 21 2 7 4" xfId="34907" xr:uid="{00000000-0005-0000-0000-0000F3880000}"/>
    <cellStyle name="Separador de milhares 21 2 8" xfId="34908" xr:uid="{00000000-0005-0000-0000-0000F4880000}"/>
    <cellStyle name="Separador de milhares 21 2 8 2" xfId="34909" xr:uid="{00000000-0005-0000-0000-0000F5880000}"/>
    <cellStyle name="Separador de milhares 21 2 8 2 2" xfId="34910" xr:uid="{00000000-0005-0000-0000-0000F6880000}"/>
    <cellStyle name="Separador de milhares 21 2 8 2 3" xfId="34911" xr:uid="{00000000-0005-0000-0000-0000F7880000}"/>
    <cellStyle name="Separador de milhares 21 2 8 3" xfId="34912" xr:uid="{00000000-0005-0000-0000-0000F8880000}"/>
    <cellStyle name="Separador de milhares 21 2 8 4" xfId="34913" xr:uid="{00000000-0005-0000-0000-0000F9880000}"/>
    <cellStyle name="Separador de milhares 21 2 9" xfId="34914" xr:uid="{00000000-0005-0000-0000-0000FA880000}"/>
    <cellStyle name="Separador de milhares 21 2 9 2" xfId="34915" xr:uid="{00000000-0005-0000-0000-0000FB880000}"/>
    <cellStyle name="Separador de milhares 21 2 9 2 2" xfId="34916" xr:uid="{00000000-0005-0000-0000-0000FC880000}"/>
    <cellStyle name="Separador de milhares 21 2 9 2 3" xfId="34917" xr:uid="{00000000-0005-0000-0000-0000FD880000}"/>
    <cellStyle name="Separador de milhares 21 2 9 3" xfId="34918" xr:uid="{00000000-0005-0000-0000-0000FE880000}"/>
    <cellStyle name="Separador de milhares 21 2 9 4" xfId="34919" xr:uid="{00000000-0005-0000-0000-0000FF880000}"/>
    <cellStyle name="Separador de milhares 21 20" xfId="34920" xr:uid="{00000000-0005-0000-0000-000000890000}"/>
    <cellStyle name="Separador de milhares 21 21" xfId="34921" xr:uid="{00000000-0005-0000-0000-000001890000}"/>
    <cellStyle name="Separador de milhares 21 22" xfId="34922" xr:uid="{00000000-0005-0000-0000-000002890000}"/>
    <cellStyle name="Separador de milhares 21 3" xfId="34923" xr:uid="{00000000-0005-0000-0000-000003890000}"/>
    <cellStyle name="Separador de milhares 21 3 10" xfId="34924" xr:uid="{00000000-0005-0000-0000-000004890000}"/>
    <cellStyle name="Separador de milhares 21 3 11" xfId="34925" xr:uid="{00000000-0005-0000-0000-000005890000}"/>
    <cellStyle name="Separador de milhares 21 3 12" xfId="34926" xr:uid="{00000000-0005-0000-0000-000006890000}"/>
    <cellStyle name="Separador de milhares 21 3 2" xfId="34927" xr:uid="{00000000-0005-0000-0000-000007890000}"/>
    <cellStyle name="Separador de milhares 21 3 2 2" xfId="34928" xr:uid="{00000000-0005-0000-0000-000008890000}"/>
    <cellStyle name="Separador de milhares 21 3 2 2 2" xfId="34929" xr:uid="{00000000-0005-0000-0000-000009890000}"/>
    <cellStyle name="Separador de milhares 21 3 2 2 2 2" xfId="34930" xr:uid="{00000000-0005-0000-0000-00000A890000}"/>
    <cellStyle name="Separador de milhares 21 3 2 2 2 2 2" xfId="34931" xr:uid="{00000000-0005-0000-0000-00000B890000}"/>
    <cellStyle name="Separador de milhares 21 3 2 2 2 2 3" xfId="34932" xr:uid="{00000000-0005-0000-0000-00000C890000}"/>
    <cellStyle name="Separador de milhares 21 3 2 2 2 3" xfId="34933" xr:uid="{00000000-0005-0000-0000-00000D890000}"/>
    <cellStyle name="Separador de milhares 21 3 2 2 2 4" xfId="34934" xr:uid="{00000000-0005-0000-0000-00000E890000}"/>
    <cellStyle name="Separador de milhares 21 3 2 2 3" xfId="34935" xr:uid="{00000000-0005-0000-0000-00000F890000}"/>
    <cellStyle name="Separador de milhares 21 3 2 2 3 2" xfId="34936" xr:uid="{00000000-0005-0000-0000-000010890000}"/>
    <cellStyle name="Separador de milhares 21 3 2 2 3 2 2" xfId="34937" xr:uid="{00000000-0005-0000-0000-000011890000}"/>
    <cellStyle name="Separador de milhares 21 3 2 2 3 2 3" xfId="34938" xr:uid="{00000000-0005-0000-0000-000012890000}"/>
    <cellStyle name="Separador de milhares 21 3 2 2 3 3" xfId="34939" xr:uid="{00000000-0005-0000-0000-000013890000}"/>
    <cellStyle name="Separador de milhares 21 3 2 2 3 4" xfId="34940" xr:uid="{00000000-0005-0000-0000-000014890000}"/>
    <cellStyle name="Separador de milhares 21 3 2 2 4" xfId="34941" xr:uid="{00000000-0005-0000-0000-000015890000}"/>
    <cellStyle name="Separador de milhares 21 3 2 2 4 2" xfId="34942" xr:uid="{00000000-0005-0000-0000-000016890000}"/>
    <cellStyle name="Separador de milhares 21 3 2 2 4 2 2" xfId="34943" xr:uid="{00000000-0005-0000-0000-000017890000}"/>
    <cellStyle name="Separador de milhares 21 3 2 2 4 2 3" xfId="34944" xr:uid="{00000000-0005-0000-0000-000018890000}"/>
    <cellStyle name="Separador de milhares 21 3 2 2 4 3" xfId="34945" xr:uid="{00000000-0005-0000-0000-000019890000}"/>
    <cellStyle name="Separador de milhares 21 3 2 2 4 4" xfId="34946" xr:uid="{00000000-0005-0000-0000-00001A890000}"/>
    <cellStyle name="Separador de milhares 21 3 2 2 5" xfId="34947" xr:uid="{00000000-0005-0000-0000-00001B890000}"/>
    <cellStyle name="Separador de milhares 21 3 2 2 5 2" xfId="34948" xr:uid="{00000000-0005-0000-0000-00001C890000}"/>
    <cellStyle name="Separador de milhares 21 3 2 2 5 3" xfId="34949" xr:uid="{00000000-0005-0000-0000-00001D890000}"/>
    <cellStyle name="Separador de milhares 21 3 2 2 6" xfId="34950" xr:uid="{00000000-0005-0000-0000-00001E890000}"/>
    <cellStyle name="Separador de milhares 21 3 2 2 7" xfId="34951" xr:uid="{00000000-0005-0000-0000-00001F890000}"/>
    <cellStyle name="Separador de milhares 21 3 2 3" xfId="34952" xr:uid="{00000000-0005-0000-0000-000020890000}"/>
    <cellStyle name="Separador de milhares 21 3 2 3 2" xfId="34953" xr:uid="{00000000-0005-0000-0000-000021890000}"/>
    <cellStyle name="Separador de milhares 21 3 2 3 2 2" xfId="34954" xr:uid="{00000000-0005-0000-0000-000022890000}"/>
    <cellStyle name="Separador de milhares 21 3 2 3 2 3" xfId="34955" xr:uid="{00000000-0005-0000-0000-000023890000}"/>
    <cellStyle name="Separador de milhares 21 3 2 3 3" xfId="34956" xr:uid="{00000000-0005-0000-0000-000024890000}"/>
    <cellStyle name="Separador de milhares 21 3 2 3 4" xfId="34957" xr:uid="{00000000-0005-0000-0000-000025890000}"/>
    <cellStyle name="Separador de milhares 21 3 2 4" xfId="34958" xr:uid="{00000000-0005-0000-0000-000026890000}"/>
    <cellStyle name="Separador de milhares 21 3 2 4 2" xfId="34959" xr:uid="{00000000-0005-0000-0000-000027890000}"/>
    <cellStyle name="Separador de milhares 21 3 2 4 2 2" xfId="34960" xr:uid="{00000000-0005-0000-0000-000028890000}"/>
    <cellStyle name="Separador de milhares 21 3 2 4 2 3" xfId="34961" xr:uid="{00000000-0005-0000-0000-000029890000}"/>
    <cellStyle name="Separador de milhares 21 3 2 4 3" xfId="34962" xr:uid="{00000000-0005-0000-0000-00002A890000}"/>
    <cellStyle name="Separador de milhares 21 3 2 4 4" xfId="34963" xr:uid="{00000000-0005-0000-0000-00002B890000}"/>
    <cellStyle name="Separador de milhares 21 3 2 5" xfId="34964" xr:uid="{00000000-0005-0000-0000-00002C890000}"/>
    <cellStyle name="Separador de milhares 21 3 2 5 2" xfId="34965" xr:uid="{00000000-0005-0000-0000-00002D890000}"/>
    <cellStyle name="Separador de milhares 21 3 2 5 2 2" xfId="34966" xr:uid="{00000000-0005-0000-0000-00002E890000}"/>
    <cellStyle name="Separador de milhares 21 3 2 5 2 3" xfId="34967" xr:uid="{00000000-0005-0000-0000-00002F890000}"/>
    <cellStyle name="Separador de milhares 21 3 2 5 3" xfId="34968" xr:uid="{00000000-0005-0000-0000-000030890000}"/>
    <cellStyle name="Separador de milhares 21 3 2 5 4" xfId="34969" xr:uid="{00000000-0005-0000-0000-000031890000}"/>
    <cellStyle name="Separador de milhares 21 3 2 6" xfId="34970" xr:uid="{00000000-0005-0000-0000-000032890000}"/>
    <cellStyle name="Separador de milhares 21 3 2 6 2" xfId="34971" xr:uid="{00000000-0005-0000-0000-000033890000}"/>
    <cellStyle name="Separador de milhares 21 3 2 6 3" xfId="34972" xr:uid="{00000000-0005-0000-0000-000034890000}"/>
    <cellStyle name="Separador de milhares 21 3 2 7" xfId="34973" xr:uid="{00000000-0005-0000-0000-000035890000}"/>
    <cellStyle name="Separador de milhares 21 3 2 8" xfId="34974" xr:uid="{00000000-0005-0000-0000-000036890000}"/>
    <cellStyle name="Separador de milhares 21 3 2 9" xfId="34975" xr:uid="{00000000-0005-0000-0000-000037890000}"/>
    <cellStyle name="Separador de milhares 21 3 3" xfId="34976" xr:uid="{00000000-0005-0000-0000-000038890000}"/>
    <cellStyle name="Separador de milhares 21 3 3 2" xfId="34977" xr:uid="{00000000-0005-0000-0000-000039890000}"/>
    <cellStyle name="Separador de milhares 21 3 3 2 2" xfId="34978" xr:uid="{00000000-0005-0000-0000-00003A890000}"/>
    <cellStyle name="Separador de milhares 21 3 3 2 2 2" xfId="34979" xr:uid="{00000000-0005-0000-0000-00003B890000}"/>
    <cellStyle name="Separador de milhares 21 3 3 2 2 3" xfId="34980" xr:uid="{00000000-0005-0000-0000-00003C890000}"/>
    <cellStyle name="Separador de milhares 21 3 3 2 3" xfId="34981" xr:uid="{00000000-0005-0000-0000-00003D890000}"/>
    <cellStyle name="Separador de milhares 21 3 3 2 4" xfId="34982" xr:uid="{00000000-0005-0000-0000-00003E890000}"/>
    <cellStyle name="Separador de milhares 21 3 3 3" xfId="34983" xr:uid="{00000000-0005-0000-0000-00003F890000}"/>
    <cellStyle name="Separador de milhares 21 3 3 3 2" xfId="34984" xr:uid="{00000000-0005-0000-0000-000040890000}"/>
    <cellStyle name="Separador de milhares 21 3 3 3 2 2" xfId="34985" xr:uid="{00000000-0005-0000-0000-000041890000}"/>
    <cellStyle name="Separador de milhares 21 3 3 3 2 3" xfId="34986" xr:uid="{00000000-0005-0000-0000-000042890000}"/>
    <cellStyle name="Separador de milhares 21 3 3 3 3" xfId="34987" xr:uid="{00000000-0005-0000-0000-000043890000}"/>
    <cellStyle name="Separador de milhares 21 3 3 3 4" xfId="34988" xr:uid="{00000000-0005-0000-0000-000044890000}"/>
    <cellStyle name="Separador de milhares 21 3 3 4" xfId="34989" xr:uid="{00000000-0005-0000-0000-000045890000}"/>
    <cellStyle name="Separador de milhares 21 3 3 4 2" xfId="34990" xr:uid="{00000000-0005-0000-0000-000046890000}"/>
    <cellStyle name="Separador de milhares 21 3 3 4 2 2" xfId="34991" xr:uid="{00000000-0005-0000-0000-000047890000}"/>
    <cellStyle name="Separador de milhares 21 3 3 4 2 3" xfId="34992" xr:uid="{00000000-0005-0000-0000-000048890000}"/>
    <cellStyle name="Separador de milhares 21 3 3 4 3" xfId="34993" xr:uid="{00000000-0005-0000-0000-000049890000}"/>
    <cellStyle name="Separador de milhares 21 3 3 4 4" xfId="34994" xr:uid="{00000000-0005-0000-0000-00004A890000}"/>
    <cellStyle name="Separador de milhares 21 3 3 5" xfId="34995" xr:uid="{00000000-0005-0000-0000-00004B890000}"/>
    <cellStyle name="Separador de milhares 21 3 3 5 2" xfId="34996" xr:uid="{00000000-0005-0000-0000-00004C890000}"/>
    <cellStyle name="Separador de milhares 21 3 3 5 3" xfId="34997" xr:uid="{00000000-0005-0000-0000-00004D890000}"/>
    <cellStyle name="Separador de milhares 21 3 3 6" xfId="34998" xr:uid="{00000000-0005-0000-0000-00004E890000}"/>
    <cellStyle name="Separador de milhares 21 3 3 7" xfId="34999" xr:uid="{00000000-0005-0000-0000-00004F890000}"/>
    <cellStyle name="Separador de milhares 21 3 3 8" xfId="35000" xr:uid="{00000000-0005-0000-0000-000050890000}"/>
    <cellStyle name="Separador de milhares 21 3 4" xfId="35001" xr:uid="{00000000-0005-0000-0000-000051890000}"/>
    <cellStyle name="Separador de milhares 21 3 5" xfId="35002" xr:uid="{00000000-0005-0000-0000-000052890000}"/>
    <cellStyle name="Separador de milhares 21 3 5 2" xfId="35003" xr:uid="{00000000-0005-0000-0000-000053890000}"/>
    <cellStyle name="Separador de milhares 21 3 5 2 2" xfId="35004" xr:uid="{00000000-0005-0000-0000-000054890000}"/>
    <cellStyle name="Separador de milhares 21 3 5 2 3" xfId="35005" xr:uid="{00000000-0005-0000-0000-000055890000}"/>
    <cellStyle name="Separador de milhares 21 3 5 3" xfId="35006" xr:uid="{00000000-0005-0000-0000-000056890000}"/>
    <cellStyle name="Separador de milhares 21 3 5 4" xfId="35007" xr:uid="{00000000-0005-0000-0000-000057890000}"/>
    <cellStyle name="Separador de milhares 21 3 6" xfId="35008" xr:uid="{00000000-0005-0000-0000-000058890000}"/>
    <cellStyle name="Separador de milhares 21 3 6 2" xfId="35009" xr:uid="{00000000-0005-0000-0000-000059890000}"/>
    <cellStyle name="Separador de milhares 21 3 6 2 2" xfId="35010" xr:uid="{00000000-0005-0000-0000-00005A890000}"/>
    <cellStyle name="Separador de milhares 21 3 6 2 3" xfId="35011" xr:uid="{00000000-0005-0000-0000-00005B890000}"/>
    <cellStyle name="Separador de milhares 21 3 6 3" xfId="35012" xr:uid="{00000000-0005-0000-0000-00005C890000}"/>
    <cellStyle name="Separador de milhares 21 3 6 4" xfId="35013" xr:uid="{00000000-0005-0000-0000-00005D890000}"/>
    <cellStyle name="Separador de milhares 21 3 7" xfId="35014" xr:uid="{00000000-0005-0000-0000-00005E890000}"/>
    <cellStyle name="Separador de milhares 21 3 7 2" xfId="35015" xr:uid="{00000000-0005-0000-0000-00005F890000}"/>
    <cellStyle name="Separador de milhares 21 3 7 2 2" xfId="35016" xr:uid="{00000000-0005-0000-0000-000060890000}"/>
    <cellStyle name="Separador de milhares 21 3 7 2 3" xfId="35017" xr:uid="{00000000-0005-0000-0000-000061890000}"/>
    <cellStyle name="Separador de milhares 21 3 7 3" xfId="35018" xr:uid="{00000000-0005-0000-0000-000062890000}"/>
    <cellStyle name="Separador de milhares 21 3 7 4" xfId="35019" xr:uid="{00000000-0005-0000-0000-000063890000}"/>
    <cellStyle name="Separador de milhares 21 3 8" xfId="35020" xr:uid="{00000000-0005-0000-0000-000064890000}"/>
    <cellStyle name="Separador de milhares 21 3 8 2" xfId="35021" xr:uid="{00000000-0005-0000-0000-000065890000}"/>
    <cellStyle name="Separador de milhares 21 3 8 3" xfId="35022" xr:uid="{00000000-0005-0000-0000-000066890000}"/>
    <cellStyle name="Separador de milhares 21 3 9" xfId="35023" xr:uid="{00000000-0005-0000-0000-000067890000}"/>
    <cellStyle name="Separador de milhares 21 4" xfId="35024" xr:uid="{00000000-0005-0000-0000-000068890000}"/>
    <cellStyle name="Separador de milhares 21 4 10" xfId="35025" xr:uid="{00000000-0005-0000-0000-000069890000}"/>
    <cellStyle name="Separador de milhares 21 4 2" xfId="35026" xr:uid="{00000000-0005-0000-0000-00006A890000}"/>
    <cellStyle name="Separador de milhares 21 4 2 2" xfId="35027" xr:uid="{00000000-0005-0000-0000-00006B890000}"/>
    <cellStyle name="Separador de milhares 21 4 2 2 2" xfId="35028" xr:uid="{00000000-0005-0000-0000-00006C890000}"/>
    <cellStyle name="Separador de milhares 21 4 2 2 2 2" xfId="35029" xr:uid="{00000000-0005-0000-0000-00006D890000}"/>
    <cellStyle name="Separador de milhares 21 4 2 2 2 3" xfId="35030" xr:uid="{00000000-0005-0000-0000-00006E890000}"/>
    <cellStyle name="Separador de milhares 21 4 2 2 3" xfId="35031" xr:uid="{00000000-0005-0000-0000-00006F890000}"/>
    <cellStyle name="Separador de milhares 21 4 2 2 4" xfId="35032" xr:uid="{00000000-0005-0000-0000-000070890000}"/>
    <cellStyle name="Separador de milhares 21 4 2 3" xfId="35033" xr:uid="{00000000-0005-0000-0000-000071890000}"/>
    <cellStyle name="Separador de milhares 21 4 2 3 2" xfId="35034" xr:uid="{00000000-0005-0000-0000-000072890000}"/>
    <cellStyle name="Separador de milhares 21 4 2 3 2 2" xfId="35035" xr:uid="{00000000-0005-0000-0000-000073890000}"/>
    <cellStyle name="Separador de milhares 21 4 2 3 2 3" xfId="35036" xr:uid="{00000000-0005-0000-0000-000074890000}"/>
    <cellStyle name="Separador de milhares 21 4 2 3 3" xfId="35037" xr:uid="{00000000-0005-0000-0000-000075890000}"/>
    <cellStyle name="Separador de milhares 21 4 2 3 4" xfId="35038" xr:uid="{00000000-0005-0000-0000-000076890000}"/>
    <cellStyle name="Separador de milhares 21 4 2 4" xfId="35039" xr:uid="{00000000-0005-0000-0000-000077890000}"/>
    <cellStyle name="Separador de milhares 21 4 2 4 2" xfId="35040" xr:uid="{00000000-0005-0000-0000-000078890000}"/>
    <cellStyle name="Separador de milhares 21 4 2 4 2 2" xfId="35041" xr:uid="{00000000-0005-0000-0000-000079890000}"/>
    <cellStyle name="Separador de milhares 21 4 2 4 2 3" xfId="35042" xr:uid="{00000000-0005-0000-0000-00007A890000}"/>
    <cellStyle name="Separador de milhares 21 4 2 4 3" xfId="35043" xr:uid="{00000000-0005-0000-0000-00007B890000}"/>
    <cellStyle name="Separador de milhares 21 4 2 4 4" xfId="35044" xr:uid="{00000000-0005-0000-0000-00007C890000}"/>
    <cellStyle name="Separador de milhares 21 4 2 5" xfId="35045" xr:uid="{00000000-0005-0000-0000-00007D890000}"/>
    <cellStyle name="Separador de milhares 21 4 2 5 2" xfId="35046" xr:uid="{00000000-0005-0000-0000-00007E890000}"/>
    <cellStyle name="Separador de milhares 21 4 2 5 3" xfId="35047" xr:uid="{00000000-0005-0000-0000-00007F890000}"/>
    <cellStyle name="Separador de milhares 21 4 2 6" xfId="35048" xr:uid="{00000000-0005-0000-0000-000080890000}"/>
    <cellStyle name="Separador de milhares 21 4 2 7" xfId="35049" xr:uid="{00000000-0005-0000-0000-000081890000}"/>
    <cellStyle name="Separador de milhares 21 4 3" xfId="35050" xr:uid="{00000000-0005-0000-0000-000082890000}"/>
    <cellStyle name="Separador de milhares 21 4 4" xfId="35051" xr:uid="{00000000-0005-0000-0000-000083890000}"/>
    <cellStyle name="Separador de milhares 21 4 4 2" xfId="35052" xr:uid="{00000000-0005-0000-0000-000084890000}"/>
    <cellStyle name="Separador de milhares 21 4 4 2 2" xfId="35053" xr:uid="{00000000-0005-0000-0000-000085890000}"/>
    <cellStyle name="Separador de milhares 21 4 4 2 3" xfId="35054" xr:uid="{00000000-0005-0000-0000-000086890000}"/>
    <cellStyle name="Separador de milhares 21 4 4 3" xfId="35055" xr:uid="{00000000-0005-0000-0000-000087890000}"/>
    <cellStyle name="Separador de milhares 21 4 4 4" xfId="35056" xr:uid="{00000000-0005-0000-0000-000088890000}"/>
    <cellStyle name="Separador de milhares 21 4 5" xfId="35057" xr:uid="{00000000-0005-0000-0000-000089890000}"/>
    <cellStyle name="Separador de milhares 21 4 5 2" xfId="35058" xr:uid="{00000000-0005-0000-0000-00008A890000}"/>
    <cellStyle name="Separador de milhares 21 4 5 2 2" xfId="35059" xr:uid="{00000000-0005-0000-0000-00008B890000}"/>
    <cellStyle name="Separador de milhares 21 4 5 2 3" xfId="35060" xr:uid="{00000000-0005-0000-0000-00008C890000}"/>
    <cellStyle name="Separador de milhares 21 4 5 3" xfId="35061" xr:uid="{00000000-0005-0000-0000-00008D890000}"/>
    <cellStyle name="Separador de milhares 21 4 5 4" xfId="35062" xr:uid="{00000000-0005-0000-0000-00008E890000}"/>
    <cellStyle name="Separador de milhares 21 4 6" xfId="35063" xr:uid="{00000000-0005-0000-0000-00008F890000}"/>
    <cellStyle name="Separador de milhares 21 4 6 2" xfId="35064" xr:uid="{00000000-0005-0000-0000-000090890000}"/>
    <cellStyle name="Separador de milhares 21 4 6 2 2" xfId="35065" xr:uid="{00000000-0005-0000-0000-000091890000}"/>
    <cellStyle name="Separador de milhares 21 4 6 2 3" xfId="35066" xr:uid="{00000000-0005-0000-0000-000092890000}"/>
    <cellStyle name="Separador de milhares 21 4 6 3" xfId="35067" xr:uid="{00000000-0005-0000-0000-000093890000}"/>
    <cellStyle name="Separador de milhares 21 4 6 4" xfId="35068" xr:uid="{00000000-0005-0000-0000-000094890000}"/>
    <cellStyle name="Separador de milhares 21 4 7" xfId="35069" xr:uid="{00000000-0005-0000-0000-000095890000}"/>
    <cellStyle name="Separador de milhares 21 4 7 2" xfId="35070" xr:uid="{00000000-0005-0000-0000-000096890000}"/>
    <cellStyle name="Separador de milhares 21 4 7 3" xfId="35071" xr:uid="{00000000-0005-0000-0000-000097890000}"/>
    <cellStyle name="Separador de milhares 21 4 8" xfId="35072" xr:uid="{00000000-0005-0000-0000-000098890000}"/>
    <cellStyle name="Separador de milhares 21 4 9" xfId="35073" xr:uid="{00000000-0005-0000-0000-000099890000}"/>
    <cellStyle name="Separador de milhares 21 5" xfId="35074" xr:uid="{00000000-0005-0000-0000-00009A890000}"/>
    <cellStyle name="Separador de milhares 21 5 2" xfId="35075" xr:uid="{00000000-0005-0000-0000-00009B890000}"/>
    <cellStyle name="Separador de milhares 21 5 3" xfId="35076" xr:uid="{00000000-0005-0000-0000-00009C890000}"/>
    <cellStyle name="Separador de milhares 21 5 3 2" xfId="35077" xr:uid="{00000000-0005-0000-0000-00009D890000}"/>
    <cellStyle name="Separador de milhares 21 5 3 2 2" xfId="35078" xr:uid="{00000000-0005-0000-0000-00009E890000}"/>
    <cellStyle name="Separador de milhares 21 5 3 2 2 2" xfId="35079" xr:uid="{00000000-0005-0000-0000-00009F890000}"/>
    <cellStyle name="Separador de milhares 21 5 3 2 2 3" xfId="35080" xr:uid="{00000000-0005-0000-0000-0000A0890000}"/>
    <cellStyle name="Separador de milhares 21 5 3 2 3" xfId="35081" xr:uid="{00000000-0005-0000-0000-0000A1890000}"/>
    <cellStyle name="Separador de milhares 21 5 3 2 4" xfId="35082" xr:uid="{00000000-0005-0000-0000-0000A2890000}"/>
    <cellStyle name="Separador de milhares 21 5 3 3" xfId="35083" xr:uid="{00000000-0005-0000-0000-0000A3890000}"/>
    <cellStyle name="Separador de milhares 21 5 3 3 2" xfId="35084" xr:uid="{00000000-0005-0000-0000-0000A4890000}"/>
    <cellStyle name="Separador de milhares 21 5 3 3 2 2" xfId="35085" xr:uid="{00000000-0005-0000-0000-0000A5890000}"/>
    <cellStyle name="Separador de milhares 21 5 3 3 2 3" xfId="35086" xr:uid="{00000000-0005-0000-0000-0000A6890000}"/>
    <cellStyle name="Separador de milhares 21 5 3 3 3" xfId="35087" xr:uid="{00000000-0005-0000-0000-0000A7890000}"/>
    <cellStyle name="Separador de milhares 21 5 3 3 4" xfId="35088" xr:uid="{00000000-0005-0000-0000-0000A8890000}"/>
    <cellStyle name="Separador de milhares 21 5 3 4" xfId="35089" xr:uid="{00000000-0005-0000-0000-0000A9890000}"/>
    <cellStyle name="Separador de milhares 21 5 3 4 2" xfId="35090" xr:uid="{00000000-0005-0000-0000-0000AA890000}"/>
    <cellStyle name="Separador de milhares 21 5 3 4 2 2" xfId="35091" xr:uid="{00000000-0005-0000-0000-0000AB890000}"/>
    <cellStyle name="Separador de milhares 21 5 3 4 2 3" xfId="35092" xr:uid="{00000000-0005-0000-0000-0000AC890000}"/>
    <cellStyle name="Separador de milhares 21 5 3 4 3" xfId="35093" xr:uid="{00000000-0005-0000-0000-0000AD890000}"/>
    <cellStyle name="Separador de milhares 21 5 3 4 4" xfId="35094" xr:uid="{00000000-0005-0000-0000-0000AE890000}"/>
    <cellStyle name="Separador de milhares 21 5 3 5" xfId="35095" xr:uid="{00000000-0005-0000-0000-0000AF890000}"/>
    <cellStyle name="Separador de milhares 21 5 3 5 2" xfId="35096" xr:uid="{00000000-0005-0000-0000-0000B0890000}"/>
    <cellStyle name="Separador de milhares 21 5 3 5 3" xfId="35097" xr:uid="{00000000-0005-0000-0000-0000B1890000}"/>
    <cellStyle name="Separador de milhares 21 5 3 6" xfId="35098" xr:uid="{00000000-0005-0000-0000-0000B2890000}"/>
    <cellStyle name="Separador de milhares 21 5 3 7" xfId="35099" xr:uid="{00000000-0005-0000-0000-0000B3890000}"/>
    <cellStyle name="Separador de milhares 21 6" xfId="35100" xr:uid="{00000000-0005-0000-0000-0000B4890000}"/>
    <cellStyle name="Separador de milhares 21 6 10" xfId="35101" xr:uid="{00000000-0005-0000-0000-0000B5890000}"/>
    <cellStyle name="Separador de milhares 21 6 2" xfId="35102" xr:uid="{00000000-0005-0000-0000-0000B6890000}"/>
    <cellStyle name="Separador de milhares 21 6 2 2" xfId="35103" xr:uid="{00000000-0005-0000-0000-0000B7890000}"/>
    <cellStyle name="Separador de milhares 21 6 2 2 2" xfId="35104" xr:uid="{00000000-0005-0000-0000-0000B8890000}"/>
    <cellStyle name="Separador de milhares 21 6 2 2 2 2" xfId="35105" xr:uid="{00000000-0005-0000-0000-0000B9890000}"/>
    <cellStyle name="Separador de milhares 21 6 2 2 2 3" xfId="35106" xr:uid="{00000000-0005-0000-0000-0000BA890000}"/>
    <cellStyle name="Separador de milhares 21 6 2 2 3" xfId="35107" xr:uid="{00000000-0005-0000-0000-0000BB890000}"/>
    <cellStyle name="Separador de milhares 21 6 2 2 4" xfId="35108" xr:uid="{00000000-0005-0000-0000-0000BC890000}"/>
    <cellStyle name="Separador de milhares 21 6 2 3" xfId="35109" xr:uid="{00000000-0005-0000-0000-0000BD890000}"/>
    <cellStyle name="Separador de milhares 21 6 2 3 2" xfId="35110" xr:uid="{00000000-0005-0000-0000-0000BE890000}"/>
    <cellStyle name="Separador de milhares 21 6 2 3 2 2" xfId="35111" xr:uid="{00000000-0005-0000-0000-0000BF890000}"/>
    <cellStyle name="Separador de milhares 21 6 2 3 2 3" xfId="35112" xr:uid="{00000000-0005-0000-0000-0000C0890000}"/>
    <cellStyle name="Separador de milhares 21 6 2 3 3" xfId="35113" xr:uid="{00000000-0005-0000-0000-0000C1890000}"/>
    <cellStyle name="Separador de milhares 21 6 2 3 4" xfId="35114" xr:uid="{00000000-0005-0000-0000-0000C2890000}"/>
    <cellStyle name="Separador de milhares 21 6 2 4" xfId="35115" xr:uid="{00000000-0005-0000-0000-0000C3890000}"/>
    <cellStyle name="Separador de milhares 21 6 2 4 2" xfId="35116" xr:uid="{00000000-0005-0000-0000-0000C4890000}"/>
    <cellStyle name="Separador de milhares 21 6 2 4 2 2" xfId="35117" xr:uid="{00000000-0005-0000-0000-0000C5890000}"/>
    <cellStyle name="Separador de milhares 21 6 2 4 2 3" xfId="35118" xr:uid="{00000000-0005-0000-0000-0000C6890000}"/>
    <cellStyle name="Separador de milhares 21 6 2 4 3" xfId="35119" xr:uid="{00000000-0005-0000-0000-0000C7890000}"/>
    <cellStyle name="Separador de milhares 21 6 2 4 4" xfId="35120" xr:uid="{00000000-0005-0000-0000-0000C8890000}"/>
    <cellStyle name="Separador de milhares 21 6 2 5" xfId="35121" xr:uid="{00000000-0005-0000-0000-0000C9890000}"/>
    <cellStyle name="Separador de milhares 21 6 2 5 2" xfId="35122" xr:uid="{00000000-0005-0000-0000-0000CA890000}"/>
    <cellStyle name="Separador de milhares 21 6 2 5 3" xfId="35123" xr:uid="{00000000-0005-0000-0000-0000CB890000}"/>
    <cellStyle name="Separador de milhares 21 6 2 6" xfId="35124" xr:uid="{00000000-0005-0000-0000-0000CC890000}"/>
    <cellStyle name="Separador de milhares 21 6 2 7" xfId="35125" xr:uid="{00000000-0005-0000-0000-0000CD890000}"/>
    <cellStyle name="Separador de milhares 21 6 3" xfId="35126" xr:uid="{00000000-0005-0000-0000-0000CE890000}"/>
    <cellStyle name="Separador de milhares 21 6 3 2" xfId="35127" xr:uid="{00000000-0005-0000-0000-0000CF890000}"/>
    <cellStyle name="Separador de milhares 21 6 3 2 2" xfId="35128" xr:uid="{00000000-0005-0000-0000-0000D0890000}"/>
    <cellStyle name="Separador de milhares 21 6 3 2 2 2" xfId="35129" xr:uid="{00000000-0005-0000-0000-0000D1890000}"/>
    <cellStyle name="Separador de milhares 21 6 3 2 2 3" xfId="35130" xr:uid="{00000000-0005-0000-0000-0000D2890000}"/>
    <cellStyle name="Separador de milhares 21 6 3 2 3" xfId="35131" xr:uid="{00000000-0005-0000-0000-0000D3890000}"/>
    <cellStyle name="Separador de milhares 21 6 3 2 4" xfId="35132" xr:uid="{00000000-0005-0000-0000-0000D4890000}"/>
    <cellStyle name="Separador de milhares 21 6 3 3" xfId="35133" xr:uid="{00000000-0005-0000-0000-0000D5890000}"/>
    <cellStyle name="Separador de milhares 21 6 3 3 2" xfId="35134" xr:uid="{00000000-0005-0000-0000-0000D6890000}"/>
    <cellStyle name="Separador de milhares 21 6 3 3 2 2" xfId="35135" xr:uid="{00000000-0005-0000-0000-0000D7890000}"/>
    <cellStyle name="Separador de milhares 21 6 3 3 2 3" xfId="35136" xr:uid="{00000000-0005-0000-0000-0000D8890000}"/>
    <cellStyle name="Separador de milhares 21 6 3 3 3" xfId="35137" xr:uid="{00000000-0005-0000-0000-0000D9890000}"/>
    <cellStyle name="Separador de milhares 21 6 3 3 4" xfId="35138" xr:uid="{00000000-0005-0000-0000-0000DA890000}"/>
    <cellStyle name="Separador de milhares 21 6 3 4" xfId="35139" xr:uid="{00000000-0005-0000-0000-0000DB890000}"/>
    <cellStyle name="Separador de milhares 21 6 3 4 2" xfId="35140" xr:uid="{00000000-0005-0000-0000-0000DC890000}"/>
    <cellStyle name="Separador de milhares 21 6 3 4 2 2" xfId="35141" xr:uid="{00000000-0005-0000-0000-0000DD890000}"/>
    <cellStyle name="Separador de milhares 21 6 3 4 2 3" xfId="35142" xr:uid="{00000000-0005-0000-0000-0000DE890000}"/>
    <cellStyle name="Separador de milhares 21 6 3 4 3" xfId="35143" xr:uid="{00000000-0005-0000-0000-0000DF890000}"/>
    <cellStyle name="Separador de milhares 21 6 3 4 4" xfId="35144" xr:uid="{00000000-0005-0000-0000-0000E0890000}"/>
    <cellStyle name="Separador de milhares 21 6 3 5" xfId="35145" xr:uid="{00000000-0005-0000-0000-0000E1890000}"/>
    <cellStyle name="Separador de milhares 21 6 3 5 2" xfId="35146" xr:uid="{00000000-0005-0000-0000-0000E2890000}"/>
    <cellStyle name="Separador de milhares 21 6 3 5 3" xfId="35147" xr:uid="{00000000-0005-0000-0000-0000E3890000}"/>
    <cellStyle name="Separador de milhares 21 6 3 6" xfId="35148" xr:uid="{00000000-0005-0000-0000-0000E4890000}"/>
    <cellStyle name="Separador de milhares 21 6 3 7" xfId="35149" xr:uid="{00000000-0005-0000-0000-0000E5890000}"/>
    <cellStyle name="Separador de milhares 21 6 4" xfId="35150" xr:uid="{00000000-0005-0000-0000-0000E6890000}"/>
    <cellStyle name="Separador de milhares 21 6 4 2" xfId="35151" xr:uid="{00000000-0005-0000-0000-0000E7890000}"/>
    <cellStyle name="Separador de milhares 21 6 4 2 2" xfId="35152" xr:uid="{00000000-0005-0000-0000-0000E8890000}"/>
    <cellStyle name="Separador de milhares 21 6 4 2 3" xfId="35153" xr:uid="{00000000-0005-0000-0000-0000E9890000}"/>
    <cellStyle name="Separador de milhares 21 6 4 3" xfId="35154" xr:uid="{00000000-0005-0000-0000-0000EA890000}"/>
    <cellStyle name="Separador de milhares 21 6 4 4" xfId="35155" xr:uid="{00000000-0005-0000-0000-0000EB890000}"/>
    <cellStyle name="Separador de milhares 21 6 5" xfId="35156" xr:uid="{00000000-0005-0000-0000-0000EC890000}"/>
    <cellStyle name="Separador de milhares 21 6 5 2" xfId="35157" xr:uid="{00000000-0005-0000-0000-0000ED890000}"/>
    <cellStyle name="Separador de milhares 21 6 5 2 2" xfId="35158" xr:uid="{00000000-0005-0000-0000-0000EE890000}"/>
    <cellStyle name="Separador de milhares 21 6 5 2 3" xfId="35159" xr:uid="{00000000-0005-0000-0000-0000EF890000}"/>
    <cellStyle name="Separador de milhares 21 6 5 3" xfId="35160" xr:uid="{00000000-0005-0000-0000-0000F0890000}"/>
    <cellStyle name="Separador de milhares 21 6 5 4" xfId="35161" xr:uid="{00000000-0005-0000-0000-0000F1890000}"/>
    <cellStyle name="Separador de milhares 21 6 6" xfId="35162" xr:uid="{00000000-0005-0000-0000-0000F2890000}"/>
    <cellStyle name="Separador de milhares 21 6 6 2" xfId="35163" xr:uid="{00000000-0005-0000-0000-0000F3890000}"/>
    <cellStyle name="Separador de milhares 21 6 6 2 2" xfId="35164" xr:uid="{00000000-0005-0000-0000-0000F4890000}"/>
    <cellStyle name="Separador de milhares 21 6 6 2 3" xfId="35165" xr:uid="{00000000-0005-0000-0000-0000F5890000}"/>
    <cellStyle name="Separador de milhares 21 6 6 3" xfId="35166" xr:uid="{00000000-0005-0000-0000-0000F6890000}"/>
    <cellStyle name="Separador de milhares 21 6 6 4" xfId="35167" xr:uid="{00000000-0005-0000-0000-0000F7890000}"/>
    <cellStyle name="Separador de milhares 21 6 7" xfId="35168" xr:uid="{00000000-0005-0000-0000-0000F8890000}"/>
    <cellStyle name="Separador de milhares 21 6 7 2" xfId="35169" xr:uid="{00000000-0005-0000-0000-0000F9890000}"/>
    <cellStyle name="Separador de milhares 21 6 7 3" xfId="35170" xr:uid="{00000000-0005-0000-0000-0000FA890000}"/>
    <cellStyle name="Separador de milhares 21 6 8" xfId="35171" xr:uid="{00000000-0005-0000-0000-0000FB890000}"/>
    <cellStyle name="Separador de milhares 21 6 9" xfId="35172" xr:uid="{00000000-0005-0000-0000-0000FC890000}"/>
    <cellStyle name="Separador de milhares 21 7" xfId="35173" xr:uid="{00000000-0005-0000-0000-0000FD890000}"/>
    <cellStyle name="Separador de milhares 21 7 2" xfId="35174" xr:uid="{00000000-0005-0000-0000-0000FE890000}"/>
    <cellStyle name="Separador de milhares 21 7 2 2" xfId="35175" xr:uid="{00000000-0005-0000-0000-0000FF890000}"/>
    <cellStyle name="Separador de milhares 21 7 2 2 2" xfId="35176" xr:uid="{00000000-0005-0000-0000-0000008A0000}"/>
    <cellStyle name="Separador de milhares 21 7 2 2 2 2" xfId="35177" xr:uid="{00000000-0005-0000-0000-0000018A0000}"/>
    <cellStyle name="Separador de milhares 21 7 2 2 2 3" xfId="35178" xr:uid="{00000000-0005-0000-0000-0000028A0000}"/>
    <cellStyle name="Separador de milhares 21 7 2 2 3" xfId="35179" xr:uid="{00000000-0005-0000-0000-0000038A0000}"/>
    <cellStyle name="Separador de milhares 21 7 2 2 4" xfId="35180" xr:uid="{00000000-0005-0000-0000-0000048A0000}"/>
    <cellStyle name="Separador de milhares 21 7 2 3" xfId="35181" xr:uid="{00000000-0005-0000-0000-0000058A0000}"/>
    <cellStyle name="Separador de milhares 21 7 2 3 2" xfId="35182" xr:uid="{00000000-0005-0000-0000-0000068A0000}"/>
    <cellStyle name="Separador de milhares 21 7 2 3 2 2" xfId="35183" xr:uid="{00000000-0005-0000-0000-0000078A0000}"/>
    <cellStyle name="Separador de milhares 21 7 2 3 2 3" xfId="35184" xr:uid="{00000000-0005-0000-0000-0000088A0000}"/>
    <cellStyle name="Separador de milhares 21 7 2 3 3" xfId="35185" xr:uid="{00000000-0005-0000-0000-0000098A0000}"/>
    <cellStyle name="Separador de milhares 21 7 2 3 4" xfId="35186" xr:uid="{00000000-0005-0000-0000-00000A8A0000}"/>
    <cellStyle name="Separador de milhares 21 7 2 4" xfId="35187" xr:uid="{00000000-0005-0000-0000-00000B8A0000}"/>
    <cellStyle name="Separador de milhares 21 7 2 4 2" xfId="35188" xr:uid="{00000000-0005-0000-0000-00000C8A0000}"/>
    <cellStyle name="Separador de milhares 21 7 2 4 2 2" xfId="35189" xr:uid="{00000000-0005-0000-0000-00000D8A0000}"/>
    <cellStyle name="Separador de milhares 21 7 2 4 2 3" xfId="35190" xr:uid="{00000000-0005-0000-0000-00000E8A0000}"/>
    <cellStyle name="Separador de milhares 21 7 2 4 3" xfId="35191" xr:uid="{00000000-0005-0000-0000-00000F8A0000}"/>
    <cellStyle name="Separador de milhares 21 7 2 4 4" xfId="35192" xr:uid="{00000000-0005-0000-0000-0000108A0000}"/>
    <cellStyle name="Separador de milhares 21 7 2 5" xfId="35193" xr:uid="{00000000-0005-0000-0000-0000118A0000}"/>
    <cellStyle name="Separador de milhares 21 7 2 5 2" xfId="35194" xr:uid="{00000000-0005-0000-0000-0000128A0000}"/>
    <cellStyle name="Separador de milhares 21 7 2 5 3" xfId="35195" xr:uid="{00000000-0005-0000-0000-0000138A0000}"/>
    <cellStyle name="Separador de milhares 21 7 2 6" xfId="35196" xr:uid="{00000000-0005-0000-0000-0000148A0000}"/>
    <cellStyle name="Separador de milhares 21 7 2 7" xfId="35197" xr:uid="{00000000-0005-0000-0000-0000158A0000}"/>
    <cellStyle name="Separador de milhares 21 7 3" xfId="35198" xr:uid="{00000000-0005-0000-0000-0000168A0000}"/>
    <cellStyle name="Separador de milhares 21 7 3 2" xfId="35199" xr:uid="{00000000-0005-0000-0000-0000178A0000}"/>
    <cellStyle name="Separador de milhares 21 7 3 2 2" xfId="35200" xr:uid="{00000000-0005-0000-0000-0000188A0000}"/>
    <cellStyle name="Separador de milhares 21 7 3 2 3" xfId="35201" xr:uid="{00000000-0005-0000-0000-0000198A0000}"/>
    <cellStyle name="Separador de milhares 21 7 3 3" xfId="35202" xr:uid="{00000000-0005-0000-0000-00001A8A0000}"/>
    <cellStyle name="Separador de milhares 21 7 3 4" xfId="35203" xr:uid="{00000000-0005-0000-0000-00001B8A0000}"/>
    <cellStyle name="Separador de milhares 21 7 4" xfId="35204" xr:uid="{00000000-0005-0000-0000-00001C8A0000}"/>
    <cellStyle name="Separador de milhares 21 7 4 2" xfId="35205" xr:uid="{00000000-0005-0000-0000-00001D8A0000}"/>
    <cellStyle name="Separador de milhares 21 7 4 2 2" xfId="35206" xr:uid="{00000000-0005-0000-0000-00001E8A0000}"/>
    <cellStyle name="Separador de milhares 21 7 4 2 3" xfId="35207" xr:uid="{00000000-0005-0000-0000-00001F8A0000}"/>
    <cellStyle name="Separador de milhares 21 7 4 3" xfId="35208" xr:uid="{00000000-0005-0000-0000-0000208A0000}"/>
    <cellStyle name="Separador de milhares 21 7 4 4" xfId="35209" xr:uid="{00000000-0005-0000-0000-0000218A0000}"/>
    <cellStyle name="Separador de milhares 21 7 5" xfId="35210" xr:uid="{00000000-0005-0000-0000-0000228A0000}"/>
    <cellStyle name="Separador de milhares 21 7 5 2" xfId="35211" xr:uid="{00000000-0005-0000-0000-0000238A0000}"/>
    <cellStyle name="Separador de milhares 21 7 5 2 2" xfId="35212" xr:uid="{00000000-0005-0000-0000-0000248A0000}"/>
    <cellStyle name="Separador de milhares 21 7 5 2 3" xfId="35213" xr:uid="{00000000-0005-0000-0000-0000258A0000}"/>
    <cellStyle name="Separador de milhares 21 7 5 3" xfId="35214" xr:uid="{00000000-0005-0000-0000-0000268A0000}"/>
    <cellStyle name="Separador de milhares 21 7 5 4" xfId="35215" xr:uid="{00000000-0005-0000-0000-0000278A0000}"/>
    <cellStyle name="Separador de milhares 21 7 6" xfId="35216" xr:uid="{00000000-0005-0000-0000-0000288A0000}"/>
    <cellStyle name="Separador de milhares 21 7 6 2" xfId="35217" xr:uid="{00000000-0005-0000-0000-0000298A0000}"/>
    <cellStyle name="Separador de milhares 21 7 6 3" xfId="35218" xr:uid="{00000000-0005-0000-0000-00002A8A0000}"/>
    <cellStyle name="Separador de milhares 21 7 7" xfId="35219" xr:uid="{00000000-0005-0000-0000-00002B8A0000}"/>
    <cellStyle name="Separador de milhares 21 7 8" xfId="35220" xr:uid="{00000000-0005-0000-0000-00002C8A0000}"/>
    <cellStyle name="Separador de milhares 21 7 9" xfId="35221" xr:uid="{00000000-0005-0000-0000-00002D8A0000}"/>
    <cellStyle name="Separador de milhares 21 8" xfId="35222" xr:uid="{00000000-0005-0000-0000-00002E8A0000}"/>
    <cellStyle name="Separador de milhares 21 8 2" xfId="35223" xr:uid="{00000000-0005-0000-0000-00002F8A0000}"/>
    <cellStyle name="Separador de milhares 21 8 2 2" xfId="35224" xr:uid="{00000000-0005-0000-0000-0000308A0000}"/>
    <cellStyle name="Separador de milhares 21 8 2 2 2" xfId="35225" xr:uid="{00000000-0005-0000-0000-0000318A0000}"/>
    <cellStyle name="Separador de milhares 21 8 2 2 2 2" xfId="35226" xr:uid="{00000000-0005-0000-0000-0000328A0000}"/>
    <cellStyle name="Separador de milhares 21 8 2 2 2 3" xfId="35227" xr:uid="{00000000-0005-0000-0000-0000338A0000}"/>
    <cellStyle name="Separador de milhares 21 8 2 2 3" xfId="35228" xr:uid="{00000000-0005-0000-0000-0000348A0000}"/>
    <cellStyle name="Separador de milhares 21 8 2 2 4" xfId="35229" xr:uid="{00000000-0005-0000-0000-0000358A0000}"/>
    <cellStyle name="Separador de milhares 21 8 2 3" xfId="35230" xr:uid="{00000000-0005-0000-0000-0000368A0000}"/>
    <cellStyle name="Separador de milhares 21 8 2 3 2" xfId="35231" xr:uid="{00000000-0005-0000-0000-0000378A0000}"/>
    <cellStyle name="Separador de milhares 21 8 2 3 2 2" xfId="35232" xr:uid="{00000000-0005-0000-0000-0000388A0000}"/>
    <cellStyle name="Separador de milhares 21 8 2 3 2 3" xfId="35233" xr:uid="{00000000-0005-0000-0000-0000398A0000}"/>
    <cellStyle name="Separador de milhares 21 8 2 3 3" xfId="35234" xr:uid="{00000000-0005-0000-0000-00003A8A0000}"/>
    <cellStyle name="Separador de milhares 21 8 2 3 4" xfId="35235" xr:uid="{00000000-0005-0000-0000-00003B8A0000}"/>
    <cellStyle name="Separador de milhares 21 8 2 4" xfId="35236" xr:uid="{00000000-0005-0000-0000-00003C8A0000}"/>
    <cellStyle name="Separador de milhares 21 8 2 4 2" xfId="35237" xr:uid="{00000000-0005-0000-0000-00003D8A0000}"/>
    <cellStyle name="Separador de milhares 21 8 2 4 2 2" xfId="35238" xr:uid="{00000000-0005-0000-0000-00003E8A0000}"/>
    <cellStyle name="Separador de milhares 21 8 2 4 2 3" xfId="35239" xr:uid="{00000000-0005-0000-0000-00003F8A0000}"/>
    <cellStyle name="Separador de milhares 21 8 2 4 3" xfId="35240" xr:uid="{00000000-0005-0000-0000-0000408A0000}"/>
    <cellStyle name="Separador de milhares 21 8 2 4 4" xfId="35241" xr:uid="{00000000-0005-0000-0000-0000418A0000}"/>
    <cellStyle name="Separador de milhares 21 8 2 5" xfId="35242" xr:uid="{00000000-0005-0000-0000-0000428A0000}"/>
    <cellStyle name="Separador de milhares 21 8 2 5 2" xfId="35243" xr:uid="{00000000-0005-0000-0000-0000438A0000}"/>
    <cellStyle name="Separador de milhares 21 8 2 5 3" xfId="35244" xr:uid="{00000000-0005-0000-0000-0000448A0000}"/>
    <cellStyle name="Separador de milhares 21 8 2 6" xfId="35245" xr:uid="{00000000-0005-0000-0000-0000458A0000}"/>
    <cellStyle name="Separador de milhares 21 8 2 7" xfId="35246" xr:uid="{00000000-0005-0000-0000-0000468A0000}"/>
    <cellStyle name="Separador de milhares 21 8 3" xfId="35247" xr:uid="{00000000-0005-0000-0000-0000478A0000}"/>
    <cellStyle name="Separador de milhares 21 8 3 2" xfId="35248" xr:uid="{00000000-0005-0000-0000-0000488A0000}"/>
    <cellStyle name="Separador de milhares 21 8 3 2 2" xfId="35249" xr:uid="{00000000-0005-0000-0000-0000498A0000}"/>
    <cellStyle name="Separador de milhares 21 8 3 2 3" xfId="35250" xr:uid="{00000000-0005-0000-0000-00004A8A0000}"/>
    <cellStyle name="Separador de milhares 21 8 3 3" xfId="35251" xr:uid="{00000000-0005-0000-0000-00004B8A0000}"/>
    <cellStyle name="Separador de milhares 21 8 3 4" xfId="35252" xr:uid="{00000000-0005-0000-0000-00004C8A0000}"/>
    <cellStyle name="Separador de milhares 21 8 4" xfId="35253" xr:uid="{00000000-0005-0000-0000-00004D8A0000}"/>
    <cellStyle name="Separador de milhares 21 8 4 2" xfId="35254" xr:uid="{00000000-0005-0000-0000-00004E8A0000}"/>
    <cellStyle name="Separador de milhares 21 8 4 2 2" xfId="35255" xr:uid="{00000000-0005-0000-0000-00004F8A0000}"/>
    <cellStyle name="Separador de milhares 21 8 4 2 3" xfId="35256" xr:uid="{00000000-0005-0000-0000-0000508A0000}"/>
    <cellStyle name="Separador de milhares 21 8 4 3" xfId="35257" xr:uid="{00000000-0005-0000-0000-0000518A0000}"/>
    <cellStyle name="Separador de milhares 21 8 4 4" xfId="35258" xr:uid="{00000000-0005-0000-0000-0000528A0000}"/>
    <cellStyle name="Separador de milhares 21 8 5" xfId="35259" xr:uid="{00000000-0005-0000-0000-0000538A0000}"/>
    <cellStyle name="Separador de milhares 21 8 5 2" xfId="35260" xr:uid="{00000000-0005-0000-0000-0000548A0000}"/>
    <cellStyle name="Separador de milhares 21 8 5 2 2" xfId="35261" xr:uid="{00000000-0005-0000-0000-0000558A0000}"/>
    <cellStyle name="Separador de milhares 21 8 5 2 3" xfId="35262" xr:uid="{00000000-0005-0000-0000-0000568A0000}"/>
    <cellStyle name="Separador de milhares 21 8 5 3" xfId="35263" xr:uid="{00000000-0005-0000-0000-0000578A0000}"/>
    <cellStyle name="Separador de milhares 21 8 5 4" xfId="35264" xr:uid="{00000000-0005-0000-0000-0000588A0000}"/>
    <cellStyle name="Separador de milhares 21 8 6" xfId="35265" xr:uid="{00000000-0005-0000-0000-0000598A0000}"/>
    <cellStyle name="Separador de milhares 21 8 6 2" xfId="35266" xr:uid="{00000000-0005-0000-0000-00005A8A0000}"/>
    <cellStyle name="Separador de milhares 21 8 6 3" xfId="35267" xr:uid="{00000000-0005-0000-0000-00005B8A0000}"/>
    <cellStyle name="Separador de milhares 21 8 7" xfId="35268" xr:uid="{00000000-0005-0000-0000-00005C8A0000}"/>
    <cellStyle name="Separador de milhares 21 8 8" xfId="35269" xr:uid="{00000000-0005-0000-0000-00005D8A0000}"/>
    <cellStyle name="Separador de milhares 21 8 9" xfId="35270" xr:uid="{00000000-0005-0000-0000-00005E8A0000}"/>
    <cellStyle name="Separador de milhares 21 9" xfId="35271" xr:uid="{00000000-0005-0000-0000-00005F8A0000}"/>
    <cellStyle name="Separador de milhares 21 9 2" xfId="35272" xr:uid="{00000000-0005-0000-0000-0000608A0000}"/>
    <cellStyle name="Separador de milhares 21 9 2 2" xfId="35273" xr:uid="{00000000-0005-0000-0000-0000618A0000}"/>
    <cellStyle name="Separador de milhares 21 9 2 2 2" xfId="35274" xr:uid="{00000000-0005-0000-0000-0000628A0000}"/>
    <cellStyle name="Separador de milhares 21 9 2 2 2 2" xfId="35275" xr:uid="{00000000-0005-0000-0000-0000638A0000}"/>
    <cellStyle name="Separador de milhares 21 9 2 2 2 3" xfId="35276" xr:uid="{00000000-0005-0000-0000-0000648A0000}"/>
    <cellStyle name="Separador de milhares 21 9 2 2 3" xfId="35277" xr:uid="{00000000-0005-0000-0000-0000658A0000}"/>
    <cellStyle name="Separador de milhares 21 9 2 2 4" xfId="35278" xr:uid="{00000000-0005-0000-0000-0000668A0000}"/>
    <cellStyle name="Separador de milhares 21 9 2 3" xfId="35279" xr:uid="{00000000-0005-0000-0000-0000678A0000}"/>
    <cellStyle name="Separador de milhares 21 9 2 3 2" xfId="35280" xr:uid="{00000000-0005-0000-0000-0000688A0000}"/>
    <cellStyle name="Separador de milhares 21 9 2 3 2 2" xfId="35281" xr:uid="{00000000-0005-0000-0000-0000698A0000}"/>
    <cellStyle name="Separador de milhares 21 9 2 3 2 3" xfId="35282" xr:uid="{00000000-0005-0000-0000-00006A8A0000}"/>
    <cellStyle name="Separador de milhares 21 9 2 3 3" xfId="35283" xr:uid="{00000000-0005-0000-0000-00006B8A0000}"/>
    <cellStyle name="Separador de milhares 21 9 2 3 4" xfId="35284" xr:uid="{00000000-0005-0000-0000-00006C8A0000}"/>
    <cellStyle name="Separador de milhares 21 9 2 4" xfId="35285" xr:uid="{00000000-0005-0000-0000-00006D8A0000}"/>
    <cellStyle name="Separador de milhares 21 9 2 4 2" xfId="35286" xr:uid="{00000000-0005-0000-0000-00006E8A0000}"/>
    <cellStyle name="Separador de milhares 21 9 2 4 2 2" xfId="35287" xr:uid="{00000000-0005-0000-0000-00006F8A0000}"/>
    <cellStyle name="Separador de milhares 21 9 2 4 2 3" xfId="35288" xr:uid="{00000000-0005-0000-0000-0000708A0000}"/>
    <cellStyle name="Separador de milhares 21 9 2 4 3" xfId="35289" xr:uid="{00000000-0005-0000-0000-0000718A0000}"/>
    <cellStyle name="Separador de milhares 21 9 2 4 4" xfId="35290" xr:uid="{00000000-0005-0000-0000-0000728A0000}"/>
    <cellStyle name="Separador de milhares 21 9 2 5" xfId="35291" xr:uid="{00000000-0005-0000-0000-0000738A0000}"/>
    <cellStyle name="Separador de milhares 21 9 2 5 2" xfId="35292" xr:uid="{00000000-0005-0000-0000-0000748A0000}"/>
    <cellStyle name="Separador de milhares 21 9 2 5 3" xfId="35293" xr:uid="{00000000-0005-0000-0000-0000758A0000}"/>
    <cellStyle name="Separador de milhares 21 9 2 6" xfId="35294" xr:uid="{00000000-0005-0000-0000-0000768A0000}"/>
    <cellStyle name="Separador de milhares 21 9 2 7" xfId="35295" xr:uid="{00000000-0005-0000-0000-0000778A0000}"/>
    <cellStyle name="Separador de milhares 21 9 2 8" xfId="35296" xr:uid="{00000000-0005-0000-0000-0000788A0000}"/>
    <cellStyle name="Separador de milhares 21 9 3" xfId="35297" xr:uid="{00000000-0005-0000-0000-0000798A0000}"/>
    <cellStyle name="Separador de milhares 21 9 3 2" xfId="35298" xr:uid="{00000000-0005-0000-0000-00007A8A0000}"/>
    <cellStyle name="Separador de milhares 21 9 3 2 2" xfId="35299" xr:uid="{00000000-0005-0000-0000-00007B8A0000}"/>
    <cellStyle name="Separador de milhares 21 9 3 2 3" xfId="35300" xr:uid="{00000000-0005-0000-0000-00007C8A0000}"/>
    <cellStyle name="Separador de milhares 21 9 3 3" xfId="35301" xr:uid="{00000000-0005-0000-0000-00007D8A0000}"/>
    <cellStyle name="Separador de milhares 21 9 3 4" xfId="35302" xr:uid="{00000000-0005-0000-0000-00007E8A0000}"/>
    <cellStyle name="Separador de milhares 21 9 4" xfId="35303" xr:uid="{00000000-0005-0000-0000-00007F8A0000}"/>
    <cellStyle name="Separador de milhares 21 9 4 2" xfId="35304" xr:uid="{00000000-0005-0000-0000-0000808A0000}"/>
    <cellStyle name="Separador de milhares 21 9 4 2 2" xfId="35305" xr:uid="{00000000-0005-0000-0000-0000818A0000}"/>
    <cellStyle name="Separador de milhares 21 9 4 2 3" xfId="35306" xr:uid="{00000000-0005-0000-0000-0000828A0000}"/>
    <cellStyle name="Separador de milhares 21 9 4 3" xfId="35307" xr:uid="{00000000-0005-0000-0000-0000838A0000}"/>
    <cellStyle name="Separador de milhares 21 9 4 4" xfId="35308" xr:uid="{00000000-0005-0000-0000-0000848A0000}"/>
    <cellStyle name="Separador de milhares 21 9 5" xfId="35309" xr:uid="{00000000-0005-0000-0000-0000858A0000}"/>
    <cellStyle name="Separador de milhares 21 9 5 2" xfId="35310" xr:uid="{00000000-0005-0000-0000-0000868A0000}"/>
    <cellStyle name="Separador de milhares 21 9 5 2 2" xfId="35311" xr:uid="{00000000-0005-0000-0000-0000878A0000}"/>
    <cellStyle name="Separador de milhares 21 9 5 2 3" xfId="35312" xr:uid="{00000000-0005-0000-0000-0000888A0000}"/>
    <cellStyle name="Separador de milhares 21 9 5 3" xfId="35313" xr:uid="{00000000-0005-0000-0000-0000898A0000}"/>
    <cellStyle name="Separador de milhares 21 9 5 4" xfId="35314" xr:uid="{00000000-0005-0000-0000-00008A8A0000}"/>
    <cellStyle name="Separador de milhares 21 9 6" xfId="35315" xr:uid="{00000000-0005-0000-0000-00008B8A0000}"/>
    <cellStyle name="Separador de milhares 21 9 6 2" xfId="35316" xr:uid="{00000000-0005-0000-0000-00008C8A0000}"/>
    <cellStyle name="Separador de milhares 21 9 6 3" xfId="35317" xr:uid="{00000000-0005-0000-0000-00008D8A0000}"/>
    <cellStyle name="Separador de milhares 21 9 7" xfId="35318" xr:uid="{00000000-0005-0000-0000-00008E8A0000}"/>
    <cellStyle name="Separador de milhares 21 9 8" xfId="35319" xr:uid="{00000000-0005-0000-0000-00008F8A0000}"/>
    <cellStyle name="Separador de milhares 21 9 9" xfId="35320" xr:uid="{00000000-0005-0000-0000-0000908A0000}"/>
    <cellStyle name="Separador de milhares 22" xfId="35321" xr:uid="{00000000-0005-0000-0000-0000918A0000}"/>
    <cellStyle name="Separador de milhares 22 2" xfId="35322" xr:uid="{00000000-0005-0000-0000-0000928A0000}"/>
    <cellStyle name="Separador de milhares 22 2 2" xfId="35323" xr:uid="{00000000-0005-0000-0000-0000938A0000}"/>
    <cellStyle name="Separador de milhares 22 3" xfId="35324" xr:uid="{00000000-0005-0000-0000-0000948A0000}"/>
    <cellStyle name="Separador de milhares 22 4" xfId="35325" xr:uid="{00000000-0005-0000-0000-0000958A0000}"/>
    <cellStyle name="Separador de milhares 23" xfId="35326" xr:uid="{00000000-0005-0000-0000-0000968A0000}"/>
    <cellStyle name="Separador de milhares 23 2" xfId="35327" xr:uid="{00000000-0005-0000-0000-0000978A0000}"/>
    <cellStyle name="Separador de milhares 24" xfId="44032" xr:uid="{00000000-0005-0000-0000-0000988A0000}"/>
    <cellStyle name="Separador de milhares 25" xfId="35328" xr:uid="{00000000-0005-0000-0000-0000998A0000}"/>
    <cellStyle name="Separador de milhares 3" xfId="35329" xr:uid="{00000000-0005-0000-0000-00009A8A0000}"/>
    <cellStyle name="Separador de milhares 3 2" xfId="35330" xr:uid="{00000000-0005-0000-0000-00009B8A0000}"/>
    <cellStyle name="Separador de milhares 3 2 2" xfId="35331" xr:uid="{00000000-0005-0000-0000-00009C8A0000}"/>
    <cellStyle name="Separador de milhares 3 2 2 2" xfId="35332" xr:uid="{00000000-0005-0000-0000-00009D8A0000}"/>
    <cellStyle name="Separador de milhares 3 2 2 3" xfId="35333" xr:uid="{00000000-0005-0000-0000-00009E8A0000}"/>
    <cellStyle name="Separador de milhares 3 2 3" xfId="35334" xr:uid="{00000000-0005-0000-0000-00009F8A0000}"/>
    <cellStyle name="Separador de milhares 3 2 3 2" xfId="35335" xr:uid="{00000000-0005-0000-0000-0000A08A0000}"/>
    <cellStyle name="Separador de milhares 3 3" xfId="35336" xr:uid="{00000000-0005-0000-0000-0000A18A0000}"/>
    <cellStyle name="Separador de milhares 3 3 2" xfId="35337" xr:uid="{00000000-0005-0000-0000-0000A28A0000}"/>
    <cellStyle name="Separador de milhares 3 3 2 2" xfId="35338" xr:uid="{00000000-0005-0000-0000-0000A38A0000}"/>
    <cellStyle name="Separador de milhares 3 4" xfId="35339" xr:uid="{00000000-0005-0000-0000-0000A48A0000}"/>
    <cellStyle name="Separador de milhares 3 4 2" xfId="35340" xr:uid="{00000000-0005-0000-0000-0000A58A0000}"/>
    <cellStyle name="Separador de milhares 3 4 2 2" xfId="35341" xr:uid="{00000000-0005-0000-0000-0000A68A0000}"/>
    <cellStyle name="Separador de milhares 3 4 3" xfId="35342" xr:uid="{00000000-0005-0000-0000-0000A78A0000}"/>
    <cellStyle name="Separador de milhares 3 5" xfId="35343" xr:uid="{00000000-0005-0000-0000-0000A88A0000}"/>
    <cellStyle name="Separador de milhares 3 5 2" xfId="35344" xr:uid="{00000000-0005-0000-0000-0000A98A0000}"/>
    <cellStyle name="Separador de milhares 3 5 3" xfId="35345" xr:uid="{00000000-0005-0000-0000-0000AA8A0000}"/>
    <cellStyle name="Separador de milhares 3 6" xfId="35346" xr:uid="{00000000-0005-0000-0000-0000AB8A0000}"/>
    <cellStyle name="Separador de milhares 3 6 2" xfId="35347" xr:uid="{00000000-0005-0000-0000-0000AC8A0000}"/>
    <cellStyle name="Separador de milhares 3 7" xfId="35348" xr:uid="{00000000-0005-0000-0000-0000AD8A0000}"/>
    <cellStyle name="Separador de milhares 3 8" xfId="35349" xr:uid="{00000000-0005-0000-0000-0000AE8A0000}"/>
    <cellStyle name="Separador de milhares 3 9" xfId="44013" xr:uid="{00000000-0005-0000-0000-0000AF8A0000}"/>
    <cellStyle name="Separador de milhares 4" xfId="35350" xr:uid="{00000000-0005-0000-0000-0000B08A0000}"/>
    <cellStyle name="Separador de milhares 4 10" xfId="35351" xr:uid="{00000000-0005-0000-0000-0000B18A0000}"/>
    <cellStyle name="Separador de milhares 4 10 2" xfId="35352" xr:uid="{00000000-0005-0000-0000-0000B28A0000}"/>
    <cellStyle name="Separador de milhares 4 10 2 2" xfId="35353" xr:uid="{00000000-0005-0000-0000-0000B38A0000}"/>
    <cellStyle name="Separador de milhares 4 10 2 2 2" xfId="35354" xr:uid="{00000000-0005-0000-0000-0000B48A0000}"/>
    <cellStyle name="Separador de milhares 4 10 2 2 3" xfId="35355" xr:uid="{00000000-0005-0000-0000-0000B58A0000}"/>
    <cellStyle name="Separador de milhares 4 10 2 3" xfId="35356" xr:uid="{00000000-0005-0000-0000-0000B68A0000}"/>
    <cellStyle name="Separador de milhares 4 10 2 4" xfId="35357" xr:uid="{00000000-0005-0000-0000-0000B78A0000}"/>
    <cellStyle name="Separador de milhares 4 10 3" xfId="35358" xr:uid="{00000000-0005-0000-0000-0000B88A0000}"/>
    <cellStyle name="Separador de milhares 4 10 3 2" xfId="35359" xr:uid="{00000000-0005-0000-0000-0000B98A0000}"/>
    <cellStyle name="Separador de milhares 4 10 3 2 2" xfId="35360" xr:uid="{00000000-0005-0000-0000-0000BA8A0000}"/>
    <cellStyle name="Separador de milhares 4 10 3 2 3" xfId="35361" xr:uid="{00000000-0005-0000-0000-0000BB8A0000}"/>
    <cellStyle name="Separador de milhares 4 10 3 3" xfId="35362" xr:uid="{00000000-0005-0000-0000-0000BC8A0000}"/>
    <cellStyle name="Separador de milhares 4 10 3 4" xfId="35363" xr:uid="{00000000-0005-0000-0000-0000BD8A0000}"/>
    <cellStyle name="Separador de milhares 4 10 4" xfId="35364" xr:uid="{00000000-0005-0000-0000-0000BE8A0000}"/>
    <cellStyle name="Separador de milhares 4 10 4 2" xfId="35365" xr:uid="{00000000-0005-0000-0000-0000BF8A0000}"/>
    <cellStyle name="Separador de milhares 4 10 4 2 2" xfId="35366" xr:uid="{00000000-0005-0000-0000-0000C08A0000}"/>
    <cellStyle name="Separador de milhares 4 10 4 2 3" xfId="35367" xr:uid="{00000000-0005-0000-0000-0000C18A0000}"/>
    <cellStyle name="Separador de milhares 4 10 4 3" xfId="35368" xr:uid="{00000000-0005-0000-0000-0000C28A0000}"/>
    <cellStyle name="Separador de milhares 4 10 4 4" xfId="35369" xr:uid="{00000000-0005-0000-0000-0000C38A0000}"/>
    <cellStyle name="Separador de milhares 4 10 5" xfId="35370" xr:uid="{00000000-0005-0000-0000-0000C48A0000}"/>
    <cellStyle name="Separador de milhares 4 10 5 2" xfId="35371" xr:uid="{00000000-0005-0000-0000-0000C58A0000}"/>
    <cellStyle name="Separador de milhares 4 10 5 3" xfId="35372" xr:uid="{00000000-0005-0000-0000-0000C68A0000}"/>
    <cellStyle name="Separador de milhares 4 10 6" xfId="35373" xr:uid="{00000000-0005-0000-0000-0000C78A0000}"/>
    <cellStyle name="Separador de milhares 4 10 7" xfId="35374" xr:uid="{00000000-0005-0000-0000-0000C88A0000}"/>
    <cellStyle name="Separador de milhares 4 11" xfId="35375" xr:uid="{00000000-0005-0000-0000-0000C98A0000}"/>
    <cellStyle name="Separador de milhares 4 11 2" xfId="35376" xr:uid="{00000000-0005-0000-0000-0000CA8A0000}"/>
    <cellStyle name="Separador de milhares 4 11 2 2" xfId="35377" xr:uid="{00000000-0005-0000-0000-0000CB8A0000}"/>
    <cellStyle name="Separador de milhares 4 11 2 2 2" xfId="35378" xr:uid="{00000000-0005-0000-0000-0000CC8A0000}"/>
    <cellStyle name="Separador de milhares 4 11 2 2 3" xfId="35379" xr:uid="{00000000-0005-0000-0000-0000CD8A0000}"/>
    <cellStyle name="Separador de milhares 4 11 2 3" xfId="35380" xr:uid="{00000000-0005-0000-0000-0000CE8A0000}"/>
    <cellStyle name="Separador de milhares 4 11 2 4" xfId="35381" xr:uid="{00000000-0005-0000-0000-0000CF8A0000}"/>
    <cellStyle name="Separador de milhares 4 11 3" xfId="35382" xr:uid="{00000000-0005-0000-0000-0000D08A0000}"/>
    <cellStyle name="Separador de milhares 4 11 3 2" xfId="35383" xr:uid="{00000000-0005-0000-0000-0000D18A0000}"/>
    <cellStyle name="Separador de milhares 4 11 3 3" xfId="35384" xr:uid="{00000000-0005-0000-0000-0000D28A0000}"/>
    <cellStyle name="Separador de milhares 4 11 4" xfId="35385" xr:uid="{00000000-0005-0000-0000-0000D38A0000}"/>
    <cellStyle name="Separador de milhares 4 11 5" xfId="35386" xr:uid="{00000000-0005-0000-0000-0000D48A0000}"/>
    <cellStyle name="Separador de milhares 4 12" xfId="35387" xr:uid="{00000000-0005-0000-0000-0000D58A0000}"/>
    <cellStyle name="Separador de milhares 4 12 2" xfId="35388" xr:uid="{00000000-0005-0000-0000-0000D68A0000}"/>
    <cellStyle name="Separador de milhares 4 12 2 2" xfId="35389" xr:uid="{00000000-0005-0000-0000-0000D78A0000}"/>
    <cellStyle name="Separador de milhares 4 12 2 3" xfId="35390" xr:uid="{00000000-0005-0000-0000-0000D88A0000}"/>
    <cellStyle name="Separador de milhares 4 12 3" xfId="35391" xr:uid="{00000000-0005-0000-0000-0000D98A0000}"/>
    <cellStyle name="Separador de milhares 4 12 4" xfId="35392" xr:uid="{00000000-0005-0000-0000-0000DA8A0000}"/>
    <cellStyle name="Separador de milhares 4 13" xfId="35393" xr:uid="{00000000-0005-0000-0000-0000DB8A0000}"/>
    <cellStyle name="Separador de milhares 4 13 2" xfId="35394" xr:uid="{00000000-0005-0000-0000-0000DC8A0000}"/>
    <cellStyle name="Separador de milhares 4 13 2 2" xfId="35395" xr:uid="{00000000-0005-0000-0000-0000DD8A0000}"/>
    <cellStyle name="Separador de milhares 4 13 2 3" xfId="35396" xr:uid="{00000000-0005-0000-0000-0000DE8A0000}"/>
    <cellStyle name="Separador de milhares 4 13 3" xfId="35397" xr:uid="{00000000-0005-0000-0000-0000DF8A0000}"/>
    <cellStyle name="Separador de milhares 4 13 4" xfId="35398" xr:uid="{00000000-0005-0000-0000-0000E08A0000}"/>
    <cellStyle name="Separador de milhares 4 14" xfId="35399" xr:uid="{00000000-0005-0000-0000-0000E18A0000}"/>
    <cellStyle name="Separador de milhares 4 14 2" xfId="35400" xr:uid="{00000000-0005-0000-0000-0000E28A0000}"/>
    <cellStyle name="Separador de milhares 4 14 2 2" xfId="35401" xr:uid="{00000000-0005-0000-0000-0000E38A0000}"/>
    <cellStyle name="Separador de milhares 4 14 2 3" xfId="35402" xr:uid="{00000000-0005-0000-0000-0000E48A0000}"/>
    <cellStyle name="Separador de milhares 4 14 3" xfId="35403" xr:uid="{00000000-0005-0000-0000-0000E58A0000}"/>
    <cellStyle name="Separador de milhares 4 14 4" xfId="35404" xr:uid="{00000000-0005-0000-0000-0000E68A0000}"/>
    <cellStyle name="Separador de milhares 4 15" xfId="35405" xr:uid="{00000000-0005-0000-0000-0000E78A0000}"/>
    <cellStyle name="Separador de milhares 4 15 2" xfId="35406" xr:uid="{00000000-0005-0000-0000-0000E88A0000}"/>
    <cellStyle name="Separador de milhares 4 15 3" xfId="35407" xr:uid="{00000000-0005-0000-0000-0000E98A0000}"/>
    <cellStyle name="Separador de milhares 4 16" xfId="35408" xr:uid="{00000000-0005-0000-0000-0000EA8A0000}"/>
    <cellStyle name="Separador de milhares 4 16 2" xfId="35409" xr:uid="{00000000-0005-0000-0000-0000EB8A0000}"/>
    <cellStyle name="Separador de milhares 4 16 3" xfId="35410" xr:uid="{00000000-0005-0000-0000-0000EC8A0000}"/>
    <cellStyle name="Separador de milhares 4 17" xfId="35411" xr:uid="{00000000-0005-0000-0000-0000ED8A0000}"/>
    <cellStyle name="Separador de milhares 4 18" xfId="35412" xr:uid="{00000000-0005-0000-0000-0000EE8A0000}"/>
    <cellStyle name="Separador de milhares 4 19" xfId="35413" xr:uid="{00000000-0005-0000-0000-0000EF8A0000}"/>
    <cellStyle name="Separador de milhares 4 2" xfId="35414" xr:uid="{00000000-0005-0000-0000-0000F08A0000}"/>
    <cellStyle name="Separador de milhares 4 2 10" xfId="35415" xr:uid="{00000000-0005-0000-0000-0000F18A0000}"/>
    <cellStyle name="Separador de milhares 4 2 10 10" xfId="35416" xr:uid="{00000000-0005-0000-0000-0000F28A0000}"/>
    <cellStyle name="Separador de milhares 4 2 10 2" xfId="35417" xr:uid="{00000000-0005-0000-0000-0000F38A0000}"/>
    <cellStyle name="Separador de milhares 4 2 10 2 2" xfId="35418" xr:uid="{00000000-0005-0000-0000-0000F48A0000}"/>
    <cellStyle name="Separador de milhares 4 2 10 2 2 2" xfId="35419" xr:uid="{00000000-0005-0000-0000-0000F58A0000}"/>
    <cellStyle name="Separador de milhares 4 2 10 2 2 2 2" xfId="35420" xr:uid="{00000000-0005-0000-0000-0000F68A0000}"/>
    <cellStyle name="Separador de milhares 4 2 10 2 2 2 3" xfId="35421" xr:uid="{00000000-0005-0000-0000-0000F78A0000}"/>
    <cellStyle name="Separador de milhares 4 2 10 2 2 3" xfId="35422" xr:uid="{00000000-0005-0000-0000-0000F88A0000}"/>
    <cellStyle name="Separador de milhares 4 2 10 2 2 4" xfId="35423" xr:uid="{00000000-0005-0000-0000-0000F98A0000}"/>
    <cellStyle name="Separador de milhares 4 2 10 2 3" xfId="35424" xr:uid="{00000000-0005-0000-0000-0000FA8A0000}"/>
    <cellStyle name="Separador de milhares 4 2 10 2 3 2" xfId="35425" xr:uid="{00000000-0005-0000-0000-0000FB8A0000}"/>
    <cellStyle name="Separador de milhares 4 2 10 2 3 2 2" xfId="35426" xr:uid="{00000000-0005-0000-0000-0000FC8A0000}"/>
    <cellStyle name="Separador de milhares 4 2 10 2 3 2 3" xfId="35427" xr:uid="{00000000-0005-0000-0000-0000FD8A0000}"/>
    <cellStyle name="Separador de milhares 4 2 10 2 3 3" xfId="35428" xr:uid="{00000000-0005-0000-0000-0000FE8A0000}"/>
    <cellStyle name="Separador de milhares 4 2 10 2 3 4" xfId="35429" xr:uid="{00000000-0005-0000-0000-0000FF8A0000}"/>
    <cellStyle name="Separador de milhares 4 2 10 2 4" xfId="35430" xr:uid="{00000000-0005-0000-0000-0000008B0000}"/>
    <cellStyle name="Separador de milhares 4 2 10 2 4 2" xfId="35431" xr:uid="{00000000-0005-0000-0000-0000018B0000}"/>
    <cellStyle name="Separador de milhares 4 2 10 2 4 2 2" xfId="35432" xr:uid="{00000000-0005-0000-0000-0000028B0000}"/>
    <cellStyle name="Separador de milhares 4 2 10 2 4 2 3" xfId="35433" xr:uid="{00000000-0005-0000-0000-0000038B0000}"/>
    <cellStyle name="Separador de milhares 4 2 10 2 4 3" xfId="35434" xr:uid="{00000000-0005-0000-0000-0000048B0000}"/>
    <cellStyle name="Separador de milhares 4 2 10 2 4 4" xfId="35435" xr:uid="{00000000-0005-0000-0000-0000058B0000}"/>
    <cellStyle name="Separador de milhares 4 2 10 2 5" xfId="35436" xr:uid="{00000000-0005-0000-0000-0000068B0000}"/>
    <cellStyle name="Separador de milhares 4 2 10 2 5 2" xfId="35437" xr:uid="{00000000-0005-0000-0000-0000078B0000}"/>
    <cellStyle name="Separador de milhares 4 2 10 2 5 3" xfId="35438" xr:uid="{00000000-0005-0000-0000-0000088B0000}"/>
    <cellStyle name="Separador de milhares 4 2 10 2 6" xfId="35439" xr:uid="{00000000-0005-0000-0000-0000098B0000}"/>
    <cellStyle name="Separador de milhares 4 2 10 2 7" xfId="35440" xr:uid="{00000000-0005-0000-0000-00000A8B0000}"/>
    <cellStyle name="Separador de milhares 4 2 10 3" xfId="35441" xr:uid="{00000000-0005-0000-0000-00000B8B0000}"/>
    <cellStyle name="Separador de milhares 4 2 10 3 2" xfId="35442" xr:uid="{00000000-0005-0000-0000-00000C8B0000}"/>
    <cellStyle name="Separador de milhares 4 2 10 3 2 2" xfId="35443" xr:uid="{00000000-0005-0000-0000-00000D8B0000}"/>
    <cellStyle name="Separador de milhares 4 2 10 3 2 3" xfId="35444" xr:uid="{00000000-0005-0000-0000-00000E8B0000}"/>
    <cellStyle name="Separador de milhares 4 2 10 3 3" xfId="35445" xr:uid="{00000000-0005-0000-0000-00000F8B0000}"/>
    <cellStyle name="Separador de milhares 4 2 10 3 4" xfId="35446" xr:uid="{00000000-0005-0000-0000-0000108B0000}"/>
    <cellStyle name="Separador de milhares 4 2 10 4" xfId="35447" xr:uid="{00000000-0005-0000-0000-0000118B0000}"/>
    <cellStyle name="Separador de milhares 4 2 10 4 2" xfId="35448" xr:uid="{00000000-0005-0000-0000-0000128B0000}"/>
    <cellStyle name="Separador de milhares 4 2 10 4 2 2" xfId="35449" xr:uid="{00000000-0005-0000-0000-0000138B0000}"/>
    <cellStyle name="Separador de milhares 4 2 10 4 2 3" xfId="35450" xr:uid="{00000000-0005-0000-0000-0000148B0000}"/>
    <cellStyle name="Separador de milhares 4 2 10 4 3" xfId="35451" xr:uid="{00000000-0005-0000-0000-0000158B0000}"/>
    <cellStyle name="Separador de milhares 4 2 10 4 4" xfId="35452" xr:uid="{00000000-0005-0000-0000-0000168B0000}"/>
    <cellStyle name="Separador de milhares 4 2 10 5" xfId="35453" xr:uid="{00000000-0005-0000-0000-0000178B0000}"/>
    <cellStyle name="Separador de milhares 4 2 10 5 2" xfId="35454" xr:uid="{00000000-0005-0000-0000-0000188B0000}"/>
    <cellStyle name="Separador de milhares 4 2 10 5 2 2" xfId="35455" xr:uid="{00000000-0005-0000-0000-0000198B0000}"/>
    <cellStyle name="Separador de milhares 4 2 10 5 2 3" xfId="35456" xr:uid="{00000000-0005-0000-0000-00001A8B0000}"/>
    <cellStyle name="Separador de milhares 4 2 10 5 3" xfId="35457" xr:uid="{00000000-0005-0000-0000-00001B8B0000}"/>
    <cellStyle name="Separador de milhares 4 2 10 5 4" xfId="35458" xr:uid="{00000000-0005-0000-0000-00001C8B0000}"/>
    <cellStyle name="Separador de milhares 4 2 10 6" xfId="35459" xr:uid="{00000000-0005-0000-0000-00001D8B0000}"/>
    <cellStyle name="Separador de milhares 4 2 10 6 2" xfId="35460" xr:uid="{00000000-0005-0000-0000-00001E8B0000}"/>
    <cellStyle name="Separador de milhares 4 2 10 6 3" xfId="35461" xr:uid="{00000000-0005-0000-0000-00001F8B0000}"/>
    <cellStyle name="Separador de milhares 4 2 10 7" xfId="35462" xr:uid="{00000000-0005-0000-0000-0000208B0000}"/>
    <cellStyle name="Separador de milhares 4 2 10 8" xfId="35463" xr:uid="{00000000-0005-0000-0000-0000218B0000}"/>
    <cellStyle name="Separador de milhares 4 2 10 9" xfId="35464" xr:uid="{00000000-0005-0000-0000-0000228B0000}"/>
    <cellStyle name="Separador de milhares 4 2 11" xfId="35465" xr:uid="{00000000-0005-0000-0000-0000238B0000}"/>
    <cellStyle name="Separador de milhares 4 2 11 2" xfId="35466" xr:uid="{00000000-0005-0000-0000-0000248B0000}"/>
    <cellStyle name="Separador de milhares 4 2 11 2 2" xfId="35467" xr:uid="{00000000-0005-0000-0000-0000258B0000}"/>
    <cellStyle name="Separador de milhares 4 2 11 2 2 2" xfId="35468" xr:uid="{00000000-0005-0000-0000-0000268B0000}"/>
    <cellStyle name="Separador de milhares 4 2 11 2 2 3" xfId="35469" xr:uid="{00000000-0005-0000-0000-0000278B0000}"/>
    <cellStyle name="Separador de milhares 4 2 11 2 3" xfId="35470" xr:uid="{00000000-0005-0000-0000-0000288B0000}"/>
    <cellStyle name="Separador de milhares 4 2 11 2 4" xfId="35471" xr:uid="{00000000-0005-0000-0000-0000298B0000}"/>
    <cellStyle name="Separador de milhares 4 2 11 3" xfId="35472" xr:uid="{00000000-0005-0000-0000-00002A8B0000}"/>
    <cellStyle name="Separador de milhares 4 2 11 3 2" xfId="35473" xr:uid="{00000000-0005-0000-0000-00002B8B0000}"/>
    <cellStyle name="Separador de milhares 4 2 11 3 2 2" xfId="35474" xr:uid="{00000000-0005-0000-0000-00002C8B0000}"/>
    <cellStyle name="Separador de milhares 4 2 11 3 2 3" xfId="35475" xr:uid="{00000000-0005-0000-0000-00002D8B0000}"/>
    <cellStyle name="Separador de milhares 4 2 11 3 3" xfId="35476" xr:uid="{00000000-0005-0000-0000-00002E8B0000}"/>
    <cellStyle name="Separador de milhares 4 2 11 3 4" xfId="35477" xr:uid="{00000000-0005-0000-0000-00002F8B0000}"/>
    <cellStyle name="Separador de milhares 4 2 11 4" xfId="35478" xr:uid="{00000000-0005-0000-0000-0000308B0000}"/>
    <cellStyle name="Separador de milhares 4 2 11 4 2" xfId="35479" xr:uid="{00000000-0005-0000-0000-0000318B0000}"/>
    <cellStyle name="Separador de milhares 4 2 11 4 2 2" xfId="35480" xr:uid="{00000000-0005-0000-0000-0000328B0000}"/>
    <cellStyle name="Separador de milhares 4 2 11 4 2 3" xfId="35481" xr:uid="{00000000-0005-0000-0000-0000338B0000}"/>
    <cellStyle name="Separador de milhares 4 2 11 4 3" xfId="35482" xr:uid="{00000000-0005-0000-0000-0000348B0000}"/>
    <cellStyle name="Separador de milhares 4 2 11 4 4" xfId="35483" xr:uid="{00000000-0005-0000-0000-0000358B0000}"/>
    <cellStyle name="Separador de milhares 4 2 11 5" xfId="35484" xr:uid="{00000000-0005-0000-0000-0000368B0000}"/>
    <cellStyle name="Separador de milhares 4 2 11 5 2" xfId="35485" xr:uid="{00000000-0005-0000-0000-0000378B0000}"/>
    <cellStyle name="Separador de milhares 4 2 11 5 3" xfId="35486" xr:uid="{00000000-0005-0000-0000-0000388B0000}"/>
    <cellStyle name="Separador de milhares 4 2 11 6" xfId="35487" xr:uid="{00000000-0005-0000-0000-0000398B0000}"/>
    <cellStyle name="Separador de milhares 4 2 11 7" xfId="35488" xr:uid="{00000000-0005-0000-0000-00003A8B0000}"/>
    <cellStyle name="Separador de milhares 4 2 11 8" xfId="35489" xr:uid="{00000000-0005-0000-0000-00003B8B0000}"/>
    <cellStyle name="Separador de milhares 4 2 12" xfId="35490" xr:uid="{00000000-0005-0000-0000-00003C8B0000}"/>
    <cellStyle name="Separador de milhares 4 2 12 2" xfId="35491" xr:uid="{00000000-0005-0000-0000-00003D8B0000}"/>
    <cellStyle name="Separador de milhares 4 2 12 2 2" xfId="35492" xr:uid="{00000000-0005-0000-0000-00003E8B0000}"/>
    <cellStyle name="Separador de milhares 4 2 12 2 3" xfId="35493" xr:uid="{00000000-0005-0000-0000-00003F8B0000}"/>
    <cellStyle name="Separador de milhares 4 2 12 3" xfId="35494" xr:uid="{00000000-0005-0000-0000-0000408B0000}"/>
    <cellStyle name="Separador de milhares 4 2 12 4" xfId="35495" xr:uid="{00000000-0005-0000-0000-0000418B0000}"/>
    <cellStyle name="Separador de milhares 4 2 12 5" xfId="35496" xr:uid="{00000000-0005-0000-0000-0000428B0000}"/>
    <cellStyle name="Separador de milhares 4 2 13" xfId="35497" xr:uid="{00000000-0005-0000-0000-0000438B0000}"/>
    <cellStyle name="Separador de milhares 4 2 13 2" xfId="35498" xr:uid="{00000000-0005-0000-0000-0000448B0000}"/>
    <cellStyle name="Separador de milhares 4 2 13 2 2" xfId="35499" xr:uid="{00000000-0005-0000-0000-0000458B0000}"/>
    <cellStyle name="Separador de milhares 4 2 13 2 3" xfId="35500" xr:uid="{00000000-0005-0000-0000-0000468B0000}"/>
    <cellStyle name="Separador de milhares 4 2 13 3" xfId="35501" xr:uid="{00000000-0005-0000-0000-0000478B0000}"/>
    <cellStyle name="Separador de milhares 4 2 13 4" xfId="35502" xr:uid="{00000000-0005-0000-0000-0000488B0000}"/>
    <cellStyle name="Separador de milhares 4 2 14" xfId="35503" xr:uid="{00000000-0005-0000-0000-0000498B0000}"/>
    <cellStyle name="Separador de milhares 4 2 14 2" xfId="35504" xr:uid="{00000000-0005-0000-0000-00004A8B0000}"/>
    <cellStyle name="Separador de milhares 4 2 14 2 2" xfId="35505" xr:uid="{00000000-0005-0000-0000-00004B8B0000}"/>
    <cellStyle name="Separador de milhares 4 2 14 2 3" xfId="35506" xr:uid="{00000000-0005-0000-0000-00004C8B0000}"/>
    <cellStyle name="Separador de milhares 4 2 14 3" xfId="35507" xr:uid="{00000000-0005-0000-0000-00004D8B0000}"/>
    <cellStyle name="Separador de milhares 4 2 14 4" xfId="35508" xr:uid="{00000000-0005-0000-0000-00004E8B0000}"/>
    <cellStyle name="Separador de milhares 4 2 15" xfId="35509" xr:uid="{00000000-0005-0000-0000-00004F8B0000}"/>
    <cellStyle name="Separador de milhares 4 2 15 2" xfId="35510" xr:uid="{00000000-0005-0000-0000-0000508B0000}"/>
    <cellStyle name="Separador de milhares 4 2 15 3" xfId="35511" xr:uid="{00000000-0005-0000-0000-0000518B0000}"/>
    <cellStyle name="Separador de milhares 4 2 16" xfId="35512" xr:uid="{00000000-0005-0000-0000-0000528B0000}"/>
    <cellStyle name="Separador de milhares 4 2 17" xfId="35513" xr:uid="{00000000-0005-0000-0000-0000538B0000}"/>
    <cellStyle name="Separador de milhares 4 2 18" xfId="35514" xr:uid="{00000000-0005-0000-0000-0000548B0000}"/>
    <cellStyle name="Separador de milhares 4 2 19" xfId="35515" xr:uid="{00000000-0005-0000-0000-0000558B0000}"/>
    <cellStyle name="Separador de milhares 4 2 2" xfId="35516" xr:uid="{00000000-0005-0000-0000-0000568B0000}"/>
    <cellStyle name="Separador de milhares 4 2 2 10" xfId="35517" xr:uid="{00000000-0005-0000-0000-0000578B0000}"/>
    <cellStyle name="Separador de milhares 4 2 2 11" xfId="35518" xr:uid="{00000000-0005-0000-0000-0000588B0000}"/>
    <cellStyle name="Separador de milhares 4 2 2 12" xfId="35519" xr:uid="{00000000-0005-0000-0000-0000598B0000}"/>
    <cellStyle name="Separador de milhares 4 2 2 2" xfId="35520" xr:uid="{00000000-0005-0000-0000-00005A8B0000}"/>
    <cellStyle name="Separador de milhares 4 2 2 2 10" xfId="35521" xr:uid="{00000000-0005-0000-0000-00005B8B0000}"/>
    <cellStyle name="Separador de milhares 4 2 2 2 11" xfId="35522" xr:uid="{00000000-0005-0000-0000-00005C8B0000}"/>
    <cellStyle name="Separador de milhares 4 2 2 2 2" xfId="35523" xr:uid="{00000000-0005-0000-0000-00005D8B0000}"/>
    <cellStyle name="Separador de milhares 4 2 2 2 2 10" xfId="35524" xr:uid="{00000000-0005-0000-0000-00005E8B0000}"/>
    <cellStyle name="Separador de milhares 4 2 2 2 2 2" xfId="35525" xr:uid="{00000000-0005-0000-0000-00005F8B0000}"/>
    <cellStyle name="Separador de milhares 4 2 2 2 2 2 2" xfId="35526" xr:uid="{00000000-0005-0000-0000-0000608B0000}"/>
    <cellStyle name="Separador de milhares 4 2 2 2 2 2 2 2" xfId="35527" xr:uid="{00000000-0005-0000-0000-0000618B0000}"/>
    <cellStyle name="Separador de milhares 4 2 2 2 2 2 2 2 2" xfId="35528" xr:uid="{00000000-0005-0000-0000-0000628B0000}"/>
    <cellStyle name="Separador de milhares 4 2 2 2 2 2 2 2 3" xfId="35529" xr:uid="{00000000-0005-0000-0000-0000638B0000}"/>
    <cellStyle name="Separador de milhares 4 2 2 2 2 2 2 3" xfId="35530" xr:uid="{00000000-0005-0000-0000-0000648B0000}"/>
    <cellStyle name="Separador de milhares 4 2 2 2 2 2 2 4" xfId="35531" xr:uid="{00000000-0005-0000-0000-0000658B0000}"/>
    <cellStyle name="Separador de milhares 4 2 2 2 2 2 3" xfId="35532" xr:uid="{00000000-0005-0000-0000-0000668B0000}"/>
    <cellStyle name="Separador de milhares 4 2 2 2 2 2 3 2" xfId="35533" xr:uid="{00000000-0005-0000-0000-0000678B0000}"/>
    <cellStyle name="Separador de milhares 4 2 2 2 2 2 3 2 2" xfId="35534" xr:uid="{00000000-0005-0000-0000-0000688B0000}"/>
    <cellStyle name="Separador de milhares 4 2 2 2 2 2 3 2 3" xfId="35535" xr:uid="{00000000-0005-0000-0000-0000698B0000}"/>
    <cellStyle name="Separador de milhares 4 2 2 2 2 2 3 3" xfId="35536" xr:uid="{00000000-0005-0000-0000-00006A8B0000}"/>
    <cellStyle name="Separador de milhares 4 2 2 2 2 2 3 4" xfId="35537" xr:uid="{00000000-0005-0000-0000-00006B8B0000}"/>
    <cellStyle name="Separador de milhares 4 2 2 2 2 2 4" xfId="35538" xr:uid="{00000000-0005-0000-0000-00006C8B0000}"/>
    <cellStyle name="Separador de milhares 4 2 2 2 2 2 4 2" xfId="35539" xr:uid="{00000000-0005-0000-0000-00006D8B0000}"/>
    <cellStyle name="Separador de milhares 4 2 2 2 2 2 4 2 2" xfId="35540" xr:uid="{00000000-0005-0000-0000-00006E8B0000}"/>
    <cellStyle name="Separador de milhares 4 2 2 2 2 2 4 2 3" xfId="35541" xr:uid="{00000000-0005-0000-0000-00006F8B0000}"/>
    <cellStyle name="Separador de milhares 4 2 2 2 2 2 4 3" xfId="35542" xr:uid="{00000000-0005-0000-0000-0000708B0000}"/>
    <cellStyle name="Separador de milhares 4 2 2 2 2 2 4 4" xfId="35543" xr:uid="{00000000-0005-0000-0000-0000718B0000}"/>
    <cellStyle name="Separador de milhares 4 2 2 2 2 2 5" xfId="35544" xr:uid="{00000000-0005-0000-0000-0000728B0000}"/>
    <cellStyle name="Separador de milhares 4 2 2 2 2 2 5 2" xfId="35545" xr:uid="{00000000-0005-0000-0000-0000738B0000}"/>
    <cellStyle name="Separador de milhares 4 2 2 2 2 2 5 3" xfId="35546" xr:uid="{00000000-0005-0000-0000-0000748B0000}"/>
    <cellStyle name="Separador de milhares 4 2 2 2 2 2 6" xfId="35547" xr:uid="{00000000-0005-0000-0000-0000758B0000}"/>
    <cellStyle name="Separador de milhares 4 2 2 2 2 2 7" xfId="35548" xr:uid="{00000000-0005-0000-0000-0000768B0000}"/>
    <cellStyle name="Separador de milhares 4 2 2 2 2 3" xfId="35549" xr:uid="{00000000-0005-0000-0000-0000778B0000}"/>
    <cellStyle name="Separador de milhares 4 2 2 2 2 3 2" xfId="35550" xr:uid="{00000000-0005-0000-0000-0000788B0000}"/>
    <cellStyle name="Separador de milhares 4 2 2 2 2 3 2 2" xfId="35551" xr:uid="{00000000-0005-0000-0000-0000798B0000}"/>
    <cellStyle name="Separador de milhares 4 2 2 2 2 3 2 2 2" xfId="35552" xr:uid="{00000000-0005-0000-0000-00007A8B0000}"/>
    <cellStyle name="Separador de milhares 4 2 2 2 2 3 2 2 3" xfId="35553" xr:uid="{00000000-0005-0000-0000-00007B8B0000}"/>
    <cellStyle name="Separador de milhares 4 2 2 2 2 3 2 3" xfId="35554" xr:uid="{00000000-0005-0000-0000-00007C8B0000}"/>
    <cellStyle name="Separador de milhares 4 2 2 2 2 3 2 4" xfId="35555" xr:uid="{00000000-0005-0000-0000-00007D8B0000}"/>
    <cellStyle name="Separador de milhares 4 2 2 2 2 3 3" xfId="35556" xr:uid="{00000000-0005-0000-0000-00007E8B0000}"/>
    <cellStyle name="Separador de milhares 4 2 2 2 2 3 3 2" xfId="35557" xr:uid="{00000000-0005-0000-0000-00007F8B0000}"/>
    <cellStyle name="Separador de milhares 4 2 2 2 2 3 3 2 2" xfId="35558" xr:uid="{00000000-0005-0000-0000-0000808B0000}"/>
    <cellStyle name="Separador de milhares 4 2 2 2 2 3 3 2 3" xfId="35559" xr:uid="{00000000-0005-0000-0000-0000818B0000}"/>
    <cellStyle name="Separador de milhares 4 2 2 2 2 3 3 3" xfId="35560" xr:uid="{00000000-0005-0000-0000-0000828B0000}"/>
    <cellStyle name="Separador de milhares 4 2 2 2 2 3 3 4" xfId="35561" xr:uid="{00000000-0005-0000-0000-0000838B0000}"/>
    <cellStyle name="Separador de milhares 4 2 2 2 2 3 4" xfId="35562" xr:uid="{00000000-0005-0000-0000-0000848B0000}"/>
    <cellStyle name="Separador de milhares 4 2 2 2 2 3 4 2" xfId="35563" xr:uid="{00000000-0005-0000-0000-0000858B0000}"/>
    <cellStyle name="Separador de milhares 4 2 2 2 2 3 4 2 2" xfId="35564" xr:uid="{00000000-0005-0000-0000-0000868B0000}"/>
    <cellStyle name="Separador de milhares 4 2 2 2 2 3 4 2 3" xfId="35565" xr:uid="{00000000-0005-0000-0000-0000878B0000}"/>
    <cellStyle name="Separador de milhares 4 2 2 2 2 3 4 3" xfId="35566" xr:uid="{00000000-0005-0000-0000-0000888B0000}"/>
    <cellStyle name="Separador de milhares 4 2 2 2 2 3 4 4" xfId="35567" xr:uid="{00000000-0005-0000-0000-0000898B0000}"/>
    <cellStyle name="Separador de milhares 4 2 2 2 2 3 5" xfId="35568" xr:uid="{00000000-0005-0000-0000-00008A8B0000}"/>
    <cellStyle name="Separador de milhares 4 2 2 2 2 3 5 2" xfId="35569" xr:uid="{00000000-0005-0000-0000-00008B8B0000}"/>
    <cellStyle name="Separador de milhares 4 2 2 2 2 3 5 3" xfId="35570" xr:uid="{00000000-0005-0000-0000-00008C8B0000}"/>
    <cellStyle name="Separador de milhares 4 2 2 2 2 3 6" xfId="35571" xr:uid="{00000000-0005-0000-0000-00008D8B0000}"/>
    <cellStyle name="Separador de milhares 4 2 2 2 2 3 7" xfId="35572" xr:uid="{00000000-0005-0000-0000-00008E8B0000}"/>
    <cellStyle name="Separador de milhares 4 2 2 2 2 4" xfId="35573" xr:uid="{00000000-0005-0000-0000-00008F8B0000}"/>
    <cellStyle name="Separador de milhares 4 2 2 2 2 4 2" xfId="35574" xr:uid="{00000000-0005-0000-0000-0000908B0000}"/>
    <cellStyle name="Separador de milhares 4 2 2 2 2 4 2 2" xfId="35575" xr:uid="{00000000-0005-0000-0000-0000918B0000}"/>
    <cellStyle name="Separador de milhares 4 2 2 2 2 4 2 3" xfId="35576" xr:uid="{00000000-0005-0000-0000-0000928B0000}"/>
    <cellStyle name="Separador de milhares 4 2 2 2 2 4 3" xfId="35577" xr:uid="{00000000-0005-0000-0000-0000938B0000}"/>
    <cellStyle name="Separador de milhares 4 2 2 2 2 4 4" xfId="35578" xr:uid="{00000000-0005-0000-0000-0000948B0000}"/>
    <cellStyle name="Separador de milhares 4 2 2 2 2 5" xfId="35579" xr:uid="{00000000-0005-0000-0000-0000958B0000}"/>
    <cellStyle name="Separador de milhares 4 2 2 2 2 5 2" xfId="35580" xr:uid="{00000000-0005-0000-0000-0000968B0000}"/>
    <cellStyle name="Separador de milhares 4 2 2 2 2 5 2 2" xfId="35581" xr:uid="{00000000-0005-0000-0000-0000978B0000}"/>
    <cellStyle name="Separador de milhares 4 2 2 2 2 5 2 3" xfId="35582" xr:uid="{00000000-0005-0000-0000-0000988B0000}"/>
    <cellStyle name="Separador de milhares 4 2 2 2 2 5 3" xfId="35583" xr:uid="{00000000-0005-0000-0000-0000998B0000}"/>
    <cellStyle name="Separador de milhares 4 2 2 2 2 5 4" xfId="35584" xr:uid="{00000000-0005-0000-0000-00009A8B0000}"/>
    <cellStyle name="Separador de milhares 4 2 2 2 2 6" xfId="35585" xr:uid="{00000000-0005-0000-0000-00009B8B0000}"/>
    <cellStyle name="Separador de milhares 4 2 2 2 2 6 2" xfId="35586" xr:uid="{00000000-0005-0000-0000-00009C8B0000}"/>
    <cellStyle name="Separador de milhares 4 2 2 2 2 6 2 2" xfId="35587" xr:uid="{00000000-0005-0000-0000-00009D8B0000}"/>
    <cellStyle name="Separador de milhares 4 2 2 2 2 6 2 3" xfId="35588" xr:uid="{00000000-0005-0000-0000-00009E8B0000}"/>
    <cellStyle name="Separador de milhares 4 2 2 2 2 6 3" xfId="35589" xr:uid="{00000000-0005-0000-0000-00009F8B0000}"/>
    <cellStyle name="Separador de milhares 4 2 2 2 2 6 4" xfId="35590" xr:uid="{00000000-0005-0000-0000-0000A08B0000}"/>
    <cellStyle name="Separador de milhares 4 2 2 2 2 7" xfId="35591" xr:uid="{00000000-0005-0000-0000-0000A18B0000}"/>
    <cellStyle name="Separador de milhares 4 2 2 2 2 7 2" xfId="35592" xr:uid="{00000000-0005-0000-0000-0000A28B0000}"/>
    <cellStyle name="Separador de milhares 4 2 2 2 2 7 3" xfId="35593" xr:uid="{00000000-0005-0000-0000-0000A38B0000}"/>
    <cellStyle name="Separador de milhares 4 2 2 2 2 8" xfId="35594" xr:uid="{00000000-0005-0000-0000-0000A48B0000}"/>
    <cellStyle name="Separador de milhares 4 2 2 2 2 9" xfId="35595" xr:uid="{00000000-0005-0000-0000-0000A58B0000}"/>
    <cellStyle name="Separador de milhares 4 2 2 2 3" xfId="35596" xr:uid="{00000000-0005-0000-0000-0000A68B0000}"/>
    <cellStyle name="Separador de milhares 4 2 2 2 3 2" xfId="35597" xr:uid="{00000000-0005-0000-0000-0000A78B0000}"/>
    <cellStyle name="Separador de milhares 4 2 2 2 3 2 2" xfId="35598" xr:uid="{00000000-0005-0000-0000-0000A88B0000}"/>
    <cellStyle name="Separador de milhares 4 2 2 2 3 2 2 2" xfId="35599" xr:uid="{00000000-0005-0000-0000-0000A98B0000}"/>
    <cellStyle name="Separador de milhares 4 2 2 2 3 2 2 3" xfId="35600" xr:uid="{00000000-0005-0000-0000-0000AA8B0000}"/>
    <cellStyle name="Separador de milhares 4 2 2 2 3 2 3" xfId="35601" xr:uid="{00000000-0005-0000-0000-0000AB8B0000}"/>
    <cellStyle name="Separador de milhares 4 2 2 2 3 2 4" xfId="35602" xr:uid="{00000000-0005-0000-0000-0000AC8B0000}"/>
    <cellStyle name="Separador de milhares 4 2 2 2 3 2 5" xfId="35603" xr:uid="{00000000-0005-0000-0000-0000AD8B0000}"/>
    <cellStyle name="Separador de milhares 4 2 2 2 3 3" xfId="35604" xr:uid="{00000000-0005-0000-0000-0000AE8B0000}"/>
    <cellStyle name="Separador de milhares 4 2 2 2 3 3 2" xfId="35605" xr:uid="{00000000-0005-0000-0000-0000AF8B0000}"/>
    <cellStyle name="Separador de milhares 4 2 2 2 3 3 2 2" xfId="35606" xr:uid="{00000000-0005-0000-0000-0000B08B0000}"/>
    <cellStyle name="Separador de milhares 4 2 2 2 3 3 2 3" xfId="35607" xr:uid="{00000000-0005-0000-0000-0000B18B0000}"/>
    <cellStyle name="Separador de milhares 4 2 2 2 3 3 3" xfId="35608" xr:uid="{00000000-0005-0000-0000-0000B28B0000}"/>
    <cellStyle name="Separador de milhares 4 2 2 2 3 3 4" xfId="35609" xr:uid="{00000000-0005-0000-0000-0000B38B0000}"/>
    <cellStyle name="Separador de milhares 4 2 2 2 3 4" xfId="35610" xr:uid="{00000000-0005-0000-0000-0000B48B0000}"/>
    <cellStyle name="Separador de milhares 4 2 2 2 3 4 2" xfId="35611" xr:uid="{00000000-0005-0000-0000-0000B58B0000}"/>
    <cellStyle name="Separador de milhares 4 2 2 2 3 4 2 2" xfId="35612" xr:uid="{00000000-0005-0000-0000-0000B68B0000}"/>
    <cellStyle name="Separador de milhares 4 2 2 2 3 4 2 3" xfId="35613" xr:uid="{00000000-0005-0000-0000-0000B78B0000}"/>
    <cellStyle name="Separador de milhares 4 2 2 2 3 4 3" xfId="35614" xr:uid="{00000000-0005-0000-0000-0000B88B0000}"/>
    <cellStyle name="Separador de milhares 4 2 2 2 3 4 4" xfId="35615" xr:uid="{00000000-0005-0000-0000-0000B98B0000}"/>
    <cellStyle name="Separador de milhares 4 2 2 2 3 5" xfId="35616" xr:uid="{00000000-0005-0000-0000-0000BA8B0000}"/>
    <cellStyle name="Separador de milhares 4 2 2 2 3 5 2" xfId="35617" xr:uid="{00000000-0005-0000-0000-0000BB8B0000}"/>
    <cellStyle name="Separador de milhares 4 2 2 2 3 5 3" xfId="35618" xr:uid="{00000000-0005-0000-0000-0000BC8B0000}"/>
    <cellStyle name="Separador de milhares 4 2 2 2 3 6" xfId="35619" xr:uid="{00000000-0005-0000-0000-0000BD8B0000}"/>
    <cellStyle name="Separador de milhares 4 2 2 2 3 7" xfId="35620" xr:uid="{00000000-0005-0000-0000-0000BE8B0000}"/>
    <cellStyle name="Separador de milhares 4 2 2 2 4" xfId="35621" xr:uid="{00000000-0005-0000-0000-0000BF8B0000}"/>
    <cellStyle name="Separador de milhares 4 2 2 2 5" xfId="35622" xr:uid="{00000000-0005-0000-0000-0000C08B0000}"/>
    <cellStyle name="Separador de milhares 4 2 2 2 5 2" xfId="35623" xr:uid="{00000000-0005-0000-0000-0000C18B0000}"/>
    <cellStyle name="Separador de milhares 4 2 2 2 5 2 2" xfId="35624" xr:uid="{00000000-0005-0000-0000-0000C28B0000}"/>
    <cellStyle name="Separador de milhares 4 2 2 2 5 2 3" xfId="35625" xr:uid="{00000000-0005-0000-0000-0000C38B0000}"/>
    <cellStyle name="Separador de milhares 4 2 2 2 5 3" xfId="35626" xr:uid="{00000000-0005-0000-0000-0000C48B0000}"/>
    <cellStyle name="Separador de milhares 4 2 2 2 5 4" xfId="35627" xr:uid="{00000000-0005-0000-0000-0000C58B0000}"/>
    <cellStyle name="Separador de milhares 4 2 2 2 6" xfId="35628" xr:uid="{00000000-0005-0000-0000-0000C68B0000}"/>
    <cellStyle name="Separador de milhares 4 2 2 2 6 2" xfId="35629" xr:uid="{00000000-0005-0000-0000-0000C78B0000}"/>
    <cellStyle name="Separador de milhares 4 2 2 2 6 2 2" xfId="35630" xr:uid="{00000000-0005-0000-0000-0000C88B0000}"/>
    <cellStyle name="Separador de milhares 4 2 2 2 6 2 3" xfId="35631" xr:uid="{00000000-0005-0000-0000-0000C98B0000}"/>
    <cellStyle name="Separador de milhares 4 2 2 2 6 3" xfId="35632" xr:uid="{00000000-0005-0000-0000-0000CA8B0000}"/>
    <cellStyle name="Separador de milhares 4 2 2 2 6 4" xfId="35633" xr:uid="{00000000-0005-0000-0000-0000CB8B0000}"/>
    <cellStyle name="Separador de milhares 4 2 2 2 7" xfId="35634" xr:uid="{00000000-0005-0000-0000-0000CC8B0000}"/>
    <cellStyle name="Separador de milhares 4 2 2 2 7 2" xfId="35635" xr:uid="{00000000-0005-0000-0000-0000CD8B0000}"/>
    <cellStyle name="Separador de milhares 4 2 2 2 7 2 2" xfId="35636" xr:uid="{00000000-0005-0000-0000-0000CE8B0000}"/>
    <cellStyle name="Separador de milhares 4 2 2 2 7 2 3" xfId="35637" xr:uid="{00000000-0005-0000-0000-0000CF8B0000}"/>
    <cellStyle name="Separador de milhares 4 2 2 2 7 3" xfId="35638" xr:uid="{00000000-0005-0000-0000-0000D08B0000}"/>
    <cellStyle name="Separador de milhares 4 2 2 2 7 4" xfId="35639" xr:uid="{00000000-0005-0000-0000-0000D18B0000}"/>
    <cellStyle name="Separador de milhares 4 2 2 2 8" xfId="35640" xr:uid="{00000000-0005-0000-0000-0000D28B0000}"/>
    <cellStyle name="Separador de milhares 4 2 2 2 8 2" xfId="35641" xr:uid="{00000000-0005-0000-0000-0000D38B0000}"/>
    <cellStyle name="Separador de milhares 4 2 2 2 8 3" xfId="35642" xr:uid="{00000000-0005-0000-0000-0000D48B0000}"/>
    <cellStyle name="Separador de milhares 4 2 2 2 9" xfId="35643" xr:uid="{00000000-0005-0000-0000-0000D58B0000}"/>
    <cellStyle name="Separador de milhares 4 2 2 3" xfId="35644" xr:uid="{00000000-0005-0000-0000-0000D68B0000}"/>
    <cellStyle name="Separador de milhares 4 2 2 3 10" xfId="35645" xr:uid="{00000000-0005-0000-0000-0000D78B0000}"/>
    <cellStyle name="Separador de milhares 4 2 2 3 2" xfId="35646" xr:uid="{00000000-0005-0000-0000-0000D88B0000}"/>
    <cellStyle name="Separador de milhares 4 2 2 3 2 2" xfId="35647" xr:uid="{00000000-0005-0000-0000-0000D98B0000}"/>
    <cellStyle name="Separador de milhares 4 2 2 3 2 2 2" xfId="35648" xr:uid="{00000000-0005-0000-0000-0000DA8B0000}"/>
    <cellStyle name="Separador de milhares 4 2 2 3 2 2 2 2" xfId="35649" xr:uid="{00000000-0005-0000-0000-0000DB8B0000}"/>
    <cellStyle name="Separador de milhares 4 2 2 3 2 2 2 3" xfId="35650" xr:uid="{00000000-0005-0000-0000-0000DC8B0000}"/>
    <cellStyle name="Separador de milhares 4 2 2 3 2 2 3" xfId="35651" xr:uid="{00000000-0005-0000-0000-0000DD8B0000}"/>
    <cellStyle name="Separador de milhares 4 2 2 3 2 2 4" xfId="35652" xr:uid="{00000000-0005-0000-0000-0000DE8B0000}"/>
    <cellStyle name="Separador de milhares 4 2 2 3 2 3" xfId="35653" xr:uid="{00000000-0005-0000-0000-0000DF8B0000}"/>
    <cellStyle name="Separador de milhares 4 2 2 3 2 3 2" xfId="35654" xr:uid="{00000000-0005-0000-0000-0000E08B0000}"/>
    <cellStyle name="Separador de milhares 4 2 2 3 2 3 2 2" xfId="35655" xr:uid="{00000000-0005-0000-0000-0000E18B0000}"/>
    <cellStyle name="Separador de milhares 4 2 2 3 2 3 2 3" xfId="35656" xr:uid="{00000000-0005-0000-0000-0000E28B0000}"/>
    <cellStyle name="Separador de milhares 4 2 2 3 2 3 3" xfId="35657" xr:uid="{00000000-0005-0000-0000-0000E38B0000}"/>
    <cellStyle name="Separador de milhares 4 2 2 3 2 3 4" xfId="35658" xr:uid="{00000000-0005-0000-0000-0000E48B0000}"/>
    <cellStyle name="Separador de milhares 4 2 2 3 2 4" xfId="35659" xr:uid="{00000000-0005-0000-0000-0000E58B0000}"/>
    <cellStyle name="Separador de milhares 4 2 2 3 2 4 2" xfId="35660" xr:uid="{00000000-0005-0000-0000-0000E68B0000}"/>
    <cellStyle name="Separador de milhares 4 2 2 3 2 4 2 2" xfId="35661" xr:uid="{00000000-0005-0000-0000-0000E78B0000}"/>
    <cellStyle name="Separador de milhares 4 2 2 3 2 4 2 3" xfId="35662" xr:uid="{00000000-0005-0000-0000-0000E88B0000}"/>
    <cellStyle name="Separador de milhares 4 2 2 3 2 4 3" xfId="35663" xr:uid="{00000000-0005-0000-0000-0000E98B0000}"/>
    <cellStyle name="Separador de milhares 4 2 2 3 2 4 4" xfId="35664" xr:uid="{00000000-0005-0000-0000-0000EA8B0000}"/>
    <cellStyle name="Separador de milhares 4 2 2 3 2 5" xfId="35665" xr:uid="{00000000-0005-0000-0000-0000EB8B0000}"/>
    <cellStyle name="Separador de milhares 4 2 2 3 2 5 2" xfId="35666" xr:uid="{00000000-0005-0000-0000-0000EC8B0000}"/>
    <cellStyle name="Separador de milhares 4 2 2 3 2 5 3" xfId="35667" xr:uid="{00000000-0005-0000-0000-0000ED8B0000}"/>
    <cellStyle name="Separador de milhares 4 2 2 3 2 6" xfId="35668" xr:uid="{00000000-0005-0000-0000-0000EE8B0000}"/>
    <cellStyle name="Separador de milhares 4 2 2 3 2 7" xfId="35669" xr:uid="{00000000-0005-0000-0000-0000EF8B0000}"/>
    <cellStyle name="Separador de milhares 4 2 2 3 3" xfId="35670" xr:uid="{00000000-0005-0000-0000-0000F08B0000}"/>
    <cellStyle name="Separador de milhares 4 2 2 3 4" xfId="35671" xr:uid="{00000000-0005-0000-0000-0000F18B0000}"/>
    <cellStyle name="Separador de milhares 4 2 2 3 4 2" xfId="35672" xr:uid="{00000000-0005-0000-0000-0000F28B0000}"/>
    <cellStyle name="Separador de milhares 4 2 2 3 4 2 2" xfId="35673" xr:uid="{00000000-0005-0000-0000-0000F38B0000}"/>
    <cellStyle name="Separador de milhares 4 2 2 3 4 2 3" xfId="35674" xr:uid="{00000000-0005-0000-0000-0000F48B0000}"/>
    <cellStyle name="Separador de milhares 4 2 2 3 4 3" xfId="35675" xr:uid="{00000000-0005-0000-0000-0000F58B0000}"/>
    <cellStyle name="Separador de milhares 4 2 2 3 4 4" xfId="35676" xr:uid="{00000000-0005-0000-0000-0000F68B0000}"/>
    <cellStyle name="Separador de milhares 4 2 2 3 5" xfId="35677" xr:uid="{00000000-0005-0000-0000-0000F78B0000}"/>
    <cellStyle name="Separador de milhares 4 2 2 3 5 2" xfId="35678" xr:uid="{00000000-0005-0000-0000-0000F88B0000}"/>
    <cellStyle name="Separador de milhares 4 2 2 3 5 2 2" xfId="35679" xr:uid="{00000000-0005-0000-0000-0000F98B0000}"/>
    <cellStyle name="Separador de milhares 4 2 2 3 5 2 3" xfId="35680" xr:uid="{00000000-0005-0000-0000-0000FA8B0000}"/>
    <cellStyle name="Separador de milhares 4 2 2 3 5 3" xfId="35681" xr:uid="{00000000-0005-0000-0000-0000FB8B0000}"/>
    <cellStyle name="Separador de milhares 4 2 2 3 5 4" xfId="35682" xr:uid="{00000000-0005-0000-0000-0000FC8B0000}"/>
    <cellStyle name="Separador de milhares 4 2 2 3 6" xfId="35683" xr:uid="{00000000-0005-0000-0000-0000FD8B0000}"/>
    <cellStyle name="Separador de milhares 4 2 2 3 6 2" xfId="35684" xr:uid="{00000000-0005-0000-0000-0000FE8B0000}"/>
    <cellStyle name="Separador de milhares 4 2 2 3 6 2 2" xfId="35685" xr:uid="{00000000-0005-0000-0000-0000FF8B0000}"/>
    <cellStyle name="Separador de milhares 4 2 2 3 6 2 3" xfId="35686" xr:uid="{00000000-0005-0000-0000-0000008C0000}"/>
    <cellStyle name="Separador de milhares 4 2 2 3 6 3" xfId="35687" xr:uid="{00000000-0005-0000-0000-0000018C0000}"/>
    <cellStyle name="Separador de milhares 4 2 2 3 6 4" xfId="35688" xr:uid="{00000000-0005-0000-0000-0000028C0000}"/>
    <cellStyle name="Separador de milhares 4 2 2 3 7" xfId="35689" xr:uid="{00000000-0005-0000-0000-0000038C0000}"/>
    <cellStyle name="Separador de milhares 4 2 2 3 7 2" xfId="35690" xr:uid="{00000000-0005-0000-0000-0000048C0000}"/>
    <cellStyle name="Separador de milhares 4 2 2 3 7 3" xfId="35691" xr:uid="{00000000-0005-0000-0000-0000058C0000}"/>
    <cellStyle name="Separador de milhares 4 2 2 3 8" xfId="35692" xr:uid="{00000000-0005-0000-0000-0000068C0000}"/>
    <cellStyle name="Separador de milhares 4 2 2 3 9" xfId="35693" xr:uid="{00000000-0005-0000-0000-0000078C0000}"/>
    <cellStyle name="Separador de milhares 4 2 2 4" xfId="35694" xr:uid="{00000000-0005-0000-0000-0000088C0000}"/>
    <cellStyle name="Separador de milhares 4 2 2 4 2" xfId="35695" xr:uid="{00000000-0005-0000-0000-0000098C0000}"/>
    <cellStyle name="Separador de milhares 4 2 2 4 2 2" xfId="35696" xr:uid="{00000000-0005-0000-0000-00000A8C0000}"/>
    <cellStyle name="Separador de milhares 4 2 2 4 2 2 2" xfId="35697" xr:uid="{00000000-0005-0000-0000-00000B8C0000}"/>
    <cellStyle name="Separador de milhares 4 2 2 4 2 2 3" xfId="35698" xr:uid="{00000000-0005-0000-0000-00000C8C0000}"/>
    <cellStyle name="Separador de milhares 4 2 2 4 2 3" xfId="35699" xr:uid="{00000000-0005-0000-0000-00000D8C0000}"/>
    <cellStyle name="Separador de milhares 4 2 2 4 2 4" xfId="35700" xr:uid="{00000000-0005-0000-0000-00000E8C0000}"/>
    <cellStyle name="Separador de milhares 4 2 2 4 3" xfId="35701" xr:uid="{00000000-0005-0000-0000-00000F8C0000}"/>
    <cellStyle name="Separador de milhares 4 2 2 4 3 2" xfId="35702" xr:uid="{00000000-0005-0000-0000-0000108C0000}"/>
    <cellStyle name="Separador de milhares 4 2 2 4 3 2 2" xfId="35703" xr:uid="{00000000-0005-0000-0000-0000118C0000}"/>
    <cellStyle name="Separador de milhares 4 2 2 4 3 2 3" xfId="35704" xr:uid="{00000000-0005-0000-0000-0000128C0000}"/>
    <cellStyle name="Separador de milhares 4 2 2 4 3 3" xfId="35705" xr:uid="{00000000-0005-0000-0000-0000138C0000}"/>
    <cellStyle name="Separador de milhares 4 2 2 4 3 4" xfId="35706" xr:uid="{00000000-0005-0000-0000-0000148C0000}"/>
    <cellStyle name="Separador de milhares 4 2 2 4 4" xfId="35707" xr:uid="{00000000-0005-0000-0000-0000158C0000}"/>
    <cellStyle name="Separador de milhares 4 2 2 4 4 2" xfId="35708" xr:uid="{00000000-0005-0000-0000-0000168C0000}"/>
    <cellStyle name="Separador de milhares 4 2 2 4 4 2 2" xfId="35709" xr:uid="{00000000-0005-0000-0000-0000178C0000}"/>
    <cellStyle name="Separador de milhares 4 2 2 4 4 2 3" xfId="35710" xr:uid="{00000000-0005-0000-0000-0000188C0000}"/>
    <cellStyle name="Separador de milhares 4 2 2 4 4 3" xfId="35711" xr:uid="{00000000-0005-0000-0000-0000198C0000}"/>
    <cellStyle name="Separador de milhares 4 2 2 4 4 4" xfId="35712" xr:uid="{00000000-0005-0000-0000-00001A8C0000}"/>
    <cellStyle name="Separador de milhares 4 2 2 4 5" xfId="35713" xr:uid="{00000000-0005-0000-0000-00001B8C0000}"/>
    <cellStyle name="Separador de milhares 4 2 2 4 5 2" xfId="35714" xr:uid="{00000000-0005-0000-0000-00001C8C0000}"/>
    <cellStyle name="Separador de milhares 4 2 2 4 5 3" xfId="35715" xr:uid="{00000000-0005-0000-0000-00001D8C0000}"/>
    <cellStyle name="Separador de milhares 4 2 2 4 6" xfId="35716" xr:uid="{00000000-0005-0000-0000-00001E8C0000}"/>
    <cellStyle name="Separador de milhares 4 2 2 4 7" xfId="35717" xr:uid="{00000000-0005-0000-0000-00001F8C0000}"/>
    <cellStyle name="Separador de milhares 4 2 2 4 8" xfId="35718" xr:uid="{00000000-0005-0000-0000-0000208C0000}"/>
    <cellStyle name="Separador de milhares 4 2 2 5" xfId="35719" xr:uid="{00000000-0005-0000-0000-0000218C0000}"/>
    <cellStyle name="Separador de milhares 4 2 2 5 2" xfId="35720" xr:uid="{00000000-0005-0000-0000-0000228C0000}"/>
    <cellStyle name="Separador de milhares 4 2 2 5 2 2" xfId="35721" xr:uid="{00000000-0005-0000-0000-0000238C0000}"/>
    <cellStyle name="Separador de milhares 4 2 2 5 2 3" xfId="35722" xr:uid="{00000000-0005-0000-0000-0000248C0000}"/>
    <cellStyle name="Separador de milhares 4 2 2 5 3" xfId="35723" xr:uid="{00000000-0005-0000-0000-0000258C0000}"/>
    <cellStyle name="Separador de milhares 4 2 2 5 4" xfId="35724" xr:uid="{00000000-0005-0000-0000-0000268C0000}"/>
    <cellStyle name="Separador de milhares 4 2 2 6" xfId="35725" xr:uid="{00000000-0005-0000-0000-0000278C0000}"/>
    <cellStyle name="Separador de milhares 4 2 2 6 2" xfId="35726" xr:uid="{00000000-0005-0000-0000-0000288C0000}"/>
    <cellStyle name="Separador de milhares 4 2 2 6 2 2" xfId="35727" xr:uid="{00000000-0005-0000-0000-0000298C0000}"/>
    <cellStyle name="Separador de milhares 4 2 2 6 2 3" xfId="35728" xr:uid="{00000000-0005-0000-0000-00002A8C0000}"/>
    <cellStyle name="Separador de milhares 4 2 2 6 3" xfId="35729" xr:uid="{00000000-0005-0000-0000-00002B8C0000}"/>
    <cellStyle name="Separador de milhares 4 2 2 6 4" xfId="35730" xr:uid="{00000000-0005-0000-0000-00002C8C0000}"/>
    <cellStyle name="Separador de milhares 4 2 2 7" xfId="35731" xr:uid="{00000000-0005-0000-0000-00002D8C0000}"/>
    <cellStyle name="Separador de milhares 4 2 2 7 2" xfId="35732" xr:uid="{00000000-0005-0000-0000-00002E8C0000}"/>
    <cellStyle name="Separador de milhares 4 2 2 7 2 2" xfId="35733" xr:uid="{00000000-0005-0000-0000-00002F8C0000}"/>
    <cellStyle name="Separador de milhares 4 2 2 7 2 3" xfId="35734" xr:uid="{00000000-0005-0000-0000-0000308C0000}"/>
    <cellStyle name="Separador de milhares 4 2 2 7 3" xfId="35735" xr:uid="{00000000-0005-0000-0000-0000318C0000}"/>
    <cellStyle name="Separador de milhares 4 2 2 7 4" xfId="35736" xr:uid="{00000000-0005-0000-0000-0000328C0000}"/>
    <cellStyle name="Separador de milhares 4 2 2 8" xfId="35737" xr:uid="{00000000-0005-0000-0000-0000338C0000}"/>
    <cellStyle name="Separador de milhares 4 2 2 8 2" xfId="35738" xr:uid="{00000000-0005-0000-0000-0000348C0000}"/>
    <cellStyle name="Separador de milhares 4 2 2 8 3" xfId="35739" xr:uid="{00000000-0005-0000-0000-0000358C0000}"/>
    <cellStyle name="Separador de milhares 4 2 2 9" xfId="35740" xr:uid="{00000000-0005-0000-0000-0000368C0000}"/>
    <cellStyle name="Separador de milhares 4 2 20" xfId="35741" xr:uid="{00000000-0005-0000-0000-0000378C0000}"/>
    <cellStyle name="Separador de milhares 4 2 21" xfId="35742" xr:uid="{00000000-0005-0000-0000-0000388C0000}"/>
    <cellStyle name="Separador de milhares 4 2 22" xfId="35743" xr:uid="{00000000-0005-0000-0000-0000398C0000}"/>
    <cellStyle name="Separador de milhares 4 2 23" xfId="35744" xr:uid="{00000000-0005-0000-0000-00003A8C0000}"/>
    <cellStyle name="Separador de milhares 4 2 3" xfId="35745" xr:uid="{00000000-0005-0000-0000-00003B8C0000}"/>
    <cellStyle name="Separador de milhares 4 2 3 10" xfId="35746" xr:uid="{00000000-0005-0000-0000-00003C8C0000}"/>
    <cellStyle name="Separador de milhares 4 2 3 11" xfId="35747" xr:uid="{00000000-0005-0000-0000-00003D8C0000}"/>
    <cellStyle name="Separador de milhares 4 2 3 2" xfId="35748" xr:uid="{00000000-0005-0000-0000-00003E8C0000}"/>
    <cellStyle name="Separador de milhares 4 2 3 2 2" xfId="35749" xr:uid="{00000000-0005-0000-0000-00003F8C0000}"/>
    <cellStyle name="Separador de milhares 4 2 3 2 2 2" xfId="35750" xr:uid="{00000000-0005-0000-0000-0000408C0000}"/>
    <cellStyle name="Separador de milhares 4 2 3 2 2 2 2" xfId="35751" xr:uid="{00000000-0005-0000-0000-0000418C0000}"/>
    <cellStyle name="Separador de milhares 4 2 3 2 2 2 2 2" xfId="35752" xr:uid="{00000000-0005-0000-0000-0000428C0000}"/>
    <cellStyle name="Separador de milhares 4 2 3 2 2 2 2 3" xfId="35753" xr:uid="{00000000-0005-0000-0000-0000438C0000}"/>
    <cellStyle name="Separador de milhares 4 2 3 2 2 2 3" xfId="35754" xr:uid="{00000000-0005-0000-0000-0000448C0000}"/>
    <cellStyle name="Separador de milhares 4 2 3 2 2 2 4" xfId="35755" xr:uid="{00000000-0005-0000-0000-0000458C0000}"/>
    <cellStyle name="Separador de milhares 4 2 3 2 2 3" xfId="35756" xr:uid="{00000000-0005-0000-0000-0000468C0000}"/>
    <cellStyle name="Separador de milhares 4 2 3 2 2 3 2" xfId="35757" xr:uid="{00000000-0005-0000-0000-0000478C0000}"/>
    <cellStyle name="Separador de milhares 4 2 3 2 2 3 2 2" xfId="35758" xr:uid="{00000000-0005-0000-0000-0000488C0000}"/>
    <cellStyle name="Separador de milhares 4 2 3 2 2 3 2 3" xfId="35759" xr:uid="{00000000-0005-0000-0000-0000498C0000}"/>
    <cellStyle name="Separador de milhares 4 2 3 2 2 3 3" xfId="35760" xr:uid="{00000000-0005-0000-0000-00004A8C0000}"/>
    <cellStyle name="Separador de milhares 4 2 3 2 2 3 4" xfId="35761" xr:uid="{00000000-0005-0000-0000-00004B8C0000}"/>
    <cellStyle name="Separador de milhares 4 2 3 2 2 4" xfId="35762" xr:uid="{00000000-0005-0000-0000-00004C8C0000}"/>
    <cellStyle name="Separador de milhares 4 2 3 2 2 4 2" xfId="35763" xr:uid="{00000000-0005-0000-0000-00004D8C0000}"/>
    <cellStyle name="Separador de milhares 4 2 3 2 2 4 2 2" xfId="35764" xr:uid="{00000000-0005-0000-0000-00004E8C0000}"/>
    <cellStyle name="Separador de milhares 4 2 3 2 2 4 2 3" xfId="35765" xr:uid="{00000000-0005-0000-0000-00004F8C0000}"/>
    <cellStyle name="Separador de milhares 4 2 3 2 2 4 3" xfId="35766" xr:uid="{00000000-0005-0000-0000-0000508C0000}"/>
    <cellStyle name="Separador de milhares 4 2 3 2 2 4 4" xfId="35767" xr:uid="{00000000-0005-0000-0000-0000518C0000}"/>
    <cellStyle name="Separador de milhares 4 2 3 2 2 5" xfId="35768" xr:uid="{00000000-0005-0000-0000-0000528C0000}"/>
    <cellStyle name="Separador de milhares 4 2 3 2 2 5 2" xfId="35769" xr:uid="{00000000-0005-0000-0000-0000538C0000}"/>
    <cellStyle name="Separador de milhares 4 2 3 2 2 5 3" xfId="35770" xr:uid="{00000000-0005-0000-0000-0000548C0000}"/>
    <cellStyle name="Separador de milhares 4 2 3 2 2 6" xfId="35771" xr:uid="{00000000-0005-0000-0000-0000558C0000}"/>
    <cellStyle name="Separador de milhares 4 2 3 2 2 7" xfId="35772" xr:uid="{00000000-0005-0000-0000-0000568C0000}"/>
    <cellStyle name="Separador de milhares 4 2 3 2 3" xfId="35773" xr:uid="{00000000-0005-0000-0000-0000578C0000}"/>
    <cellStyle name="Separador de milhares 4 2 3 2 3 2" xfId="35774" xr:uid="{00000000-0005-0000-0000-0000588C0000}"/>
    <cellStyle name="Separador de milhares 4 2 3 2 3 2 2" xfId="35775" xr:uid="{00000000-0005-0000-0000-0000598C0000}"/>
    <cellStyle name="Separador de milhares 4 2 3 2 3 2 3" xfId="35776" xr:uid="{00000000-0005-0000-0000-00005A8C0000}"/>
    <cellStyle name="Separador de milhares 4 2 3 2 3 3" xfId="35777" xr:uid="{00000000-0005-0000-0000-00005B8C0000}"/>
    <cellStyle name="Separador de milhares 4 2 3 2 3 4" xfId="35778" xr:uid="{00000000-0005-0000-0000-00005C8C0000}"/>
    <cellStyle name="Separador de milhares 4 2 3 2 4" xfId="35779" xr:uid="{00000000-0005-0000-0000-00005D8C0000}"/>
    <cellStyle name="Separador de milhares 4 2 3 2 4 2" xfId="35780" xr:uid="{00000000-0005-0000-0000-00005E8C0000}"/>
    <cellStyle name="Separador de milhares 4 2 3 2 4 2 2" xfId="35781" xr:uid="{00000000-0005-0000-0000-00005F8C0000}"/>
    <cellStyle name="Separador de milhares 4 2 3 2 4 2 3" xfId="35782" xr:uid="{00000000-0005-0000-0000-0000608C0000}"/>
    <cellStyle name="Separador de milhares 4 2 3 2 4 3" xfId="35783" xr:uid="{00000000-0005-0000-0000-0000618C0000}"/>
    <cellStyle name="Separador de milhares 4 2 3 2 4 4" xfId="35784" xr:uid="{00000000-0005-0000-0000-0000628C0000}"/>
    <cellStyle name="Separador de milhares 4 2 3 2 5" xfId="35785" xr:uid="{00000000-0005-0000-0000-0000638C0000}"/>
    <cellStyle name="Separador de milhares 4 2 3 2 5 2" xfId="35786" xr:uid="{00000000-0005-0000-0000-0000648C0000}"/>
    <cellStyle name="Separador de milhares 4 2 3 2 5 2 2" xfId="35787" xr:uid="{00000000-0005-0000-0000-0000658C0000}"/>
    <cellStyle name="Separador de milhares 4 2 3 2 5 2 3" xfId="35788" xr:uid="{00000000-0005-0000-0000-0000668C0000}"/>
    <cellStyle name="Separador de milhares 4 2 3 2 5 3" xfId="35789" xr:uid="{00000000-0005-0000-0000-0000678C0000}"/>
    <cellStyle name="Separador de milhares 4 2 3 2 5 4" xfId="35790" xr:uid="{00000000-0005-0000-0000-0000688C0000}"/>
    <cellStyle name="Separador de milhares 4 2 3 2 6" xfId="35791" xr:uid="{00000000-0005-0000-0000-0000698C0000}"/>
    <cellStyle name="Separador de milhares 4 2 3 2 6 2" xfId="35792" xr:uid="{00000000-0005-0000-0000-00006A8C0000}"/>
    <cellStyle name="Separador de milhares 4 2 3 2 6 3" xfId="35793" xr:uid="{00000000-0005-0000-0000-00006B8C0000}"/>
    <cellStyle name="Separador de milhares 4 2 3 2 7" xfId="35794" xr:uid="{00000000-0005-0000-0000-00006C8C0000}"/>
    <cellStyle name="Separador de milhares 4 2 3 2 8" xfId="35795" xr:uid="{00000000-0005-0000-0000-00006D8C0000}"/>
    <cellStyle name="Separador de milhares 4 2 3 2 9" xfId="35796" xr:uid="{00000000-0005-0000-0000-00006E8C0000}"/>
    <cellStyle name="Separador de milhares 4 2 3 3" xfId="35797" xr:uid="{00000000-0005-0000-0000-00006F8C0000}"/>
    <cellStyle name="Separador de milhares 4 2 3 3 2" xfId="35798" xr:uid="{00000000-0005-0000-0000-0000708C0000}"/>
    <cellStyle name="Separador de milhares 4 2 3 3 2 2" xfId="35799" xr:uid="{00000000-0005-0000-0000-0000718C0000}"/>
    <cellStyle name="Separador de milhares 4 2 3 3 2 2 2" xfId="35800" xr:uid="{00000000-0005-0000-0000-0000728C0000}"/>
    <cellStyle name="Separador de milhares 4 2 3 3 2 2 3" xfId="35801" xr:uid="{00000000-0005-0000-0000-0000738C0000}"/>
    <cellStyle name="Separador de milhares 4 2 3 3 2 3" xfId="35802" xr:uid="{00000000-0005-0000-0000-0000748C0000}"/>
    <cellStyle name="Separador de milhares 4 2 3 3 2 4" xfId="35803" xr:uid="{00000000-0005-0000-0000-0000758C0000}"/>
    <cellStyle name="Separador de milhares 4 2 3 3 3" xfId="35804" xr:uid="{00000000-0005-0000-0000-0000768C0000}"/>
    <cellStyle name="Separador de milhares 4 2 3 3 3 2" xfId="35805" xr:uid="{00000000-0005-0000-0000-0000778C0000}"/>
    <cellStyle name="Separador de milhares 4 2 3 3 3 2 2" xfId="35806" xr:uid="{00000000-0005-0000-0000-0000788C0000}"/>
    <cellStyle name="Separador de milhares 4 2 3 3 3 2 3" xfId="35807" xr:uid="{00000000-0005-0000-0000-0000798C0000}"/>
    <cellStyle name="Separador de milhares 4 2 3 3 3 3" xfId="35808" xr:uid="{00000000-0005-0000-0000-00007A8C0000}"/>
    <cellStyle name="Separador de milhares 4 2 3 3 3 4" xfId="35809" xr:uid="{00000000-0005-0000-0000-00007B8C0000}"/>
    <cellStyle name="Separador de milhares 4 2 3 3 4" xfId="35810" xr:uid="{00000000-0005-0000-0000-00007C8C0000}"/>
    <cellStyle name="Separador de milhares 4 2 3 3 4 2" xfId="35811" xr:uid="{00000000-0005-0000-0000-00007D8C0000}"/>
    <cellStyle name="Separador de milhares 4 2 3 3 4 2 2" xfId="35812" xr:uid="{00000000-0005-0000-0000-00007E8C0000}"/>
    <cellStyle name="Separador de milhares 4 2 3 3 4 2 3" xfId="35813" xr:uid="{00000000-0005-0000-0000-00007F8C0000}"/>
    <cellStyle name="Separador de milhares 4 2 3 3 4 3" xfId="35814" xr:uid="{00000000-0005-0000-0000-0000808C0000}"/>
    <cellStyle name="Separador de milhares 4 2 3 3 4 4" xfId="35815" xr:uid="{00000000-0005-0000-0000-0000818C0000}"/>
    <cellStyle name="Separador de milhares 4 2 3 3 5" xfId="35816" xr:uid="{00000000-0005-0000-0000-0000828C0000}"/>
    <cellStyle name="Separador de milhares 4 2 3 3 5 2" xfId="35817" xr:uid="{00000000-0005-0000-0000-0000838C0000}"/>
    <cellStyle name="Separador de milhares 4 2 3 3 5 3" xfId="35818" xr:uid="{00000000-0005-0000-0000-0000848C0000}"/>
    <cellStyle name="Separador de milhares 4 2 3 3 6" xfId="35819" xr:uid="{00000000-0005-0000-0000-0000858C0000}"/>
    <cellStyle name="Separador de milhares 4 2 3 3 7" xfId="35820" xr:uid="{00000000-0005-0000-0000-0000868C0000}"/>
    <cellStyle name="Separador de milhares 4 2 3 4" xfId="35821" xr:uid="{00000000-0005-0000-0000-0000878C0000}"/>
    <cellStyle name="Separador de milhares 4 2 3 5" xfId="35822" xr:uid="{00000000-0005-0000-0000-0000888C0000}"/>
    <cellStyle name="Separador de milhares 4 2 3 5 2" xfId="35823" xr:uid="{00000000-0005-0000-0000-0000898C0000}"/>
    <cellStyle name="Separador de milhares 4 2 3 5 2 2" xfId="35824" xr:uid="{00000000-0005-0000-0000-00008A8C0000}"/>
    <cellStyle name="Separador de milhares 4 2 3 5 2 3" xfId="35825" xr:uid="{00000000-0005-0000-0000-00008B8C0000}"/>
    <cellStyle name="Separador de milhares 4 2 3 5 3" xfId="35826" xr:uid="{00000000-0005-0000-0000-00008C8C0000}"/>
    <cellStyle name="Separador de milhares 4 2 3 5 4" xfId="35827" xr:uid="{00000000-0005-0000-0000-00008D8C0000}"/>
    <cellStyle name="Separador de milhares 4 2 3 6" xfId="35828" xr:uid="{00000000-0005-0000-0000-00008E8C0000}"/>
    <cellStyle name="Separador de milhares 4 2 3 6 2" xfId="35829" xr:uid="{00000000-0005-0000-0000-00008F8C0000}"/>
    <cellStyle name="Separador de milhares 4 2 3 6 2 2" xfId="35830" xr:uid="{00000000-0005-0000-0000-0000908C0000}"/>
    <cellStyle name="Separador de milhares 4 2 3 6 2 3" xfId="35831" xr:uid="{00000000-0005-0000-0000-0000918C0000}"/>
    <cellStyle name="Separador de milhares 4 2 3 6 3" xfId="35832" xr:uid="{00000000-0005-0000-0000-0000928C0000}"/>
    <cellStyle name="Separador de milhares 4 2 3 6 4" xfId="35833" xr:uid="{00000000-0005-0000-0000-0000938C0000}"/>
    <cellStyle name="Separador de milhares 4 2 3 7" xfId="35834" xr:uid="{00000000-0005-0000-0000-0000948C0000}"/>
    <cellStyle name="Separador de milhares 4 2 3 7 2" xfId="35835" xr:uid="{00000000-0005-0000-0000-0000958C0000}"/>
    <cellStyle name="Separador de milhares 4 2 3 7 2 2" xfId="35836" xr:uid="{00000000-0005-0000-0000-0000968C0000}"/>
    <cellStyle name="Separador de milhares 4 2 3 7 2 3" xfId="35837" xr:uid="{00000000-0005-0000-0000-0000978C0000}"/>
    <cellStyle name="Separador de milhares 4 2 3 7 3" xfId="35838" xr:uid="{00000000-0005-0000-0000-0000988C0000}"/>
    <cellStyle name="Separador de milhares 4 2 3 7 4" xfId="35839" xr:uid="{00000000-0005-0000-0000-0000998C0000}"/>
    <cellStyle name="Separador de milhares 4 2 3 8" xfId="35840" xr:uid="{00000000-0005-0000-0000-00009A8C0000}"/>
    <cellStyle name="Separador de milhares 4 2 3 8 2" xfId="35841" xr:uid="{00000000-0005-0000-0000-00009B8C0000}"/>
    <cellStyle name="Separador de milhares 4 2 3 8 3" xfId="35842" xr:uid="{00000000-0005-0000-0000-00009C8C0000}"/>
    <cellStyle name="Separador de milhares 4 2 3 9" xfId="35843" xr:uid="{00000000-0005-0000-0000-00009D8C0000}"/>
    <cellStyle name="Separador de milhares 4 2 4" xfId="35844" xr:uid="{00000000-0005-0000-0000-00009E8C0000}"/>
    <cellStyle name="Separador de milhares 4 2 4 2" xfId="35845" xr:uid="{00000000-0005-0000-0000-00009F8C0000}"/>
    <cellStyle name="Separador de milhares 4 2 5" xfId="35846" xr:uid="{00000000-0005-0000-0000-0000A08C0000}"/>
    <cellStyle name="Separador de milhares 4 2 5 10" xfId="35847" xr:uid="{00000000-0005-0000-0000-0000A18C0000}"/>
    <cellStyle name="Separador de milhares 4 2 5 2" xfId="35848" xr:uid="{00000000-0005-0000-0000-0000A28C0000}"/>
    <cellStyle name="Separador de milhares 4 2 5 2 2" xfId="35849" xr:uid="{00000000-0005-0000-0000-0000A38C0000}"/>
    <cellStyle name="Separador de milhares 4 2 5 2 2 2" xfId="35850" xr:uid="{00000000-0005-0000-0000-0000A48C0000}"/>
    <cellStyle name="Separador de milhares 4 2 5 2 2 2 2" xfId="35851" xr:uid="{00000000-0005-0000-0000-0000A58C0000}"/>
    <cellStyle name="Separador de milhares 4 2 5 2 2 2 2 2" xfId="35852" xr:uid="{00000000-0005-0000-0000-0000A68C0000}"/>
    <cellStyle name="Separador de milhares 4 2 5 2 2 2 2 3" xfId="35853" xr:uid="{00000000-0005-0000-0000-0000A78C0000}"/>
    <cellStyle name="Separador de milhares 4 2 5 2 2 2 3" xfId="35854" xr:uid="{00000000-0005-0000-0000-0000A88C0000}"/>
    <cellStyle name="Separador de milhares 4 2 5 2 2 2 4" xfId="35855" xr:uid="{00000000-0005-0000-0000-0000A98C0000}"/>
    <cellStyle name="Separador de milhares 4 2 5 2 2 3" xfId="35856" xr:uid="{00000000-0005-0000-0000-0000AA8C0000}"/>
    <cellStyle name="Separador de milhares 4 2 5 2 2 3 2" xfId="35857" xr:uid="{00000000-0005-0000-0000-0000AB8C0000}"/>
    <cellStyle name="Separador de milhares 4 2 5 2 2 3 2 2" xfId="35858" xr:uid="{00000000-0005-0000-0000-0000AC8C0000}"/>
    <cellStyle name="Separador de milhares 4 2 5 2 2 3 2 3" xfId="35859" xr:uid="{00000000-0005-0000-0000-0000AD8C0000}"/>
    <cellStyle name="Separador de milhares 4 2 5 2 2 3 3" xfId="35860" xr:uid="{00000000-0005-0000-0000-0000AE8C0000}"/>
    <cellStyle name="Separador de milhares 4 2 5 2 2 3 4" xfId="35861" xr:uid="{00000000-0005-0000-0000-0000AF8C0000}"/>
    <cellStyle name="Separador de milhares 4 2 5 2 2 4" xfId="35862" xr:uid="{00000000-0005-0000-0000-0000B08C0000}"/>
    <cellStyle name="Separador de milhares 4 2 5 2 2 4 2" xfId="35863" xr:uid="{00000000-0005-0000-0000-0000B18C0000}"/>
    <cellStyle name="Separador de milhares 4 2 5 2 2 4 2 2" xfId="35864" xr:uid="{00000000-0005-0000-0000-0000B28C0000}"/>
    <cellStyle name="Separador de milhares 4 2 5 2 2 4 2 3" xfId="35865" xr:uid="{00000000-0005-0000-0000-0000B38C0000}"/>
    <cellStyle name="Separador de milhares 4 2 5 2 2 4 3" xfId="35866" xr:uid="{00000000-0005-0000-0000-0000B48C0000}"/>
    <cellStyle name="Separador de milhares 4 2 5 2 2 4 4" xfId="35867" xr:uid="{00000000-0005-0000-0000-0000B58C0000}"/>
    <cellStyle name="Separador de milhares 4 2 5 2 2 5" xfId="35868" xr:uid="{00000000-0005-0000-0000-0000B68C0000}"/>
    <cellStyle name="Separador de milhares 4 2 5 2 2 5 2" xfId="35869" xr:uid="{00000000-0005-0000-0000-0000B78C0000}"/>
    <cellStyle name="Separador de milhares 4 2 5 2 2 5 3" xfId="35870" xr:uid="{00000000-0005-0000-0000-0000B88C0000}"/>
    <cellStyle name="Separador de milhares 4 2 5 2 2 6" xfId="35871" xr:uid="{00000000-0005-0000-0000-0000B98C0000}"/>
    <cellStyle name="Separador de milhares 4 2 5 2 2 7" xfId="35872" xr:uid="{00000000-0005-0000-0000-0000BA8C0000}"/>
    <cellStyle name="Separador de milhares 4 2 5 2 3" xfId="35873" xr:uid="{00000000-0005-0000-0000-0000BB8C0000}"/>
    <cellStyle name="Separador de milhares 4 2 5 2 3 2" xfId="35874" xr:uid="{00000000-0005-0000-0000-0000BC8C0000}"/>
    <cellStyle name="Separador de milhares 4 2 5 2 3 2 2" xfId="35875" xr:uid="{00000000-0005-0000-0000-0000BD8C0000}"/>
    <cellStyle name="Separador de milhares 4 2 5 2 3 2 3" xfId="35876" xr:uid="{00000000-0005-0000-0000-0000BE8C0000}"/>
    <cellStyle name="Separador de milhares 4 2 5 2 3 3" xfId="35877" xr:uid="{00000000-0005-0000-0000-0000BF8C0000}"/>
    <cellStyle name="Separador de milhares 4 2 5 2 3 4" xfId="35878" xr:uid="{00000000-0005-0000-0000-0000C08C0000}"/>
    <cellStyle name="Separador de milhares 4 2 5 2 4" xfId="35879" xr:uid="{00000000-0005-0000-0000-0000C18C0000}"/>
    <cellStyle name="Separador de milhares 4 2 5 2 4 2" xfId="35880" xr:uid="{00000000-0005-0000-0000-0000C28C0000}"/>
    <cellStyle name="Separador de milhares 4 2 5 2 4 2 2" xfId="35881" xr:uid="{00000000-0005-0000-0000-0000C38C0000}"/>
    <cellStyle name="Separador de milhares 4 2 5 2 4 2 3" xfId="35882" xr:uid="{00000000-0005-0000-0000-0000C48C0000}"/>
    <cellStyle name="Separador de milhares 4 2 5 2 4 3" xfId="35883" xr:uid="{00000000-0005-0000-0000-0000C58C0000}"/>
    <cellStyle name="Separador de milhares 4 2 5 2 4 4" xfId="35884" xr:uid="{00000000-0005-0000-0000-0000C68C0000}"/>
    <cellStyle name="Separador de milhares 4 2 5 2 5" xfId="35885" xr:uid="{00000000-0005-0000-0000-0000C78C0000}"/>
    <cellStyle name="Separador de milhares 4 2 5 2 5 2" xfId="35886" xr:uid="{00000000-0005-0000-0000-0000C88C0000}"/>
    <cellStyle name="Separador de milhares 4 2 5 2 5 2 2" xfId="35887" xr:uid="{00000000-0005-0000-0000-0000C98C0000}"/>
    <cellStyle name="Separador de milhares 4 2 5 2 5 2 3" xfId="35888" xr:uid="{00000000-0005-0000-0000-0000CA8C0000}"/>
    <cellStyle name="Separador de milhares 4 2 5 2 5 3" xfId="35889" xr:uid="{00000000-0005-0000-0000-0000CB8C0000}"/>
    <cellStyle name="Separador de milhares 4 2 5 2 5 4" xfId="35890" xr:uid="{00000000-0005-0000-0000-0000CC8C0000}"/>
    <cellStyle name="Separador de milhares 4 2 5 2 6" xfId="35891" xr:uid="{00000000-0005-0000-0000-0000CD8C0000}"/>
    <cellStyle name="Separador de milhares 4 2 5 2 6 2" xfId="35892" xr:uid="{00000000-0005-0000-0000-0000CE8C0000}"/>
    <cellStyle name="Separador de milhares 4 2 5 2 6 3" xfId="35893" xr:uid="{00000000-0005-0000-0000-0000CF8C0000}"/>
    <cellStyle name="Separador de milhares 4 2 5 2 7" xfId="35894" xr:uid="{00000000-0005-0000-0000-0000D08C0000}"/>
    <cellStyle name="Separador de milhares 4 2 5 2 8" xfId="35895" xr:uid="{00000000-0005-0000-0000-0000D18C0000}"/>
    <cellStyle name="Separador de milhares 4 2 5 2 9" xfId="35896" xr:uid="{00000000-0005-0000-0000-0000D28C0000}"/>
    <cellStyle name="Separador de milhares 4 2 5 3" xfId="35897" xr:uid="{00000000-0005-0000-0000-0000D38C0000}"/>
    <cellStyle name="Separador de milhares 4 2 5 3 2" xfId="35898" xr:uid="{00000000-0005-0000-0000-0000D48C0000}"/>
    <cellStyle name="Separador de milhares 4 2 5 3 2 2" xfId="35899" xr:uid="{00000000-0005-0000-0000-0000D58C0000}"/>
    <cellStyle name="Separador de milhares 4 2 5 3 2 2 2" xfId="35900" xr:uid="{00000000-0005-0000-0000-0000D68C0000}"/>
    <cellStyle name="Separador de milhares 4 2 5 3 2 2 3" xfId="35901" xr:uid="{00000000-0005-0000-0000-0000D78C0000}"/>
    <cellStyle name="Separador de milhares 4 2 5 3 2 3" xfId="35902" xr:uid="{00000000-0005-0000-0000-0000D88C0000}"/>
    <cellStyle name="Separador de milhares 4 2 5 3 2 4" xfId="35903" xr:uid="{00000000-0005-0000-0000-0000D98C0000}"/>
    <cellStyle name="Separador de milhares 4 2 5 3 3" xfId="35904" xr:uid="{00000000-0005-0000-0000-0000DA8C0000}"/>
    <cellStyle name="Separador de milhares 4 2 5 3 3 2" xfId="35905" xr:uid="{00000000-0005-0000-0000-0000DB8C0000}"/>
    <cellStyle name="Separador de milhares 4 2 5 3 3 2 2" xfId="35906" xr:uid="{00000000-0005-0000-0000-0000DC8C0000}"/>
    <cellStyle name="Separador de milhares 4 2 5 3 3 2 3" xfId="35907" xr:uid="{00000000-0005-0000-0000-0000DD8C0000}"/>
    <cellStyle name="Separador de milhares 4 2 5 3 3 3" xfId="35908" xr:uid="{00000000-0005-0000-0000-0000DE8C0000}"/>
    <cellStyle name="Separador de milhares 4 2 5 3 3 4" xfId="35909" xr:uid="{00000000-0005-0000-0000-0000DF8C0000}"/>
    <cellStyle name="Separador de milhares 4 2 5 3 4" xfId="35910" xr:uid="{00000000-0005-0000-0000-0000E08C0000}"/>
    <cellStyle name="Separador de milhares 4 2 5 3 4 2" xfId="35911" xr:uid="{00000000-0005-0000-0000-0000E18C0000}"/>
    <cellStyle name="Separador de milhares 4 2 5 3 4 2 2" xfId="35912" xr:uid="{00000000-0005-0000-0000-0000E28C0000}"/>
    <cellStyle name="Separador de milhares 4 2 5 3 4 2 3" xfId="35913" xr:uid="{00000000-0005-0000-0000-0000E38C0000}"/>
    <cellStyle name="Separador de milhares 4 2 5 3 4 3" xfId="35914" xr:uid="{00000000-0005-0000-0000-0000E48C0000}"/>
    <cellStyle name="Separador de milhares 4 2 5 3 4 4" xfId="35915" xr:uid="{00000000-0005-0000-0000-0000E58C0000}"/>
    <cellStyle name="Separador de milhares 4 2 5 3 5" xfId="35916" xr:uid="{00000000-0005-0000-0000-0000E68C0000}"/>
    <cellStyle name="Separador de milhares 4 2 5 3 5 2" xfId="35917" xr:uid="{00000000-0005-0000-0000-0000E78C0000}"/>
    <cellStyle name="Separador de milhares 4 2 5 3 5 3" xfId="35918" xr:uid="{00000000-0005-0000-0000-0000E88C0000}"/>
    <cellStyle name="Separador de milhares 4 2 5 3 6" xfId="35919" xr:uid="{00000000-0005-0000-0000-0000E98C0000}"/>
    <cellStyle name="Separador de milhares 4 2 5 3 7" xfId="35920" xr:uid="{00000000-0005-0000-0000-0000EA8C0000}"/>
    <cellStyle name="Separador de milhares 4 2 5 4" xfId="35921" xr:uid="{00000000-0005-0000-0000-0000EB8C0000}"/>
    <cellStyle name="Separador de milhares 4 2 5 4 2" xfId="35922" xr:uid="{00000000-0005-0000-0000-0000EC8C0000}"/>
    <cellStyle name="Separador de milhares 4 2 5 4 2 2" xfId="35923" xr:uid="{00000000-0005-0000-0000-0000ED8C0000}"/>
    <cellStyle name="Separador de milhares 4 2 5 4 2 3" xfId="35924" xr:uid="{00000000-0005-0000-0000-0000EE8C0000}"/>
    <cellStyle name="Separador de milhares 4 2 5 4 3" xfId="35925" xr:uid="{00000000-0005-0000-0000-0000EF8C0000}"/>
    <cellStyle name="Separador de milhares 4 2 5 4 4" xfId="35926" xr:uid="{00000000-0005-0000-0000-0000F08C0000}"/>
    <cellStyle name="Separador de milhares 4 2 5 5" xfId="35927" xr:uid="{00000000-0005-0000-0000-0000F18C0000}"/>
    <cellStyle name="Separador de milhares 4 2 5 5 2" xfId="35928" xr:uid="{00000000-0005-0000-0000-0000F28C0000}"/>
    <cellStyle name="Separador de milhares 4 2 5 5 2 2" xfId="35929" xr:uid="{00000000-0005-0000-0000-0000F38C0000}"/>
    <cellStyle name="Separador de milhares 4 2 5 5 2 3" xfId="35930" xr:uid="{00000000-0005-0000-0000-0000F48C0000}"/>
    <cellStyle name="Separador de milhares 4 2 5 5 3" xfId="35931" xr:uid="{00000000-0005-0000-0000-0000F58C0000}"/>
    <cellStyle name="Separador de milhares 4 2 5 5 4" xfId="35932" xr:uid="{00000000-0005-0000-0000-0000F68C0000}"/>
    <cellStyle name="Separador de milhares 4 2 5 6" xfId="35933" xr:uid="{00000000-0005-0000-0000-0000F78C0000}"/>
    <cellStyle name="Separador de milhares 4 2 5 6 2" xfId="35934" xr:uid="{00000000-0005-0000-0000-0000F88C0000}"/>
    <cellStyle name="Separador de milhares 4 2 5 6 2 2" xfId="35935" xr:uid="{00000000-0005-0000-0000-0000F98C0000}"/>
    <cellStyle name="Separador de milhares 4 2 5 6 2 3" xfId="35936" xr:uid="{00000000-0005-0000-0000-0000FA8C0000}"/>
    <cellStyle name="Separador de milhares 4 2 5 6 3" xfId="35937" xr:uid="{00000000-0005-0000-0000-0000FB8C0000}"/>
    <cellStyle name="Separador de milhares 4 2 5 6 4" xfId="35938" xr:uid="{00000000-0005-0000-0000-0000FC8C0000}"/>
    <cellStyle name="Separador de milhares 4 2 5 7" xfId="35939" xr:uid="{00000000-0005-0000-0000-0000FD8C0000}"/>
    <cellStyle name="Separador de milhares 4 2 5 7 2" xfId="35940" xr:uid="{00000000-0005-0000-0000-0000FE8C0000}"/>
    <cellStyle name="Separador de milhares 4 2 5 7 3" xfId="35941" xr:uid="{00000000-0005-0000-0000-0000FF8C0000}"/>
    <cellStyle name="Separador de milhares 4 2 5 8" xfId="35942" xr:uid="{00000000-0005-0000-0000-0000008D0000}"/>
    <cellStyle name="Separador de milhares 4 2 5 9" xfId="35943" xr:uid="{00000000-0005-0000-0000-0000018D0000}"/>
    <cellStyle name="Separador de milhares 4 2 6" xfId="35944" xr:uid="{00000000-0005-0000-0000-0000028D0000}"/>
    <cellStyle name="Separador de milhares 4 2 6 2" xfId="35945" xr:uid="{00000000-0005-0000-0000-0000038D0000}"/>
    <cellStyle name="Separador de milhares 4 2 6 2 2" xfId="35946" xr:uid="{00000000-0005-0000-0000-0000048D0000}"/>
    <cellStyle name="Separador de milhares 4 2 6 2 2 2" xfId="35947" xr:uid="{00000000-0005-0000-0000-0000058D0000}"/>
    <cellStyle name="Separador de milhares 4 2 6 2 2 2 2" xfId="35948" xr:uid="{00000000-0005-0000-0000-0000068D0000}"/>
    <cellStyle name="Separador de milhares 4 2 6 2 2 2 3" xfId="35949" xr:uid="{00000000-0005-0000-0000-0000078D0000}"/>
    <cellStyle name="Separador de milhares 4 2 6 2 2 3" xfId="35950" xr:uid="{00000000-0005-0000-0000-0000088D0000}"/>
    <cellStyle name="Separador de milhares 4 2 6 2 2 4" xfId="35951" xr:uid="{00000000-0005-0000-0000-0000098D0000}"/>
    <cellStyle name="Separador de milhares 4 2 6 2 3" xfId="35952" xr:uid="{00000000-0005-0000-0000-00000A8D0000}"/>
    <cellStyle name="Separador de milhares 4 2 6 2 3 2" xfId="35953" xr:uid="{00000000-0005-0000-0000-00000B8D0000}"/>
    <cellStyle name="Separador de milhares 4 2 6 2 3 2 2" xfId="35954" xr:uid="{00000000-0005-0000-0000-00000C8D0000}"/>
    <cellStyle name="Separador de milhares 4 2 6 2 3 2 3" xfId="35955" xr:uid="{00000000-0005-0000-0000-00000D8D0000}"/>
    <cellStyle name="Separador de milhares 4 2 6 2 3 3" xfId="35956" xr:uid="{00000000-0005-0000-0000-00000E8D0000}"/>
    <cellStyle name="Separador de milhares 4 2 6 2 3 4" xfId="35957" xr:uid="{00000000-0005-0000-0000-00000F8D0000}"/>
    <cellStyle name="Separador de milhares 4 2 6 2 4" xfId="35958" xr:uid="{00000000-0005-0000-0000-0000108D0000}"/>
    <cellStyle name="Separador de milhares 4 2 6 2 4 2" xfId="35959" xr:uid="{00000000-0005-0000-0000-0000118D0000}"/>
    <cellStyle name="Separador de milhares 4 2 6 2 4 2 2" xfId="35960" xr:uid="{00000000-0005-0000-0000-0000128D0000}"/>
    <cellStyle name="Separador de milhares 4 2 6 2 4 2 3" xfId="35961" xr:uid="{00000000-0005-0000-0000-0000138D0000}"/>
    <cellStyle name="Separador de milhares 4 2 6 2 4 3" xfId="35962" xr:uid="{00000000-0005-0000-0000-0000148D0000}"/>
    <cellStyle name="Separador de milhares 4 2 6 2 4 4" xfId="35963" xr:uid="{00000000-0005-0000-0000-0000158D0000}"/>
    <cellStyle name="Separador de milhares 4 2 6 2 5" xfId="35964" xr:uid="{00000000-0005-0000-0000-0000168D0000}"/>
    <cellStyle name="Separador de milhares 4 2 6 2 5 2" xfId="35965" xr:uid="{00000000-0005-0000-0000-0000178D0000}"/>
    <cellStyle name="Separador de milhares 4 2 6 2 5 3" xfId="35966" xr:uid="{00000000-0005-0000-0000-0000188D0000}"/>
    <cellStyle name="Separador de milhares 4 2 6 2 6" xfId="35967" xr:uid="{00000000-0005-0000-0000-0000198D0000}"/>
    <cellStyle name="Separador de milhares 4 2 6 2 7" xfId="35968" xr:uid="{00000000-0005-0000-0000-00001A8D0000}"/>
    <cellStyle name="Separador de milhares 4 2 6 3" xfId="35969" xr:uid="{00000000-0005-0000-0000-00001B8D0000}"/>
    <cellStyle name="Separador de milhares 4 2 6 3 2" xfId="35970" xr:uid="{00000000-0005-0000-0000-00001C8D0000}"/>
    <cellStyle name="Separador de milhares 4 2 6 3 2 2" xfId="35971" xr:uid="{00000000-0005-0000-0000-00001D8D0000}"/>
    <cellStyle name="Separador de milhares 4 2 6 3 2 3" xfId="35972" xr:uid="{00000000-0005-0000-0000-00001E8D0000}"/>
    <cellStyle name="Separador de milhares 4 2 6 3 3" xfId="35973" xr:uid="{00000000-0005-0000-0000-00001F8D0000}"/>
    <cellStyle name="Separador de milhares 4 2 6 3 4" xfId="35974" xr:uid="{00000000-0005-0000-0000-0000208D0000}"/>
    <cellStyle name="Separador de milhares 4 2 6 4" xfId="35975" xr:uid="{00000000-0005-0000-0000-0000218D0000}"/>
    <cellStyle name="Separador de milhares 4 2 6 4 2" xfId="35976" xr:uid="{00000000-0005-0000-0000-0000228D0000}"/>
    <cellStyle name="Separador de milhares 4 2 6 4 2 2" xfId="35977" xr:uid="{00000000-0005-0000-0000-0000238D0000}"/>
    <cellStyle name="Separador de milhares 4 2 6 4 2 3" xfId="35978" xr:uid="{00000000-0005-0000-0000-0000248D0000}"/>
    <cellStyle name="Separador de milhares 4 2 6 4 3" xfId="35979" xr:uid="{00000000-0005-0000-0000-0000258D0000}"/>
    <cellStyle name="Separador de milhares 4 2 6 4 4" xfId="35980" xr:uid="{00000000-0005-0000-0000-0000268D0000}"/>
    <cellStyle name="Separador de milhares 4 2 6 5" xfId="35981" xr:uid="{00000000-0005-0000-0000-0000278D0000}"/>
    <cellStyle name="Separador de milhares 4 2 6 5 2" xfId="35982" xr:uid="{00000000-0005-0000-0000-0000288D0000}"/>
    <cellStyle name="Separador de milhares 4 2 6 5 2 2" xfId="35983" xr:uid="{00000000-0005-0000-0000-0000298D0000}"/>
    <cellStyle name="Separador de milhares 4 2 6 5 2 3" xfId="35984" xr:uid="{00000000-0005-0000-0000-00002A8D0000}"/>
    <cellStyle name="Separador de milhares 4 2 6 5 3" xfId="35985" xr:uid="{00000000-0005-0000-0000-00002B8D0000}"/>
    <cellStyle name="Separador de milhares 4 2 6 5 4" xfId="35986" xr:uid="{00000000-0005-0000-0000-00002C8D0000}"/>
    <cellStyle name="Separador de milhares 4 2 6 6" xfId="35987" xr:uid="{00000000-0005-0000-0000-00002D8D0000}"/>
    <cellStyle name="Separador de milhares 4 2 6 6 2" xfId="35988" xr:uid="{00000000-0005-0000-0000-00002E8D0000}"/>
    <cellStyle name="Separador de milhares 4 2 6 6 3" xfId="35989" xr:uid="{00000000-0005-0000-0000-00002F8D0000}"/>
    <cellStyle name="Separador de milhares 4 2 6 7" xfId="35990" xr:uid="{00000000-0005-0000-0000-0000308D0000}"/>
    <cellStyle name="Separador de milhares 4 2 6 8" xfId="35991" xr:uid="{00000000-0005-0000-0000-0000318D0000}"/>
    <cellStyle name="Separador de milhares 4 2 6 9" xfId="35992" xr:uid="{00000000-0005-0000-0000-0000328D0000}"/>
    <cellStyle name="Separador de milhares 4 2 7" xfId="35993" xr:uid="{00000000-0005-0000-0000-0000338D0000}"/>
    <cellStyle name="Separador de milhares 4 2 7 2" xfId="35994" xr:uid="{00000000-0005-0000-0000-0000348D0000}"/>
    <cellStyle name="Separador de milhares 4 2 7 2 2" xfId="35995" xr:uid="{00000000-0005-0000-0000-0000358D0000}"/>
    <cellStyle name="Separador de milhares 4 2 7 2 2 2" xfId="35996" xr:uid="{00000000-0005-0000-0000-0000368D0000}"/>
    <cellStyle name="Separador de milhares 4 2 7 2 2 2 2" xfId="35997" xr:uid="{00000000-0005-0000-0000-0000378D0000}"/>
    <cellStyle name="Separador de milhares 4 2 7 2 2 2 3" xfId="35998" xr:uid="{00000000-0005-0000-0000-0000388D0000}"/>
    <cellStyle name="Separador de milhares 4 2 7 2 2 3" xfId="35999" xr:uid="{00000000-0005-0000-0000-0000398D0000}"/>
    <cellStyle name="Separador de milhares 4 2 7 2 2 4" xfId="36000" xr:uid="{00000000-0005-0000-0000-00003A8D0000}"/>
    <cellStyle name="Separador de milhares 4 2 7 2 3" xfId="36001" xr:uid="{00000000-0005-0000-0000-00003B8D0000}"/>
    <cellStyle name="Separador de milhares 4 2 7 2 3 2" xfId="36002" xr:uid="{00000000-0005-0000-0000-00003C8D0000}"/>
    <cellStyle name="Separador de milhares 4 2 7 2 3 2 2" xfId="36003" xr:uid="{00000000-0005-0000-0000-00003D8D0000}"/>
    <cellStyle name="Separador de milhares 4 2 7 2 3 2 3" xfId="36004" xr:uid="{00000000-0005-0000-0000-00003E8D0000}"/>
    <cellStyle name="Separador de milhares 4 2 7 2 3 3" xfId="36005" xr:uid="{00000000-0005-0000-0000-00003F8D0000}"/>
    <cellStyle name="Separador de milhares 4 2 7 2 3 4" xfId="36006" xr:uid="{00000000-0005-0000-0000-0000408D0000}"/>
    <cellStyle name="Separador de milhares 4 2 7 2 4" xfId="36007" xr:uid="{00000000-0005-0000-0000-0000418D0000}"/>
    <cellStyle name="Separador de milhares 4 2 7 2 4 2" xfId="36008" xr:uid="{00000000-0005-0000-0000-0000428D0000}"/>
    <cellStyle name="Separador de milhares 4 2 7 2 4 2 2" xfId="36009" xr:uid="{00000000-0005-0000-0000-0000438D0000}"/>
    <cellStyle name="Separador de milhares 4 2 7 2 4 2 3" xfId="36010" xr:uid="{00000000-0005-0000-0000-0000448D0000}"/>
    <cellStyle name="Separador de milhares 4 2 7 2 4 3" xfId="36011" xr:uid="{00000000-0005-0000-0000-0000458D0000}"/>
    <cellStyle name="Separador de milhares 4 2 7 2 4 4" xfId="36012" xr:uid="{00000000-0005-0000-0000-0000468D0000}"/>
    <cellStyle name="Separador de milhares 4 2 7 2 5" xfId="36013" xr:uid="{00000000-0005-0000-0000-0000478D0000}"/>
    <cellStyle name="Separador de milhares 4 2 7 2 5 2" xfId="36014" xr:uid="{00000000-0005-0000-0000-0000488D0000}"/>
    <cellStyle name="Separador de milhares 4 2 7 2 5 3" xfId="36015" xr:uid="{00000000-0005-0000-0000-0000498D0000}"/>
    <cellStyle name="Separador de milhares 4 2 7 2 6" xfId="36016" xr:uid="{00000000-0005-0000-0000-00004A8D0000}"/>
    <cellStyle name="Separador de milhares 4 2 7 2 7" xfId="36017" xr:uid="{00000000-0005-0000-0000-00004B8D0000}"/>
    <cellStyle name="Separador de milhares 4 2 7 3" xfId="36018" xr:uid="{00000000-0005-0000-0000-00004C8D0000}"/>
    <cellStyle name="Separador de milhares 4 2 7 3 2" xfId="36019" xr:uid="{00000000-0005-0000-0000-00004D8D0000}"/>
    <cellStyle name="Separador de milhares 4 2 7 3 2 2" xfId="36020" xr:uid="{00000000-0005-0000-0000-00004E8D0000}"/>
    <cellStyle name="Separador de milhares 4 2 7 3 2 3" xfId="36021" xr:uid="{00000000-0005-0000-0000-00004F8D0000}"/>
    <cellStyle name="Separador de milhares 4 2 7 3 3" xfId="36022" xr:uid="{00000000-0005-0000-0000-0000508D0000}"/>
    <cellStyle name="Separador de milhares 4 2 7 3 4" xfId="36023" xr:uid="{00000000-0005-0000-0000-0000518D0000}"/>
    <cellStyle name="Separador de milhares 4 2 7 4" xfId="36024" xr:uid="{00000000-0005-0000-0000-0000528D0000}"/>
    <cellStyle name="Separador de milhares 4 2 7 4 2" xfId="36025" xr:uid="{00000000-0005-0000-0000-0000538D0000}"/>
    <cellStyle name="Separador de milhares 4 2 7 4 2 2" xfId="36026" xr:uid="{00000000-0005-0000-0000-0000548D0000}"/>
    <cellStyle name="Separador de milhares 4 2 7 4 2 3" xfId="36027" xr:uid="{00000000-0005-0000-0000-0000558D0000}"/>
    <cellStyle name="Separador de milhares 4 2 7 4 3" xfId="36028" xr:uid="{00000000-0005-0000-0000-0000568D0000}"/>
    <cellStyle name="Separador de milhares 4 2 7 4 4" xfId="36029" xr:uid="{00000000-0005-0000-0000-0000578D0000}"/>
    <cellStyle name="Separador de milhares 4 2 7 5" xfId="36030" xr:uid="{00000000-0005-0000-0000-0000588D0000}"/>
    <cellStyle name="Separador de milhares 4 2 7 5 2" xfId="36031" xr:uid="{00000000-0005-0000-0000-0000598D0000}"/>
    <cellStyle name="Separador de milhares 4 2 7 5 2 2" xfId="36032" xr:uid="{00000000-0005-0000-0000-00005A8D0000}"/>
    <cellStyle name="Separador de milhares 4 2 7 5 2 3" xfId="36033" xr:uid="{00000000-0005-0000-0000-00005B8D0000}"/>
    <cellStyle name="Separador de milhares 4 2 7 5 3" xfId="36034" xr:uid="{00000000-0005-0000-0000-00005C8D0000}"/>
    <cellStyle name="Separador de milhares 4 2 7 5 4" xfId="36035" xr:uid="{00000000-0005-0000-0000-00005D8D0000}"/>
    <cellStyle name="Separador de milhares 4 2 7 6" xfId="36036" xr:uid="{00000000-0005-0000-0000-00005E8D0000}"/>
    <cellStyle name="Separador de milhares 4 2 7 6 2" xfId="36037" xr:uid="{00000000-0005-0000-0000-00005F8D0000}"/>
    <cellStyle name="Separador de milhares 4 2 7 6 3" xfId="36038" xr:uid="{00000000-0005-0000-0000-0000608D0000}"/>
    <cellStyle name="Separador de milhares 4 2 7 7" xfId="36039" xr:uid="{00000000-0005-0000-0000-0000618D0000}"/>
    <cellStyle name="Separador de milhares 4 2 7 8" xfId="36040" xr:uid="{00000000-0005-0000-0000-0000628D0000}"/>
    <cellStyle name="Separador de milhares 4 2 7 9" xfId="36041" xr:uid="{00000000-0005-0000-0000-0000638D0000}"/>
    <cellStyle name="Separador de milhares 4 2 8" xfId="36042" xr:uid="{00000000-0005-0000-0000-0000648D0000}"/>
    <cellStyle name="Separador de milhares 4 2 8 2" xfId="36043" xr:uid="{00000000-0005-0000-0000-0000658D0000}"/>
    <cellStyle name="Separador de milhares 4 2 8 2 2" xfId="36044" xr:uid="{00000000-0005-0000-0000-0000668D0000}"/>
    <cellStyle name="Separador de milhares 4 2 8 2 2 2" xfId="36045" xr:uid="{00000000-0005-0000-0000-0000678D0000}"/>
    <cellStyle name="Separador de milhares 4 2 8 2 2 2 2" xfId="36046" xr:uid="{00000000-0005-0000-0000-0000688D0000}"/>
    <cellStyle name="Separador de milhares 4 2 8 2 2 2 3" xfId="36047" xr:uid="{00000000-0005-0000-0000-0000698D0000}"/>
    <cellStyle name="Separador de milhares 4 2 8 2 2 3" xfId="36048" xr:uid="{00000000-0005-0000-0000-00006A8D0000}"/>
    <cellStyle name="Separador de milhares 4 2 8 2 2 4" xfId="36049" xr:uid="{00000000-0005-0000-0000-00006B8D0000}"/>
    <cellStyle name="Separador de milhares 4 2 8 2 3" xfId="36050" xr:uid="{00000000-0005-0000-0000-00006C8D0000}"/>
    <cellStyle name="Separador de milhares 4 2 8 2 3 2" xfId="36051" xr:uid="{00000000-0005-0000-0000-00006D8D0000}"/>
    <cellStyle name="Separador de milhares 4 2 8 2 3 2 2" xfId="36052" xr:uid="{00000000-0005-0000-0000-00006E8D0000}"/>
    <cellStyle name="Separador de milhares 4 2 8 2 3 2 3" xfId="36053" xr:uid="{00000000-0005-0000-0000-00006F8D0000}"/>
    <cellStyle name="Separador de milhares 4 2 8 2 3 3" xfId="36054" xr:uid="{00000000-0005-0000-0000-0000708D0000}"/>
    <cellStyle name="Separador de milhares 4 2 8 2 3 4" xfId="36055" xr:uid="{00000000-0005-0000-0000-0000718D0000}"/>
    <cellStyle name="Separador de milhares 4 2 8 2 4" xfId="36056" xr:uid="{00000000-0005-0000-0000-0000728D0000}"/>
    <cellStyle name="Separador de milhares 4 2 8 2 4 2" xfId="36057" xr:uid="{00000000-0005-0000-0000-0000738D0000}"/>
    <cellStyle name="Separador de milhares 4 2 8 2 4 2 2" xfId="36058" xr:uid="{00000000-0005-0000-0000-0000748D0000}"/>
    <cellStyle name="Separador de milhares 4 2 8 2 4 2 3" xfId="36059" xr:uid="{00000000-0005-0000-0000-0000758D0000}"/>
    <cellStyle name="Separador de milhares 4 2 8 2 4 3" xfId="36060" xr:uid="{00000000-0005-0000-0000-0000768D0000}"/>
    <cellStyle name="Separador de milhares 4 2 8 2 4 4" xfId="36061" xr:uid="{00000000-0005-0000-0000-0000778D0000}"/>
    <cellStyle name="Separador de milhares 4 2 8 2 5" xfId="36062" xr:uid="{00000000-0005-0000-0000-0000788D0000}"/>
    <cellStyle name="Separador de milhares 4 2 8 2 5 2" xfId="36063" xr:uid="{00000000-0005-0000-0000-0000798D0000}"/>
    <cellStyle name="Separador de milhares 4 2 8 2 5 3" xfId="36064" xr:uid="{00000000-0005-0000-0000-00007A8D0000}"/>
    <cellStyle name="Separador de milhares 4 2 8 2 6" xfId="36065" xr:uid="{00000000-0005-0000-0000-00007B8D0000}"/>
    <cellStyle name="Separador de milhares 4 2 8 2 7" xfId="36066" xr:uid="{00000000-0005-0000-0000-00007C8D0000}"/>
    <cellStyle name="Separador de milhares 4 2 8 3" xfId="36067" xr:uid="{00000000-0005-0000-0000-00007D8D0000}"/>
    <cellStyle name="Separador de milhares 4 2 8 3 2" xfId="36068" xr:uid="{00000000-0005-0000-0000-00007E8D0000}"/>
    <cellStyle name="Separador de milhares 4 2 8 3 2 2" xfId="36069" xr:uid="{00000000-0005-0000-0000-00007F8D0000}"/>
    <cellStyle name="Separador de milhares 4 2 8 3 2 3" xfId="36070" xr:uid="{00000000-0005-0000-0000-0000808D0000}"/>
    <cellStyle name="Separador de milhares 4 2 8 3 3" xfId="36071" xr:uid="{00000000-0005-0000-0000-0000818D0000}"/>
    <cellStyle name="Separador de milhares 4 2 8 3 4" xfId="36072" xr:uid="{00000000-0005-0000-0000-0000828D0000}"/>
    <cellStyle name="Separador de milhares 4 2 8 4" xfId="36073" xr:uid="{00000000-0005-0000-0000-0000838D0000}"/>
    <cellStyle name="Separador de milhares 4 2 8 4 2" xfId="36074" xr:uid="{00000000-0005-0000-0000-0000848D0000}"/>
    <cellStyle name="Separador de milhares 4 2 8 4 2 2" xfId="36075" xr:uid="{00000000-0005-0000-0000-0000858D0000}"/>
    <cellStyle name="Separador de milhares 4 2 8 4 2 3" xfId="36076" xr:uid="{00000000-0005-0000-0000-0000868D0000}"/>
    <cellStyle name="Separador de milhares 4 2 8 4 3" xfId="36077" xr:uid="{00000000-0005-0000-0000-0000878D0000}"/>
    <cellStyle name="Separador de milhares 4 2 8 4 4" xfId="36078" xr:uid="{00000000-0005-0000-0000-0000888D0000}"/>
    <cellStyle name="Separador de milhares 4 2 8 5" xfId="36079" xr:uid="{00000000-0005-0000-0000-0000898D0000}"/>
    <cellStyle name="Separador de milhares 4 2 8 5 2" xfId="36080" xr:uid="{00000000-0005-0000-0000-00008A8D0000}"/>
    <cellStyle name="Separador de milhares 4 2 8 5 2 2" xfId="36081" xr:uid="{00000000-0005-0000-0000-00008B8D0000}"/>
    <cellStyle name="Separador de milhares 4 2 8 5 2 3" xfId="36082" xr:uid="{00000000-0005-0000-0000-00008C8D0000}"/>
    <cellStyle name="Separador de milhares 4 2 8 5 3" xfId="36083" xr:uid="{00000000-0005-0000-0000-00008D8D0000}"/>
    <cellStyle name="Separador de milhares 4 2 8 5 4" xfId="36084" xr:uid="{00000000-0005-0000-0000-00008E8D0000}"/>
    <cellStyle name="Separador de milhares 4 2 8 6" xfId="36085" xr:uid="{00000000-0005-0000-0000-00008F8D0000}"/>
    <cellStyle name="Separador de milhares 4 2 8 6 2" xfId="36086" xr:uid="{00000000-0005-0000-0000-0000908D0000}"/>
    <cellStyle name="Separador de milhares 4 2 8 6 3" xfId="36087" xr:uid="{00000000-0005-0000-0000-0000918D0000}"/>
    <cellStyle name="Separador de milhares 4 2 8 7" xfId="36088" xr:uid="{00000000-0005-0000-0000-0000928D0000}"/>
    <cellStyle name="Separador de milhares 4 2 8 8" xfId="36089" xr:uid="{00000000-0005-0000-0000-0000938D0000}"/>
    <cellStyle name="Separador de milhares 4 2 8 9" xfId="36090" xr:uid="{00000000-0005-0000-0000-0000948D0000}"/>
    <cellStyle name="Separador de milhares 4 2 9" xfId="36091" xr:uid="{00000000-0005-0000-0000-0000958D0000}"/>
    <cellStyle name="Separador de milhares 4 2 9 2" xfId="36092" xr:uid="{00000000-0005-0000-0000-0000968D0000}"/>
    <cellStyle name="Separador de milhares 4 2 9 2 2" xfId="36093" xr:uid="{00000000-0005-0000-0000-0000978D0000}"/>
    <cellStyle name="Separador de milhares 4 2 9 2 2 2" xfId="36094" xr:uid="{00000000-0005-0000-0000-0000988D0000}"/>
    <cellStyle name="Separador de milhares 4 2 9 2 2 2 2" xfId="36095" xr:uid="{00000000-0005-0000-0000-0000998D0000}"/>
    <cellStyle name="Separador de milhares 4 2 9 2 2 2 3" xfId="36096" xr:uid="{00000000-0005-0000-0000-00009A8D0000}"/>
    <cellStyle name="Separador de milhares 4 2 9 2 2 3" xfId="36097" xr:uid="{00000000-0005-0000-0000-00009B8D0000}"/>
    <cellStyle name="Separador de milhares 4 2 9 2 2 4" xfId="36098" xr:uid="{00000000-0005-0000-0000-00009C8D0000}"/>
    <cellStyle name="Separador de milhares 4 2 9 2 3" xfId="36099" xr:uid="{00000000-0005-0000-0000-00009D8D0000}"/>
    <cellStyle name="Separador de milhares 4 2 9 2 3 2" xfId="36100" xr:uid="{00000000-0005-0000-0000-00009E8D0000}"/>
    <cellStyle name="Separador de milhares 4 2 9 2 3 2 2" xfId="36101" xr:uid="{00000000-0005-0000-0000-00009F8D0000}"/>
    <cellStyle name="Separador de milhares 4 2 9 2 3 2 3" xfId="36102" xr:uid="{00000000-0005-0000-0000-0000A08D0000}"/>
    <cellStyle name="Separador de milhares 4 2 9 2 3 3" xfId="36103" xr:uid="{00000000-0005-0000-0000-0000A18D0000}"/>
    <cellStyle name="Separador de milhares 4 2 9 2 3 4" xfId="36104" xr:uid="{00000000-0005-0000-0000-0000A28D0000}"/>
    <cellStyle name="Separador de milhares 4 2 9 2 4" xfId="36105" xr:uid="{00000000-0005-0000-0000-0000A38D0000}"/>
    <cellStyle name="Separador de milhares 4 2 9 2 4 2" xfId="36106" xr:uid="{00000000-0005-0000-0000-0000A48D0000}"/>
    <cellStyle name="Separador de milhares 4 2 9 2 4 2 2" xfId="36107" xr:uid="{00000000-0005-0000-0000-0000A58D0000}"/>
    <cellStyle name="Separador de milhares 4 2 9 2 4 2 3" xfId="36108" xr:uid="{00000000-0005-0000-0000-0000A68D0000}"/>
    <cellStyle name="Separador de milhares 4 2 9 2 4 3" xfId="36109" xr:uid="{00000000-0005-0000-0000-0000A78D0000}"/>
    <cellStyle name="Separador de milhares 4 2 9 2 4 4" xfId="36110" xr:uid="{00000000-0005-0000-0000-0000A88D0000}"/>
    <cellStyle name="Separador de milhares 4 2 9 2 5" xfId="36111" xr:uid="{00000000-0005-0000-0000-0000A98D0000}"/>
    <cellStyle name="Separador de milhares 4 2 9 2 5 2" xfId="36112" xr:uid="{00000000-0005-0000-0000-0000AA8D0000}"/>
    <cellStyle name="Separador de milhares 4 2 9 2 5 3" xfId="36113" xr:uid="{00000000-0005-0000-0000-0000AB8D0000}"/>
    <cellStyle name="Separador de milhares 4 2 9 2 6" xfId="36114" xr:uid="{00000000-0005-0000-0000-0000AC8D0000}"/>
    <cellStyle name="Separador de milhares 4 2 9 2 7" xfId="36115" xr:uid="{00000000-0005-0000-0000-0000AD8D0000}"/>
    <cellStyle name="Separador de milhares 4 2 9 3" xfId="36116" xr:uid="{00000000-0005-0000-0000-0000AE8D0000}"/>
    <cellStyle name="Separador de milhares 4 2 9 3 2" xfId="36117" xr:uid="{00000000-0005-0000-0000-0000AF8D0000}"/>
    <cellStyle name="Separador de milhares 4 2 9 3 2 2" xfId="36118" xr:uid="{00000000-0005-0000-0000-0000B08D0000}"/>
    <cellStyle name="Separador de milhares 4 2 9 3 2 3" xfId="36119" xr:uid="{00000000-0005-0000-0000-0000B18D0000}"/>
    <cellStyle name="Separador de milhares 4 2 9 3 3" xfId="36120" xr:uid="{00000000-0005-0000-0000-0000B28D0000}"/>
    <cellStyle name="Separador de milhares 4 2 9 3 4" xfId="36121" xr:uid="{00000000-0005-0000-0000-0000B38D0000}"/>
    <cellStyle name="Separador de milhares 4 2 9 4" xfId="36122" xr:uid="{00000000-0005-0000-0000-0000B48D0000}"/>
    <cellStyle name="Separador de milhares 4 2 9 4 2" xfId="36123" xr:uid="{00000000-0005-0000-0000-0000B58D0000}"/>
    <cellStyle name="Separador de milhares 4 2 9 4 2 2" xfId="36124" xr:uid="{00000000-0005-0000-0000-0000B68D0000}"/>
    <cellStyle name="Separador de milhares 4 2 9 4 2 3" xfId="36125" xr:uid="{00000000-0005-0000-0000-0000B78D0000}"/>
    <cellStyle name="Separador de milhares 4 2 9 4 3" xfId="36126" xr:uid="{00000000-0005-0000-0000-0000B88D0000}"/>
    <cellStyle name="Separador de milhares 4 2 9 4 4" xfId="36127" xr:uid="{00000000-0005-0000-0000-0000B98D0000}"/>
    <cellStyle name="Separador de milhares 4 2 9 5" xfId="36128" xr:uid="{00000000-0005-0000-0000-0000BA8D0000}"/>
    <cellStyle name="Separador de milhares 4 2 9 5 2" xfId="36129" xr:uid="{00000000-0005-0000-0000-0000BB8D0000}"/>
    <cellStyle name="Separador de milhares 4 2 9 5 2 2" xfId="36130" xr:uid="{00000000-0005-0000-0000-0000BC8D0000}"/>
    <cellStyle name="Separador de milhares 4 2 9 5 2 3" xfId="36131" xr:uid="{00000000-0005-0000-0000-0000BD8D0000}"/>
    <cellStyle name="Separador de milhares 4 2 9 5 3" xfId="36132" xr:uid="{00000000-0005-0000-0000-0000BE8D0000}"/>
    <cellStyle name="Separador de milhares 4 2 9 5 4" xfId="36133" xr:uid="{00000000-0005-0000-0000-0000BF8D0000}"/>
    <cellStyle name="Separador de milhares 4 2 9 6" xfId="36134" xr:uid="{00000000-0005-0000-0000-0000C08D0000}"/>
    <cellStyle name="Separador de milhares 4 2 9 6 2" xfId="36135" xr:uid="{00000000-0005-0000-0000-0000C18D0000}"/>
    <cellStyle name="Separador de milhares 4 2 9 6 3" xfId="36136" xr:uid="{00000000-0005-0000-0000-0000C28D0000}"/>
    <cellStyle name="Separador de milhares 4 2 9 7" xfId="36137" xr:uid="{00000000-0005-0000-0000-0000C38D0000}"/>
    <cellStyle name="Separador de milhares 4 2 9 8" xfId="36138" xr:uid="{00000000-0005-0000-0000-0000C48D0000}"/>
    <cellStyle name="Separador de milhares 4 2 9 9" xfId="36139" xr:uid="{00000000-0005-0000-0000-0000C58D0000}"/>
    <cellStyle name="Separador de milhares 4 20" xfId="36140" xr:uid="{00000000-0005-0000-0000-0000C68D0000}"/>
    <cellStyle name="Separador de milhares 4 21" xfId="36141" xr:uid="{00000000-0005-0000-0000-0000C78D0000}"/>
    <cellStyle name="Separador de milhares 4 22" xfId="43920" xr:uid="{00000000-0005-0000-0000-0000C88D0000}"/>
    <cellStyle name="Separador de milhares 4 3" xfId="36142" xr:uid="{00000000-0005-0000-0000-0000C98D0000}"/>
    <cellStyle name="Separador de milhares 4 3 10" xfId="36143" xr:uid="{00000000-0005-0000-0000-0000CA8D0000}"/>
    <cellStyle name="Separador de milhares 4 3 10 2" xfId="36144" xr:uid="{00000000-0005-0000-0000-0000CB8D0000}"/>
    <cellStyle name="Separador de milhares 4 3 10 2 2" xfId="36145" xr:uid="{00000000-0005-0000-0000-0000CC8D0000}"/>
    <cellStyle name="Separador de milhares 4 3 10 2 2 2" xfId="36146" xr:uid="{00000000-0005-0000-0000-0000CD8D0000}"/>
    <cellStyle name="Separador de milhares 4 3 10 2 2 2 2" xfId="36147" xr:uid="{00000000-0005-0000-0000-0000CE8D0000}"/>
    <cellStyle name="Separador de milhares 4 3 10 2 2 2 3" xfId="36148" xr:uid="{00000000-0005-0000-0000-0000CF8D0000}"/>
    <cellStyle name="Separador de milhares 4 3 10 2 2 3" xfId="36149" xr:uid="{00000000-0005-0000-0000-0000D08D0000}"/>
    <cellStyle name="Separador de milhares 4 3 10 2 2 4" xfId="36150" xr:uid="{00000000-0005-0000-0000-0000D18D0000}"/>
    <cellStyle name="Separador de milhares 4 3 10 2 3" xfId="36151" xr:uid="{00000000-0005-0000-0000-0000D28D0000}"/>
    <cellStyle name="Separador de milhares 4 3 10 2 3 2" xfId="36152" xr:uid="{00000000-0005-0000-0000-0000D38D0000}"/>
    <cellStyle name="Separador de milhares 4 3 10 2 3 2 2" xfId="36153" xr:uid="{00000000-0005-0000-0000-0000D48D0000}"/>
    <cellStyle name="Separador de milhares 4 3 10 2 3 2 3" xfId="36154" xr:uid="{00000000-0005-0000-0000-0000D58D0000}"/>
    <cellStyle name="Separador de milhares 4 3 10 2 3 3" xfId="36155" xr:uid="{00000000-0005-0000-0000-0000D68D0000}"/>
    <cellStyle name="Separador de milhares 4 3 10 2 3 4" xfId="36156" xr:uid="{00000000-0005-0000-0000-0000D78D0000}"/>
    <cellStyle name="Separador de milhares 4 3 10 2 4" xfId="36157" xr:uid="{00000000-0005-0000-0000-0000D88D0000}"/>
    <cellStyle name="Separador de milhares 4 3 10 2 4 2" xfId="36158" xr:uid="{00000000-0005-0000-0000-0000D98D0000}"/>
    <cellStyle name="Separador de milhares 4 3 10 2 4 2 2" xfId="36159" xr:uid="{00000000-0005-0000-0000-0000DA8D0000}"/>
    <cellStyle name="Separador de milhares 4 3 10 2 4 2 3" xfId="36160" xr:uid="{00000000-0005-0000-0000-0000DB8D0000}"/>
    <cellStyle name="Separador de milhares 4 3 10 2 4 3" xfId="36161" xr:uid="{00000000-0005-0000-0000-0000DC8D0000}"/>
    <cellStyle name="Separador de milhares 4 3 10 2 4 4" xfId="36162" xr:uid="{00000000-0005-0000-0000-0000DD8D0000}"/>
    <cellStyle name="Separador de milhares 4 3 10 2 5" xfId="36163" xr:uid="{00000000-0005-0000-0000-0000DE8D0000}"/>
    <cellStyle name="Separador de milhares 4 3 10 2 5 2" xfId="36164" xr:uid="{00000000-0005-0000-0000-0000DF8D0000}"/>
    <cellStyle name="Separador de milhares 4 3 10 2 5 3" xfId="36165" xr:uid="{00000000-0005-0000-0000-0000E08D0000}"/>
    <cellStyle name="Separador de milhares 4 3 10 2 6" xfId="36166" xr:uid="{00000000-0005-0000-0000-0000E18D0000}"/>
    <cellStyle name="Separador de milhares 4 3 10 2 7" xfId="36167" xr:uid="{00000000-0005-0000-0000-0000E28D0000}"/>
    <cellStyle name="Separador de milhares 4 3 10 2 8" xfId="36168" xr:uid="{00000000-0005-0000-0000-0000E38D0000}"/>
    <cellStyle name="Separador de milhares 4 3 10 3" xfId="36169" xr:uid="{00000000-0005-0000-0000-0000E48D0000}"/>
    <cellStyle name="Separador de milhares 4 3 10 3 2" xfId="36170" xr:uid="{00000000-0005-0000-0000-0000E58D0000}"/>
    <cellStyle name="Separador de milhares 4 3 10 3 2 2" xfId="36171" xr:uid="{00000000-0005-0000-0000-0000E68D0000}"/>
    <cellStyle name="Separador de milhares 4 3 10 3 2 3" xfId="36172" xr:uid="{00000000-0005-0000-0000-0000E78D0000}"/>
    <cellStyle name="Separador de milhares 4 3 10 3 3" xfId="36173" xr:uid="{00000000-0005-0000-0000-0000E88D0000}"/>
    <cellStyle name="Separador de milhares 4 3 10 3 4" xfId="36174" xr:uid="{00000000-0005-0000-0000-0000E98D0000}"/>
    <cellStyle name="Separador de milhares 4 3 10 4" xfId="36175" xr:uid="{00000000-0005-0000-0000-0000EA8D0000}"/>
    <cellStyle name="Separador de milhares 4 3 10 4 2" xfId="36176" xr:uid="{00000000-0005-0000-0000-0000EB8D0000}"/>
    <cellStyle name="Separador de milhares 4 3 10 4 2 2" xfId="36177" xr:uid="{00000000-0005-0000-0000-0000EC8D0000}"/>
    <cellStyle name="Separador de milhares 4 3 10 4 2 3" xfId="36178" xr:uid="{00000000-0005-0000-0000-0000ED8D0000}"/>
    <cellStyle name="Separador de milhares 4 3 10 4 3" xfId="36179" xr:uid="{00000000-0005-0000-0000-0000EE8D0000}"/>
    <cellStyle name="Separador de milhares 4 3 10 4 4" xfId="36180" xr:uid="{00000000-0005-0000-0000-0000EF8D0000}"/>
    <cellStyle name="Separador de milhares 4 3 10 5" xfId="36181" xr:uid="{00000000-0005-0000-0000-0000F08D0000}"/>
    <cellStyle name="Separador de milhares 4 3 10 5 2" xfId="36182" xr:uid="{00000000-0005-0000-0000-0000F18D0000}"/>
    <cellStyle name="Separador de milhares 4 3 10 5 2 2" xfId="36183" xr:uid="{00000000-0005-0000-0000-0000F28D0000}"/>
    <cellStyle name="Separador de milhares 4 3 10 5 2 3" xfId="36184" xr:uid="{00000000-0005-0000-0000-0000F38D0000}"/>
    <cellStyle name="Separador de milhares 4 3 10 5 3" xfId="36185" xr:uid="{00000000-0005-0000-0000-0000F48D0000}"/>
    <cellStyle name="Separador de milhares 4 3 10 5 4" xfId="36186" xr:uid="{00000000-0005-0000-0000-0000F58D0000}"/>
    <cellStyle name="Separador de milhares 4 3 10 6" xfId="36187" xr:uid="{00000000-0005-0000-0000-0000F68D0000}"/>
    <cellStyle name="Separador de milhares 4 3 10 6 2" xfId="36188" xr:uid="{00000000-0005-0000-0000-0000F78D0000}"/>
    <cellStyle name="Separador de milhares 4 3 10 6 3" xfId="36189" xr:uid="{00000000-0005-0000-0000-0000F88D0000}"/>
    <cellStyle name="Separador de milhares 4 3 10 7" xfId="36190" xr:uid="{00000000-0005-0000-0000-0000F98D0000}"/>
    <cellStyle name="Separador de milhares 4 3 10 8" xfId="36191" xr:uid="{00000000-0005-0000-0000-0000FA8D0000}"/>
    <cellStyle name="Separador de milhares 4 3 10 9" xfId="36192" xr:uid="{00000000-0005-0000-0000-0000FB8D0000}"/>
    <cellStyle name="Separador de milhares 4 3 11" xfId="36193" xr:uid="{00000000-0005-0000-0000-0000FC8D0000}"/>
    <cellStyle name="Separador de milhares 4 3 11 2" xfId="36194" xr:uid="{00000000-0005-0000-0000-0000FD8D0000}"/>
    <cellStyle name="Separador de milhares 4 3 11 2 2" xfId="36195" xr:uid="{00000000-0005-0000-0000-0000FE8D0000}"/>
    <cellStyle name="Separador de milhares 4 3 11 2 2 2" xfId="36196" xr:uid="{00000000-0005-0000-0000-0000FF8D0000}"/>
    <cellStyle name="Separador de milhares 4 3 11 2 2 3" xfId="36197" xr:uid="{00000000-0005-0000-0000-0000008E0000}"/>
    <cellStyle name="Separador de milhares 4 3 11 2 3" xfId="36198" xr:uid="{00000000-0005-0000-0000-0000018E0000}"/>
    <cellStyle name="Separador de milhares 4 3 11 2 4" xfId="36199" xr:uid="{00000000-0005-0000-0000-0000028E0000}"/>
    <cellStyle name="Separador de milhares 4 3 11 3" xfId="36200" xr:uid="{00000000-0005-0000-0000-0000038E0000}"/>
    <cellStyle name="Separador de milhares 4 3 11 3 2" xfId="36201" xr:uid="{00000000-0005-0000-0000-0000048E0000}"/>
    <cellStyle name="Separador de milhares 4 3 11 3 2 2" xfId="36202" xr:uid="{00000000-0005-0000-0000-0000058E0000}"/>
    <cellStyle name="Separador de milhares 4 3 11 3 2 3" xfId="36203" xr:uid="{00000000-0005-0000-0000-0000068E0000}"/>
    <cellStyle name="Separador de milhares 4 3 11 3 3" xfId="36204" xr:uid="{00000000-0005-0000-0000-0000078E0000}"/>
    <cellStyle name="Separador de milhares 4 3 11 3 4" xfId="36205" xr:uid="{00000000-0005-0000-0000-0000088E0000}"/>
    <cellStyle name="Separador de milhares 4 3 11 4" xfId="36206" xr:uid="{00000000-0005-0000-0000-0000098E0000}"/>
    <cellStyle name="Separador de milhares 4 3 11 4 2" xfId="36207" xr:uid="{00000000-0005-0000-0000-00000A8E0000}"/>
    <cellStyle name="Separador de milhares 4 3 11 4 2 2" xfId="36208" xr:uid="{00000000-0005-0000-0000-00000B8E0000}"/>
    <cellStyle name="Separador de milhares 4 3 11 4 2 3" xfId="36209" xr:uid="{00000000-0005-0000-0000-00000C8E0000}"/>
    <cellStyle name="Separador de milhares 4 3 11 4 3" xfId="36210" xr:uid="{00000000-0005-0000-0000-00000D8E0000}"/>
    <cellStyle name="Separador de milhares 4 3 11 4 4" xfId="36211" xr:uid="{00000000-0005-0000-0000-00000E8E0000}"/>
    <cellStyle name="Separador de milhares 4 3 11 5" xfId="36212" xr:uid="{00000000-0005-0000-0000-00000F8E0000}"/>
    <cellStyle name="Separador de milhares 4 3 11 5 2" xfId="36213" xr:uid="{00000000-0005-0000-0000-0000108E0000}"/>
    <cellStyle name="Separador de milhares 4 3 11 5 3" xfId="36214" xr:uid="{00000000-0005-0000-0000-0000118E0000}"/>
    <cellStyle name="Separador de milhares 4 3 11 6" xfId="36215" xr:uid="{00000000-0005-0000-0000-0000128E0000}"/>
    <cellStyle name="Separador de milhares 4 3 11 7" xfId="36216" xr:uid="{00000000-0005-0000-0000-0000138E0000}"/>
    <cellStyle name="Separador de milhares 4 3 12" xfId="36217" xr:uid="{00000000-0005-0000-0000-0000148E0000}"/>
    <cellStyle name="Separador de milhares 4 3 12 2" xfId="36218" xr:uid="{00000000-0005-0000-0000-0000158E0000}"/>
    <cellStyle name="Separador de milhares 4 3 12 2 2" xfId="36219" xr:uid="{00000000-0005-0000-0000-0000168E0000}"/>
    <cellStyle name="Separador de milhares 4 3 12 2 3" xfId="36220" xr:uid="{00000000-0005-0000-0000-0000178E0000}"/>
    <cellStyle name="Separador de milhares 4 3 12 3" xfId="36221" xr:uid="{00000000-0005-0000-0000-0000188E0000}"/>
    <cellStyle name="Separador de milhares 4 3 12 4" xfId="36222" xr:uid="{00000000-0005-0000-0000-0000198E0000}"/>
    <cellStyle name="Separador de milhares 4 3 13" xfId="36223" xr:uid="{00000000-0005-0000-0000-00001A8E0000}"/>
    <cellStyle name="Separador de milhares 4 3 13 2" xfId="36224" xr:uid="{00000000-0005-0000-0000-00001B8E0000}"/>
    <cellStyle name="Separador de milhares 4 3 13 2 2" xfId="36225" xr:uid="{00000000-0005-0000-0000-00001C8E0000}"/>
    <cellStyle name="Separador de milhares 4 3 13 2 3" xfId="36226" xr:uid="{00000000-0005-0000-0000-00001D8E0000}"/>
    <cellStyle name="Separador de milhares 4 3 13 3" xfId="36227" xr:uid="{00000000-0005-0000-0000-00001E8E0000}"/>
    <cellStyle name="Separador de milhares 4 3 13 4" xfId="36228" xr:uid="{00000000-0005-0000-0000-00001F8E0000}"/>
    <cellStyle name="Separador de milhares 4 3 14" xfId="36229" xr:uid="{00000000-0005-0000-0000-0000208E0000}"/>
    <cellStyle name="Separador de milhares 4 3 14 2" xfId="36230" xr:uid="{00000000-0005-0000-0000-0000218E0000}"/>
    <cellStyle name="Separador de milhares 4 3 14 2 2" xfId="36231" xr:uid="{00000000-0005-0000-0000-0000228E0000}"/>
    <cellStyle name="Separador de milhares 4 3 14 2 3" xfId="36232" xr:uid="{00000000-0005-0000-0000-0000238E0000}"/>
    <cellStyle name="Separador de milhares 4 3 14 3" xfId="36233" xr:uid="{00000000-0005-0000-0000-0000248E0000}"/>
    <cellStyle name="Separador de milhares 4 3 14 4" xfId="36234" xr:uid="{00000000-0005-0000-0000-0000258E0000}"/>
    <cellStyle name="Separador de milhares 4 3 15" xfId="36235" xr:uid="{00000000-0005-0000-0000-0000268E0000}"/>
    <cellStyle name="Separador de milhares 4 3 15 2" xfId="36236" xr:uid="{00000000-0005-0000-0000-0000278E0000}"/>
    <cellStyle name="Separador de milhares 4 3 15 3" xfId="36237" xr:uid="{00000000-0005-0000-0000-0000288E0000}"/>
    <cellStyle name="Separador de milhares 4 3 16" xfId="36238" xr:uid="{00000000-0005-0000-0000-0000298E0000}"/>
    <cellStyle name="Separador de milhares 4 3 17" xfId="36239" xr:uid="{00000000-0005-0000-0000-00002A8E0000}"/>
    <cellStyle name="Separador de milhares 4 3 18" xfId="36240" xr:uid="{00000000-0005-0000-0000-00002B8E0000}"/>
    <cellStyle name="Separador de milhares 4 3 19" xfId="36241" xr:uid="{00000000-0005-0000-0000-00002C8E0000}"/>
    <cellStyle name="Separador de milhares 4 3 2" xfId="36242" xr:uid="{00000000-0005-0000-0000-00002D8E0000}"/>
    <cellStyle name="Separador de milhares 4 3 2 10" xfId="36243" xr:uid="{00000000-0005-0000-0000-00002E8E0000}"/>
    <cellStyle name="Separador de milhares 4 3 2 11" xfId="36244" xr:uid="{00000000-0005-0000-0000-00002F8E0000}"/>
    <cellStyle name="Separador de milhares 4 3 2 12" xfId="36245" xr:uid="{00000000-0005-0000-0000-0000308E0000}"/>
    <cellStyle name="Separador de milhares 4 3 2 2" xfId="36246" xr:uid="{00000000-0005-0000-0000-0000318E0000}"/>
    <cellStyle name="Separador de milhares 4 3 2 2 10" xfId="36247" xr:uid="{00000000-0005-0000-0000-0000328E0000}"/>
    <cellStyle name="Separador de milhares 4 3 2 2 2" xfId="36248" xr:uid="{00000000-0005-0000-0000-0000338E0000}"/>
    <cellStyle name="Separador de milhares 4 3 2 2 2 2" xfId="36249" xr:uid="{00000000-0005-0000-0000-0000348E0000}"/>
    <cellStyle name="Separador de milhares 4 3 2 2 2 2 2" xfId="36250" xr:uid="{00000000-0005-0000-0000-0000358E0000}"/>
    <cellStyle name="Separador de milhares 4 3 2 2 2 2 2 2" xfId="36251" xr:uid="{00000000-0005-0000-0000-0000368E0000}"/>
    <cellStyle name="Separador de milhares 4 3 2 2 2 2 2 3" xfId="36252" xr:uid="{00000000-0005-0000-0000-0000378E0000}"/>
    <cellStyle name="Separador de milhares 4 3 2 2 2 2 3" xfId="36253" xr:uid="{00000000-0005-0000-0000-0000388E0000}"/>
    <cellStyle name="Separador de milhares 4 3 2 2 2 2 4" xfId="36254" xr:uid="{00000000-0005-0000-0000-0000398E0000}"/>
    <cellStyle name="Separador de milhares 4 3 2 2 2 3" xfId="36255" xr:uid="{00000000-0005-0000-0000-00003A8E0000}"/>
    <cellStyle name="Separador de milhares 4 3 2 2 2 3 2" xfId="36256" xr:uid="{00000000-0005-0000-0000-00003B8E0000}"/>
    <cellStyle name="Separador de milhares 4 3 2 2 2 3 2 2" xfId="36257" xr:uid="{00000000-0005-0000-0000-00003C8E0000}"/>
    <cellStyle name="Separador de milhares 4 3 2 2 2 3 2 3" xfId="36258" xr:uid="{00000000-0005-0000-0000-00003D8E0000}"/>
    <cellStyle name="Separador de milhares 4 3 2 2 2 3 3" xfId="36259" xr:uid="{00000000-0005-0000-0000-00003E8E0000}"/>
    <cellStyle name="Separador de milhares 4 3 2 2 2 3 4" xfId="36260" xr:uid="{00000000-0005-0000-0000-00003F8E0000}"/>
    <cellStyle name="Separador de milhares 4 3 2 2 2 4" xfId="36261" xr:uid="{00000000-0005-0000-0000-0000408E0000}"/>
    <cellStyle name="Separador de milhares 4 3 2 2 2 4 2" xfId="36262" xr:uid="{00000000-0005-0000-0000-0000418E0000}"/>
    <cellStyle name="Separador de milhares 4 3 2 2 2 4 2 2" xfId="36263" xr:uid="{00000000-0005-0000-0000-0000428E0000}"/>
    <cellStyle name="Separador de milhares 4 3 2 2 2 4 2 3" xfId="36264" xr:uid="{00000000-0005-0000-0000-0000438E0000}"/>
    <cellStyle name="Separador de milhares 4 3 2 2 2 4 3" xfId="36265" xr:uid="{00000000-0005-0000-0000-0000448E0000}"/>
    <cellStyle name="Separador de milhares 4 3 2 2 2 4 4" xfId="36266" xr:uid="{00000000-0005-0000-0000-0000458E0000}"/>
    <cellStyle name="Separador de milhares 4 3 2 2 2 5" xfId="36267" xr:uid="{00000000-0005-0000-0000-0000468E0000}"/>
    <cellStyle name="Separador de milhares 4 3 2 2 2 5 2" xfId="36268" xr:uid="{00000000-0005-0000-0000-0000478E0000}"/>
    <cellStyle name="Separador de milhares 4 3 2 2 2 5 3" xfId="36269" xr:uid="{00000000-0005-0000-0000-0000488E0000}"/>
    <cellStyle name="Separador de milhares 4 3 2 2 2 6" xfId="36270" xr:uid="{00000000-0005-0000-0000-0000498E0000}"/>
    <cellStyle name="Separador de milhares 4 3 2 2 2 7" xfId="36271" xr:uid="{00000000-0005-0000-0000-00004A8E0000}"/>
    <cellStyle name="Separador de milhares 4 3 2 2 3" xfId="36272" xr:uid="{00000000-0005-0000-0000-00004B8E0000}"/>
    <cellStyle name="Separador de milhares 4 3 2 2 4" xfId="36273" xr:uid="{00000000-0005-0000-0000-00004C8E0000}"/>
    <cellStyle name="Separador de milhares 4 3 2 2 4 2" xfId="36274" xr:uid="{00000000-0005-0000-0000-00004D8E0000}"/>
    <cellStyle name="Separador de milhares 4 3 2 2 4 2 2" xfId="36275" xr:uid="{00000000-0005-0000-0000-00004E8E0000}"/>
    <cellStyle name="Separador de milhares 4 3 2 2 4 2 3" xfId="36276" xr:uid="{00000000-0005-0000-0000-00004F8E0000}"/>
    <cellStyle name="Separador de milhares 4 3 2 2 4 3" xfId="36277" xr:uid="{00000000-0005-0000-0000-0000508E0000}"/>
    <cellStyle name="Separador de milhares 4 3 2 2 4 4" xfId="36278" xr:uid="{00000000-0005-0000-0000-0000518E0000}"/>
    <cellStyle name="Separador de milhares 4 3 2 2 5" xfId="36279" xr:uid="{00000000-0005-0000-0000-0000528E0000}"/>
    <cellStyle name="Separador de milhares 4 3 2 2 5 2" xfId="36280" xr:uid="{00000000-0005-0000-0000-0000538E0000}"/>
    <cellStyle name="Separador de milhares 4 3 2 2 5 2 2" xfId="36281" xr:uid="{00000000-0005-0000-0000-0000548E0000}"/>
    <cellStyle name="Separador de milhares 4 3 2 2 5 2 3" xfId="36282" xr:uid="{00000000-0005-0000-0000-0000558E0000}"/>
    <cellStyle name="Separador de milhares 4 3 2 2 5 3" xfId="36283" xr:uid="{00000000-0005-0000-0000-0000568E0000}"/>
    <cellStyle name="Separador de milhares 4 3 2 2 5 4" xfId="36284" xr:uid="{00000000-0005-0000-0000-0000578E0000}"/>
    <cellStyle name="Separador de milhares 4 3 2 2 6" xfId="36285" xr:uid="{00000000-0005-0000-0000-0000588E0000}"/>
    <cellStyle name="Separador de milhares 4 3 2 2 6 2" xfId="36286" xr:uid="{00000000-0005-0000-0000-0000598E0000}"/>
    <cellStyle name="Separador de milhares 4 3 2 2 6 2 2" xfId="36287" xr:uid="{00000000-0005-0000-0000-00005A8E0000}"/>
    <cellStyle name="Separador de milhares 4 3 2 2 6 2 3" xfId="36288" xr:uid="{00000000-0005-0000-0000-00005B8E0000}"/>
    <cellStyle name="Separador de milhares 4 3 2 2 6 3" xfId="36289" xr:uid="{00000000-0005-0000-0000-00005C8E0000}"/>
    <cellStyle name="Separador de milhares 4 3 2 2 6 4" xfId="36290" xr:uid="{00000000-0005-0000-0000-00005D8E0000}"/>
    <cellStyle name="Separador de milhares 4 3 2 2 7" xfId="36291" xr:uid="{00000000-0005-0000-0000-00005E8E0000}"/>
    <cellStyle name="Separador de milhares 4 3 2 2 7 2" xfId="36292" xr:uid="{00000000-0005-0000-0000-00005F8E0000}"/>
    <cellStyle name="Separador de milhares 4 3 2 2 7 3" xfId="36293" xr:uid="{00000000-0005-0000-0000-0000608E0000}"/>
    <cellStyle name="Separador de milhares 4 3 2 2 8" xfId="36294" xr:uid="{00000000-0005-0000-0000-0000618E0000}"/>
    <cellStyle name="Separador de milhares 4 3 2 2 9" xfId="36295" xr:uid="{00000000-0005-0000-0000-0000628E0000}"/>
    <cellStyle name="Separador de milhares 4 3 2 3" xfId="36296" xr:uid="{00000000-0005-0000-0000-0000638E0000}"/>
    <cellStyle name="Separador de milhares 4 3 2 3 2" xfId="36297" xr:uid="{00000000-0005-0000-0000-0000648E0000}"/>
    <cellStyle name="Separador de milhares 4 3 2 3 2 2" xfId="36298" xr:uid="{00000000-0005-0000-0000-0000658E0000}"/>
    <cellStyle name="Separador de milhares 4 3 2 3 3" xfId="36299" xr:uid="{00000000-0005-0000-0000-0000668E0000}"/>
    <cellStyle name="Separador de milhares 4 3 2 3 3 2" xfId="36300" xr:uid="{00000000-0005-0000-0000-0000678E0000}"/>
    <cellStyle name="Separador de milhares 4 3 2 3 3 2 2" xfId="36301" xr:uid="{00000000-0005-0000-0000-0000688E0000}"/>
    <cellStyle name="Separador de milhares 4 3 2 3 3 2 3" xfId="36302" xr:uid="{00000000-0005-0000-0000-0000698E0000}"/>
    <cellStyle name="Separador de milhares 4 3 2 3 3 3" xfId="36303" xr:uid="{00000000-0005-0000-0000-00006A8E0000}"/>
    <cellStyle name="Separador de milhares 4 3 2 3 3 4" xfId="36304" xr:uid="{00000000-0005-0000-0000-00006B8E0000}"/>
    <cellStyle name="Separador de milhares 4 3 2 3 4" xfId="36305" xr:uid="{00000000-0005-0000-0000-00006C8E0000}"/>
    <cellStyle name="Separador de milhares 4 3 2 3 4 2" xfId="36306" xr:uid="{00000000-0005-0000-0000-00006D8E0000}"/>
    <cellStyle name="Separador de milhares 4 3 2 3 4 2 2" xfId="36307" xr:uid="{00000000-0005-0000-0000-00006E8E0000}"/>
    <cellStyle name="Separador de milhares 4 3 2 3 4 2 3" xfId="36308" xr:uid="{00000000-0005-0000-0000-00006F8E0000}"/>
    <cellStyle name="Separador de milhares 4 3 2 3 4 3" xfId="36309" xr:uid="{00000000-0005-0000-0000-0000708E0000}"/>
    <cellStyle name="Separador de milhares 4 3 2 3 4 4" xfId="36310" xr:uid="{00000000-0005-0000-0000-0000718E0000}"/>
    <cellStyle name="Separador de milhares 4 3 2 3 5" xfId="36311" xr:uid="{00000000-0005-0000-0000-0000728E0000}"/>
    <cellStyle name="Separador de milhares 4 3 2 3 5 2" xfId="36312" xr:uid="{00000000-0005-0000-0000-0000738E0000}"/>
    <cellStyle name="Separador de milhares 4 3 2 3 5 2 2" xfId="36313" xr:uid="{00000000-0005-0000-0000-0000748E0000}"/>
    <cellStyle name="Separador de milhares 4 3 2 3 5 2 3" xfId="36314" xr:uid="{00000000-0005-0000-0000-0000758E0000}"/>
    <cellStyle name="Separador de milhares 4 3 2 3 5 3" xfId="36315" xr:uid="{00000000-0005-0000-0000-0000768E0000}"/>
    <cellStyle name="Separador de milhares 4 3 2 3 5 4" xfId="36316" xr:uid="{00000000-0005-0000-0000-0000778E0000}"/>
    <cellStyle name="Separador de milhares 4 3 2 3 6" xfId="36317" xr:uid="{00000000-0005-0000-0000-0000788E0000}"/>
    <cellStyle name="Separador de milhares 4 3 2 3 6 2" xfId="36318" xr:uid="{00000000-0005-0000-0000-0000798E0000}"/>
    <cellStyle name="Separador de milhares 4 3 2 3 6 3" xfId="36319" xr:uid="{00000000-0005-0000-0000-00007A8E0000}"/>
    <cellStyle name="Separador de milhares 4 3 2 3 7" xfId="36320" xr:uid="{00000000-0005-0000-0000-00007B8E0000}"/>
    <cellStyle name="Separador de milhares 4 3 2 3 8" xfId="36321" xr:uid="{00000000-0005-0000-0000-00007C8E0000}"/>
    <cellStyle name="Separador de milhares 4 3 2 4" xfId="36322" xr:uid="{00000000-0005-0000-0000-00007D8E0000}"/>
    <cellStyle name="Separador de milhares 4 3 2 4 2" xfId="36323" xr:uid="{00000000-0005-0000-0000-00007E8E0000}"/>
    <cellStyle name="Separador de milhares 4 3 2 4 2 2" xfId="36324" xr:uid="{00000000-0005-0000-0000-00007F8E0000}"/>
    <cellStyle name="Separador de milhares 4 3 2 4 2 2 2" xfId="36325" xr:uid="{00000000-0005-0000-0000-0000808E0000}"/>
    <cellStyle name="Separador de milhares 4 3 2 4 2 2 3" xfId="36326" xr:uid="{00000000-0005-0000-0000-0000818E0000}"/>
    <cellStyle name="Separador de milhares 4 3 2 4 2 3" xfId="36327" xr:uid="{00000000-0005-0000-0000-0000828E0000}"/>
    <cellStyle name="Separador de milhares 4 3 2 4 2 4" xfId="36328" xr:uid="{00000000-0005-0000-0000-0000838E0000}"/>
    <cellStyle name="Separador de milhares 4 3 2 4 3" xfId="36329" xr:uid="{00000000-0005-0000-0000-0000848E0000}"/>
    <cellStyle name="Separador de milhares 4 3 2 4 3 2" xfId="36330" xr:uid="{00000000-0005-0000-0000-0000858E0000}"/>
    <cellStyle name="Separador de milhares 4 3 2 4 3 2 2" xfId="36331" xr:uid="{00000000-0005-0000-0000-0000868E0000}"/>
    <cellStyle name="Separador de milhares 4 3 2 4 3 2 3" xfId="36332" xr:uid="{00000000-0005-0000-0000-0000878E0000}"/>
    <cellStyle name="Separador de milhares 4 3 2 4 3 3" xfId="36333" xr:uid="{00000000-0005-0000-0000-0000888E0000}"/>
    <cellStyle name="Separador de milhares 4 3 2 4 3 4" xfId="36334" xr:uid="{00000000-0005-0000-0000-0000898E0000}"/>
    <cellStyle name="Separador de milhares 4 3 2 4 4" xfId="36335" xr:uid="{00000000-0005-0000-0000-00008A8E0000}"/>
    <cellStyle name="Separador de milhares 4 3 2 4 4 2" xfId="36336" xr:uid="{00000000-0005-0000-0000-00008B8E0000}"/>
    <cellStyle name="Separador de milhares 4 3 2 4 4 2 2" xfId="36337" xr:uid="{00000000-0005-0000-0000-00008C8E0000}"/>
    <cellStyle name="Separador de milhares 4 3 2 4 4 2 3" xfId="36338" xr:uid="{00000000-0005-0000-0000-00008D8E0000}"/>
    <cellStyle name="Separador de milhares 4 3 2 4 4 3" xfId="36339" xr:uid="{00000000-0005-0000-0000-00008E8E0000}"/>
    <cellStyle name="Separador de milhares 4 3 2 4 4 4" xfId="36340" xr:uid="{00000000-0005-0000-0000-00008F8E0000}"/>
    <cellStyle name="Separador de milhares 4 3 2 4 5" xfId="36341" xr:uid="{00000000-0005-0000-0000-0000908E0000}"/>
    <cellStyle name="Separador de milhares 4 3 2 4 5 2" xfId="36342" xr:uid="{00000000-0005-0000-0000-0000918E0000}"/>
    <cellStyle name="Separador de milhares 4 3 2 4 5 3" xfId="36343" xr:uid="{00000000-0005-0000-0000-0000928E0000}"/>
    <cellStyle name="Separador de milhares 4 3 2 4 6" xfId="36344" xr:uid="{00000000-0005-0000-0000-0000938E0000}"/>
    <cellStyle name="Separador de milhares 4 3 2 4 7" xfId="36345" xr:uid="{00000000-0005-0000-0000-0000948E0000}"/>
    <cellStyle name="Separador de milhares 4 3 2 4 8" xfId="36346" xr:uid="{00000000-0005-0000-0000-0000958E0000}"/>
    <cellStyle name="Separador de milhares 4 3 2 5" xfId="36347" xr:uid="{00000000-0005-0000-0000-0000968E0000}"/>
    <cellStyle name="Separador de milhares 4 3 2 6" xfId="36348" xr:uid="{00000000-0005-0000-0000-0000978E0000}"/>
    <cellStyle name="Separador de milhares 4 3 2 6 2" xfId="36349" xr:uid="{00000000-0005-0000-0000-0000988E0000}"/>
    <cellStyle name="Separador de milhares 4 3 2 6 2 2" xfId="36350" xr:uid="{00000000-0005-0000-0000-0000998E0000}"/>
    <cellStyle name="Separador de milhares 4 3 2 6 2 3" xfId="36351" xr:uid="{00000000-0005-0000-0000-00009A8E0000}"/>
    <cellStyle name="Separador de milhares 4 3 2 6 3" xfId="36352" xr:uid="{00000000-0005-0000-0000-00009B8E0000}"/>
    <cellStyle name="Separador de milhares 4 3 2 6 4" xfId="36353" xr:uid="{00000000-0005-0000-0000-00009C8E0000}"/>
    <cellStyle name="Separador de milhares 4 3 2 7" xfId="36354" xr:uid="{00000000-0005-0000-0000-00009D8E0000}"/>
    <cellStyle name="Separador de milhares 4 3 2 7 2" xfId="36355" xr:uid="{00000000-0005-0000-0000-00009E8E0000}"/>
    <cellStyle name="Separador de milhares 4 3 2 7 2 2" xfId="36356" xr:uid="{00000000-0005-0000-0000-00009F8E0000}"/>
    <cellStyle name="Separador de milhares 4 3 2 7 2 3" xfId="36357" xr:uid="{00000000-0005-0000-0000-0000A08E0000}"/>
    <cellStyle name="Separador de milhares 4 3 2 7 3" xfId="36358" xr:uid="{00000000-0005-0000-0000-0000A18E0000}"/>
    <cellStyle name="Separador de milhares 4 3 2 7 4" xfId="36359" xr:uid="{00000000-0005-0000-0000-0000A28E0000}"/>
    <cellStyle name="Separador de milhares 4 3 2 8" xfId="36360" xr:uid="{00000000-0005-0000-0000-0000A38E0000}"/>
    <cellStyle name="Separador de milhares 4 3 2 8 2" xfId="36361" xr:uid="{00000000-0005-0000-0000-0000A48E0000}"/>
    <cellStyle name="Separador de milhares 4 3 2 8 2 2" xfId="36362" xr:uid="{00000000-0005-0000-0000-0000A58E0000}"/>
    <cellStyle name="Separador de milhares 4 3 2 8 2 3" xfId="36363" xr:uid="{00000000-0005-0000-0000-0000A68E0000}"/>
    <cellStyle name="Separador de milhares 4 3 2 8 3" xfId="36364" xr:uid="{00000000-0005-0000-0000-0000A78E0000}"/>
    <cellStyle name="Separador de milhares 4 3 2 8 4" xfId="36365" xr:uid="{00000000-0005-0000-0000-0000A88E0000}"/>
    <cellStyle name="Separador de milhares 4 3 2 9" xfId="36366" xr:uid="{00000000-0005-0000-0000-0000A98E0000}"/>
    <cellStyle name="Separador de milhares 4 3 2 9 2" xfId="36367" xr:uid="{00000000-0005-0000-0000-0000AA8E0000}"/>
    <cellStyle name="Separador de milhares 4 3 2 9 3" xfId="36368" xr:uid="{00000000-0005-0000-0000-0000AB8E0000}"/>
    <cellStyle name="Separador de milhares 4 3 20" xfId="36369" xr:uid="{00000000-0005-0000-0000-0000AC8E0000}"/>
    <cellStyle name="Separador de milhares 4 3 21" xfId="36370" xr:uid="{00000000-0005-0000-0000-0000AD8E0000}"/>
    <cellStyle name="Separador de milhares 4 3 22" xfId="36371" xr:uid="{00000000-0005-0000-0000-0000AE8E0000}"/>
    <cellStyle name="Separador de milhares 4 3 3" xfId="36372" xr:uid="{00000000-0005-0000-0000-0000AF8E0000}"/>
    <cellStyle name="Separador de milhares 4 3 3 10" xfId="36373" xr:uid="{00000000-0005-0000-0000-0000B08E0000}"/>
    <cellStyle name="Separador de milhares 4 3 3 2" xfId="36374" xr:uid="{00000000-0005-0000-0000-0000B18E0000}"/>
    <cellStyle name="Separador de milhares 4 3 3 2 2" xfId="36375" xr:uid="{00000000-0005-0000-0000-0000B28E0000}"/>
    <cellStyle name="Separador de milhares 4 3 3 2 2 2" xfId="36376" xr:uid="{00000000-0005-0000-0000-0000B38E0000}"/>
    <cellStyle name="Separador de milhares 4 3 3 2 2 2 2" xfId="36377" xr:uid="{00000000-0005-0000-0000-0000B48E0000}"/>
    <cellStyle name="Separador de milhares 4 3 3 2 2 2 2 2" xfId="36378" xr:uid="{00000000-0005-0000-0000-0000B58E0000}"/>
    <cellStyle name="Separador de milhares 4 3 3 2 2 2 2 3" xfId="36379" xr:uid="{00000000-0005-0000-0000-0000B68E0000}"/>
    <cellStyle name="Separador de milhares 4 3 3 2 2 2 3" xfId="36380" xr:uid="{00000000-0005-0000-0000-0000B78E0000}"/>
    <cellStyle name="Separador de milhares 4 3 3 2 2 2 4" xfId="36381" xr:uid="{00000000-0005-0000-0000-0000B88E0000}"/>
    <cellStyle name="Separador de milhares 4 3 3 2 2 3" xfId="36382" xr:uid="{00000000-0005-0000-0000-0000B98E0000}"/>
    <cellStyle name="Separador de milhares 4 3 3 2 2 3 2" xfId="36383" xr:uid="{00000000-0005-0000-0000-0000BA8E0000}"/>
    <cellStyle name="Separador de milhares 4 3 3 2 2 3 2 2" xfId="36384" xr:uid="{00000000-0005-0000-0000-0000BB8E0000}"/>
    <cellStyle name="Separador de milhares 4 3 3 2 2 3 2 3" xfId="36385" xr:uid="{00000000-0005-0000-0000-0000BC8E0000}"/>
    <cellStyle name="Separador de milhares 4 3 3 2 2 3 3" xfId="36386" xr:uid="{00000000-0005-0000-0000-0000BD8E0000}"/>
    <cellStyle name="Separador de milhares 4 3 3 2 2 3 4" xfId="36387" xr:uid="{00000000-0005-0000-0000-0000BE8E0000}"/>
    <cellStyle name="Separador de milhares 4 3 3 2 2 4" xfId="36388" xr:uid="{00000000-0005-0000-0000-0000BF8E0000}"/>
    <cellStyle name="Separador de milhares 4 3 3 2 2 4 2" xfId="36389" xr:uid="{00000000-0005-0000-0000-0000C08E0000}"/>
    <cellStyle name="Separador de milhares 4 3 3 2 2 4 2 2" xfId="36390" xr:uid="{00000000-0005-0000-0000-0000C18E0000}"/>
    <cellStyle name="Separador de milhares 4 3 3 2 2 4 2 3" xfId="36391" xr:uid="{00000000-0005-0000-0000-0000C28E0000}"/>
    <cellStyle name="Separador de milhares 4 3 3 2 2 4 3" xfId="36392" xr:uid="{00000000-0005-0000-0000-0000C38E0000}"/>
    <cellStyle name="Separador de milhares 4 3 3 2 2 4 4" xfId="36393" xr:uid="{00000000-0005-0000-0000-0000C48E0000}"/>
    <cellStyle name="Separador de milhares 4 3 3 2 2 5" xfId="36394" xr:uid="{00000000-0005-0000-0000-0000C58E0000}"/>
    <cellStyle name="Separador de milhares 4 3 3 2 2 5 2" xfId="36395" xr:uid="{00000000-0005-0000-0000-0000C68E0000}"/>
    <cellStyle name="Separador de milhares 4 3 3 2 2 5 3" xfId="36396" xr:uid="{00000000-0005-0000-0000-0000C78E0000}"/>
    <cellStyle name="Separador de milhares 4 3 3 2 2 6" xfId="36397" xr:uid="{00000000-0005-0000-0000-0000C88E0000}"/>
    <cellStyle name="Separador de milhares 4 3 3 2 2 7" xfId="36398" xr:uid="{00000000-0005-0000-0000-0000C98E0000}"/>
    <cellStyle name="Separador de milhares 4 3 3 2 3" xfId="36399" xr:uid="{00000000-0005-0000-0000-0000CA8E0000}"/>
    <cellStyle name="Separador de milhares 4 3 3 2 3 2" xfId="36400" xr:uid="{00000000-0005-0000-0000-0000CB8E0000}"/>
    <cellStyle name="Separador de milhares 4 3 3 2 3 2 2" xfId="36401" xr:uid="{00000000-0005-0000-0000-0000CC8E0000}"/>
    <cellStyle name="Separador de milhares 4 3 3 2 3 2 3" xfId="36402" xr:uid="{00000000-0005-0000-0000-0000CD8E0000}"/>
    <cellStyle name="Separador de milhares 4 3 3 2 3 3" xfId="36403" xr:uid="{00000000-0005-0000-0000-0000CE8E0000}"/>
    <cellStyle name="Separador de milhares 4 3 3 2 3 4" xfId="36404" xr:uid="{00000000-0005-0000-0000-0000CF8E0000}"/>
    <cellStyle name="Separador de milhares 4 3 3 2 4" xfId="36405" xr:uid="{00000000-0005-0000-0000-0000D08E0000}"/>
    <cellStyle name="Separador de milhares 4 3 3 2 4 2" xfId="36406" xr:uid="{00000000-0005-0000-0000-0000D18E0000}"/>
    <cellStyle name="Separador de milhares 4 3 3 2 4 2 2" xfId="36407" xr:uid="{00000000-0005-0000-0000-0000D28E0000}"/>
    <cellStyle name="Separador de milhares 4 3 3 2 4 2 3" xfId="36408" xr:uid="{00000000-0005-0000-0000-0000D38E0000}"/>
    <cellStyle name="Separador de milhares 4 3 3 2 4 3" xfId="36409" xr:uid="{00000000-0005-0000-0000-0000D48E0000}"/>
    <cellStyle name="Separador de milhares 4 3 3 2 4 4" xfId="36410" xr:uid="{00000000-0005-0000-0000-0000D58E0000}"/>
    <cellStyle name="Separador de milhares 4 3 3 2 5" xfId="36411" xr:uid="{00000000-0005-0000-0000-0000D68E0000}"/>
    <cellStyle name="Separador de milhares 4 3 3 2 5 2" xfId="36412" xr:uid="{00000000-0005-0000-0000-0000D78E0000}"/>
    <cellStyle name="Separador de milhares 4 3 3 2 5 2 2" xfId="36413" xr:uid="{00000000-0005-0000-0000-0000D88E0000}"/>
    <cellStyle name="Separador de milhares 4 3 3 2 5 2 3" xfId="36414" xr:uid="{00000000-0005-0000-0000-0000D98E0000}"/>
    <cellStyle name="Separador de milhares 4 3 3 2 5 3" xfId="36415" xr:uid="{00000000-0005-0000-0000-0000DA8E0000}"/>
    <cellStyle name="Separador de milhares 4 3 3 2 5 4" xfId="36416" xr:uid="{00000000-0005-0000-0000-0000DB8E0000}"/>
    <cellStyle name="Separador de milhares 4 3 3 2 6" xfId="36417" xr:uid="{00000000-0005-0000-0000-0000DC8E0000}"/>
    <cellStyle name="Separador de milhares 4 3 3 2 6 2" xfId="36418" xr:uid="{00000000-0005-0000-0000-0000DD8E0000}"/>
    <cellStyle name="Separador de milhares 4 3 3 2 6 3" xfId="36419" xr:uid="{00000000-0005-0000-0000-0000DE8E0000}"/>
    <cellStyle name="Separador de milhares 4 3 3 2 7" xfId="36420" xr:uid="{00000000-0005-0000-0000-0000DF8E0000}"/>
    <cellStyle name="Separador de milhares 4 3 3 2 8" xfId="36421" xr:uid="{00000000-0005-0000-0000-0000E08E0000}"/>
    <cellStyle name="Separador de milhares 4 3 3 2 9" xfId="36422" xr:uid="{00000000-0005-0000-0000-0000E18E0000}"/>
    <cellStyle name="Separador de milhares 4 3 3 3" xfId="36423" xr:uid="{00000000-0005-0000-0000-0000E28E0000}"/>
    <cellStyle name="Separador de milhares 4 3 3 3 2" xfId="36424" xr:uid="{00000000-0005-0000-0000-0000E38E0000}"/>
    <cellStyle name="Separador de milhares 4 3 3 3 2 2" xfId="36425" xr:uid="{00000000-0005-0000-0000-0000E48E0000}"/>
    <cellStyle name="Separador de milhares 4 3 3 3 2 2 2" xfId="36426" xr:uid="{00000000-0005-0000-0000-0000E58E0000}"/>
    <cellStyle name="Separador de milhares 4 3 3 3 2 2 3" xfId="36427" xr:uid="{00000000-0005-0000-0000-0000E68E0000}"/>
    <cellStyle name="Separador de milhares 4 3 3 3 2 3" xfId="36428" xr:uid="{00000000-0005-0000-0000-0000E78E0000}"/>
    <cellStyle name="Separador de milhares 4 3 3 3 2 4" xfId="36429" xr:uid="{00000000-0005-0000-0000-0000E88E0000}"/>
    <cellStyle name="Separador de milhares 4 3 3 3 3" xfId="36430" xr:uid="{00000000-0005-0000-0000-0000E98E0000}"/>
    <cellStyle name="Separador de milhares 4 3 3 3 3 2" xfId="36431" xr:uid="{00000000-0005-0000-0000-0000EA8E0000}"/>
    <cellStyle name="Separador de milhares 4 3 3 3 3 2 2" xfId="36432" xr:uid="{00000000-0005-0000-0000-0000EB8E0000}"/>
    <cellStyle name="Separador de milhares 4 3 3 3 3 2 3" xfId="36433" xr:uid="{00000000-0005-0000-0000-0000EC8E0000}"/>
    <cellStyle name="Separador de milhares 4 3 3 3 3 3" xfId="36434" xr:uid="{00000000-0005-0000-0000-0000ED8E0000}"/>
    <cellStyle name="Separador de milhares 4 3 3 3 3 4" xfId="36435" xr:uid="{00000000-0005-0000-0000-0000EE8E0000}"/>
    <cellStyle name="Separador de milhares 4 3 3 3 4" xfId="36436" xr:uid="{00000000-0005-0000-0000-0000EF8E0000}"/>
    <cellStyle name="Separador de milhares 4 3 3 3 4 2" xfId="36437" xr:uid="{00000000-0005-0000-0000-0000F08E0000}"/>
    <cellStyle name="Separador de milhares 4 3 3 3 4 2 2" xfId="36438" xr:uid="{00000000-0005-0000-0000-0000F18E0000}"/>
    <cellStyle name="Separador de milhares 4 3 3 3 4 2 3" xfId="36439" xr:uid="{00000000-0005-0000-0000-0000F28E0000}"/>
    <cellStyle name="Separador de milhares 4 3 3 3 4 3" xfId="36440" xr:uid="{00000000-0005-0000-0000-0000F38E0000}"/>
    <cellStyle name="Separador de milhares 4 3 3 3 4 4" xfId="36441" xr:uid="{00000000-0005-0000-0000-0000F48E0000}"/>
    <cellStyle name="Separador de milhares 4 3 3 3 5" xfId="36442" xr:uid="{00000000-0005-0000-0000-0000F58E0000}"/>
    <cellStyle name="Separador de milhares 4 3 3 3 5 2" xfId="36443" xr:uid="{00000000-0005-0000-0000-0000F68E0000}"/>
    <cellStyle name="Separador de milhares 4 3 3 3 5 3" xfId="36444" xr:uid="{00000000-0005-0000-0000-0000F78E0000}"/>
    <cellStyle name="Separador de milhares 4 3 3 3 6" xfId="36445" xr:uid="{00000000-0005-0000-0000-0000F88E0000}"/>
    <cellStyle name="Separador de milhares 4 3 3 3 7" xfId="36446" xr:uid="{00000000-0005-0000-0000-0000F98E0000}"/>
    <cellStyle name="Separador de milhares 4 3 3 3 8" xfId="36447" xr:uid="{00000000-0005-0000-0000-0000FA8E0000}"/>
    <cellStyle name="Separador de milhares 4 3 3 4" xfId="36448" xr:uid="{00000000-0005-0000-0000-0000FB8E0000}"/>
    <cellStyle name="Separador de milhares 4 3 3 4 2" xfId="36449" xr:uid="{00000000-0005-0000-0000-0000FC8E0000}"/>
    <cellStyle name="Separador de milhares 4 3 3 4 2 2" xfId="36450" xr:uid="{00000000-0005-0000-0000-0000FD8E0000}"/>
    <cellStyle name="Separador de milhares 4 3 3 4 2 3" xfId="36451" xr:uid="{00000000-0005-0000-0000-0000FE8E0000}"/>
    <cellStyle name="Separador de milhares 4 3 3 4 3" xfId="36452" xr:uid="{00000000-0005-0000-0000-0000FF8E0000}"/>
    <cellStyle name="Separador de milhares 4 3 3 4 4" xfId="36453" xr:uid="{00000000-0005-0000-0000-0000008F0000}"/>
    <cellStyle name="Separador de milhares 4 3 3 5" xfId="36454" xr:uid="{00000000-0005-0000-0000-0000018F0000}"/>
    <cellStyle name="Separador de milhares 4 3 3 5 2" xfId="36455" xr:uid="{00000000-0005-0000-0000-0000028F0000}"/>
    <cellStyle name="Separador de milhares 4 3 3 5 2 2" xfId="36456" xr:uid="{00000000-0005-0000-0000-0000038F0000}"/>
    <cellStyle name="Separador de milhares 4 3 3 5 2 3" xfId="36457" xr:uid="{00000000-0005-0000-0000-0000048F0000}"/>
    <cellStyle name="Separador de milhares 4 3 3 5 3" xfId="36458" xr:uid="{00000000-0005-0000-0000-0000058F0000}"/>
    <cellStyle name="Separador de milhares 4 3 3 5 4" xfId="36459" xr:uid="{00000000-0005-0000-0000-0000068F0000}"/>
    <cellStyle name="Separador de milhares 4 3 3 6" xfId="36460" xr:uid="{00000000-0005-0000-0000-0000078F0000}"/>
    <cellStyle name="Separador de milhares 4 3 3 6 2" xfId="36461" xr:uid="{00000000-0005-0000-0000-0000088F0000}"/>
    <cellStyle name="Separador de milhares 4 3 3 6 2 2" xfId="36462" xr:uid="{00000000-0005-0000-0000-0000098F0000}"/>
    <cellStyle name="Separador de milhares 4 3 3 6 2 3" xfId="36463" xr:uid="{00000000-0005-0000-0000-00000A8F0000}"/>
    <cellStyle name="Separador de milhares 4 3 3 6 3" xfId="36464" xr:uid="{00000000-0005-0000-0000-00000B8F0000}"/>
    <cellStyle name="Separador de milhares 4 3 3 6 4" xfId="36465" xr:uid="{00000000-0005-0000-0000-00000C8F0000}"/>
    <cellStyle name="Separador de milhares 4 3 3 7" xfId="36466" xr:uid="{00000000-0005-0000-0000-00000D8F0000}"/>
    <cellStyle name="Separador de milhares 4 3 3 7 2" xfId="36467" xr:uid="{00000000-0005-0000-0000-00000E8F0000}"/>
    <cellStyle name="Separador de milhares 4 3 3 7 3" xfId="36468" xr:uid="{00000000-0005-0000-0000-00000F8F0000}"/>
    <cellStyle name="Separador de milhares 4 3 3 8" xfId="36469" xr:uid="{00000000-0005-0000-0000-0000108F0000}"/>
    <cellStyle name="Separador de milhares 4 3 3 9" xfId="36470" xr:uid="{00000000-0005-0000-0000-0000118F0000}"/>
    <cellStyle name="Separador de milhares 4 3 4" xfId="36471" xr:uid="{00000000-0005-0000-0000-0000128F0000}"/>
    <cellStyle name="Separador de milhares 4 3 4 10" xfId="36472" xr:uid="{00000000-0005-0000-0000-0000138F0000}"/>
    <cellStyle name="Separador de milhares 4 3 4 11" xfId="36473" xr:uid="{00000000-0005-0000-0000-0000148F0000}"/>
    <cellStyle name="Separador de milhares 4 3 4 2" xfId="36474" xr:uid="{00000000-0005-0000-0000-0000158F0000}"/>
    <cellStyle name="Separador de milhares 4 3 4 2 2" xfId="36475" xr:uid="{00000000-0005-0000-0000-0000168F0000}"/>
    <cellStyle name="Separador de milhares 4 3 4 2 2 2" xfId="36476" xr:uid="{00000000-0005-0000-0000-0000178F0000}"/>
    <cellStyle name="Separador de milhares 4 3 4 2 2 2 2" xfId="36477" xr:uid="{00000000-0005-0000-0000-0000188F0000}"/>
    <cellStyle name="Separador de milhares 4 3 4 2 2 2 2 2" xfId="36478" xr:uid="{00000000-0005-0000-0000-0000198F0000}"/>
    <cellStyle name="Separador de milhares 4 3 4 2 2 2 2 3" xfId="36479" xr:uid="{00000000-0005-0000-0000-00001A8F0000}"/>
    <cellStyle name="Separador de milhares 4 3 4 2 2 2 3" xfId="36480" xr:uid="{00000000-0005-0000-0000-00001B8F0000}"/>
    <cellStyle name="Separador de milhares 4 3 4 2 2 2 4" xfId="36481" xr:uid="{00000000-0005-0000-0000-00001C8F0000}"/>
    <cellStyle name="Separador de milhares 4 3 4 2 2 3" xfId="36482" xr:uid="{00000000-0005-0000-0000-00001D8F0000}"/>
    <cellStyle name="Separador de milhares 4 3 4 2 2 3 2" xfId="36483" xr:uid="{00000000-0005-0000-0000-00001E8F0000}"/>
    <cellStyle name="Separador de milhares 4 3 4 2 2 3 2 2" xfId="36484" xr:uid="{00000000-0005-0000-0000-00001F8F0000}"/>
    <cellStyle name="Separador de milhares 4 3 4 2 2 3 2 3" xfId="36485" xr:uid="{00000000-0005-0000-0000-0000208F0000}"/>
    <cellStyle name="Separador de milhares 4 3 4 2 2 3 3" xfId="36486" xr:uid="{00000000-0005-0000-0000-0000218F0000}"/>
    <cellStyle name="Separador de milhares 4 3 4 2 2 3 4" xfId="36487" xr:uid="{00000000-0005-0000-0000-0000228F0000}"/>
    <cellStyle name="Separador de milhares 4 3 4 2 2 4" xfId="36488" xr:uid="{00000000-0005-0000-0000-0000238F0000}"/>
    <cellStyle name="Separador de milhares 4 3 4 2 2 4 2" xfId="36489" xr:uid="{00000000-0005-0000-0000-0000248F0000}"/>
    <cellStyle name="Separador de milhares 4 3 4 2 2 4 2 2" xfId="36490" xr:uid="{00000000-0005-0000-0000-0000258F0000}"/>
    <cellStyle name="Separador de milhares 4 3 4 2 2 4 2 3" xfId="36491" xr:uid="{00000000-0005-0000-0000-0000268F0000}"/>
    <cellStyle name="Separador de milhares 4 3 4 2 2 4 3" xfId="36492" xr:uid="{00000000-0005-0000-0000-0000278F0000}"/>
    <cellStyle name="Separador de milhares 4 3 4 2 2 4 4" xfId="36493" xr:uid="{00000000-0005-0000-0000-0000288F0000}"/>
    <cellStyle name="Separador de milhares 4 3 4 2 2 5" xfId="36494" xr:uid="{00000000-0005-0000-0000-0000298F0000}"/>
    <cellStyle name="Separador de milhares 4 3 4 2 2 5 2" xfId="36495" xr:uid="{00000000-0005-0000-0000-00002A8F0000}"/>
    <cellStyle name="Separador de milhares 4 3 4 2 2 5 3" xfId="36496" xr:uid="{00000000-0005-0000-0000-00002B8F0000}"/>
    <cellStyle name="Separador de milhares 4 3 4 2 2 6" xfId="36497" xr:uid="{00000000-0005-0000-0000-00002C8F0000}"/>
    <cellStyle name="Separador de milhares 4 3 4 2 2 7" xfId="36498" xr:uid="{00000000-0005-0000-0000-00002D8F0000}"/>
    <cellStyle name="Separador de milhares 4 3 4 2 3" xfId="36499" xr:uid="{00000000-0005-0000-0000-00002E8F0000}"/>
    <cellStyle name="Separador de milhares 4 3 4 2 3 2" xfId="36500" xr:uid="{00000000-0005-0000-0000-00002F8F0000}"/>
    <cellStyle name="Separador de milhares 4 3 4 2 3 2 2" xfId="36501" xr:uid="{00000000-0005-0000-0000-0000308F0000}"/>
    <cellStyle name="Separador de milhares 4 3 4 2 3 2 3" xfId="36502" xr:uid="{00000000-0005-0000-0000-0000318F0000}"/>
    <cellStyle name="Separador de milhares 4 3 4 2 3 3" xfId="36503" xr:uid="{00000000-0005-0000-0000-0000328F0000}"/>
    <cellStyle name="Separador de milhares 4 3 4 2 3 4" xfId="36504" xr:uid="{00000000-0005-0000-0000-0000338F0000}"/>
    <cellStyle name="Separador de milhares 4 3 4 2 4" xfId="36505" xr:uid="{00000000-0005-0000-0000-0000348F0000}"/>
    <cellStyle name="Separador de milhares 4 3 4 2 4 2" xfId="36506" xr:uid="{00000000-0005-0000-0000-0000358F0000}"/>
    <cellStyle name="Separador de milhares 4 3 4 2 4 2 2" xfId="36507" xr:uid="{00000000-0005-0000-0000-0000368F0000}"/>
    <cellStyle name="Separador de milhares 4 3 4 2 4 2 3" xfId="36508" xr:uid="{00000000-0005-0000-0000-0000378F0000}"/>
    <cellStyle name="Separador de milhares 4 3 4 2 4 3" xfId="36509" xr:uid="{00000000-0005-0000-0000-0000388F0000}"/>
    <cellStyle name="Separador de milhares 4 3 4 2 4 4" xfId="36510" xr:uid="{00000000-0005-0000-0000-0000398F0000}"/>
    <cellStyle name="Separador de milhares 4 3 4 2 5" xfId="36511" xr:uid="{00000000-0005-0000-0000-00003A8F0000}"/>
    <cellStyle name="Separador de milhares 4 3 4 2 5 2" xfId="36512" xr:uid="{00000000-0005-0000-0000-00003B8F0000}"/>
    <cellStyle name="Separador de milhares 4 3 4 2 5 2 2" xfId="36513" xr:uid="{00000000-0005-0000-0000-00003C8F0000}"/>
    <cellStyle name="Separador de milhares 4 3 4 2 5 2 3" xfId="36514" xr:uid="{00000000-0005-0000-0000-00003D8F0000}"/>
    <cellStyle name="Separador de milhares 4 3 4 2 5 3" xfId="36515" xr:uid="{00000000-0005-0000-0000-00003E8F0000}"/>
    <cellStyle name="Separador de milhares 4 3 4 2 5 4" xfId="36516" xr:uid="{00000000-0005-0000-0000-00003F8F0000}"/>
    <cellStyle name="Separador de milhares 4 3 4 2 6" xfId="36517" xr:uid="{00000000-0005-0000-0000-0000408F0000}"/>
    <cellStyle name="Separador de milhares 4 3 4 2 6 2" xfId="36518" xr:uid="{00000000-0005-0000-0000-0000418F0000}"/>
    <cellStyle name="Separador de milhares 4 3 4 2 6 3" xfId="36519" xr:uid="{00000000-0005-0000-0000-0000428F0000}"/>
    <cellStyle name="Separador de milhares 4 3 4 2 7" xfId="36520" xr:uid="{00000000-0005-0000-0000-0000438F0000}"/>
    <cellStyle name="Separador de milhares 4 3 4 2 8" xfId="36521" xr:uid="{00000000-0005-0000-0000-0000448F0000}"/>
    <cellStyle name="Separador de milhares 4 3 4 2 9" xfId="36522" xr:uid="{00000000-0005-0000-0000-0000458F0000}"/>
    <cellStyle name="Separador de milhares 4 3 4 3" xfId="36523" xr:uid="{00000000-0005-0000-0000-0000468F0000}"/>
    <cellStyle name="Separador de milhares 4 3 4 3 2" xfId="36524" xr:uid="{00000000-0005-0000-0000-0000478F0000}"/>
    <cellStyle name="Separador de milhares 4 3 4 3 2 2" xfId="36525" xr:uid="{00000000-0005-0000-0000-0000488F0000}"/>
    <cellStyle name="Separador de milhares 4 3 4 3 2 2 2" xfId="36526" xr:uid="{00000000-0005-0000-0000-0000498F0000}"/>
    <cellStyle name="Separador de milhares 4 3 4 3 2 2 3" xfId="36527" xr:uid="{00000000-0005-0000-0000-00004A8F0000}"/>
    <cellStyle name="Separador de milhares 4 3 4 3 2 3" xfId="36528" xr:uid="{00000000-0005-0000-0000-00004B8F0000}"/>
    <cellStyle name="Separador de milhares 4 3 4 3 2 4" xfId="36529" xr:uid="{00000000-0005-0000-0000-00004C8F0000}"/>
    <cellStyle name="Separador de milhares 4 3 4 3 3" xfId="36530" xr:uid="{00000000-0005-0000-0000-00004D8F0000}"/>
    <cellStyle name="Separador de milhares 4 3 4 3 3 2" xfId="36531" xr:uid="{00000000-0005-0000-0000-00004E8F0000}"/>
    <cellStyle name="Separador de milhares 4 3 4 3 3 2 2" xfId="36532" xr:uid="{00000000-0005-0000-0000-00004F8F0000}"/>
    <cellStyle name="Separador de milhares 4 3 4 3 3 2 3" xfId="36533" xr:uid="{00000000-0005-0000-0000-0000508F0000}"/>
    <cellStyle name="Separador de milhares 4 3 4 3 3 3" xfId="36534" xr:uid="{00000000-0005-0000-0000-0000518F0000}"/>
    <cellStyle name="Separador de milhares 4 3 4 3 3 4" xfId="36535" xr:uid="{00000000-0005-0000-0000-0000528F0000}"/>
    <cellStyle name="Separador de milhares 4 3 4 3 4" xfId="36536" xr:uid="{00000000-0005-0000-0000-0000538F0000}"/>
    <cellStyle name="Separador de milhares 4 3 4 3 4 2" xfId="36537" xr:uid="{00000000-0005-0000-0000-0000548F0000}"/>
    <cellStyle name="Separador de milhares 4 3 4 3 4 2 2" xfId="36538" xr:uid="{00000000-0005-0000-0000-0000558F0000}"/>
    <cellStyle name="Separador de milhares 4 3 4 3 4 2 3" xfId="36539" xr:uid="{00000000-0005-0000-0000-0000568F0000}"/>
    <cellStyle name="Separador de milhares 4 3 4 3 4 3" xfId="36540" xr:uid="{00000000-0005-0000-0000-0000578F0000}"/>
    <cellStyle name="Separador de milhares 4 3 4 3 4 4" xfId="36541" xr:uid="{00000000-0005-0000-0000-0000588F0000}"/>
    <cellStyle name="Separador de milhares 4 3 4 3 5" xfId="36542" xr:uid="{00000000-0005-0000-0000-0000598F0000}"/>
    <cellStyle name="Separador de milhares 4 3 4 3 5 2" xfId="36543" xr:uid="{00000000-0005-0000-0000-00005A8F0000}"/>
    <cellStyle name="Separador de milhares 4 3 4 3 5 3" xfId="36544" xr:uid="{00000000-0005-0000-0000-00005B8F0000}"/>
    <cellStyle name="Separador de milhares 4 3 4 3 6" xfId="36545" xr:uid="{00000000-0005-0000-0000-00005C8F0000}"/>
    <cellStyle name="Separador de milhares 4 3 4 3 7" xfId="36546" xr:uid="{00000000-0005-0000-0000-00005D8F0000}"/>
    <cellStyle name="Separador de milhares 4 3 4 3 8" xfId="36547" xr:uid="{00000000-0005-0000-0000-00005E8F0000}"/>
    <cellStyle name="Separador de milhares 4 3 4 4" xfId="36548" xr:uid="{00000000-0005-0000-0000-00005F8F0000}"/>
    <cellStyle name="Separador de milhares 4 3 4 5" xfId="36549" xr:uid="{00000000-0005-0000-0000-0000608F0000}"/>
    <cellStyle name="Separador de milhares 4 3 4 5 2" xfId="36550" xr:uid="{00000000-0005-0000-0000-0000618F0000}"/>
    <cellStyle name="Separador de milhares 4 3 4 5 2 2" xfId="36551" xr:uid="{00000000-0005-0000-0000-0000628F0000}"/>
    <cellStyle name="Separador de milhares 4 3 4 5 2 3" xfId="36552" xr:uid="{00000000-0005-0000-0000-0000638F0000}"/>
    <cellStyle name="Separador de milhares 4 3 4 5 3" xfId="36553" xr:uid="{00000000-0005-0000-0000-0000648F0000}"/>
    <cellStyle name="Separador de milhares 4 3 4 5 4" xfId="36554" xr:uid="{00000000-0005-0000-0000-0000658F0000}"/>
    <cellStyle name="Separador de milhares 4 3 4 6" xfId="36555" xr:uid="{00000000-0005-0000-0000-0000668F0000}"/>
    <cellStyle name="Separador de milhares 4 3 4 6 2" xfId="36556" xr:uid="{00000000-0005-0000-0000-0000678F0000}"/>
    <cellStyle name="Separador de milhares 4 3 4 6 2 2" xfId="36557" xr:uid="{00000000-0005-0000-0000-0000688F0000}"/>
    <cellStyle name="Separador de milhares 4 3 4 6 2 3" xfId="36558" xr:uid="{00000000-0005-0000-0000-0000698F0000}"/>
    <cellStyle name="Separador de milhares 4 3 4 6 3" xfId="36559" xr:uid="{00000000-0005-0000-0000-00006A8F0000}"/>
    <cellStyle name="Separador de milhares 4 3 4 6 4" xfId="36560" xr:uid="{00000000-0005-0000-0000-00006B8F0000}"/>
    <cellStyle name="Separador de milhares 4 3 4 7" xfId="36561" xr:uid="{00000000-0005-0000-0000-00006C8F0000}"/>
    <cellStyle name="Separador de milhares 4 3 4 7 2" xfId="36562" xr:uid="{00000000-0005-0000-0000-00006D8F0000}"/>
    <cellStyle name="Separador de milhares 4 3 4 7 2 2" xfId="36563" xr:uid="{00000000-0005-0000-0000-00006E8F0000}"/>
    <cellStyle name="Separador de milhares 4 3 4 7 2 3" xfId="36564" xr:uid="{00000000-0005-0000-0000-00006F8F0000}"/>
    <cellStyle name="Separador de milhares 4 3 4 7 3" xfId="36565" xr:uid="{00000000-0005-0000-0000-0000708F0000}"/>
    <cellStyle name="Separador de milhares 4 3 4 7 4" xfId="36566" xr:uid="{00000000-0005-0000-0000-0000718F0000}"/>
    <cellStyle name="Separador de milhares 4 3 4 8" xfId="36567" xr:uid="{00000000-0005-0000-0000-0000728F0000}"/>
    <cellStyle name="Separador de milhares 4 3 4 8 2" xfId="36568" xr:uid="{00000000-0005-0000-0000-0000738F0000}"/>
    <cellStyle name="Separador de milhares 4 3 4 8 3" xfId="36569" xr:uid="{00000000-0005-0000-0000-0000748F0000}"/>
    <cellStyle name="Separador de milhares 4 3 4 9" xfId="36570" xr:uid="{00000000-0005-0000-0000-0000758F0000}"/>
    <cellStyle name="Separador de milhares 4 3 5" xfId="36571" xr:uid="{00000000-0005-0000-0000-0000768F0000}"/>
    <cellStyle name="Separador de milhares 4 3 5 10" xfId="36572" xr:uid="{00000000-0005-0000-0000-0000778F0000}"/>
    <cellStyle name="Separador de milhares 4 3 5 2" xfId="36573" xr:uid="{00000000-0005-0000-0000-0000788F0000}"/>
    <cellStyle name="Separador de milhares 4 3 5 2 2" xfId="36574" xr:uid="{00000000-0005-0000-0000-0000798F0000}"/>
    <cellStyle name="Separador de milhares 4 3 5 2 2 2" xfId="36575" xr:uid="{00000000-0005-0000-0000-00007A8F0000}"/>
    <cellStyle name="Separador de milhares 4 3 5 2 2 2 2" xfId="36576" xr:uid="{00000000-0005-0000-0000-00007B8F0000}"/>
    <cellStyle name="Separador de milhares 4 3 5 2 2 2 2 2" xfId="36577" xr:uid="{00000000-0005-0000-0000-00007C8F0000}"/>
    <cellStyle name="Separador de milhares 4 3 5 2 2 2 2 3" xfId="36578" xr:uid="{00000000-0005-0000-0000-00007D8F0000}"/>
    <cellStyle name="Separador de milhares 4 3 5 2 2 2 3" xfId="36579" xr:uid="{00000000-0005-0000-0000-00007E8F0000}"/>
    <cellStyle name="Separador de milhares 4 3 5 2 2 2 4" xfId="36580" xr:uid="{00000000-0005-0000-0000-00007F8F0000}"/>
    <cellStyle name="Separador de milhares 4 3 5 2 2 3" xfId="36581" xr:uid="{00000000-0005-0000-0000-0000808F0000}"/>
    <cellStyle name="Separador de milhares 4 3 5 2 2 3 2" xfId="36582" xr:uid="{00000000-0005-0000-0000-0000818F0000}"/>
    <cellStyle name="Separador de milhares 4 3 5 2 2 3 2 2" xfId="36583" xr:uid="{00000000-0005-0000-0000-0000828F0000}"/>
    <cellStyle name="Separador de milhares 4 3 5 2 2 3 2 3" xfId="36584" xr:uid="{00000000-0005-0000-0000-0000838F0000}"/>
    <cellStyle name="Separador de milhares 4 3 5 2 2 3 3" xfId="36585" xr:uid="{00000000-0005-0000-0000-0000848F0000}"/>
    <cellStyle name="Separador de milhares 4 3 5 2 2 3 4" xfId="36586" xr:uid="{00000000-0005-0000-0000-0000858F0000}"/>
    <cellStyle name="Separador de milhares 4 3 5 2 2 4" xfId="36587" xr:uid="{00000000-0005-0000-0000-0000868F0000}"/>
    <cellStyle name="Separador de milhares 4 3 5 2 2 4 2" xfId="36588" xr:uid="{00000000-0005-0000-0000-0000878F0000}"/>
    <cellStyle name="Separador de milhares 4 3 5 2 2 4 2 2" xfId="36589" xr:uid="{00000000-0005-0000-0000-0000888F0000}"/>
    <cellStyle name="Separador de milhares 4 3 5 2 2 4 2 3" xfId="36590" xr:uid="{00000000-0005-0000-0000-0000898F0000}"/>
    <cellStyle name="Separador de milhares 4 3 5 2 2 4 3" xfId="36591" xr:uid="{00000000-0005-0000-0000-00008A8F0000}"/>
    <cellStyle name="Separador de milhares 4 3 5 2 2 4 4" xfId="36592" xr:uid="{00000000-0005-0000-0000-00008B8F0000}"/>
    <cellStyle name="Separador de milhares 4 3 5 2 2 5" xfId="36593" xr:uid="{00000000-0005-0000-0000-00008C8F0000}"/>
    <cellStyle name="Separador de milhares 4 3 5 2 2 5 2" xfId="36594" xr:uid="{00000000-0005-0000-0000-00008D8F0000}"/>
    <cellStyle name="Separador de milhares 4 3 5 2 2 5 3" xfId="36595" xr:uid="{00000000-0005-0000-0000-00008E8F0000}"/>
    <cellStyle name="Separador de milhares 4 3 5 2 2 6" xfId="36596" xr:uid="{00000000-0005-0000-0000-00008F8F0000}"/>
    <cellStyle name="Separador de milhares 4 3 5 2 2 7" xfId="36597" xr:uid="{00000000-0005-0000-0000-0000908F0000}"/>
    <cellStyle name="Separador de milhares 4 3 5 2 3" xfId="36598" xr:uid="{00000000-0005-0000-0000-0000918F0000}"/>
    <cellStyle name="Separador de milhares 4 3 5 2 3 2" xfId="36599" xr:uid="{00000000-0005-0000-0000-0000928F0000}"/>
    <cellStyle name="Separador de milhares 4 3 5 2 3 2 2" xfId="36600" xr:uid="{00000000-0005-0000-0000-0000938F0000}"/>
    <cellStyle name="Separador de milhares 4 3 5 2 3 2 3" xfId="36601" xr:uid="{00000000-0005-0000-0000-0000948F0000}"/>
    <cellStyle name="Separador de milhares 4 3 5 2 3 3" xfId="36602" xr:uid="{00000000-0005-0000-0000-0000958F0000}"/>
    <cellStyle name="Separador de milhares 4 3 5 2 3 4" xfId="36603" xr:uid="{00000000-0005-0000-0000-0000968F0000}"/>
    <cellStyle name="Separador de milhares 4 3 5 2 4" xfId="36604" xr:uid="{00000000-0005-0000-0000-0000978F0000}"/>
    <cellStyle name="Separador de milhares 4 3 5 2 4 2" xfId="36605" xr:uid="{00000000-0005-0000-0000-0000988F0000}"/>
    <cellStyle name="Separador de milhares 4 3 5 2 4 2 2" xfId="36606" xr:uid="{00000000-0005-0000-0000-0000998F0000}"/>
    <cellStyle name="Separador de milhares 4 3 5 2 4 2 3" xfId="36607" xr:uid="{00000000-0005-0000-0000-00009A8F0000}"/>
    <cellStyle name="Separador de milhares 4 3 5 2 4 3" xfId="36608" xr:uid="{00000000-0005-0000-0000-00009B8F0000}"/>
    <cellStyle name="Separador de milhares 4 3 5 2 4 4" xfId="36609" xr:uid="{00000000-0005-0000-0000-00009C8F0000}"/>
    <cellStyle name="Separador de milhares 4 3 5 2 5" xfId="36610" xr:uid="{00000000-0005-0000-0000-00009D8F0000}"/>
    <cellStyle name="Separador de milhares 4 3 5 2 5 2" xfId="36611" xr:uid="{00000000-0005-0000-0000-00009E8F0000}"/>
    <cellStyle name="Separador de milhares 4 3 5 2 5 2 2" xfId="36612" xr:uid="{00000000-0005-0000-0000-00009F8F0000}"/>
    <cellStyle name="Separador de milhares 4 3 5 2 5 2 3" xfId="36613" xr:uid="{00000000-0005-0000-0000-0000A08F0000}"/>
    <cellStyle name="Separador de milhares 4 3 5 2 5 3" xfId="36614" xr:uid="{00000000-0005-0000-0000-0000A18F0000}"/>
    <cellStyle name="Separador de milhares 4 3 5 2 5 4" xfId="36615" xr:uid="{00000000-0005-0000-0000-0000A28F0000}"/>
    <cellStyle name="Separador de milhares 4 3 5 2 6" xfId="36616" xr:uid="{00000000-0005-0000-0000-0000A38F0000}"/>
    <cellStyle name="Separador de milhares 4 3 5 2 6 2" xfId="36617" xr:uid="{00000000-0005-0000-0000-0000A48F0000}"/>
    <cellStyle name="Separador de milhares 4 3 5 2 6 3" xfId="36618" xr:uid="{00000000-0005-0000-0000-0000A58F0000}"/>
    <cellStyle name="Separador de milhares 4 3 5 2 7" xfId="36619" xr:uid="{00000000-0005-0000-0000-0000A68F0000}"/>
    <cellStyle name="Separador de milhares 4 3 5 2 8" xfId="36620" xr:uid="{00000000-0005-0000-0000-0000A78F0000}"/>
    <cellStyle name="Separador de milhares 4 3 5 2 9" xfId="36621" xr:uid="{00000000-0005-0000-0000-0000A88F0000}"/>
    <cellStyle name="Separador de milhares 4 3 5 3" xfId="36622" xr:uid="{00000000-0005-0000-0000-0000A98F0000}"/>
    <cellStyle name="Separador de milhares 4 3 5 3 2" xfId="36623" xr:uid="{00000000-0005-0000-0000-0000AA8F0000}"/>
    <cellStyle name="Separador de milhares 4 3 5 3 2 2" xfId="36624" xr:uid="{00000000-0005-0000-0000-0000AB8F0000}"/>
    <cellStyle name="Separador de milhares 4 3 5 3 2 2 2" xfId="36625" xr:uid="{00000000-0005-0000-0000-0000AC8F0000}"/>
    <cellStyle name="Separador de milhares 4 3 5 3 2 2 3" xfId="36626" xr:uid="{00000000-0005-0000-0000-0000AD8F0000}"/>
    <cellStyle name="Separador de milhares 4 3 5 3 2 3" xfId="36627" xr:uid="{00000000-0005-0000-0000-0000AE8F0000}"/>
    <cellStyle name="Separador de milhares 4 3 5 3 2 4" xfId="36628" xr:uid="{00000000-0005-0000-0000-0000AF8F0000}"/>
    <cellStyle name="Separador de milhares 4 3 5 3 3" xfId="36629" xr:uid="{00000000-0005-0000-0000-0000B08F0000}"/>
    <cellStyle name="Separador de milhares 4 3 5 3 3 2" xfId="36630" xr:uid="{00000000-0005-0000-0000-0000B18F0000}"/>
    <cellStyle name="Separador de milhares 4 3 5 3 3 2 2" xfId="36631" xr:uid="{00000000-0005-0000-0000-0000B28F0000}"/>
    <cellStyle name="Separador de milhares 4 3 5 3 3 2 3" xfId="36632" xr:uid="{00000000-0005-0000-0000-0000B38F0000}"/>
    <cellStyle name="Separador de milhares 4 3 5 3 3 3" xfId="36633" xr:uid="{00000000-0005-0000-0000-0000B48F0000}"/>
    <cellStyle name="Separador de milhares 4 3 5 3 3 4" xfId="36634" xr:uid="{00000000-0005-0000-0000-0000B58F0000}"/>
    <cellStyle name="Separador de milhares 4 3 5 3 4" xfId="36635" xr:uid="{00000000-0005-0000-0000-0000B68F0000}"/>
    <cellStyle name="Separador de milhares 4 3 5 3 4 2" xfId="36636" xr:uid="{00000000-0005-0000-0000-0000B78F0000}"/>
    <cellStyle name="Separador de milhares 4 3 5 3 4 2 2" xfId="36637" xr:uid="{00000000-0005-0000-0000-0000B88F0000}"/>
    <cellStyle name="Separador de milhares 4 3 5 3 4 2 3" xfId="36638" xr:uid="{00000000-0005-0000-0000-0000B98F0000}"/>
    <cellStyle name="Separador de milhares 4 3 5 3 4 3" xfId="36639" xr:uid="{00000000-0005-0000-0000-0000BA8F0000}"/>
    <cellStyle name="Separador de milhares 4 3 5 3 4 4" xfId="36640" xr:uid="{00000000-0005-0000-0000-0000BB8F0000}"/>
    <cellStyle name="Separador de milhares 4 3 5 3 5" xfId="36641" xr:uid="{00000000-0005-0000-0000-0000BC8F0000}"/>
    <cellStyle name="Separador de milhares 4 3 5 3 5 2" xfId="36642" xr:uid="{00000000-0005-0000-0000-0000BD8F0000}"/>
    <cellStyle name="Separador de milhares 4 3 5 3 5 3" xfId="36643" xr:uid="{00000000-0005-0000-0000-0000BE8F0000}"/>
    <cellStyle name="Separador de milhares 4 3 5 3 6" xfId="36644" xr:uid="{00000000-0005-0000-0000-0000BF8F0000}"/>
    <cellStyle name="Separador de milhares 4 3 5 3 7" xfId="36645" xr:uid="{00000000-0005-0000-0000-0000C08F0000}"/>
    <cellStyle name="Separador de milhares 4 3 5 4" xfId="36646" xr:uid="{00000000-0005-0000-0000-0000C18F0000}"/>
    <cellStyle name="Separador de milhares 4 3 5 4 2" xfId="36647" xr:uid="{00000000-0005-0000-0000-0000C28F0000}"/>
    <cellStyle name="Separador de milhares 4 3 5 4 2 2" xfId="36648" xr:uid="{00000000-0005-0000-0000-0000C38F0000}"/>
    <cellStyle name="Separador de milhares 4 3 5 4 2 3" xfId="36649" xr:uid="{00000000-0005-0000-0000-0000C48F0000}"/>
    <cellStyle name="Separador de milhares 4 3 5 4 3" xfId="36650" xr:uid="{00000000-0005-0000-0000-0000C58F0000}"/>
    <cellStyle name="Separador de milhares 4 3 5 4 4" xfId="36651" xr:uid="{00000000-0005-0000-0000-0000C68F0000}"/>
    <cellStyle name="Separador de milhares 4 3 5 5" xfId="36652" xr:uid="{00000000-0005-0000-0000-0000C78F0000}"/>
    <cellStyle name="Separador de milhares 4 3 5 5 2" xfId="36653" xr:uid="{00000000-0005-0000-0000-0000C88F0000}"/>
    <cellStyle name="Separador de milhares 4 3 5 5 2 2" xfId="36654" xr:uid="{00000000-0005-0000-0000-0000C98F0000}"/>
    <cellStyle name="Separador de milhares 4 3 5 5 2 3" xfId="36655" xr:uid="{00000000-0005-0000-0000-0000CA8F0000}"/>
    <cellStyle name="Separador de milhares 4 3 5 5 3" xfId="36656" xr:uid="{00000000-0005-0000-0000-0000CB8F0000}"/>
    <cellStyle name="Separador de milhares 4 3 5 5 4" xfId="36657" xr:uid="{00000000-0005-0000-0000-0000CC8F0000}"/>
    <cellStyle name="Separador de milhares 4 3 5 6" xfId="36658" xr:uid="{00000000-0005-0000-0000-0000CD8F0000}"/>
    <cellStyle name="Separador de milhares 4 3 5 6 2" xfId="36659" xr:uid="{00000000-0005-0000-0000-0000CE8F0000}"/>
    <cellStyle name="Separador de milhares 4 3 5 6 2 2" xfId="36660" xr:uid="{00000000-0005-0000-0000-0000CF8F0000}"/>
    <cellStyle name="Separador de milhares 4 3 5 6 2 3" xfId="36661" xr:uid="{00000000-0005-0000-0000-0000D08F0000}"/>
    <cellStyle name="Separador de milhares 4 3 5 6 3" xfId="36662" xr:uid="{00000000-0005-0000-0000-0000D18F0000}"/>
    <cellStyle name="Separador de milhares 4 3 5 6 4" xfId="36663" xr:uid="{00000000-0005-0000-0000-0000D28F0000}"/>
    <cellStyle name="Separador de milhares 4 3 5 7" xfId="36664" xr:uid="{00000000-0005-0000-0000-0000D38F0000}"/>
    <cellStyle name="Separador de milhares 4 3 5 7 2" xfId="36665" xr:uid="{00000000-0005-0000-0000-0000D48F0000}"/>
    <cellStyle name="Separador de milhares 4 3 5 7 3" xfId="36666" xr:uid="{00000000-0005-0000-0000-0000D58F0000}"/>
    <cellStyle name="Separador de milhares 4 3 5 8" xfId="36667" xr:uid="{00000000-0005-0000-0000-0000D68F0000}"/>
    <cellStyle name="Separador de milhares 4 3 5 9" xfId="36668" xr:uid="{00000000-0005-0000-0000-0000D78F0000}"/>
    <cellStyle name="Separador de milhares 4 3 6" xfId="36669" xr:uid="{00000000-0005-0000-0000-0000D88F0000}"/>
    <cellStyle name="Separador de milhares 4 3 6 2" xfId="36670" xr:uid="{00000000-0005-0000-0000-0000D98F0000}"/>
    <cellStyle name="Separador de milhares 4 3 6 2 2" xfId="36671" xr:uid="{00000000-0005-0000-0000-0000DA8F0000}"/>
    <cellStyle name="Separador de milhares 4 3 6 2 2 2" xfId="36672" xr:uid="{00000000-0005-0000-0000-0000DB8F0000}"/>
    <cellStyle name="Separador de milhares 4 3 6 2 2 2 2" xfId="36673" xr:uid="{00000000-0005-0000-0000-0000DC8F0000}"/>
    <cellStyle name="Separador de milhares 4 3 6 2 2 2 2 2" xfId="36674" xr:uid="{00000000-0005-0000-0000-0000DD8F0000}"/>
    <cellStyle name="Separador de milhares 4 3 6 2 2 2 2 3" xfId="36675" xr:uid="{00000000-0005-0000-0000-0000DE8F0000}"/>
    <cellStyle name="Separador de milhares 4 3 6 2 2 2 3" xfId="36676" xr:uid="{00000000-0005-0000-0000-0000DF8F0000}"/>
    <cellStyle name="Separador de milhares 4 3 6 2 2 2 4" xfId="36677" xr:uid="{00000000-0005-0000-0000-0000E08F0000}"/>
    <cellStyle name="Separador de milhares 4 3 6 2 2 3" xfId="36678" xr:uid="{00000000-0005-0000-0000-0000E18F0000}"/>
    <cellStyle name="Separador de milhares 4 3 6 2 2 3 2" xfId="36679" xr:uid="{00000000-0005-0000-0000-0000E28F0000}"/>
    <cellStyle name="Separador de milhares 4 3 6 2 2 3 2 2" xfId="36680" xr:uid="{00000000-0005-0000-0000-0000E38F0000}"/>
    <cellStyle name="Separador de milhares 4 3 6 2 2 3 2 3" xfId="36681" xr:uid="{00000000-0005-0000-0000-0000E48F0000}"/>
    <cellStyle name="Separador de milhares 4 3 6 2 2 3 3" xfId="36682" xr:uid="{00000000-0005-0000-0000-0000E58F0000}"/>
    <cellStyle name="Separador de milhares 4 3 6 2 2 3 4" xfId="36683" xr:uid="{00000000-0005-0000-0000-0000E68F0000}"/>
    <cellStyle name="Separador de milhares 4 3 6 2 2 4" xfId="36684" xr:uid="{00000000-0005-0000-0000-0000E78F0000}"/>
    <cellStyle name="Separador de milhares 4 3 6 2 2 4 2" xfId="36685" xr:uid="{00000000-0005-0000-0000-0000E88F0000}"/>
    <cellStyle name="Separador de milhares 4 3 6 2 2 4 2 2" xfId="36686" xr:uid="{00000000-0005-0000-0000-0000E98F0000}"/>
    <cellStyle name="Separador de milhares 4 3 6 2 2 4 2 3" xfId="36687" xr:uid="{00000000-0005-0000-0000-0000EA8F0000}"/>
    <cellStyle name="Separador de milhares 4 3 6 2 2 4 3" xfId="36688" xr:uid="{00000000-0005-0000-0000-0000EB8F0000}"/>
    <cellStyle name="Separador de milhares 4 3 6 2 2 4 4" xfId="36689" xr:uid="{00000000-0005-0000-0000-0000EC8F0000}"/>
    <cellStyle name="Separador de milhares 4 3 6 2 2 5" xfId="36690" xr:uid="{00000000-0005-0000-0000-0000ED8F0000}"/>
    <cellStyle name="Separador de milhares 4 3 6 2 2 5 2" xfId="36691" xr:uid="{00000000-0005-0000-0000-0000EE8F0000}"/>
    <cellStyle name="Separador de milhares 4 3 6 2 2 5 3" xfId="36692" xr:uid="{00000000-0005-0000-0000-0000EF8F0000}"/>
    <cellStyle name="Separador de milhares 4 3 6 2 2 6" xfId="36693" xr:uid="{00000000-0005-0000-0000-0000F08F0000}"/>
    <cellStyle name="Separador de milhares 4 3 6 2 2 7" xfId="36694" xr:uid="{00000000-0005-0000-0000-0000F18F0000}"/>
    <cellStyle name="Separador de milhares 4 3 6 2 3" xfId="36695" xr:uid="{00000000-0005-0000-0000-0000F28F0000}"/>
    <cellStyle name="Separador de milhares 4 3 6 2 3 2" xfId="36696" xr:uid="{00000000-0005-0000-0000-0000F38F0000}"/>
    <cellStyle name="Separador de milhares 4 3 6 2 3 2 2" xfId="36697" xr:uid="{00000000-0005-0000-0000-0000F48F0000}"/>
    <cellStyle name="Separador de milhares 4 3 6 2 3 2 3" xfId="36698" xr:uid="{00000000-0005-0000-0000-0000F58F0000}"/>
    <cellStyle name="Separador de milhares 4 3 6 2 3 3" xfId="36699" xr:uid="{00000000-0005-0000-0000-0000F68F0000}"/>
    <cellStyle name="Separador de milhares 4 3 6 2 3 4" xfId="36700" xr:uid="{00000000-0005-0000-0000-0000F78F0000}"/>
    <cellStyle name="Separador de milhares 4 3 6 2 4" xfId="36701" xr:uid="{00000000-0005-0000-0000-0000F88F0000}"/>
    <cellStyle name="Separador de milhares 4 3 6 2 4 2" xfId="36702" xr:uid="{00000000-0005-0000-0000-0000F98F0000}"/>
    <cellStyle name="Separador de milhares 4 3 6 2 4 2 2" xfId="36703" xr:uid="{00000000-0005-0000-0000-0000FA8F0000}"/>
    <cellStyle name="Separador de milhares 4 3 6 2 4 2 3" xfId="36704" xr:uid="{00000000-0005-0000-0000-0000FB8F0000}"/>
    <cellStyle name="Separador de milhares 4 3 6 2 4 3" xfId="36705" xr:uid="{00000000-0005-0000-0000-0000FC8F0000}"/>
    <cellStyle name="Separador de milhares 4 3 6 2 4 4" xfId="36706" xr:uid="{00000000-0005-0000-0000-0000FD8F0000}"/>
    <cellStyle name="Separador de milhares 4 3 6 2 5" xfId="36707" xr:uid="{00000000-0005-0000-0000-0000FE8F0000}"/>
    <cellStyle name="Separador de milhares 4 3 6 2 5 2" xfId="36708" xr:uid="{00000000-0005-0000-0000-0000FF8F0000}"/>
    <cellStyle name="Separador de milhares 4 3 6 2 5 2 2" xfId="36709" xr:uid="{00000000-0005-0000-0000-000000900000}"/>
    <cellStyle name="Separador de milhares 4 3 6 2 5 2 3" xfId="36710" xr:uid="{00000000-0005-0000-0000-000001900000}"/>
    <cellStyle name="Separador de milhares 4 3 6 2 5 3" xfId="36711" xr:uid="{00000000-0005-0000-0000-000002900000}"/>
    <cellStyle name="Separador de milhares 4 3 6 2 5 4" xfId="36712" xr:uid="{00000000-0005-0000-0000-000003900000}"/>
    <cellStyle name="Separador de milhares 4 3 6 2 6" xfId="36713" xr:uid="{00000000-0005-0000-0000-000004900000}"/>
    <cellStyle name="Separador de milhares 4 3 6 2 6 2" xfId="36714" xr:uid="{00000000-0005-0000-0000-000005900000}"/>
    <cellStyle name="Separador de milhares 4 3 6 2 6 3" xfId="36715" xr:uid="{00000000-0005-0000-0000-000006900000}"/>
    <cellStyle name="Separador de milhares 4 3 6 2 7" xfId="36716" xr:uid="{00000000-0005-0000-0000-000007900000}"/>
    <cellStyle name="Separador de milhares 4 3 6 2 8" xfId="36717" xr:uid="{00000000-0005-0000-0000-000008900000}"/>
    <cellStyle name="Separador de milhares 4 3 6 2 9" xfId="36718" xr:uid="{00000000-0005-0000-0000-000009900000}"/>
    <cellStyle name="Separador de milhares 4 3 7" xfId="36719" xr:uid="{00000000-0005-0000-0000-00000A900000}"/>
    <cellStyle name="Separador de milhares 4 3 8" xfId="36720" xr:uid="{00000000-0005-0000-0000-00000B900000}"/>
    <cellStyle name="Separador de milhares 4 3 8 2" xfId="36721" xr:uid="{00000000-0005-0000-0000-00000C900000}"/>
    <cellStyle name="Separador de milhares 4 3 8 2 2" xfId="36722" xr:uid="{00000000-0005-0000-0000-00000D900000}"/>
    <cellStyle name="Separador de milhares 4 3 8 2 2 2" xfId="36723" xr:uid="{00000000-0005-0000-0000-00000E900000}"/>
    <cellStyle name="Separador de milhares 4 3 8 2 2 2 2" xfId="36724" xr:uid="{00000000-0005-0000-0000-00000F900000}"/>
    <cellStyle name="Separador de milhares 4 3 8 2 2 2 3" xfId="36725" xr:uid="{00000000-0005-0000-0000-000010900000}"/>
    <cellStyle name="Separador de milhares 4 3 8 2 2 3" xfId="36726" xr:uid="{00000000-0005-0000-0000-000011900000}"/>
    <cellStyle name="Separador de milhares 4 3 8 2 2 4" xfId="36727" xr:uid="{00000000-0005-0000-0000-000012900000}"/>
    <cellStyle name="Separador de milhares 4 3 8 2 3" xfId="36728" xr:uid="{00000000-0005-0000-0000-000013900000}"/>
    <cellStyle name="Separador de milhares 4 3 8 2 3 2" xfId="36729" xr:uid="{00000000-0005-0000-0000-000014900000}"/>
    <cellStyle name="Separador de milhares 4 3 8 2 3 2 2" xfId="36730" xr:uid="{00000000-0005-0000-0000-000015900000}"/>
    <cellStyle name="Separador de milhares 4 3 8 2 3 2 3" xfId="36731" xr:uid="{00000000-0005-0000-0000-000016900000}"/>
    <cellStyle name="Separador de milhares 4 3 8 2 3 3" xfId="36732" xr:uid="{00000000-0005-0000-0000-000017900000}"/>
    <cellStyle name="Separador de milhares 4 3 8 2 3 4" xfId="36733" xr:uid="{00000000-0005-0000-0000-000018900000}"/>
    <cellStyle name="Separador de milhares 4 3 8 2 4" xfId="36734" xr:uid="{00000000-0005-0000-0000-000019900000}"/>
    <cellStyle name="Separador de milhares 4 3 8 2 4 2" xfId="36735" xr:uid="{00000000-0005-0000-0000-00001A900000}"/>
    <cellStyle name="Separador de milhares 4 3 8 2 4 2 2" xfId="36736" xr:uid="{00000000-0005-0000-0000-00001B900000}"/>
    <cellStyle name="Separador de milhares 4 3 8 2 4 2 3" xfId="36737" xr:uid="{00000000-0005-0000-0000-00001C900000}"/>
    <cellStyle name="Separador de milhares 4 3 8 2 4 3" xfId="36738" xr:uid="{00000000-0005-0000-0000-00001D900000}"/>
    <cellStyle name="Separador de milhares 4 3 8 2 4 4" xfId="36739" xr:uid="{00000000-0005-0000-0000-00001E900000}"/>
    <cellStyle name="Separador de milhares 4 3 8 2 5" xfId="36740" xr:uid="{00000000-0005-0000-0000-00001F900000}"/>
    <cellStyle name="Separador de milhares 4 3 8 2 5 2" xfId="36741" xr:uid="{00000000-0005-0000-0000-000020900000}"/>
    <cellStyle name="Separador de milhares 4 3 8 2 5 3" xfId="36742" xr:uid="{00000000-0005-0000-0000-000021900000}"/>
    <cellStyle name="Separador de milhares 4 3 8 2 6" xfId="36743" xr:uid="{00000000-0005-0000-0000-000022900000}"/>
    <cellStyle name="Separador de milhares 4 3 8 2 7" xfId="36744" xr:uid="{00000000-0005-0000-0000-000023900000}"/>
    <cellStyle name="Separador de milhares 4 3 8 3" xfId="36745" xr:uid="{00000000-0005-0000-0000-000024900000}"/>
    <cellStyle name="Separador de milhares 4 3 8 3 2" xfId="36746" xr:uid="{00000000-0005-0000-0000-000025900000}"/>
    <cellStyle name="Separador de milhares 4 3 8 3 2 2" xfId="36747" xr:uid="{00000000-0005-0000-0000-000026900000}"/>
    <cellStyle name="Separador de milhares 4 3 8 3 2 3" xfId="36748" xr:uid="{00000000-0005-0000-0000-000027900000}"/>
    <cellStyle name="Separador de milhares 4 3 8 3 3" xfId="36749" xr:uid="{00000000-0005-0000-0000-000028900000}"/>
    <cellStyle name="Separador de milhares 4 3 8 3 4" xfId="36750" xr:uid="{00000000-0005-0000-0000-000029900000}"/>
    <cellStyle name="Separador de milhares 4 3 8 4" xfId="36751" xr:uid="{00000000-0005-0000-0000-00002A900000}"/>
    <cellStyle name="Separador de milhares 4 3 8 4 2" xfId="36752" xr:uid="{00000000-0005-0000-0000-00002B900000}"/>
    <cellStyle name="Separador de milhares 4 3 8 4 2 2" xfId="36753" xr:uid="{00000000-0005-0000-0000-00002C900000}"/>
    <cellStyle name="Separador de milhares 4 3 8 4 2 3" xfId="36754" xr:uid="{00000000-0005-0000-0000-00002D900000}"/>
    <cellStyle name="Separador de milhares 4 3 8 4 3" xfId="36755" xr:uid="{00000000-0005-0000-0000-00002E900000}"/>
    <cellStyle name="Separador de milhares 4 3 8 4 4" xfId="36756" xr:uid="{00000000-0005-0000-0000-00002F900000}"/>
    <cellStyle name="Separador de milhares 4 3 8 5" xfId="36757" xr:uid="{00000000-0005-0000-0000-000030900000}"/>
    <cellStyle name="Separador de milhares 4 3 8 5 2" xfId="36758" xr:uid="{00000000-0005-0000-0000-000031900000}"/>
    <cellStyle name="Separador de milhares 4 3 8 5 2 2" xfId="36759" xr:uid="{00000000-0005-0000-0000-000032900000}"/>
    <cellStyle name="Separador de milhares 4 3 8 5 2 3" xfId="36760" xr:uid="{00000000-0005-0000-0000-000033900000}"/>
    <cellStyle name="Separador de milhares 4 3 8 5 3" xfId="36761" xr:uid="{00000000-0005-0000-0000-000034900000}"/>
    <cellStyle name="Separador de milhares 4 3 8 5 4" xfId="36762" xr:uid="{00000000-0005-0000-0000-000035900000}"/>
    <cellStyle name="Separador de milhares 4 3 8 6" xfId="36763" xr:uid="{00000000-0005-0000-0000-000036900000}"/>
    <cellStyle name="Separador de milhares 4 3 8 6 2" xfId="36764" xr:uid="{00000000-0005-0000-0000-000037900000}"/>
    <cellStyle name="Separador de milhares 4 3 8 6 3" xfId="36765" xr:uid="{00000000-0005-0000-0000-000038900000}"/>
    <cellStyle name="Separador de milhares 4 3 8 7" xfId="36766" xr:uid="{00000000-0005-0000-0000-000039900000}"/>
    <cellStyle name="Separador de milhares 4 3 8 8" xfId="36767" xr:uid="{00000000-0005-0000-0000-00003A900000}"/>
    <cellStyle name="Separador de milhares 4 3 8 9" xfId="36768" xr:uid="{00000000-0005-0000-0000-00003B900000}"/>
    <cellStyle name="Separador de milhares 4 3 9" xfId="36769" xr:uid="{00000000-0005-0000-0000-00003C900000}"/>
    <cellStyle name="Separador de milhares 4 3 9 2" xfId="36770" xr:uid="{00000000-0005-0000-0000-00003D900000}"/>
    <cellStyle name="Separador de milhares 4 3 9 2 2" xfId="36771" xr:uid="{00000000-0005-0000-0000-00003E900000}"/>
    <cellStyle name="Separador de milhares 4 3 9 2 2 2" xfId="36772" xr:uid="{00000000-0005-0000-0000-00003F900000}"/>
    <cellStyle name="Separador de milhares 4 3 9 2 2 2 2" xfId="36773" xr:uid="{00000000-0005-0000-0000-000040900000}"/>
    <cellStyle name="Separador de milhares 4 3 9 2 2 2 3" xfId="36774" xr:uid="{00000000-0005-0000-0000-000041900000}"/>
    <cellStyle name="Separador de milhares 4 3 9 2 2 3" xfId="36775" xr:uid="{00000000-0005-0000-0000-000042900000}"/>
    <cellStyle name="Separador de milhares 4 3 9 2 2 4" xfId="36776" xr:uid="{00000000-0005-0000-0000-000043900000}"/>
    <cellStyle name="Separador de milhares 4 3 9 2 3" xfId="36777" xr:uid="{00000000-0005-0000-0000-000044900000}"/>
    <cellStyle name="Separador de milhares 4 3 9 2 3 2" xfId="36778" xr:uid="{00000000-0005-0000-0000-000045900000}"/>
    <cellStyle name="Separador de milhares 4 3 9 2 3 2 2" xfId="36779" xr:uid="{00000000-0005-0000-0000-000046900000}"/>
    <cellStyle name="Separador de milhares 4 3 9 2 3 2 3" xfId="36780" xr:uid="{00000000-0005-0000-0000-000047900000}"/>
    <cellStyle name="Separador de milhares 4 3 9 2 3 3" xfId="36781" xr:uid="{00000000-0005-0000-0000-000048900000}"/>
    <cellStyle name="Separador de milhares 4 3 9 2 3 4" xfId="36782" xr:uid="{00000000-0005-0000-0000-000049900000}"/>
    <cellStyle name="Separador de milhares 4 3 9 2 4" xfId="36783" xr:uid="{00000000-0005-0000-0000-00004A900000}"/>
    <cellStyle name="Separador de milhares 4 3 9 2 4 2" xfId="36784" xr:uid="{00000000-0005-0000-0000-00004B900000}"/>
    <cellStyle name="Separador de milhares 4 3 9 2 4 2 2" xfId="36785" xr:uid="{00000000-0005-0000-0000-00004C900000}"/>
    <cellStyle name="Separador de milhares 4 3 9 2 4 2 3" xfId="36786" xr:uid="{00000000-0005-0000-0000-00004D900000}"/>
    <cellStyle name="Separador de milhares 4 3 9 2 4 3" xfId="36787" xr:uid="{00000000-0005-0000-0000-00004E900000}"/>
    <cellStyle name="Separador de milhares 4 3 9 2 4 4" xfId="36788" xr:uid="{00000000-0005-0000-0000-00004F900000}"/>
    <cellStyle name="Separador de milhares 4 3 9 2 5" xfId="36789" xr:uid="{00000000-0005-0000-0000-000050900000}"/>
    <cellStyle name="Separador de milhares 4 3 9 2 5 2" xfId="36790" xr:uid="{00000000-0005-0000-0000-000051900000}"/>
    <cellStyle name="Separador de milhares 4 3 9 2 5 3" xfId="36791" xr:uid="{00000000-0005-0000-0000-000052900000}"/>
    <cellStyle name="Separador de milhares 4 3 9 2 6" xfId="36792" xr:uid="{00000000-0005-0000-0000-000053900000}"/>
    <cellStyle name="Separador de milhares 4 3 9 2 7" xfId="36793" xr:uid="{00000000-0005-0000-0000-000054900000}"/>
    <cellStyle name="Separador de milhares 4 3 9 3" xfId="36794" xr:uid="{00000000-0005-0000-0000-000055900000}"/>
    <cellStyle name="Separador de milhares 4 3 9 3 2" xfId="36795" xr:uid="{00000000-0005-0000-0000-000056900000}"/>
    <cellStyle name="Separador de milhares 4 3 9 3 2 2" xfId="36796" xr:uid="{00000000-0005-0000-0000-000057900000}"/>
    <cellStyle name="Separador de milhares 4 3 9 3 2 3" xfId="36797" xr:uid="{00000000-0005-0000-0000-000058900000}"/>
    <cellStyle name="Separador de milhares 4 3 9 3 3" xfId="36798" xr:uid="{00000000-0005-0000-0000-000059900000}"/>
    <cellStyle name="Separador de milhares 4 3 9 3 4" xfId="36799" xr:uid="{00000000-0005-0000-0000-00005A900000}"/>
    <cellStyle name="Separador de milhares 4 3 9 4" xfId="36800" xr:uid="{00000000-0005-0000-0000-00005B900000}"/>
    <cellStyle name="Separador de milhares 4 3 9 4 2" xfId="36801" xr:uid="{00000000-0005-0000-0000-00005C900000}"/>
    <cellStyle name="Separador de milhares 4 3 9 4 2 2" xfId="36802" xr:uid="{00000000-0005-0000-0000-00005D900000}"/>
    <cellStyle name="Separador de milhares 4 3 9 4 2 3" xfId="36803" xr:uid="{00000000-0005-0000-0000-00005E900000}"/>
    <cellStyle name="Separador de milhares 4 3 9 4 3" xfId="36804" xr:uid="{00000000-0005-0000-0000-00005F900000}"/>
    <cellStyle name="Separador de milhares 4 3 9 4 4" xfId="36805" xr:uid="{00000000-0005-0000-0000-000060900000}"/>
    <cellStyle name="Separador de milhares 4 3 9 5" xfId="36806" xr:uid="{00000000-0005-0000-0000-000061900000}"/>
    <cellStyle name="Separador de milhares 4 3 9 5 2" xfId="36807" xr:uid="{00000000-0005-0000-0000-000062900000}"/>
    <cellStyle name="Separador de milhares 4 3 9 5 2 2" xfId="36808" xr:uid="{00000000-0005-0000-0000-000063900000}"/>
    <cellStyle name="Separador de milhares 4 3 9 5 2 3" xfId="36809" xr:uid="{00000000-0005-0000-0000-000064900000}"/>
    <cellStyle name="Separador de milhares 4 3 9 5 3" xfId="36810" xr:uid="{00000000-0005-0000-0000-000065900000}"/>
    <cellStyle name="Separador de milhares 4 3 9 5 4" xfId="36811" xr:uid="{00000000-0005-0000-0000-000066900000}"/>
    <cellStyle name="Separador de milhares 4 3 9 6" xfId="36812" xr:uid="{00000000-0005-0000-0000-000067900000}"/>
    <cellStyle name="Separador de milhares 4 3 9 6 2" xfId="36813" xr:uid="{00000000-0005-0000-0000-000068900000}"/>
    <cellStyle name="Separador de milhares 4 3 9 6 3" xfId="36814" xr:uid="{00000000-0005-0000-0000-000069900000}"/>
    <cellStyle name="Separador de milhares 4 3 9 7" xfId="36815" xr:uid="{00000000-0005-0000-0000-00006A900000}"/>
    <cellStyle name="Separador de milhares 4 3 9 8" xfId="36816" xr:uid="{00000000-0005-0000-0000-00006B900000}"/>
    <cellStyle name="Separador de milhares 4 3 9 9" xfId="36817" xr:uid="{00000000-0005-0000-0000-00006C900000}"/>
    <cellStyle name="Separador de milhares 4 4" xfId="36818" xr:uid="{00000000-0005-0000-0000-00006D900000}"/>
    <cellStyle name="Separador de milhares 4 4 2" xfId="36819" xr:uid="{00000000-0005-0000-0000-00006E900000}"/>
    <cellStyle name="Separador de milhares 4 4 2 10" xfId="36820" xr:uid="{00000000-0005-0000-0000-00006F900000}"/>
    <cellStyle name="Separador de milhares 4 4 2 2" xfId="36821" xr:uid="{00000000-0005-0000-0000-000070900000}"/>
    <cellStyle name="Separador de milhares 4 4 2 2 2" xfId="36822" xr:uid="{00000000-0005-0000-0000-000071900000}"/>
    <cellStyle name="Separador de milhares 4 4 2 2 2 2" xfId="36823" xr:uid="{00000000-0005-0000-0000-000072900000}"/>
    <cellStyle name="Separador de milhares 4 4 2 2 2 2 2" xfId="36824" xr:uid="{00000000-0005-0000-0000-000073900000}"/>
    <cellStyle name="Separador de milhares 4 4 2 2 2 2 3" xfId="36825" xr:uid="{00000000-0005-0000-0000-000074900000}"/>
    <cellStyle name="Separador de milhares 4 4 2 2 2 3" xfId="36826" xr:uid="{00000000-0005-0000-0000-000075900000}"/>
    <cellStyle name="Separador de milhares 4 4 2 2 2 4" xfId="36827" xr:uid="{00000000-0005-0000-0000-000076900000}"/>
    <cellStyle name="Separador de milhares 4 4 2 2 3" xfId="36828" xr:uid="{00000000-0005-0000-0000-000077900000}"/>
    <cellStyle name="Separador de milhares 4 4 2 2 3 2" xfId="36829" xr:uid="{00000000-0005-0000-0000-000078900000}"/>
    <cellStyle name="Separador de milhares 4 4 2 2 3 2 2" xfId="36830" xr:uid="{00000000-0005-0000-0000-000079900000}"/>
    <cellStyle name="Separador de milhares 4 4 2 2 3 2 3" xfId="36831" xr:uid="{00000000-0005-0000-0000-00007A900000}"/>
    <cellStyle name="Separador de milhares 4 4 2 2 3 3" xfId="36832" xr:uid="{00000000-0005-0000-0000-00007B900000}"/>
    <cellStyle name="Separador de milhares 4 4 2 2 3 4" xfId="36833" xr:uid="{00000000-0005-0000-0000-00007C900000}"/>
    <cellStyle name="Separador de milhares 4 4 2 2 4" xfId="36834" xr:uid="{00000000-0005-0000-0000-00007D900000}"/>
    <cellStyle name="Separador de milhares 4 4 2 2 4 2" xfId="36835" xr:uid="{00000000-0005-0000-0000-00007E900000}"/>
    <cellStyle name="Separador de milhares 4 4 2 2 4 2 2" xfId="36836" xr:uid="{00000000-0005-0000-0000-00007F900000}"/>
    <cellStyle name="Separador de milhares 4 4 2 2 4 2 3" xfId="36837" xr:uid="{00000000-0005-0000-0000-000080900000}"/>
    <cellStyle name="Separador de milhares 4 4 2 2 4 3" xfId="36838" xr:uid="{00000000-0005-0000-0000-000081900000}"/>
    <cellStyle name="Separador de milhares 4 4 2 2 4 4" xfId="36839" xr:uid="{00000000-0005-0000-0000-000082900000}"/>
    <cellStyle name="Separador de milhares 4 4 2 2 5" xfId="36840" xr:uid="{00000000-0005-0000-0000-000083900000}"/>
    <cellStyle name="Separador de milhares 4 4 2 2 5 2" xfId="36841" xr:uid="{00000000-0005-0000-0000-000084900000}"/>
    <cellStyle name="Separador de milhares 4 4 2 2 5 3" xfId="36842" xr:uid="{00000000-0005-0000-0000-000085900000}"/>
    <cellStyle name="Separador de milhares 4 4 2 2 6" xfId="36843" xr:uid="{00000000-0005-0000-0000-000086900000}"/>
    <cellStyle name="Separador de milhares 4 4 2 2 7" xfId="36844" xr:uid="{00000000-0005-0000-0000-000087900000}"/>
    <cellStyle name="Separador de milhares 4 4 2 3" xfId="36845" xr:uid="{00000000-0005-0000-0000-000088900000}"/>
    <cellStyle name="Separador de milhares 4 4 2 3 2" xfId="36846" xr:uid="{00000000-0005-0000-0000-000089900000}"/>
    <cellStyle name="Separador de milhares 4 4 2 3 2 2" xfId="36847" xr:uid="{00000000-0005-0000-0000-00008A900000}"/>
    <cellStyle name="Separador de milhares 4 4 2 3 2 2 2" xfId="36848" xr:uid="{00000000-0005-0000-0000-00008B900000}"/>
    <cellStyle name="Separador de milhares 4 4 2 3 2 2 3" xfId="36849" xr:uid="{00000000-0005-0000-0000-00008C900000}"/>
    <cellStyle name="Separador de milhares 4 4 2 3 2 3" xfId="36850" xr:uid="{00000000-0005-0000-0000-00008D900000}"/>
    <cellStyle name="Separador de milhares 4 4 2 3 2 4" xfId="36851" xr:uid="{00000000-0005-0000-0000-00008E900000}"/>
    <cellStyle name="Separador de milhares 4 4 2 3 3" xfId="36852" xr:uid="{00000000-0005-0000-0000-00008F900000}"/>
    <cellStyle name="Separador de milhares 4 4 2 3 3 2" xfId="36853" xr:uid="{00000000-0005-0000-0000-000090900000}"/>
    <cellStyle name="Separador de milhares 4 4 2 3 3 2 2" xfId="36854" xr:uid="{00000000-0005-0000-0000-000091900000}"/>
    <cellStyle name="Separador de milhares 4 4 2 3 3 2 3" xfId="36855" xr:uid="{00000000-0005-0000-0000-000092900000}"/>
    <cellStyle name="Separador de milhares 4 4 2 3 3 3" xfId="36856" xr:uid="{00000000-0005-0000-0000-000093900000}"/>
    <cellStyle name="Separador de milhares 4 4 2 3 3 4" xfId="36857" xr:uid="{00000000-0005-0000-0000-000094900000}"/>
    <cellStyle name="Separador de milhares 4 4 2 3 4" xfId="36858" xr:uid="{00000000-0005-0000-0000-000095900000}"/>
    <cellStyle name="Separador de milhares 4 4 2 3 4 2" xfId="36859" xr:uid="{00000000-0005-0000-0000-000096900000}"/>
    <cellStyle name="Separador de milhares 4 4 2 3 4 2 2" xfId="36860" xr:uid="{00000000-0005-0000-0000-000097900000}"/>
    <cellStyle name="Separador de milhares 4 4 2 3 4 2 3" xfId="36861" xr:uid="{00000000-0005-0000-0000-000098900000}"/>
    <cellStyle name="Separador de milhares 4 4 2 3 4 3" xfId="36862" xr:uid="{00000000-0005-0000-0000-000099900000}"/>
    <cellStyle name="Separador de milhares 4 4 2 3 4 4" xfId="36863" xr:uid="{00000000-0005-0000-0000-00009A900000}"/>
    <cellStyle name="Separador de milhares 4 4 2 3 5" xfId="36864" xr:uid="{00000000-0005-0000-0000-00009B900000}"/>
    <cellStyle name="Separador de milhares 4 4 2 3 5 2" xfId="36865" xr:uid="{00000000-0005-0000-0000-00009C900000}"/>
    <cellStyle name="Separador de milhares 4 4 2 3 5 3" xfId="36866" xr:uid="{00000000-0005-0000-0000-00009D900000}"/>
    <cellStyle name="Separador de milhares 4 4 2 3 6" xfId="36867" xr:uid="{00000000-0005-0000-0000-00009E900000}"/>
    <cellStyle name="Separador de milhares 4 4 2 3 7" xfId="36868" xr:uid="{00000000-0005-0000-0000-00009F900000}"/>
    <cellStyle name="Separador de milhares 4 4 2 4" xfId="36869" xr:uid="{00000000-0005-0000-0000-0000A0900000}"/>
    <cellStyle name="Separador de milhares 4 4 2 4 2" xfId="36870" xr:uid="{00000000-0005-0000-0000-0000A1900000}"/>
    <cellStyle name="Separador de milhares 4 4 2 4 2 2" xfId="36871" xr:uid="{00000000-0005-0000-0000-0000A2900000}"/>
    <cellStyle name="Separador de milhares 4 4 2 4 2 3" xfId="36872" xr:uid="{00000000-0005-0000-0000-0000A3900000}"/>
    <cellStyle name="Separador de milhares 4 4 2 4 3" xfId="36873" xr:uid="{00000000-0005-0000-0000-0000A4900000}"/>
    <cellStyle name="Separador de milhares 4 4 2 4 4" xfId="36874" xr:uid="{00000000-0005-0000-0000-0000A5900000}"/>
    <cellStyle name="Separador de milhares 4 4 2 5" xfId="36875" xr:uid="{00000000-0005-0000-0000-0000A6900000}"/>
    <cellStyle name="Separador de milhares 4 4 2 5 2" xfId="36876" xr:uid="{00000000-0005-0000-0000-0000A7900000}"/>
    <cellStyle name="Separador de milhares 4 4 2 5 2 2" xfId="36877" xr:uid="{00000000-0005-0000-0000-0000A8900000}"/>
    <cellStyle name="Separador de milhares 4 4 2 5 2 3" xfId="36878" xr:uid="{00000000-0005-0000-0000-0000A9900000}"/>
    <cellStyle name="Separador de milhares 4 4 2 5 3" xfId="36879" xr:uid="{00000000-0005-0000-0000-0000AA900000}"/>
    <cellStyle name="Separador de milhares 4 4 2 5 4" xfId="36880" xr:uid="{00000000-0005-0000-0000-0000AB900000}"/>
    <cellStyle name="Separador de milhares 4 4 2 6" xfId="36881" xr:uid="{00000000-0005-0000-0000-0000AC900000}"/>
    <cellStyle name="Separador de milhares 4 4 2 6 2" xfId="36882" xr:uid="{00000000-0005-0000-0000-0000AD900000}"/>
    <cellStyle name="Separador de milhares 4 4 2 6 2 2" xfId="36883" xr:uid="{00000000-0005-0000-0000-0000AE900000}"/>
    <cellStyle name="Separador de milhares 4 4 2 6 2 3" xfId="36884" xr:uid="{00000000-0005-0000-0000-0000AF900000}"/>
    <cellStyle name="Separador de milhares 4 4 2 6 3" xfId="36885" xr:uid="{00000000-0005-0000-0000-0000B0900000}"/>
    <cellStyle name="Separador de milhares 4 4 2 6 4" xfId="36886" xr:uid="{00000000-0005-0000-0000-0000B1900000}"/>
    <cellStyle name="Separador de milhares 4 4 2 7" xfId="36887" xr:uid="{00000000-0005-0000-0000-0000B2900000}"/>
    <cellStyle name="Separador de milhares 4 4 2 7 2" xfId="36888" xr:uid="{00000000-0005-0000-0000-0000B3900000}"/>
    <cellStyle name="Separador de milhares 4 4 2 7 3" xfId="36889" xr:uid="{00000000-0005-0000-0000-0000B4900000}"/>
    <cellStyle name="Separador de milhares 4 4 2 8" xfId="36890" xr:uid="{00000000-0005-0000-0000-0000B5900000}"/>
    <cellStyle name="Separador de milhares 4 4 2 9" xfId="36891" xr:uid="{00000000-0005-0000-0000-0000B6900000}"/>
    <cellStyle name="Separador de milhares 4 4 3" xfId="36892" xr:uid="{00000000-0005-0000-0000-0000B7900000}"/>
    <cellStyle name="Separador de milhares 4 4 3 2" xfId="36893" xr:uid="{00000000-0005-0000-0000-0000B8900000}"/>
    <cellStyle name="Separador de milhares 4 4 3 3" xfId="36894" xr:uid="{00000000-0005-0000-0000-0000B9900000}"/>
    <cellStyle name="Separador de milhares 4 4 4" xfId="36895" xr:uid="{00000000-0005-0000-0000-0000BA900000}"/>
    <cellStyle name="Separador de milhares 4 4 4 2" xfId="36896" xr:uid="{00000000-0005-0000-0000-0000BB900000}"/>
    <cellStyle name="Separador de milhares 4 4 4 2 2" xfId="36897" xr:uid="{00000000-0005-0000-0000-0000BC900000}"/>
    <cellStyle name="Separador de milhares 4 4 4 2 2 2" xfId="36898" xr:uid="{00000000-0005-0000-0000-0000BD900000}"/>
    <cellStyle name="Separador de milhares 4 4 4 2 2 2 2" xfId="36899" xr:uid="{00000000-0005-0000-0000-0000BE900000}"/>
    <cellStyle name="Separador de milhares 4 4 4 2 2 2 3" xfId="36900" xr:uid="{00000000-0005-0000-0000-0000BF900000}"/>
    <cellStyle name="Separador de milhares 4 4 4 2 2 3" xfId="36901" xr:uid="{00000000-0005-0000-0000-0000C0900000}"/>
    <cellStyle name="Separador de milhares 4 4 4 2 2 4" xfId="36902" xr:uid="{00000000-0005-0000-0000-0000C1900000}"/>
    <cellStyle name="Separador de milhares 4 4 4 2 3" xfId="36903" xr:uid="{00000000-0005-0000-0000-0000C2900000}"/>
    <cellStyle name="Separador de milhares 4 4 4 2 3 2" xfId="36904" xr:uid="{00000000-0005-0000-0000-0000C3900000}"/>
    <cellStyle name="Separador de milhares 4 4 4 2 3 2 2" xfId="36905" xr:uid="{00000000-0005-0000-0000-0000C4900000}"/>
    <cellStyle name="Separador de milhares 4 4 4 2 3 2 3" xfId="36906" xr:uid="{00000000-0005-0000-0000-0000C5900000}"/>
    <cellStyle name="Separador de milhares 4 4 4 2 3 3" xfId="36907" xr:uid="{00000000-0005-0000-0000-0000C6900000}"/>
    <cellStyle name="Separador de milhares 4 4 4 2 3 4" xfId="36908" xr:uid="{00000000-0005-0000-0000-0000C7900000}"/>
    <cellStyle name="Separador de milhares 4 4 4 2 4" xfId="36909" xr:uid="{00000000-0005-0000-0000-0000C8900000}"/>
    <cellStyle name="Separador de milhares 4 4 4 2 4 2" xfId="36910" xr:uid="{00000000-0005-0000-0000-0000C9900000}"/>
    <cellStyle name="Separador de milhares 4 4 4 2 4 2 2" xfId="36911" xr:uid="{00000000-0005-0000-0000-0000CA900000}"/>
    <cellStyle name="Separador de milhares 4 4 4 2 4 2 3" xfId="36912" xr:uid="{00000000-0005-0000-0000-0000CB900000}"/>
    <cellStyle name="Separador de milhares 4 4 4 2 4 3" xfId="36913" xr:uid="{00000000-0005-0000-0000-0000CC900000}"/>
    <cellStyle name="Separador de milhares 4 4 4 2 4 4" xfId="36914" xr:uid="{00000000-0005-0000-0000-0000CD900000}"/>
    <cellStyle name="Separador de milhares 4 4 4 2 5" xfId="36915" xr:uid="{00000000-0005-0000-0000-0000CE900000}"/>
    <cellStyle name="Separador de milhares 4 4 4 2 5 2" xfId="36916" xr:uid="{00000000-0005-0000-0000-0000CF900000}"/>
    <cellStyle name="Separador de milhares 4 4 4 2 5 3" xfId="36917" xr:uid="{00000000-0005-0000-0000-0000D0900000}"/>
    <cellStyle name="Separador de milhares 4 4 4 2 6" xfId="36918" xr:uid="{00000000-0005-0000-0000-0000D1900000}"/>
    <cellStyle name="Separador de milhares 4 4 4 2 7" xfId="36919" xr:uid="{00000000-0005-0000-0000-0000D2900000}"/>
    <cellStyle name="Separador de milhares 4 4 4 3" xfId="36920" xr:uid="{00000000-0005-0000-0000-0000D3900000}"/>
    <cellStyle name="Separador de milhares 4 4 4 3 2" xfId="36921" xr:uid="{00000000-0005-0000-0000-0000D4900000}"/>
    <cellStyle name="Separador de milhares 4 4 4 3 2 2" xfId="36922" xr:uid="{00000000-0005-0000-0000-0000D5900000}"/>
    <cellStyle name="Separador de milhares 4 4 4 3 2 3" xfId="36923" xr:uid="{00000000-0005-0000-0000-0000D6900000}"/>
    <cellStyle name="Separador de milhares 4 4 4 3 3" xfId="36924" xr:uid="{00000000-0005-0000-0000-0000D7900000}"/>
    <cellStyle name="Separador de milhares 4 4 4 3 4" xfId="36925" xr:uid="{00000000-0005-0000-0000-0000D8900000}"/>
    <cellStyle name="Separador de milhares 4 4 4 4" xfId="36926" xr:uid="{00000000-0005-0000-0000-0000D9900000}"/>
    <cellStyle name="Separador de milhares 4 4 4 4 2" xfId="36927" xr:uid="{00000000-0005-0000-0000-0000DA900000}"/>
    <cellStyle name="Separador de milhares 4 4 4 4 2 2" xfId="36928" xr:uid="{00000000-0005-0000-0000-0000DB900000}"/>
    <cellStyle name="Separador de milhares 4 4 4 4 2 3" xfId="36929" xr:uid="{00000000-0005-0000-0000-0000DC900000}"/>
    <cellStyle name="Separador de milhares 4 4 4 4 3" xfId="36930" xr:uid="{00000000-0005-0000-0000-0000DD900000}"/>
    <cellStyle name="Separador de milhares 4 4 4 4 4" xfId="36931" xr:uid="{00000000-0005-0000-0000-0000DE900000}"/>
    <cellStyle name="Separador de milhares 4 4 4 5" xfId="36932" xr:uid="{00000000-0005-0000-0000-0000DF900000}"/>
    <cellStyle name="Separador de milhares 4 4 4 5 2" xfId="36933" xr:uid="{00000000-0005-0000-0000-0000E0900000}"/>
    <cellStyle name="Separador de milhares 4 4 4 5 2 2" xfId="36934" xr:uid="{00000000-0005-0000-0000-0000E1900000}"/>
    <cellStyle name="Separador de milhares 4 4 4 5 2 3" xfId="36935" xr:uid="{00000000-0005-0000-0000-0000E2900000}"/>
    <cellStyle name="Separador de milhares 4 4 4 5 3" xfId="36936" xr:uid="{00000000-0005-0000-0000-0000E3900000}"/>
    <cellStyle name="Separador de milhares 4 4 4 5 4" xfId="36937" xr:uid="{00000000-0005-0000-0000-0000E4900000}"/>
    <cellStyle name="Separador de milhares 4 4 4 6" xfId="36938" xr:uid="{00000000-0005-0000-0000-0000E5900000}"/>
    <cellStyle name="Separador de milhares 4 4 4 6 2" xfId="36939" xr:uid="{00000000-0005-0000-0000-0000E6900000}"/>
    <cellStyle name="Separador de milhares 4 4 4 6 3" xfId="36940" xr:uid="{00000000-0005-0000-0000-0000E7900000}"/>
    <cellStyle name="Separador de milhares 4 4 4 7" xfId="36941" xr:uid="{00000000-0005-0000-0000-0000E8900000}"/>
    <cellStyle name="Separador de milhares 4 4 4 8" xfId="36942" xr:uid="{00000000-0005-0000-0000-0000E9900000}"/>
    <cellStyle name="Separador de milhares 4 4 5" xfId="36943" xr:uid="{00000000-0005-0000-0000-0000EA900000}"/>
    <cellStyle name="Separador de milhares 4 4 6" xfId="36944" xr:uid="{00000000-0005-0000-0000-0000EB900000}"/>
    <cellStyle name="Separador de milhares 4 4 7" xfId="36945" xr:uid="{00000000-0005-0000-0000-0000EC900000}"/>
    <cellStyle name="Separador de milhares 4 5" xfId="36946" xr:uid="{00000000-0005-0000-0000-0000ED900000}"/>
    <cellStyle name="Separador de milhares 4 5 10" xfId="36947" xr:uid="{00000000-0005-0000-0000-0000EE900000}"/>
    <cellStyle name="Separador de milhares 4 5 11" xfId="36948" xr:uid="{00000000-0005-0000-0000-0000EF900000}"/>
    <cellStyle name="Separador de milhares 4 5 2" xfId="36949" xr:uid="{00000000-0005-0000-0000-0000F0900000}"/>
    <cellStyle name="Separador de milhares 4 5 2 2" xfId="36950" xr:uid="{00000000-0005-0000-0000-0000F1900000}"/>
    <cellStyle name="Separador de milhares 4 5 2 2 2" xfId="36951" xr:uid="{00000000-0005-0000-0000-0000F2900000}"/>
    <cellStyle name="Separador de milhares 4 5 2 2 2 2" xfId="36952" xr:uid="{00000000-0005-0000-0000-0000F3900000}"/>
    <cellStyle name="Separador de milhares 4 5 2 2 2 2 2" xfId="36953" xr:uid="{00000000-0005-0000-0000-0000F4900000}"/>
    <cellStyle name="Separador de milhares 4 5 2 2 2 2 3" xfId="36954" xr:uid="{00000000-0005-0000-0000-0000F5900000}"/>
    <cellStyle name="Separador de milhares 4 5 2 2 2 3" xfId="36955" xr:uid="{00000000-0005-0000-0000-0000F6900000}"/>
    <cellStyle name="Separador de milhares 4 5 2 2 2 4" xfId="36956" xr:uid="{00000000-0005-0000-0000-0000F7900000}"/>
    <cellStyle name="Separador de milhares 4 5 2 2 3" xfId="36957" xr:uid="{00000000-0005-0000-0000-0000F8900000}"/>
    <cellStyle name="Separador de milhares 4 5 2 2 3 2" xfId="36958" xr:uid="{00000000-0005-0000-0000-0000F9900000}"/>
    <cellStyle name="Separador de milhares 4 5 2 2 3 2 2" xfId="36959" xr:uid="{00000000-0005-0000-0000-0000FA900000}"/>
    <cellStyle name="Separador de milhares 4 5 2 2 3 2 3" xfId="36960" xr:uid="{00000000-0005-0000-0000-0000FB900000}"/>
    <cellStyle name="Separador de milhares 4 5 2 2 3 3" xfId="36961" xr:uid="{00000000-0005-0000-0000-0000FC900000}"/>
    <cellStyle name="Separador de milhares 4 5 2 2 3 4" xfId="36962" xr:uid="{00000000-0005-0000-0000-0000FD900000}"/>
    <cellStyle name="Separador de milhares 4 5 2 2 4" xfId="36963" xr:uid="{00000000-0005-0000-0000-0000FE900000}"/>
    <cellStyle name="Separador de milhares 4 5 2 2 4 2" xfId="36964" xr:uid="{00000000-0005-0000-0000-0000FF900000}"/>
    <cellStyle name="Separador de milhares 4 5 2 2 4 2 2" xfId="36965" xr:uid="{00000000-0005-0000-0000-000000910000}"/>
    <cellStyle name="Separador de milhares 4 5 2 2 4 2 3" xfId="36966" xr:uid="{00000000-0005-0000-0000-000001910000}"/>
    <cellStyle name="Separador de milhares 4 5 2 2 4 3" xfId="36967" xr:uid="{00000000-0005-0000-0000-000002910000}"/>
    <cellStyle name="Separador de milhares 4 5 2 2 4 4" xfId="36968" xr:uid="{00000000-0005-0000-0000-000003910000}"/>
    <cellStyle name="Separador de milhares 4 5 2 2 5" xfId="36969" xr:uid="{00000000-0005-0000-0000-000004910000}"/>
    <cellStyle name="Separador de milhares 4 5 2 2 5 2" xfId="36970" xr:uid="{00000000-0005-0000-0000-000005910000}"/>
    <cellStyle name="Separador de milhares 4 5 2 2 5 3" xfId="36971" xr:uid="{00000000-0005-0000-0000-000006910000}"/>
    <cellStyle name="Separador de milhares 4 5 2 2 6" xfId="36972" xr:uid="{00000000-0005-0000-0000-000007910000}"/>
    <cellStyle name="Separador de milhares 4 5 2 2 7" xfId="36973" xr:uid="{00000000-0005-0000-0000-000008910000}"/>
    <cellStyle name="Separador de milhares 4 5 2 3" xfId="36974" xr:uid="{00000000-0005-0000-0000-000009910000}"/>
    <cellStyle name="Separador de milhares 4 5 2 3 2" xfId="36975" xr:uid="{00000000-0005-0000-0000-00000A910000}"/>
    <cellStyle name="Separador de milhares 4 5 2 3 2 2" xfId="36976" xr:uid="{00000000-0005-0000-0000-00000B910000}"/>
    <cellStyle name="Separador de milhares 4 5 2 3 2 3" xfId="36977" xr:uid="{00000000-0005-0000-0000-00000C910000}"/>
    <cellStyle name="Separador de milhares 4 5 2 3 3" xfId="36978" xr:uid="{00000000-0005-0000-0000-00000D910000}"/>
    <cellStyle name="Separador de milhares 4 5 2 3 4" xfId="36979" xr:uid="{00000000-0005-0000-0000-00000E910000}"/>
    <cellStyle name="Separador de milhares 4 5 2 4" xfId="36980" xr:uid="{00000000-0005-0000-0000-00000F910000}"/>
    <cellStyle name="Separador de milhares 4 5 2 4 2" xfId="36981" xr:uid="{00000000-0005-0000-0000-000010910000}"/>
    <cellStyle name="Separador de milhares 4 5 2 4 2 2" xfId="36982" xr:uid="{00000000-0005-0000-0000-000011910000}"/>
    <cellStyle name="Separador de milhares 4 5 2 4 2 3" xfId="36983" xr:uid="{00000000-0005-0000-0000-000012910000}"/>
    <cellStyle name="Separador de milhares 4 5 2 4 3" xfId="36984" xr:uid="{00000000-0005-0000-0000-000013910000}"/>
    <cellStyle name="Separador de milhares 4 5 2 4 4" xfId="36985" xr:uid="{00000000-0005-0000-0000-000014910000}"/>
    <cellStyle name="Separador de milhares 4 5 2 5" xfId="36986" xr:uid="{00000000-0005-0000-0000-000015910000}"/>
    <cellStyle name="Separador de milhares 4 5 2 5 2" xfId="36987" xr:uid="{00000000-0005-0000-0000-000016910000}"/>
    <cellStyle name="Separador de milhares 4 5 2 5 2 2" xfId="36988" xr:uid="{00000000-0005-0000-0000-000017910000}"/>
    <cellStyle name="Separador de milhares 4 5 2 5 2 3" xfId="36989" xr:uid="{00000000-0005-0000-0000-000018910000}"/>
    <cellStyle name="Separador de milhares 4 5 2 5 3" xfId="36990" xr:uid="{00000000-0005-0000-0000-000019910000}"/>
    <cellStyle name="Separador de milhares 4 5 2 5 4" xfId="36991" xr:uid="{00000000-0005-0000-0000-00001A910000}"/>
    <cellStyle name="Separador de milhares 4 5 2 6" xfId="36992" xr:uid="{00000000-0005-0000-0000-00001B910000}"/>
    <cellStyle name="Separador de milhares 4 5 2 6 2" xfId="36993" xr:uid="{00000000-0005-0000-0000-00001C910000}"/>
    <cellStyle name="Separador de milhares 4 5 2 6 3" xfId="36994" xr:uid="{00000000-0005-0000-0000-00001D910000}"/>
    <cellStyle name="Separador de milhares 4 5 2 7" xfId="36995" xr:uid="{00000000-0005-0000-0000-00001E910000}"/>
    <cellStyle name="Separador de milhares 4 5 2 8" xfId="36996" xr:uid="{00000000-0005-0000-0000-00001F910000}"/>
    <cellStyle name="Separador de milhares 4 5 2 9" xfId="36997" xr:uid="{00000000-0005-0000-0000-000020910000}"/>
    <cellStyle name="Separador de milhares 4 5 3" xfId="36998" xr:uid="{00000000-0005-0000-0000-000021910000}"/>
    <cellStyle name="Separador de milhares 4 5 3 2" xfId="36999" xr:uid="{00000000-0005-0000-0000-000022910000}"/>
    <cellStyle name="Separador de milhares 4 5 3 2 2" xfId="37000" xr:uid="{00000000-0005-0000-0000-000023910000}"/>
    <cellStyle name="Separador de milhares 4 5 3 2 2 2" xfId="37001" xr:uid="{00000000-0005-0000-0000-000024910000}"/>
    <cellStyle name="Separador de milhares 4 5 3 2 2 3" xfId="37002" xr:uid="{00000000-0005-0000-0000-000025910000}"/>
    <cellStyle name="Separador de milhares 4 5 3 2 3" xfId="37003" xr:uid="{00000000-0005-0000-0000-000026910000}"/>
    <cellStyle name="Separador de milhares 4 5 3 2 4" xfId="37004" xr:uid="{00000000-0005-0000-0000-000027910000}"/>
    <cellStyle name="Separador de milhares 4 5 3 3" xfId="37005" xr:uid="{00000000-0005-0000-0000-000028910000}"/>
    <cellStyle name="Separador de milhares 4 5 3 3 2" xfId="37006" xr:uid="{00000000-0005-0000-0000-000029910000}"/>
    <cellStyle name="Separador de milhares 4 5 3 3 2 2" xfId="37007" xr:uid="{00000000-0005-0000-0000-00002A910000}"/>
    <cellStyle name="Separador de milhares 4 5 3 3 2 3" xfId="37008" xr:uid="{00000000-0005-0000-0000-00002B910000}"/>
    <cellStyle name="Separador de milhares 4 5 3 3 3" xfId="37009" xr:uid="{00000000-0005-0000-0000-00002C910000}"/>
    <cellStyle name="Separador de milhares 4 5 3 3 4" xfId="37010" xr:uid="{00000000-0005-0000-0000-00002D910000}"/>
    <cellStyle name="Separador de milhares 4 5 3 4" xfId="37011" xr:uid="{00000000-0005-0000-0000-00002E910000}"/>
    <cellStyle name="Separador de milhares 4 5 3 4 2" xfId="37012" xr:uid="{00000000-0005-0000-0000-00002F910000}"/>
    <cellStyle name="Separador de milhares 4 5 3 4 2 2" xfId="37013" xr:uid="{00000000-0005-0000-0000-000030910000}"/>
    <cellStyle name="Separador de milhares 4 5 3 4 2 3" xfId="37014" xr:uid="{00000000-0005-0000-0000-000031910000}"/>
    <cellStyle name="Separador de milhares 4 5 3 4 3" xfId="37015" xr:uid="{00000000-0005-0000-0000-000032910000}"/>
    <cellStyle name="Separador de milhares 4 5 3 4 4" xfId="37016" xr:uid="{00000000-0005-0000-0000-000033910000}"/>
    <cellStyle name="Separador de milhares 4 5 3 5" xfId="37017" xr:uid="{00000000-0005-0000-0000-000034910000}"/>
    <cellStyle name="Separador de milhares 4 5 3 5 2" xfId="37018" xr:uid="{00000000-0005-0000-0000-000035910000}"/>
    <cellStyle name="Separador de milhares 4 5 3 5 3" xfId="37019" xr:uid="{00000000-0005-0000-0000-000036910000}"/>
    <cellStyle name="Separador de milhares 4 5 3 6" xfId="37020" xr:uid="{00000000-0005-0000-0000-000037910000}"/>
    <cellStyle name="Separador de milhares 4 5 3 7" xfId="37021" xr:uid="{00000000-0005-0000-0000-000038910000}"/>
    <cellStyle name="Separador de milhares 4 5 4" xfId="37022" xr:uid="{00000000-0005-0000-0000-000039910000}"/>
    <cellStyle name="Separador de milhares 4 5 5" xfId="37023" xr:uid="{00000000-0005-0000-0000-00003A910000}"/>
    <cellStyle name="Separador de milhares 4 5 5 2" xfId="37024" xr:uid="{00000000-0005-0000-0000-00003B910000}"/>
    <cellStyle name="Separador de milhares 4 5 5 2 2" xfId="37025" xr:uid="{00000000-0005-0000-0000-00003C910000}"/>
    <cellStyle name="Separador de milhares 4 5 5 2 3" xfId="37026" xr:uid="{00000000-0005-0000-0000-00003D910000}"/>
    <cellStyle name="Separador de milhares 4 5 5 3" xfId="37027" xr:uid="{00000000-0005-0000-0000-00003E910000}"/>
    <cellStyle name="Separador de milhares 4 5 5 4" xfId="37028" xr:uid="{00000000-0005-0000-0000-00003F910000}"/>
    <cellStyle name="Separador de milhares 4 5 6" xfId="37029" xr:uid="{00000000-0005-0000-0000-000040910000}"/>
    <cellStyle name="Separador de milhares 4 5 6 2" xfId="37030" xr:uid="{00000000-0005-0000-0000-000041910000}"/>
    <cellStyle name="Separador de milhares 4 5 6 2 2" xfId="37031" xr:uid="{00000000-0005-0000-0000-000042910000}"/>
    <cellStyle name="Separador de milhares 4 5 6 2 3" xfId="37032" xr:uid="{00000000-0005-0000-0000-000043910000}"/>
    <cellStyle name="Separador de milhares 4 5 6 3" xfId="37033" xr:uid="{00000000-0005-0000-0000-000044910000}"/>
    <cellStyle name="Separador de milhares 4 5 6 4" xfId="37034" xr:uid="{00000000-0005-0000-0000-000045910000}"/>
    <cellStyle name="Separador de milhares 4 5 7" xfId="37035" xr:uid="{00000000-0005-0000-0000-000046910000}"/>
    <cellStyle name="Separador de milhares 4 5 7 2" xfId="37036" xr:uid="{00000000-0005-0000-0000-000047910000}"/>
    <cellStyle name="Separador de milhares 4 5 7 2 2" xfId="37037" xr:uid="{00000000-0005-0000-0000-000048910000}"/>
    <cellStyle name="Separador de milhares 4 5 7 2 3" xfId="37038" xr:uid="{00000000-0005-0000-0000-000049910000}"/>
    <cellStyle name="Separador de milhares 4 5 7 3" xfId="37039" xr:uid="{00000000-0005-0000-0000-00004A910000}"/>
    <cellStyle name="Separador de milhares 4 5 7 4" xfId="37040" xr:uid="{00000000-0005-0000-0000-00004B910000}"/>
    <cellStyle name="Separador de milhares 4 5 8" xfId="37041" xr:uid="{00000000-0005-0000-0000-00004C910000}"/>
    <cellStyle name="Separador de milhares 4 5 8 2" xfId="37042" xr:uid="{00000000-0005-0000-0000-00004D910000}"/>
    <cellStyle name="Separador de milhares 4 5 8 3" xfId="37043" xr:uid="{00000000-0005-0000-0000-00004E910000}"/>
    <cellStyle name="Separador de milhares 4 5 9" xfId="37044" xr:uid="{00000000-0005-0000-0000-00004F910000}"/>
    <cellStyle name="Separador de milhares 4 6" xfId="37045" xr:uid="{00000000-0005-0000-0000-000050910000}"/>
    <cellStyle name="Separador de milhares 4 6 2" xfId="37046" xr:uid="{00000000-0005-0000-0000-000051910000}"/>
    <cellStyle name="Separador de milhares 4 6 3" xfId="37047" xr:uid="{00000000-0005-0000-0000-000052910000}"/>
    <cellStyle name="Separador de milhares 4 6 4" xfId="37048" xr:uid="{00000000-0005-0000-0000-000053910000}"/>
    <cellStyle name="Separador de milhares 4 7" xfId="37049" xr:uid="{00000000-0005-0000-0000-000054910000}"/>
    <cellStyle name="Separador de milhares 4 8" xfId="37050" xr:uid="{00000000-0005-0000-0000-000055910000}"/>
    <cellStyle name="Separador de milhares 4 8 2" xfId="37051" xr:uid="{00000000-0005-0000-0000-000056910000}"/>
    <cellStyle name="Separador de milhares 4 8 2 2" xfId="37052" xr:uid="{00000000-0005-0000-0000-000057910000}"/>
    <cellStyle name="Separador de milhares 4 8 2 2 2" xfId="37053" xr:uid="{00000000-0005-0000-0000-000058910000}"/>
    <cellStyle name="Separador de milhares 4 8 2 2 2 2" xfId="37054" xr:uid="{00000000-0005-0000-0000-000059910000}"/>
    <cellStyle name="Separador de milhares 4 8 2 2 2 3" xfId="37055" xr:uid="{00000000-0005-0000-0000-00005A910000}"/>
    <cellStyle name="Separador de milhares 4 8 2 2 3" xfId="37056" xr:uid="{00000000-0005-0000-0000-00005B910000}"/>
    <cellStyle name="Separador de milhares 4 8 2 2 4" xfId="37057" xr:uid="{00000000-0005-0000-0000-00005C910000}"/>
    <cellStyle name="Separador de milhares 4 8 2 3" xfId="37058" xr:uid="{00000000-0005-0000-0000-00005D910000}"/>
    <cellStyle name="Separador de milhares 4 8 2 3 2" xfId="37059" xr:uid="{00000000-0005-0000-0000-00005E910000}"/>
    <cellStyle name="Separador de milhares 4 8 2 3 2 2" xfId="37060" xr:uid="{00000000-0005-0000-0000-00005F910000}"/>
    <cellStyle name="Separador de milhares 4 8 2 3 2 3" xfId="37061" xr:uid="{00000000-0005-0000-0000-000060910000}"/>
    <cellStyle name="Separador de milhares 4 8 2 3 3" xfId="37062" xr:uid="{00000000-0005-0000-0000-000061910000}"/>
    <cellStyle name="Separador de milhares 4 8 2 3 4" xfId="37063" xr:uid="{00000000-0005-0000-0000-000062910000}"/>
    <cellStyle name="Separador de milhares 4 8 2 4" xfId="37064" xr:uid="{00000000-0005-0000-0000-000063910000}"/>
    <cellStyle name="Separador de milhares 4 8 2 4 2" xfId="37065" xr:uid="{00000000-0005-0000-0000-000064910000}"/>
    <cellStyle name="Separador de milhares 4 8 2 4 2 2" xfId="37066" xr:uid="{00000000-0005-0000-0000-000065910000}"/>
    <cellStyle name="Separador de milhares 4 8 2 4 2 3" xfId="37067" xr:uid="{00000000-0005-0000-0000-000066910000}"/>
    <cellStyle name="Separador de milhares 4 8 2 4 3" xfId="37068" xr:uid="{00000000-0005-0000-0000-000067910000}"/>
    <cellStyle name="Separador de milhares 4 8 2 4 4" xfId="37069" xr:uid="{00000000-0005-0000-0000-000068910000}"/>
    <cellStyle name="Separador de milhares 4 8 2 5" xfId="37070" xr:uid="{00000000-0005-0000-0000-000069910000}"/>
    <cellStyle name="Separador de milhares 4 8 2 5 2" xfId="37071" xr:uid="{00000000-0005-0000-0000-00006A910000}"/>
    <cellStyle name="Separador de milhares 4 8 2 5 3" xfId="37072" xr:uid="{00000000-0005-0000-0000-00006B910000}"/>
    <cellStyle name="Separador de milhares 4 8 2 6" xfId="37073" xr:uid="{00000000-0005-0000-0000-00006C910000}"/>
    <cellStyle name="Separador de milhares 4 8 2 7" xfId="37074" xr:uid="{00000000-0005-0000-0000-00006D910000}"/>
    <cellStyle name="Separador de milhares 4 8 3" xfId="37075" xr:uid="{00000000-0005-0000-0000-00006E910000}"/>
    <cellStyle name="Separador de milhares 4 8 3 2" xfId="37076" xr:uid="{00000000-0005-0000-0000-00006F910000}"/>
    <cellStyle name="Separador de milhares 4 8 3 2 2" xfId="37077" xr:uid="{00000000-0005-0000-0000-000070910000}"/>
    <cellStyle name="Separador de milhares 4 8 3 2 3" xfId="37078" xr:uid="{00000000-0005-0000-0000-000071910000}"/>
    <cellStyle name="Separador de milhares 4 8 3 3" xfId="37079" xr:uid="{00000000-0005-0000-0000-000072910000}"/>
    <cellStyle name="Separador de milhares 4 8 3 4" xfId="37080" xr:uid="{00000000-0005-0000-0000-000073910000}"/>
    <cellStyle name="Separador de milhares 4 8 4" xfId="37081" xr:uid="{00000000-0005-0000-0000-000074910000}"/>
    <cellStyle name="Separador de milhares 4 8 4 2" xfId="37082" xr:uid="{00000000-0005-0000-0000-000075910000}"/>
    <cellStyle name="Separador de milhares 4 8 4 2 2" xfId="37083" xr:uid="{00000000-0005-0000-0000-000076910000}"/>
    <cellStyle name="Separador de milhares 4 8 4 2 3" xfId="37084" xr:uid="{00000000-0005-0000-0000-000077910000}"/>
    <cellStyle name="Separador de milhares 4 8 4 3" xfId="37085" xr:uid="{00000000-0005-0000-0000-000078910000}"/>
    <cellStyle name="Separador de milhares 4 8 4 4" xfId="37086" xr:uid="{00000000-0005-0000-0000-000079910000}"/>
    <cellStyle name="Separador de milhares 4 8 5" xfId="37087" xr:uid="{00000000-0005-0000-0000-00007A910000}"/>
    <cellStyle name="Separador de milhares 4 8 5 2" xfId="37088" xr:uid="{00000000-0005-0000-0000-00007B910000}"/>
    <cellStyle name="Separador de milhares 4 8 5 2 2" xfId="37089" xr:uid="{00000000-0005-0000-0000-00007C910000}"/>
    <cellStyle name="Separador de milhares 4 8 5 2 3" xfId="37090" xr:uid="{00000000-0005-0000-0000-00007D910000}"/>
    <cellStyle name="Separador de milhares 4 8 5 3" xfId="37091" xr:uid="{00000000-0005-0000-0000-00007E910000}"/>
    <cellStyle name="Separador de milhares 4 8 5 4" xfId="37092" xr:uid="{00000000-0005-0000-0000-00007F910000}"/>
    <cellStyle name="Separador de milhares 4 8 6" xfId="37093" xr:uid="{00000000-0005-0000-0000-000080910000}"/>
    <cellStyle name="Separador de milhares 4 8 6 2" xfId="37094" xr:uid="{00000000-0005-0000-0000-000081910000}"/>
    <cellStyle name="Separador de milhares 4 8 6 3" xfId="37095" xr:uid="{00000000-0005-0000-0000-000082910000}"/>
    <cellStyle name="Separador de milhares 4 8 7" xfId="37096" xr:uid="{00000000-0005-0000-0000-000083910000}"/>
    <cellStyle name="Separador de milhares 4 8 8" xfId="37097" xr:uid="{00000000-0005-0000-0000-000084910000}"/>
    <cellStyle name="Separador de milhares 4 9" xfId="37098" xr:uid="{00000000-0005-0000-0000-000085910000}"/>
    <cellStyle name="Separador de milhares 4 9 2" xfId="37099" xr:uid="{00000000-0005-0000-0000-000086910000}"/>
    <cellStyle name="Separador de milhares 4 9 2 2" xfId="37100" xr:uid="{00000000-0005-0000-0000-000087910000}"/>
    <cellStyle name="Separador de milhares 4 9 2 2 2" xfId="37101" xr:uid="{00000000-0005-0000-0000-000088910000}"/>
    <cellStyle name="Separador de milhares 4 9 2 2 2 2" xfId="37102" xr:uid="{00000000-0005-0000-0000-000089910000}"/>
    <cellStyle name="Separador de milhares 4 9 2 2 2 3" xfId="37103" xr:uid="{00000000-0005-0000-0000-00008A910000}"/>
    <cellStyle name="Separador de milhares 4 9 2 2 3" xfId="37104" xr:uid="{00000000-0005-0000-0000-00008B910000}"/>
    <cellStyle name="Separador de milhares 4 9 2 2 4" xfId="37105" xr:uid="{00000000-0005-0000-0000-00008C910000}"/>
    <cellStyle name="Separador de milhares 4 9 2 3" xfId="37106" xr:uid="{00000000-0005-0000-0000-00008D910000}"/>
    <cellStyle name="Separador de milhares 4 9 2 3 2" xfId="37107" xr:uid="{00000000-0005-0000-0000-00008E910000}"/>
    <cellStyle name="Separador de milhares 4 9 2 3 2 2" xfId="37108" xr:uid="{00000000-0005-0000-0000-00008F910000}"/>
    <cellStyle name="Separador de milhares 4 9 2 3 2 3" xfId="37109" xr:uid="{00000000-0005-0000-0000-000090910000}"/>
    <cellStyle name="Separador de milhares 4 9 2 3 3" xfId="37110" xr:uid="{00000000-0005-0000-0000-000091910000}"/>
    <cellStyle name="Separador de milhares 4 9 2 3 4" xfId="37111" xr:uid="{00000000-0005-0000-0000-000092910000}"/>
    <cellStyle name="Separador de milhares 4 9 2 4" xfId="37112" xr:uid="{00000000-0005-0000-0000-000093910000}"/>
    <cellStyle name="Separador de milhares 4 9 2 4 2" xfId="37113" xr:uid="{00000000-0005-0000-0000-000094910000}"/>
    <cellStyle name="Separador de milhares 4 9 2 4 2 2" xfId="37114" xr:uid="{00000000-0005-0000-0000-000095910000}"/>
    <cellStyle name="Separador de milhares 4 9 2 4 2 3" xfId="37115" xr:uid="{00000000-0005-0000-0000-000096910000}"/>
    <cellStyle name="Separador de milhares 4 9 2 4 3" xfId="37116" xr:uid="{00000000-0005-0000-0000-000097910000}"/>
    <cellStyle name="Separador de milhares 4 9 2 4 4" xfId="37117" xr:uid="{00000000-0005-0000-0000-000098910000}"/>
    <cellStyle name="Separador de milhares 4 9 2 5" xfId="37118" xr:uid="{00000000-0005-0000-0000-000099910000}"/>
    <cellStyle name="Separador de milhares 4 9 2 5 2" xfId="37119" xr:uid="{00000000-0005-0000-0000-00009A910000}"/>
    <cellStyle name="Separador de milhares 4 9 2 5 3" xfId="37120" xr:uid="{00000000-0005-0000-0000-00009B910000}"/>
    <cellStyle name="Separador de milhares 4 9 2 6" xfId="37121" xr:uid="{00000000-0005-0000-0000-00009C910000}"/>
    <cellStyle name="Separador de milhares 4 9 2 7" xfId="37122" xr:uid="{00000000-0005-0000-0000-00009D910000}"/>
    <cellStyle name="Separador de milhares 4 9 3" xfId="37123" xr:uid="{00000000-0005-0000-0000-00009E910000}"/>
    <cellStyle name="Separador de milhares 4 9 3 2" xfId="37124" xr:uid="{00000000-0005-0000-0000-00009F910000}"/>
    <cellStyle name="Separador de milhares 4 9 3 2 2" xfId="37125" xr:uid="{00000000-0005-0000-0000-0000A0910000}"/>
    <cellStyle name="Separador de milhares 4 9 3 2 3" xfId="37126" xr:uid="{00000000-0005-0000-0000-0000A1910000}"/>
    <cellStyle name="Separador de milhares 4 9 3 3" xfId="37127" xr:uid="{00000000-0005-0000-0000-0000A2910000}"/>
    <cellStyle name="Separador de milhares 4 9 3 4" xfId="37128" xr:uid="{00000000-0005-0000-0000-0000A3910000}"/>
    <cellStyle name="Separador de milhares 4 9 4" xfId="37129" xr:uid="{00000000-0005-0000-0000-0000A4910000}"/>
    <cellStyle name="Separador de milhares 4 9 4 2" xfId="37130" xr:uid="{00000000-0005-0000-0000-0000A5910000}"/>
    <cellStyle name="Separador de milhares 4 9 4 2 2" xfId="37131" xr:uid="{00000000-0005-0000-0000-0000A6910000}"/>
    <cellStyle name="Separador de milhares 4 9 4 2 3" xfId="37132" xr:uid="{00000000-0005-0000-0000-0000A7910000}"/>
    <cellStyle name="Separador de milhares 4 9 4 3" xfId="37133" xr:uid="{00000000-0005-0000-0000-0000A8910000}"/>
    <cellStyle name="Separador de milhares 4 9 4 4" xfId="37134" xr:uid="{00000000-0005-0000-0000-0000A9910000}"/>
    <cellStyle name="Separador de milhares 4 9 5" xfId="37135" xr:uid="{00000000-0005-0000-0000-0000AA910000}"/>
    <cellStyle name="Separador de milhares 4 9 5 2" xfId="37136" xr:uid="{00000000-0005-0000-0000-0000AB910000}"/>
    <cellStyle name="Separador de milhares 4 9 5 2 2" xfId="37137" xr:uid="{00000000-0005-0000-0000-0000AC910000}"/>
    <cellStyle name="Separador de milhares 4 9 5 2 3" xfId="37138" xr:uid="{00000000-0005-0000-0000-0000AD910000}"/>
    <cellStyle name="Separador de milhares 4 9 5 3" xfId="37139" xr:uid="{00000000-0005-0000-0000-0000AE910000}"/>
    <cellStyle name="Separador de milhares 4 9 5 4" xfId="37140" xr:uid="{00000000-0005-0000-0000-0000AF910000}"/>
    <cellStyle name="Separador de milhares 4 9 6" xfId="37141" xr:uid="{00000000-0005-0000-0000-0000B0910000}"/>
    <cellStyle name="Separador de milhares 4 9 6 2" xfId="37142" xr:uid="{00000000-0005-0000-0000-0000B1910000}"/>
    <cellStyle name="Separador de milhares 4 9 6 3" xfId="37143" xr:uid="{00000000-0005-0000-0000-0000B2910000}"/>
    <cellStyle name="Separador de milhares 4 9 7" xfId="37144" xr:uid="{00000000-0005-0000-0000-0000B3910000}"/>
    <cellStyle name="Separador de milhares 4 9 8" xfId="37145" xr:uid="{00000000-0005-0000-0000-0000B4910000}"/>
    <cellStyle name="Separador de milhares 4_Memória de Cálculo - BM 21 ANICUNS MARGEM ESQUERDA" xfId="37146" xr:uid="{00000000-0005-0000-0000-0000B5910000}"/>
    <cellStyle name="Separador de milhares 5" xfId="37147" xr:uid="{00000000-0005-0000-0000-0000B6910000}"/>
    <cellStyle name="Separador de milhares 5 10" xfId="37148" xr:uid="{00000000-0005-0000-0000-0000B7910000}"/>
    <cellStyle name="Separador de milhares 5 2" xfId="37149" xr:uid="{00000000-0005-0000-0000-0000B8910000}"/>
    <cellStyle name="Separador de milhares 5 2 2" xfId="37150" xr:uid="{00000000-0005-0000-0000-0000B9910000}"/>
    <cellStyle name="Separador de milhares 5 2 3" xfId="37151" xr:uid="{00000000-0005-0000-0000-0000BA910000}"/>
    <cellStyle name="Separador de milhares 5 3" xfId="37152" xr:uid="{00000000-0005-0000-0000-0000BB910000}"/>
    <cellStyle name="Separador de milhares 5 3 2" xfId="37153" xr:uid="{00000000-0005-0000-0000-0000BC910000}"/>
    <cellStyle name="Separador de milhares 5 3 2 2" xfId="37154" xr:uid="{00000000-0005-0000-0000-0000BD910000}"/>
    <cellStyle name="Separador de milhares 5 3 3" xfId="37155" xr:uid="{00000000-0005-0000-0000-0000BE910000}"/>
    <cellStyle name="Separador de milhares 5 3 3 2" xfId="37156" xr:uid="{00000000-0005-0000-0000-0000BF910000}"/>
    <cellStyle name="Separador de milhares 5 3 4" xfId="37157" xr:uid="{00000000-0005-0000-0000-0000C0910000}"/>
    <cellStyle name="Separador de milhares 5 4" xfId="37158" xr:uid="{00000000-0005-0000-0000-0000C1910000}"/>
    <cellStyle name="Separador de milhares 5 4 2" xfId="37159" xr:uid="{00000000-0005-0000-0000-0000C2910000}"/>
    <cellStyle name="Separador de milhares 5 4 3" xfId="37160" xr:uid="{00000000-0005-0000-0000-0000C3910000}"/>
    <cellStyle name="Separador de milhares 5 4 4" xfId="37161" xr:uid="{00000000-0005-0000-0000-0000C4910000}"/>
    <cellStyle name="Separador de milhares 5 4 5" xfId="37162" xr:uid="{00000000-0005-0000-0000-0000C5910000}"/>
    <cellStyle name="Separador de milhares 5 5" xfId="37163" xr:uid="{00000000-0005-0000-0000-0000C6910000}"/>
    <cellStyle name="Separador de milhares 5 5 2" xfId="37164" xr:uid="{00000000-0005-0000-0000-0000C7910000}"/>
    <cellStyle name="Separador de milhares 5 6" xfId="37165" xr:uid="{00000000-0005-0000-0000-0000C8910000}"/>
    <cellStyle name="Separador de milhares 5 7" xfId="37166" xr:uid="{00000000-0005-0000-0000-0000C9910000}"/>
    <cellStyle name="Separador de milhares 5 8" xfId="37167" xr:uid="{00000000-0005-0000-0000-0000CA910000}"/>
    <cellStyle name="Separador de milhares 5 9" xfId="37168" xr:uid="{00000000-0005-0000-0000-0000CB910000}"/>
    <cellStyle name="Separador de milhares 6" xfId="37169" xr:uid="{00000000-0005-0000-0000-0000CC910000}"/>
    <cellStyle name="Separador de milhares 6 2" xfId="37170" xr:uid="{00000000-0005-0000-0000-0000CD910000}"/>
    <cellStyle name="Separador de milhares 6 2 2" xfId="37171" xr:uid="{00000000-0005-0000-0000-0000CE910000}"/>
    <cellStyle name="Separador de milhares 6 2 2 2" xfId="37172" xr:uid="{00000000-0005-0000-0000-0000CF910000}"/>
    <cellStyle name="Separador de milhares 6 2 3" xfId="37173" xr:uid="{00000000-0005-0000-0000-0000D0910000}"/>
    <cellStyle name="Separador de milhares 6 2 4" xfId="43921" xr:uid="{00000000-0005-0000-0000-0000D1910000}"/>
    <cellStyle name="Separador de milhares 6 3" xfId="37174" xr:uid="{00000000-0005-0000-0000-0000D2910000}"/>
    <cellStyle name="Separador de milhares 7" xfId="37175" xr:uid="{00000000-0005-0000-0000-0000D3910000}"/>
    <cellStyle name="Separador de milhares 7 2" xfId="37176" xr:uid="{00000000-0005-0000-0000-0000D4910000}"/>
    <cellStyle name="Separador de milhares 7 3" xfId="37177" xr:uid="{00000000-0005-0000-0000-0000D5910000}"/>
    <cellStyle name="Separador de milhares 8" xfId="37178" xr:uid="{00000000-0005-0000-0000-0000D6910000}"/>
    <cellStyle name="Separador de milhares 8 2" xfId="37179" xr:uid="{00000000-0005-0000-0000-0000D7910000}"/>
    <cellStyle name="Separador de milhares 8 3" xfId="37180" xr:uid="{00000000-0005-0000-0000-0000D8910000}"/>
    <cellStyle name="Separador de milhares 9" xfId="37181" xr:uid="{00000000-0005-0000-0000-0000D9910000}"/>
    <cellStyle name="Separador de milhares 9 10" xfId="37182" xr:uid="{00000000-0005-0000-0000-0000DA910000}"/>
    <cellStyle name="Separador de milhares 9 11" xfId="37183" xr:uid="{00000000-0005-0000-0000-0000DB910000}"/>
    <cellStyle name="Separador de milhares 9 12" xfId="37184" xr:uid="{00000000-0005-0000-0000-0000DC910000}"/>
    <cellStyle name="Separador de milhares 9 13" xfId="37185" xr:uid="{00000000-0005-0000-0000-0000DD910000}"/>
    <cellStyle name="Separador de milhares 9 14" xfId="37186" xr:uid="{00000000-0005-0000-0000-0000DE910000}"/>
    <cellStyle name="Separador de milhares 9 2" xfId="37187" xr:uid="{00000000-0005-0000-0000-0000DF910000}"/>
    <cellStyle name="Separador de milhares 9 2 10" xfId="37188" xr:uid="{00000000-0005-0000-0000-0000E0910000}"/>
    <cellStyle name="Separador de milhares 9 2 10 2" xfId="37189" xr:uid="{00000000-0005-0000-0000-0000E1910000}"/>
    <cellStyle name="Separador de milhares 9 2 10 2 2" xfId="37190" xr:uid="{00000000-0005-0000-0000-0000E2910000}"/>
    <cellStyle name="Separador de milhares 9 2 10 2 2 2" xfId="37191" xr:uid="{00000000-0005-0000-0000-0000E3910000}"/>
    <cellStyle name="Separador de milhares 9 2 10 2 2 3" xfId="37192" xr:uid="{00000000-0005-0000-0000-0000E4910000}"/>
    <cellStyle name="Separador de milhares 9 2 10 2 3" xfId="37193" xr:uid="{00000000-0005-0000-0000-0000E5910000}"/>
    <cellStyle name="Separador de milhares 9 2 10 2 4" xfId="37194" xr:uid="{00000000-0005-0000-0000-0000E6910000}"/>
    <cellStyle name="Separador de milhares 9 2 10 3" xfId="37195" xr:uid="{00000000-0005-0000-0000-0000E7910000}"/>
    <cellStyle name="Separador de milhares 9 2 10 3 2" xfId="37196" xr:uid="{00000000-0005-0000-0000-0000E8910000}"/>
    <cellStyle name="Separador de milhares 9 2 10 3 2 2" xfId="37197" xr:uid="{00000000-0005-0000-0000-0000E9910000}"/>
    <cellStyle name="Separador de milhares 9 2 10 3 2 3" xfId="37198" xr:uid="{00000000-0005-0000-0000-0000EA910000}"/>
    <cellStyle name="Separador de milhares 9 2 10 3 3" xfId="37199" xr:uid="{00000000-0005-0000-0000-0000EB910000}"/>
    <cellStyle name="Separador de milhares 9 2 10 3 4" xfId="37200" xr:uid="{00000000-0005-0000-0000-0000EC910000}"/>
    <cellStyle name="Separador de milhares 9 2 10 4" xfId="37201" xr:uid="{00000000-0005-0000-0000-0000ED910000}"/>
    <cellStyle name="Separador de milhares 9 2 10 4 2" xfId="37202" xr:uid="{00000000-0005-0000-0000-0000EE910000}"/>
    <cellStyle name="Separador de milhares 9 2 10 4 2 2" xfId="37203" xr:uid="{00000000-0005-0000-0000-0000EF910000}"/>
    <cellStyle name="Separador de milhares 9 2 10 4 2 3" xfId="37204" xr:uid="{00000000-0005-0000-0000-0000F0910000}"/>
    <cellStyle name="Separador de milhares 9 2 10 4 3" xfId="37205" xr:uid="{00000000-0005-0000-0000-0000F1910000}"/>
    <cellStyle name="Separador de milhares 9 2 10 4 4" xfId="37206" xr:uid="{00000000-0005-0000-0000-0000F2910000}"/>
    <cellStyle name="Separador de milhares 9 2 10 5" xfId="37207" xr:uid="{00000000-0005-0000-0000-0000F3910000}"/>
    <cellStyle name="Separador de milhares 9 2 10 5 2" xfId="37208" xr:uid="{00000000-0005-0000-0000-0000F4910000}"/>
    <cellStyle name="Separador de milhares 9 2 10 5 3" xfId="37209" xr:uid="{00000000-0005-0000-0000-0000F5910000}"/>
    <cellStyle name="Separador de milhares 9 2 10 6" xfId="37210" xr:uid="{00000000-0005-0000-0000-0000F6910000}"/>
    <cellStyle name="Separador de milhares 9 2 10 7" xfId="37211" xr:uid="{00000000-0005-0000-0000-0000F7910000}"/>
    <cellStyle name="Separador de milhares 9 2 10 8" xfId="37212" xr:uid="{00000000-0005-0000-0000-0000F8910000}"/>
    <cellStyle name="Separador de milhares 9 2 10 9" xfId="37213" xr:uid="{00000000-0005-0000-0000-0000F9910000}"/>
    <cellStyle name="Separador de milhares 9 2 11" xfId="37214" xr:uid="{00000000-0005-0000-0000-0000FA910000}"/>
    <cellStyle name="Separador de milhares 9 2 11 2" xfId="37215" xr:uid="{00000000-0005-0000-0000-0000FB910000}"/>
    <cellStyle name="Separador de milhares 9 2 11 2 2" xfId="37216" xr:uid="{00000000-0005-0000-0000-0000FC910000}"/>
    <cellStyle name="Separador de milhares 9 2 11 2 3" xfId="37217" xr:uid="{00000000-0005-0000-0000-0000FD910000}"/>
    <cellStyle name="Separador de milhares 9 2 11 3" xfId="37218" xr:uid="{00000000-0005-0000-0000-0000FE910000}"/>
    <cellStyle name="Separador de milhares 9 2 11 4" xfId="37219" xr:uid="{00000000-0005-0000-0000-0000FF910000}"/>
    <cellStyle name="Separador de milhares 9 2 11 5" xfId="37220" xr:uid="{00000000-0005-0000-0000-000000920000}"/>
    <cellStyle name="Separador de milhares 9 2 11 6" xfId="37221" xr:uid="{00000000-0005-0000-0000-000001920000}"/>
    <cellStyle name="Separador de milhares 9 2 12" xfId="37222" xr:uid="{00000000-0005-0000-0000-000002920000}"/>
    <cellStyle name="Separador de milhares 9 2 12 2" xfId="37223" xr:uid="{00000000-0005-0000-0000-000003920000}"/>
    <cellStyle name="Separador de milhares 9 2 12 2 2" xfId="37224" xr:uid="{00000000-0005-0000-0000-000004920000}"/>
    <cellStyle name="Separador de milhares 9 2 12 2 3" xfId="37225" xr:uid="{00000000-0005-0000-0000-000005920000}"/>
    <cellStyle name="Separador de milhares 9 2 12 3" xfId="37226" xr:uid="{00000000-0005-0000-0000-000006920000}"/>
    <cellStyle name="Separador de milhares 9 2 12 4" xfId="37227" xr:uid="{00000000-0005-0000-0000-000007920000}"/>
    <cellStyle name="Separador de milhares 9 2 13" xfId="37228" xr:uid="{00000000-0005-0000-0000-000008920000}"/>
    <cellStyle name="Separador de milhares 9 2 13 2" xfId="37229" xr:uid="{00000000-0005-0000-0000-000009920000}"/>
    <cellStyle name="Separador de milhares 9 2 13 2 2" xfId="37230" xr:uid="{00000000-0005-0000-0000-00000A920000}"/>
    <cellStyle name="Separador de milhares 9 2 13 2 3" xfId="37231" xr:uid="{00000000-0005-0000-0000-00000B920000}"/>
    <cellStyle name="Separador de milhares 9 2 13 3" xfId="37232" xr:uid="{00000000-0005-0000-0000-00000C920000}"/>
    <cellStyle name="Separador de milhares 9 2 13 4" xfId="37233" xr:uid="{00000000-0005-0000-0000-00000D920000}"/>
    <cellStyle name="Separador de milhares 9 2 14" xfId="37234" xr:uid="{00000000-0005-0000-0000-00000E920000}"/>
    <cellStyle name="Separador de milhares 9 2 14 2" xfId="37235" xr:uid="{00000000-0005-0000-0000-00000F920000}"/>
    <cellStyle name="Separador de milhares 9 2 14 3" xfId="37236" xr:uid="{00000000-0005-0000-0000-000010920000}"/>
    <cellStyle name="Separador de milhares 9 2 15" xfId="37237" xr:uid="{00000000-0005-0000-0000-000011920000}"/>
    <cellStyle name="Separador de milhares 9 2 16" xfId="37238" xr:uid="{00000000-0005-0000-0000-000012920000}"/>
    <cellStyle name="Separador de milhares 9 2 17" xfId="37239" xr:uid="{00000000-0005-0000-0000-000013920000}"/>
    <cellStyle name="Separador de milhares 9 2 18" xfId="37240" xr:uid="{00000000-0005-0000-0000-000014920000}"/>
    <cellStyle name="Separador de milhares 9 2 19" xfId="37241" xr:uid="{00000000-0005-0000-0000-000015920000}"/>
    <cellStyle name="Separador de milhares 9 2 2" xfId="37242" xr:uid="{00000000-0005-0000-0000-000016920000}"/>
    <cellStyle name="Separador de milhares 9 2 2 10" xfId="37243" xr:uid="{00000000-0005-0000-0000-000017920000}"/>
    <cellStyle name="Separador de milhares 9 2 2 11" xfId="37244" xr:uid="{00000000-0005-0000-0000-000018920000}"/>
    <cellStyle name="Separador de milhares 9 2 2 12" xfId="37245" xr:uid="{00000000-0005-0000-0000-000019920000}"/>
    <cellStyle name="Separador de milhares 9 2 2 2" xfId="37246" xr:uid="{00000000-0005-0000-0000-00001A920000}"/>
    <cellStyle name="Separador de milhares 9 2 2 2 10" xfId="37247" xr:uid="{00000000-0005-0000-0000-00001B920000}"/>
    <cellStyle name="Separador de milhares 9 2 2 2 2" xfId="37248" xr:uid="{00000000-0005-0000-0000-00001C920000}"/>
    <cellStyle name="Separador de milhares 9 2 2 2 2 2" xfId="37249" xr:uid="{00000000-0005-0000-0000-00001D920000}"/>
    <cellStyle name="Separador de milhares 9 2 2 2 2 2 2" xfId="37250" xr:uid="{00000000-0005-0000-0000-00001E920000}"/>
    <cellStyle name="Separador de milhares 9 2 2 2 2 2 2 2" xfId="37251" xr:uid="{00000000-0005-0000-0000-00001F920000}"/>
    <cellStyle name="Separador de milhares 9 2 2 2 2 2 2 2 2" xfId="37252" xr:uid="{00000000-0005-0000-0000-000020920000}"/>
    <cellStyle name="Separador de milhares 9 2 2 2 2 2 2 2 3" xfId="37253" xr:uid="{00000000-0005-0000-0000-000021920000}"/>
    <cellStyle name="Separador de milhares 9 2 2 2 2 2 2 3" xfId="37254" xr:uid="{00000000-0005-0000-0000-000022920000}"/>
    <cellStyle name="Separador de milhares 9 2 2 2 2 2 2 4" xfId="37255" xr:uid="{00000000-0005-0000-0000-000023920000}"/>
    <cellStyle name="Separador de milhares 9 2 2 2 2 2 3" xfId="37256" xr:uid="{00000000-0005-0000-0000-000024920000}"/>
    <cellStyle name="Separador de milhares 9 2 2 2 2 2 3 2" xfId="37257" xr:uid="{00000000-0005-0000-0000-000025920000}"/>
    <cellStyle name="Separador de milhares 9 2 2 2 2 2 3 2 2" xfId="37258" xr:uid="{00000000-0005-0000-0000-000026920000}"/>
    <cellStyle name="Separador de milhares 9 2 2 2 2 2 3 2 3" xfId="37259" xr:uid="{00000000-0005-0000-0000-000027920000}"/>
    <cellStyle name="Separador de milhares 9 2 2 2 2 2 3 3" xfId="37260" xr:uid="{00000000-0005-0000-0000-000028920000}"/>
    <cellStyle name="Separador de milhares 9 2 2 2 2 2 3 4" xfId="37261" xr:uid="{00000000-0005-0000-0000-000029920000}"/>
    <cellStyle name="Separador de milhares 9 2 2 2 2 2 4" xfId="37262" xr:uid="{00000000-0005-0000-0000-00002A920000}"/>
    <cellStyle name="Separador de milhares 9 2 2 2 2 2 4 2" xfId="37263" xr:uid="{00000000-0005-0000-0000-00002B920000}"/>
    <cellStyle name="Separador de milhares 9 2 2 2 2 2 4 2 2" xfId="37264" xr:uid="{00000000-0005-0000-0000-00002C920000}"/>
    <cellStyle name="Separador de milhares 9 2 2 2 2 2 4 2 3" xfId="37265" xr:uid="{00000000-0005-0000-0000-00002D920000}"/>
    <cellStyle name="Separador de milhares 9 2 2 2 2 2 4 3" xfId="37266" xr:uid="{00000000-0005-0000-0000-00002E920000}"/>
    <cellStyle name="Separador de milhares 9 2 2 2 2 2 4 4" xfId="37267" xr:uid="{00000000-0005-0000-0000-00002F920000}"/>
    <cellStyle name="Separador de milhares 9 2 2 2 2 2 5" xfId="37268" xr:uid="{00000000-0005-0000-0000-000030920000}"/>
    <cellStyle name="Separador de milhares 9 2 2 2 2 2 5 2" xfId="37269" xr:uid="{00000000-0005-0000-0000-000031920000}"/>
    <cellStyle name="Separador de milhares 9 2 2 2 2 2 5 3" xfId="37270" xr:uid="{00000000-0005-0000-0000-000032920000}"/>
    <cellStyle name="Separador de milhares 9 2 2 2 2 2 6" xfId="37271" xr:uid="{00000000-0005-0000-0000-000033920000}"/>
    <cellStyle name="Separador de milhares 9 2 2 2 2 2 7" xfId="37272" xr:uid="{00000000-0005-0000-0000-000034920000}"/>
    <cellStyle name="Separador de milhares 9 2 2 2 2 3" xfId="37273" xr:uid="{00000000-0005-0000-0000-000035920000}"/>
    <cellStyle name="Separador de milhares 9 2 2 2 2 3 2" xfId="37274" xr:uid="{00000000-0005-0000-0000-000036920000}"/>
    <cellStyle name="Separador de milhares 9 2 2 2 2 3 2 2" xfId="37275" xr:uid="{00000000-0005-0000-0000-000037920000}"/>
    <cellStyle name="Separador de milhares 9 2 2 2 2 3 2 3" xfId="37276" xr:uid="{00000000-0005-0000-0000-000038920000}"/>
    <cellStyle name="Separador de milhares 9 2 2 2 2 3 3" xfId="37277" xr:uid="{00000000-0005-0000-0000-000039920000}"/>
    <cellStyle name="Separador de milhares 9 2 2 2 2 3 4" xfId="37278" xr:uid="{00000000-0005-0000-0000-00003A920000}"/>
    <cellStyle name="Separador de milhares 9 2 2 2 2 4" xfId="37279" xr:uid="{00000000-0005-0000-0000-00003B920000}"/>
    <cellStyle name="Separador de milhares 9 2 2 2 2 4 2" xfId="37280" xr:uid="{00000000-0005-0000-0000-00003C920000}"/>
    <cellStyle name="Separador de milhares 9 2 2 2 2 4 2 2" xfId="37281" xr:uid="{00000000-0005-0000-0000-00003D920000}"/>
    <cellStyle name="Separador de milhares 9 2 2 2 2 4 2 3" xfId="37282" xr:uid="{00000000-0005-0000-0000-00003E920000}"/>
    <cellStyle name="Separador de milhares 9 2 2 2 2 4 3" xfId="37283" xr:uid="{00000000-0005-0000-0000-00003F920000}"/>
    <cellStyle name="Separador de milhares 9 2 2 2 2 4 4" xfId="37284" xr:uid="{00000000-0005-0000-0000-000040920000}"/>
    <cellStyle name="Separador de milhares 9 2 2 2 2 5" xfId="37285" xr:uid="{00000000-0005-0000-0000-000041920000}"/>
    <cellStyle name="Separador de milhares 9 2 2 2 2 5 2" xfId="37286" xr:uid="{00000000-0005-0000-0000-000042920000}"/>
    <cellStyle name="Separador de milhares 9 2 2 2 2 5 2 2" xfId="37287" xr:uid="{00000000-0005-0000-0000-000043920000}"/>
    <cellStyle name="Separador de milhares 9 2 2 2 2 5 2 3" xfId="37288" xr:uid="{00000000-0005-0000-0000-000044920000}"/>
    <cellStyle name="Separador de milhares 9 2 2 2 2 5 3" xfId="37289" xr:uid="{00000000-0005-0000-0000-000045920000}"/>
    <cellStyle name="Separador de milhares 9 2 2 2 2 5 4" xfId="37290" xr:uid="{00000000-0005-0000-0000-000046920000}"/>
    <cellStyle name="Separador de milhares 9 2 2 2 2 6" xfId="37291" xr:uid="{00000000-0005-0000-0000-000047920000}"/>
    <cellStyle name="Separador de milhares 9 2 2 2 2 6 2" xfId="37292" xr:uid="{00000000-0005-0000-0000-000048920000}"/>
    <cellStyle name="Separador de milhares 9 2 2 2 2 6 3" xfId="37293" xr:uid="{00000000-0005-0000-0000-000049920000}"/>
    <cellStyle name="Separador de milhares 9 2 2 2 2 7" xfId="37294" xr:uid="{00000000-0005-0000-0000-00004A920000}"/>
    <cellStyle name="Separador de milhares 9 2 2 2 2 8" xfId="37295" xr:uid="{00000000-0005-0000-0000-00004B920000}"/>
    <cellStyle name="Separador de milhares 9 2 2 2 2 9" xfId="37296" xr:uid="{00000000-0005-0000-0000-00004C920000}"/>
    <cellStyle name="Separador de milhares 9 2 2 2 3" xfId="37297" xr:uid="{00000000-0005-0000-0000-00004D920000}"/>
    <cellStyle name="Separador de milhares 9 2 2 2 3 2" xfId="37298" xr:uid="{00000000-0005-0000-0000-00004E920000}"/>
    <cellStyle name="Separador de milhares 9 2 2 2 3 2 2" xfId="37299" xr:uid="{00000000-0005-0000-0000-00004F920000}"/>
    <cellStyle name="Separador de milhares 9 2 2 2 3 2 2 2" xfId="37300" xr:uid="{00000000-0005-0000-0000-000050920000}"/>
    <cellStyle name="Separador de milhares 9 2 2 2 3 2 2 3" xfId="37301" xr:uid="{00000000-0005-0000-0000-000051920000}"/>
    <cellStyle name="Separador de milhares 9 2 2 2 3 2 3" xfId="37302" xr:uid="{00000000-0005-0000-0000-000052920000}"/>
    <cellStyle name="Separador de milhares 9 2 2 2 3 2 4" xfId="37303" xr:uid="{00000000-0005-0000-0000-000053920000}"/>
    <cellStyle name="Separador de milhares 9 2 2 2 3 3" xfId="37304" xr:uid="{00000000-0005-0000-0000-000054920000}"/>
    <cellStyle name="Separador de milhares 9 2 2 2 3 3 2" xfId="37305" xr:uid="{00000000-0005-0000-0000-000055920000}"/>
    <cellStyle name="Separador de milhares 9 2 2 2 3 3 2 2" xfId="37306" xr:uid="{00000000-0005-0000-0000-000056920000}"/>
    <cellStyle name="Separador de milhares 9 2 2 2 3 3 2 3" xfId="37307" xr:uid="{00000000-0005-0000-0000-000057920000}"/>
    <cellStyle name="Separador de milhares 9 2 2 2 3 3 3" xfId="37308" xr:uid="{00000000-0005-0000-0000-000058920000}"/>
    <cellStyle name="Separador de milhares 9 2 2 2 3 3 4" xfId="37309" xr:uid="{00000000-0005-0000-0000-000059920000}"/>
    <cellStyle name="Separador de milhares 9 2 2 2 3 4" xfId="37310" xr:uid="{00000000-0005-0000-0000-00005A920000}"/>
    <cellStyle name="Separador de milhares 9 2 2 2 3 4 2" xfId="37311" xr:uid="{00000000-0005-0000-0000-00005B920000}"/>
    <cellStyle name="Separador de milhares 9 2 2 2 3 4 2 2" xfId="37312" xr:uid="{00000000-0005-0000-0000-00005C920000}"/>
    <cellStyle name="Separador de milhares 9 2 2 2 3 4 2 3" xfId="37313" xr:uid="{00000000-0005-0000-0000-00005D920000}"/>
    <cellStyle name="Separador de milhares 9 2 2 2 3 4 3" xfId="37314" xr:uid="{00000000-0005-0000-0000-00005E920000}"/>
    <cellStyle name="Separador de milhares 9 2 2 2 3 4 4" xfId="37315" xr:uid="{00000000-0005-0000-0000-00005F920000}"/>
    <cellStyle name="Separador de milhares 9 2 2 2 3 5" xfId="37316" xr:uid="{00000000-0005-0000-0000-000060920000}"/>
    <cellStyle name="Separador de milhares 9 2 2 2 3 5 2" xfId="37317" xr:uid="{00000000-0005-0000-0000-000061920000}"/>
    <cellStyle name="Separador de milhares 9 2 2 2 3 5 3" xfId="37318" xr:uid="{00000000-0005-0000-0000-000062920000}"/>
    <cellStyle name="Separador de milhares 9 2 2 2 3 6" xfId="37319" xr:uid="{00000000-0005-0000-0000-000063920000}"/>
    <cellStyle name="Separador de milhares 9 2 2 2 3 7" xfId="37320" xr:uid="{00000000-0005-0000-0000-000064920000}"/>
    <cellStyle name="Separador de milhares 9 2 2 2 4" xfId="37321" xr:uid="{00000000-0005-0000-0000-000065920000}"/>
    <cellStyle name="Separador de milhares 9 2 2 2 4 2" xfId="37322" xr:uid="{00000000-0005-0000-0000-000066920000}"/>
    <cellStyle name="Separador de milhares 9 2 2 2 4 2 2" xfId="37323" xr:uid="{00000000-0005-0000-0000-000067920000}"/>
    <cellStyle name="Separador de milhares 9 2 2 2 4 2 3" xfId="37324" xr:uid="{00000000-0005-0000-0000-000068920000}"/>
    <cellStyle name="Separador de milhares 9 2 2 2 4 3" xfId="37325" xr:uid="{00000000-0005-0000-0000-000069920000}"/>
    <cellStyle name="Separador de milhares 9 2 2 2 4 4" xfId="37326" xr:uid="{00000000-0005-0000-0000-00006A920000}"/>
    <cellStyle name="Separador de milhares 9 2 2 2 5" xfId="37327" xr:uid="{00000000-0005-0000-0000-00006B920000}"/>
    <cellStyle name="Separador de milhares 9 2 2 2 5 2" xfId="37328" xr:uid="{00000000-0005-0000-0000-00006C920000}"/>
    <cellStyle name="Separador de milhares 9 2 2 2 5 2 2" xfId="37329" xr:uid="{00000000-0005-0000-0000-00006D920000}"/>
    <cellStyle name="Separador de milhares 9 2 2 2 5 2 3" xfId="37330" xr:uid="{00000000-0005-0000-0000-00006E920000}"/>
    <cellStyle name="Separador de milhares 9 2 2 2 5 3" xfId="37331" xr:uid="{00000000-0005-0000-0000-00006F920000}"/>
    <cellStyle name="Separador de milhares 9 2 2 2 5 4" xfId="37332" xr:uid="{00000000-0005-0000-0000-000070920000}"/>
    <cellStyle name="Separador de milhares 9 2 2 2 6" xfId="37333" xr:uid="{00000000-0005-0000-0000-000071920000}"/>
    <cellStyle name="Separador de milhares 9 2 2 2 6 2" xfId="37334" xr:uid="{00000000-0005-0000-0000-000072920000}"/>
    <cellStyle name="Separador de milhares 9 2 2 2 6 2 2" xfId="37335" xr:uid="{00000000-0005-0000-0000-000073920000}"/>
    <cellStyle name="Separador de milhares 9 2 2 2 6 2 3" xfId="37336" xr:uid="{00000000-0005-0000-0000-000074920000}"/>
    <cellStyle name="Separador de milhares 9 2 2 2 6 3" xfId="37337" xr:uid="{00000000-0005-0000-0000-000075920000}"/>
    <cellStyle name="Separador de milhares 9 2 2 2 6 4" xfId="37338" xr:uid="{00000000-0005-0000-0000-000076920000}"/>
    <cellStyle name="Separador de milhares 9 2 2 2 7" xfId="37339" xr:uid="{00000000-0005-0000-0000-000077920000}"/>
    <cellStyle name="Separador de milhares 9 2 2 2 7 2" xfId="37340" xr:uid="{00000000-0005-0000-0000-000078920000}"/>
    <cellStyle name="Separador de milhares 9 2 2 2 7 3" xfId="37341" xr:uid="{00000000-0005-0000-0000-000079920000}"/>
    <cellStyle name="Separador de milhares 9 2 2 2 8" xfId="37342" xr:uid="{00000000-0005-0000-0000-00007A920000}"/>
    <cellStyle name="Separador de milhares 9 2 2 2 9" xfId="37343" xr:uid="{00000000-0005-0000-0000-00007B920000}"/>
    <cellStyle name="Separador de milhares 9 2 2 3" xfId="37344" xr:uid="{00000000-0005-0000-0000-00007C920000}"/>
    <cellStyle name="Separador de milhares 9 2 2 3 10" xfId="37345" xr:uid="{00000000-0005-0000-0000-00007D920000}"/>
    <cellStyle name="Separador de milhares 9 2 2 3 2" xfId="37346" xr:uid="{00000000-0005-0000-0000-00007E920000}"/>
    <cellStyle name="Separador de milhares 9 2 2 3 2 2" xfId="37347" xr:uid="{00000000-0005-0000-0000-00007F920000}"/>
    <cellStyle name="Separador de milhares 9 2 2 3 2 2 2" xfId="37348" xr:uid="{00000000-0005-0000-0000-000080920000}"/>
    <cellStyle name="Separador de milhares 9 2 2 3 2 2 2 2" xfId="37349" xr:uid="{00000000-0005-0000-0000-000081920000}"/>
    <cellStyle name="Separador de milhares 9 2 2 3 2 2 2 3" xfId="37350" xr:uid="{00000000-0005-0000-0000-000082920000}"/>
    <cellStyle name="Separador de milhares 9 2 2 3 2 2 3" xfId="37351" xr:uid="{00000000-0005-0000-0000-000083920000}"/>
    <cellStyle name="Separador de milhares 9 2 2 3 2 2 4" xfId="37352" xr:uid="{00000000-0005-0000-0000-000084920000}"/>
    <cellStyle name="Separador de milhares 9 2 2 3 2 3" xfId="37353" xr:uid="{00000000-0005-0000-0000-000085920000}"/>
    <cellStyle name="Separador de milhares 9 2 2 3 2 3 2" xfId="37354" xr:uid="{00000000-0005-0000-0000-000086920000}"/>
    <cellStyle name="Separador de milhares 9 2 2 3 2 3 2 2" xfId="37355" xr:uid="{00000000-0005-0000-0000-000087920000}"/>
    <cellStyle name="Separador de milhares 9 2 2 3 2 3 2 3" xfId="37356" xr:uid="{00000000-0005-0000-0000-000088920000}"/>
    <cellStyle name="Separador de milhares 9 2 2 3 2 3 3" xfId="37357" xr:uid="{00000000-0005-0000-0000-000089920000}"/>
    <cellStyle name="Separador de milhares 9 2 2 3 2 3 4" xfId="37358" xr:uid="{00000000-0005-0000-0000-00008A920000}"/>
    <cellStyle name="Separador de milhares 9 2 2 3 2 4" xfId="37359" xr:uid="{00000000-0005-0000-0000-00008B920000}"/>
    <cellStyle name="Separador de milhares 9 2 2 3 2 4 2" xfId="37360" xr:uid="{00000000-0005-0000-0000-00008C920000}"/>
    <cellStyle name="Separador de milhares 9 2 2 3 2 4 2 2" xfId="37361" xr:uid="{00000000-0005-0000-0000-00008D920000}"/>
    <cellStyle name="Separador de milhares 9 2 2 3 2 4 2 3" xfId="37362" xr:uid="{00000000-0005-0000-0000-00008E920000}"/>
    <cellStyle name="Separador de milhares 9 2 2 3 2 4 3" xfId="37363" xr:uid="{00000000-0005-0000-0000-00008F920000}"/>
    <cellStyle name="Separador de milhares 9 2 2 3 2 4 4" xfId="37364" xr:uid="{00000000-0005-0000-0000-000090920000}"/>
    <cellStyle name="Separador de milhares 9 2 2 3 2 5" xfId="37365" xr:uid="{00000000-0005-0000-0000-000091920000}"/>
    <cellStyle name="Separador de milhares 9 2 2 3 2 5 2" xfId="37366" xr:uid="{00000000-0005-0000-0000-000092920000}"/>
    <cellStyle name="Separador de milhares 9 2 2 3 2 5 3" xfId="37367" xr:uid="{00000000-0005-0000-0000-000093920000}"/>
    <cellStyle name="Separador de milhares 9 2 2 3 2 6" xfId="37368" xr:uid="{00000000-0005-0000-0000-000094920000}"/>
    <cellStyle name="Separador de milhares 9 2 2 3 2 7" xfId="37369" xr:uid="{00000000-0005-0000-0000-000095920000}"/>
    <cellStyle name="Separador de milhares 9 2 2 3 3" xfId="37370" xr:uid="{00000000-0005-0000-0000-000096920000}"/>
    <cellStyle name="Separador de milhares 9 2 2 3 4" xfId="37371" xr:uid="{00000000-0005-0000-0000-000097920000}"/>
    <cellStyle name="Separador de milhares 9 2 2 3 4 2" xfId="37372" xr:uid="{00000000-0005-0000-0000-000098920000}"/>
    <cellStyle name="Separador de milhares 9 2 2 3 4 2 2" xfId="37373" xr:uid="{00000000-0005-0000-0000-000099920000}"/>
    <cellStyle name="Separador de milhares 9 2 2 3 4 2 3" xfId="37374" xr:uid="{00000000-0005-0000-0000-00009A920000}"/>
    <cellStyle name="Separador de milhares 9 2 2 3 4 3" xfId="37375" xr:uid="{00000000-0005-0000-0000-00009B920000}"/>
    <cellStyle name="Separador de milhares 9 2 2 3 4 4" xfId="37376" xr:uid="{00000000-0005-0000-0000-00009C920000}"/>
    <cellStyle name="Separador de milhares 9 2 2 3 5" xfId="37377" xr:uid="{00000000-0005-0000-0000-00009D920000}"/>
    <cellStyle name="Separador de milhares 9 2 2 3 5 2" xfId="37378" xr:uid="{00000000-0005-0000-0000-00009E920000}"/>
    <cellStyle name="Separador de milhares 9 2 2 3 5 2 2" xfId="37379" xr:uid="{00000000-0005-0000-0000-00009F920000}"/>
    <cellStyle name="Separador de milhares 9 2 2 3 5 2 3" xfId="37380" xr:uid="{00000000-0005-0000-0000-0000A0920000}"/>
    <cellStyle name="Separador de milhares 9 2 2 3 5 3" xfId="37381" xr:uid="{00000000-0005-0000-0000-0000A1920000}"/>
    <cellStyle name="Separador de milhares 9 2 2 3 5 4" xfId="37382" xr:uid="{00000000-0005-0000-0000-0000A2920000}"/>
    <cellStyle name="Separador de milhares 9 2 2 3 6" xfId="37383" xr:uid="{00000000-0005-0000-0000-0000A3920000}"/>
    <cellStyle name="Separador de milhares 9 2 2 3 6 2" xfId="37384" xr:uid="{00000000-0005-0000-0000-0000A4920000}"/>
    <cellStyle name="Separador de milhares 9 2 2 3 6 2 2" xfId="37385" xr:uid="{00000000-0005-0000-0000-0000A5920000}"/>
    <cellStyle name="Separador de milhares 9 2 2 3 6 2 3" xfId="37386" xr:uid="{00000000-0005-0000-0000-0000A6920000}"/>
    <cellStyle name="Separador de milhares 9 2 2 3 6 3" xfId="37387" xr:uid="{00000000-0005-0000-0000-0000A7920000}"/>
    <cellStyle name="Separador de milhares 9 2 2 3 6 4" xfId="37388" xr:uid="{00000000-0005-0000-0000-0000A8920000}"/>
    <cellStyle name="Separador de milhares 9 2 2 3 7" xfId="37389" xr:uid="{00000000-0005-0000-0000-0000A9920000}"/>
    <cellStyle name="Separador de milhares 9 2 2 3 7 2" xfId="37390" xr:uid="{00000000-0005-0000-0000-0000AA920000}"/>
    <cellStyle name="Separador de milhares 9 2 2 3 7 3" xfId="37391" xr:uid="{00000000-0005-0000-0000-0000AB920000}"/>
    <cellStyle name="Separador de milhares 9 2 2 3 8" xfId="37392" xr:uid="{00000000-0005-0000-0000-0000AC920000}"/>
    <cellStyle name="Separador de milhares 9 2 2 3 9" xfId="37393" xr:uid="{00000000-0005-0000-0000-0000AD920000}"/>
    <cellStyle name="Separador de milhares 9 2 2 4" xfId="37394" xr:uid="{00000000-0005-0000-0000-0000AE920000}"/>
    <cellStyle name="Separador de milhares 9 2 2 4 2" xfId="37395" xr:uid="{00000000-0005-0000-0000-0000AF920000}"/>
    <cellStyle name="Separador de milhares 9 2 2 4 2 2" xfId="37396" xr:uid="{00000000-0005-0000-0000-0000B0920000}"/>
    <cellStyle name="Separador de milhares 9 2 2 4 2 2 2" xfId="37397" xr:uid="{00000000-0005-0000-0000-0000B1920000}"/>
    <cellStyle name="Separador de milhares 9 2 2 4 2 2 2 2" xfId="37398" xr:uid="{00000000-0005-0000-0000-0000B2920000}"/>
    <cellStyle name="Separador de milhares 9 2 2 4 2 2 2 3" xfId="37399" xr:uid="{00000000-0005-0000-0000-0000B3920000}"/>
    <cellStyle name="Separador de milhares 9 2 2 4 2 2 3" xfId="37400" xr:uid="{00000000-0005-0000-0000-0000B4920000}"/>
    <cellStyle name="Separador de milhares 9 2 2 4 2 2 4" xfId="37401" xr:uid="{00000000-0005-0000-0000-0000B5920000}"/>
    <cellStyle name="Separador de milhares 9 2 2 4 2 3" xfId="37402" xr:uid="{00000000-0005-0000-0000-0000B6920000}"/>
    <cellStyle name="Separador de milhares 9 2 2 4 2 3 2" xfId="37403" xr:uid="{00000000-0005-0000-0000-0000B7920000}"/>
    <cellStyle name="Separador de milhares 9 2 2 4 2 3 2 2" xfId="37404" xr:uid="{00000000-0005-0000-0000-0000B8920000}"/>
    <cellStyle name="Separador de milhares 9 2 2 4 2 3 2 3" xfId="37405" xr:uid="{00000000-0005-0000-0000-0000B9920000}"/>
    <cellStyle name="Separador de milhares 9 2 2 4 2 3 3" xfId="37406" xr:uid="{00000000-0005-0000-0000-0000BA920000}"/>
    <cellStyle name="Separador de milhares 9 2 2 4 2 3 4" xfId="37407" xr:uid="{00000000-0005-0000-0000-0000BB920000}"/>
    <cellStyle name="Separador de milhares 9 2 2 4 2 4" xfId="37408" xr:uid="{00000000-0005-0000-0000-0000BC920000}"/>
    <cellStyle name="Separador de milhares 9 2 2 4 2 4 2" xfId="37409" xr:uid="{00000000-0005-0000-0000-0000BD920000}"/>
    <cellStyle name="Separador de milhares 9 2 2 4 2 4 2 2" xfId="37410" xr:uid="{00000000-0005-0000-0000-0000BE920000}"/>
    <cellStyle name="Separador de milhares 9 2 2 4 2 4 2 3" xfId="37411" xr:uid="{00000000-0005-0000-0000-0000BF920000}"/>
    <cellStyle name="Separador de milhares 9 2 2 4 2 4 3" xfId="37412" xr:uid="{00000000-0005-0000-0000-0000C0920000}"/>
    <cellStyle name="Separador de milhares 9 2 2 4 2 4 4" xfId="37413" xr:uid="{00000000-0005-0000-0000-0000C1920000}"/>
    <cellStyle name="Separador de milhares 9 2 2 4 2 5" xfId="37414" xr:uid="{00000000-0005-0000-0000-0000C2920000}"/>
    <cellStyle name="Separador de milhares 9 2 2 4 2 5 2" xfId="37415" xr:uid="{00000000-0005-0000-0000-0000C3920000}"/>
    <cellStyle name="Separador de milhares 9 2 2 4 2 5 3" xfId="37416" xr:uid="{00000000-0005-0000-0000-0000C4920000}"/>
    <cellStyle name="Separador de milhares 9 2 2 4 2 6" xfId="37417" xr:uid="{00000000-0005-0000-0000-0000C5920000}"/>
    <cellStyle name="Separador de milhares 9 2 2 4 2 7" xfId="37418" xr:uid="{00000000-0005-0000-0000-0000C6920000}"/>
    <cellStyle name="Separador de milhares 9 2 2 4 2 8" xfId="37419" xr:uid="{00000000-0005-0000-0000-0000C7920000}"/>
    <cellStyle name="Separador de milhares 9 2 2 4 3" xfId="37420" xr:uid="{00000000-0005-0000-0000-0000C8920000}"/>
    <cellStyle name="Separador de milhares 9 2 2 4 3 2" xfId="37421" xr:uid="{00000000-0005-0000-0000-0000C9920000}"/>
    <cellStyle name="Separador de milhares 9 2 2 4 3 2 2" xfId="37422" xr:uid="{00000000-0005-0000-0000-0000CA920000}"/>
    <cellStyle name="Separador de milhares 9 2 2 4 3 2 3" xfId="37423" xr:uid="{00000000-0005-0000-0000-0000CB920000}"/>
    <cellStyle name="Separador de milhares 9 2 2 4 3 3" xfId="37424" xr:uid="{00000000-0005-0000-0000-0000CC920000}"/>
    <cellStyle name="Separador de milhares 9 2 2 4 3 4" xfId="37425" xr:uid="{00000000-0005-0000-0000-0000CD920000}"/>
    <cellStyle name="Separador de milhares 9 2 2 4 4" xfId="37426" xr:uid="{00000000-0005-0000-0000-0000CE920000}"/>
    <cellStyle name="Separador de milhares 9 2 2 4 4 2" xfId="37427" xr:uid="{00000000-0005-0000-0000-0000CF920000}"/>
    <cellStyle name="Separador de milhares 9 2 2 4 4 2 2" xfId="37428" xr:uid="{00000000-0005-0000-0000-0000D0920000}"/>
    <cellStyle name="Separador de milhares 9 2 2 4 4 2 3" xfId="37429" xr:uid="{00000000-0005-0000-0000-0000D1920000}"/>
    <cellStyle name="Separador de milhares 9 2 2 4 4 3" xfId="37430" xr:uid="{00000000-0005-0000-0000-0000D2920000}"/>
    <cellStyle name="Separador de milhares 9 2 2 4 4 4" xfId="37431" xr:uid="{00000000-0005-0000-0000-0000D3920000}"/>
    <cellStyle name="Separador de milhares 9 2 2 4 5" xfId="37432" xr:uid="{00000000-0005-0000-0000-0000D4920000}"/>
    <cellStyle name="Separador de milhares 9 2 2 4 5 2" xfId="37433" xr:uid="{00000000-0005-0000-0000-0000D5920000}"/>
    <cellStyle name="Separador de milhares 9 2 2 4 5 2 2" xfId="37434" xr:uid="{00000000-0005-0000-0000-0000D6920000}"/>
    <cellStyle name="Separador de milhares 9 2 2 4 5 2 3" xfId="37435" xr:uid="{00000000-0005-0000-0000-0000D7920000}"/>
    <cellStyle name="Separador de milhares 9 2 2 4 5 3" xfId="37436" xr:uid="{00000000-0005-0000-0000-0000D8920000}"/>
    <cellStyle name="Separador de milhares 9 2 2 4 5 4" xfId="37437" xr:uid="{00000000-0005-0000-0000-0000D9920000}"/>
    <cellStyle name="Separador de milhares 9 2 2 4 6" xfId="37438" xr:uid="{00000000-0005-0000-0000-0000DA920000}"/>
    <cellStyle name="Separador de milhares 9 2 2 4 6 2" xfId="37439" xr:uid="{00000000-0005-0000-0000-0000DB920000}"/>
    <cellStyle name="Separador de milhares 9 2 2 4 6 3" xfId="37440" xr:uid="{00000000-0005-0000-0000-0000DC920000}"/>
    <cellStyle name="Separador de milhares 9 2 2 4 7" xfId="37441" xr:uid="{00000000-0005-0000-0000-0000DD920000}"/>
    <cellStyle name="Separador de milhares 9 2 2 4 8" xfId="37442" xr:uid="{00000000-0005-0000-0000-0000DE920000}"/>
    <cellStyle name="Separador de milhares 9 2 2 4 9" xfId="37443" xr:uid="{00000000-0005-0000-0000-0000DF920000}"/>
    <cellStyle name="Separador de milhares 9 2 2 5" xfId="37444" xr:uid="{00000000-0005-0000-0000-0000E0920000}"/>
    <cellStyle name="Separador de milhares 9 2 2 5 2" xfId="37445" xr:uid="{00000000-0005-0000-0000-0000E1920000}"/>
    <cellStyle name="Separador de milhares 9 2 2 5 2 2" xfId="37446" xr:uid="{00000000-0005-0000-0000-0000E2920000}"/>
    <cellStyle name="Separador de milhares 9 2 2 5 2 2 2" xfId="37447" xr:uid="{00000000-0005-0000-0000-0000E3920000}"/>
    <cellStyle name="Separador de milhares 9 2 2 5 2 2 3" xfId="37448" xr:uid="{00000000-0005-0000-0000-0000E4920000}"/>
    <cellStyle name="Separador de milhares 9 2 2 5 2 3" xfId="37449" xr:uid="{00000000-0005-0000-0000-0000E5920000}"/>
    <cellStyle name="Separador de milhares 9 2 2 5 2 4" xfId="37450" xr:uid="{00000000-0005-0000-0000-0000E6920000}"/>
    <cellStyle name="Separador de milhares 9 2 2 5 3" xfId="37451" xr:uid="{00000000-0005-0000-0000-0000E7920000}"/>
    <cellStyle name="Separador de milhares 9 2 2 5 3 2" xfId="37452" xr:uid="{00000000-0005-0000-0000-0000E8920000}"/>
    <cellStyle name="Separador de milhares 9 2 2 5 3 2 2" xfId="37453" xr:uid="{00000000-0005-0000-0000-0000E9920000}"/>
    <cellStyle name="Separador de milhares 9 2 2 5 3 2 3" xfId="37454" xr:uid="{00000000-0005-0000-0000-0000EA920000}"/>
    <cellStyle name="Separador de milhares 9 2 2 5 3 3" xfId="37455" xr:uid="{00000000-0005-0000-0000-0000EB920000}"/>
    <cellStyle name="Separador de milhares 9 2 2 5 3 4" xfId="37456" xr:uid="{00000000-0005-0000-0000-0000EC920000}"/>
    <cellStyle name="Separador de milhares 9 2 2 5 4" xfId="37457" xr:uid="{00000000-0005-0000-0000-0000ED920000}"/>
    <cellStyle name="Separador de milhares 9 2 2 5 4 2" xfId="37458" xr:uid="{00000000-0005-0000-0000-0000EE920000}"/>
    <cellStyle name="Separador de milhares 9 2 2 5 4 2 2" xfId="37459" xr:uid="{00000000-0005-0000-0000-0000EF920000}"/>
    <cellStyle name="Separador de milhares 9 2 2 5 4 2 3" xfId="37460" xr:uid="{00000000-0005-0000-0000-0000F0920000}"/>
    <cellStyle name="Separador de milhares 9 2 2 5 4 3" xfId="37461" xr:uid="{00000000-0005-0000-0000-0000F1920000}"/>
    <cellStyle name="Separador de milhares 9 2 2 5 4 4" xfId="37462" xr:uid="{00000000-0005-0000-0000-0000F2920000}"/>
    <cellStyle name="Separador de milhares 9 2 2 5 5" xfId="37463" xr:uid="{00000000-0005-0000-0000-0000F3920000}"/>
    <cellStyle name="Separador de milhares 9 2 2 5 5 2" xfId="37464" xr:uid="{00000000-0005-0000-0000-0000F4920000}"/>
    <cellStyle name="Separador de milhares 9 2 2 5 5 3" xfId="37465" xr:uid="{00000000-0005-0000-0000-0000F5920000}"/>
    <cellStyle name="Separador de milhares 9 2 2 5 6" xfId="37466" xr:uid="{00000000-0005-0000-0000-0000F6920000}"/>
    <cellStyle name="Separador de milhares 9 2 2 5 7" xfId="37467" xr:uid="{00000000-0005-0000-0000-0000F7920000}"/>
    <cellStyle name="Separador de milhares 9 2 2 5 8" xfId="37468" xr:uid="{00000000-0005-0000-0000-0000F8920000}"/>
    <cellStyle name="Separador de milhares 9 2 2 5 9" xfId="37469" xr:uid="{00000000-0005-0000-0000-0000F9920000}"/>
    <cellStyle name="Separador de milhares 9 2 2 6" xfId="37470" xr:uid="{00000000-0005-0000-0000-0000FA920000}"/>
    <cellStyle name="Separador de milhares 9 2 2 6 2" xfId="37471" xr:uid="{00000000-0005-0000-0000-0000FB920000}"/>
    <cellStyle name="Separador de milhares 9 2 2 6 2 2" xfId="37472" xr:uid="{00000000-0005-0000-0000-0000FC920000}"/>
    <cellStyle name="Separador de milhares 9 2 2 6 2 3" xfId="37473" xr:uid="{00000000-0005-0000-0000-0000FD920000}"/>
    <cellStyle name="Separador de milhares 9 2 2 6 3" xfId="37474" xr:uid="{00000000-0005-0000-0000-0000FE920000}"/>
    <cellStyle name="Separador de milhares 9 2 2 6 4" xfId="37475" xr:uid="{00000000-0005-0000-0000-0000FF920000}"/>
    <cellStyle name="Separador de milhares 9 2 2 7" xfId="37476" xr:uid="{00000000-0005-0000-0000-000000930000}"/>
    <cellStyle name="Separador de milhares 9 2 2 7 2" xfId="37477" xr:uid="{00000000-0005-0000-0000-000001930000}"/>
    <cellStyle name="Separador de milhares 9 2 2 7 2 2" xfId="37478" xr:uid="{00000000-0005-0000-0000-000002930000}"/>
    <cellStyle name="Separador de milhares 9 2 2 7 2 3" xfId="37479" xr:uid="{00000000-0005-0000-0000-000003930000}"/>
    <cellStyle name="Separador de milhares 9 2 2 7 3" xfId="37480" xr:uid="{00000000-0005-0000-0000-000004930000}"/>
    <cellStyle name="Separador de milhares 9 2 2 7 4" xfId="37481" xr:uid="{00000000-0005-0000-0000-000005930000}"/>
    <cellStyle name="Separador de milhares 9 2 2 8" xfId="37482" xr:uid="{00000000-0005-0000-0000-000006930000}"/>
    <cellStyle name="Separador de milhares 9 2 2 8 2" xfId="37483" xr:uid="{00000000-0005-0000-0000-000007930000}"/>
    <cellStyle name="Separador de milhares 9 2 2 8 2 2" xfId="37484" xr:uid="{00000000-0005-0000-0000-000008930000}"/>
    <cellStyle name="Separador de milhares 9 2 2 8 2 3" xfId="37485" xr:uid="{00000000-0005-0000-0000-000009930000}"/>
    <cellStyle name="Separador de milhares 9 2 2 8 3" xfId="37486" xr:uid="{00000000-0005-0000-0000-00000A930000}"/>
    <cellStyle name="Separador de milhares 9 2 2 8 4" xfId="37487" xr:uid="{00000000-0005-0000-0000-00000B930000}"/>
    <cellStyle name="Separador de milhares 9 2 2 9" xfId="37488" xr:uid="{00000000-0005-0000-0000-00000C930000}"/>
    <cellStyle name="Separador de milhares 9 2 2 9 2" xfId="37489" xr:uid="{00000000-0005-0000-0000-00000D930000}"/>
    <cellStyle name="Separador de milhares 9 2 2 9 3" xfId="37490" xr:uid="{00000000-0005-0000-0000-00000E930000}"/>
    <cellStyle name="Separador de milhares 9 2 20" xfId="37491" xr:uid="{00000000-0005-0000-0000-00000F930000}"/>
    <cellStyle name="Separador de milhares 9 2 21" xfId="37492" xr:uid="{00000000-0005-0000-0000-000010930000}"/>
    <cellStyle name="Separador de milhares 9 2 3" xfId="37493" xr:uid="{00000000-0005-0000-0000-000011930000}"/>
    <cellStyle name="Separador de milhares 9 2 3 10" xfId="37494" xr:uid="{00000000-0005-0000-0000-000012930000}"/>
    <cellStyle name="Separador de milhares 9 2 3 11" xfId="37495" xr:uid="{00000000-0005-0000-0000-000013930000}"/>
    <cellStyle name="Separador de milhares 9 2 3 2" xfId="37496" xr:uid="{00000000-0005-0000-0000-000014930000}"/>
    <cellStyle name="Separador de milhares 9 2 3 2 2" xfId="37497" xr:uid="{00000000-0005-0000-0000-000015930000}"/>
    <cellStyle name="Separador de milhares 9 2 3 2 2 2" xfId="37498" xr:uid="{00000000-0005-0000-0000-000016930000}"/>
    <cellStyle name="Separador de milhares 9 2 3 2 2 2 2" xfId="37499" xr:uid="{00000000-0005-0000-0000-000017930000}"/>
    <cellStyle name="Separador de milhares 9 2 3 2 2 2 2 2" xfId="37500" xr:uid="{00000000-0005-0000-0000-000018930000}"/>
    <cellStyle name="Separador de milhares 9 2 3 2 2 2 2 3" xfId="37501" xr:uid="{00000000-0005-0000-0000-000019930000}"/>
    <cellStyle name="Separador de milhares 9 2 3 2 2 2 3" xfId="37502" xr:uid="{00000000-0005-0000-0000-00001A930000}"/>
    <cellStyle name="Separador de milhares 9 2 3 2 2 2 4" xfId="37503" xr:uid="{00000000-0005-0000-0000-00001B930000}"/>
    <cellStyle name="Separador de milhares 9 2 3 2 2 3" xfId="37504" xr:uid="{00000000-0005-0000-0000-00001C930000}"/>
    <cellStyle name="Separador de milhares 9 2 3 2 2 3 2" xfId="37505" xr:uid="{00000000-0005-0000-0000-00001D930000}"/>
    <cellStyle name="Separador de milhares 9 2 3 2 2 3 2 2" xfId="37506" xr:uid="{00000000-0005-0000-0000-00001E930000}"/>
    <cellStyle name="Separador de milhares 9 2 3 2 2 3 2 3" xfId="37507" xr:uid="{00000000-0005-0000-0000-00001F930000}"/>
    <cellStyle name="Separador de milhares 9 2 3 2 2 3 3" xfId="37508" xr:uid="{00000000-0005-0000-0000-000020930000}"/>
    <cellStyle name="Separador de milhares 9 2 3 2 2 3 4" xfId="37509" xr:uid="{00000000-0005-0000-0000-000021930000}"/>
    <cellStyle name="Separador de milhares 9 2 3 2 2 4" xfId="37510" xr:uid="{00000000-0005-0000-0000-000022930000}"/>
    <cellStyle name="Separador de milhares 9 2 3 2 2 4 2" xfId="37511" xr:uid="{00000000-0005-0000-0000-000023930000}"/>
    <cellStyle name="Separador de milhares 9 2 3 2 2 4 2 2" xfId="37512" xr:uid="{00000000-0005-0000-0000-000024930000}"/>
    <cellStyle name="Separador de milhares 9 2 3 2 2 4 2 3" xfId="37513" xr:uid="{00000000-0005-0000-0000-000025930000}"/>
    <cellStyle name="Separador de milhares 9 2 3 2 2 4 3" xfId="37514" xr:uid="{00000000-0005-0000-0000-000026930000}"/>
    <cellStyle name="Separador de milhares 9 2 3 2 2 4 4" xfId="37515" xr:uid="{00000000-0005-0000-0000-000027930000}"/>
    <cellStyle name="Separador de milhares 9 2 3 2 2 5" xfId="37516" xr:uid="{00000000-0005-0000-0000-000028930000}"/>
    <cellStyle name="Separador de milhares 9 2 3 2 2 5 2" xfId="37517" xr:uid="{00000000-0005-0000-0000-000029930000}"/>
    <cellStyle name="Separador de milhares 9 2 3 2 2 5 3" xfId="37518" xr:uid="{00000000-0005-0000-0000-00002A930000}"/>
    <cellStyle name="Separador de milhares 9 2 3 2 2 6" xfId="37519" xr:uid="{00000000-0005-0000-0000-00002B930000}"/>
    <cellStyle name="Separador de milhares 9 2 3 2 2 7" xfId="37520" xr:uid="{00000000-0005-0000-0000-00002C930000}"/>
    <cellStyle name="Separador de milhares 9 2 3 2 3" xfId="37521" xr:uid="{00000000-0005-0000-0000-00002D930000}"/>
    <cellStyle name="Separador de milhares 9 2 3 2 3 2" xfId="37522" xr:uid="{00000000-0005-0000-0000-00002E930000}"/>
    <cellStyle name="Separador de milhares 9 2 3 2 3 2 2" xfId="37523" xr:uid="{00000000-0005-0000-0000-00002F930000}"/>
    <cellStyle name="Separador de milhares 9 2 3 2 3 2 3" xfId="37524" xr:uid="{00000000-0005-0000-0000-000030930000}"/>
    <cellStyle name="Separador de milhares 9 2 3 2 3 3" xfId="37525" xr:uid="{00000000-0005-0000-0000-000031930000}"/>
    <cellStyle name="Separador de milhares 9 2 3 2 3 4" xfId="37526" xr:uid="{00000000-0005-0000-0000-000032930000}"/>
    <cellStyle name="Separador de milhares 9 2 3 2 4" xfId="37527" xr:uid="{00000000-0005-0000-0000-000033930000}"/>
    <cellStyle name="Separador de milhares 9 2 3 2 4 2" xfId="37528" xr:uid="{00000000-0005-0000-0000-000034930000}"/>
    <cellStyle name="Separador de milhares 9 2 3 2 4 2 2" xfId="37529" xr:uid="{00000000-0005-0000-0000-000035930000}"/>
    <cellStyle name="Separador de milhares 9 2 3 2 4 2 3" xfId="37530" xr:uid="{00000000-0005-0000-0000-000036930000}"/>
    <cellStyle name="Separador de milhares 9 2 3 2 4 3" xfId="37531" xr:uid="{00000000-0005-0000-0000-000037930000}"/>
    <cellStyle name="Separador de milhares 9 2 3 2 4 4" xfId="37532" xr:uid="{00000000-0005-0000-0000-000038930000}"/>
    <cellStyle name="Separador de milhares 9 2 3 2 5" xfId="37533" xr:uid="{00000000-0005-0000-0000-000039930000}"/>
    <cellStyle name="Separador de milhares 9 2 3 2 5 2" xfId="37534" xr:uid="{00000000-0005-0000-0000-00003A930000}"/>
    <cellStyle name="Separador de milhares 9 2 3 2 5 2 2" xfId="37535" xr:uid="{00000000-0005-0000-0000-00003B930000}"/>
    <cellStyle name="Separador de milhares 9 2 3 2 5 2 3" xfId="37536" xr:uid="{00000000-0005-0000-0000-00003C930000}"/>
    <cellStyle name="Separador de milhares 9 2 3 2 5 3" xfId="37537" xr:uid="{00000000-0005-0000-0000-00003D930000}"/>
    <cellStyle name="Separador de milhares 9 2 3 2 5 4" xfId="37538" xr:uid="{00000000-0005-0000-0000-00003E930000}"/>
    <cellStyle name="Separador de milhares 9 2 3 2 6" xfId="37539" xr:uid="{00000000-0005-0000-0000-00003F930000}"/>
    <cellStyle name="Separador de milhares 9 2 3 2 6 2" xfId="37540" xr:uid="{00000000-0005-0000-0000-000040930000}"/>
    <cellStyle name="Separador de milhares 9 2 3 2 6 3" xfId="37541" xr:uid="{00000000-0005-0000-0000-000041930000}"/>
    <cellStyle name="Separador de milhares 9 2 3 2 7" xfId="37542" xr:uid="{00000000-0005-0000-0000-000042930000}"/>
    <cellStyle name="Separador de milhares 9 2 3 2 8" xfId="37543" xr:uid="{00000000-0005-0000-0000-000043930000}"/>
    <cellStyle name="Separador de milhares 9 2 3 2 9" xfId="37544" xr:uid="{00000000-0005-0000-0000-000044930000}"/>
    <cellStyle name="Separador de milhares 9 2 3 3" xfId="37545" xr:uid="{00000000-0005-0000-0000-000045930000}"/>
    <cellStyle name="Separador de milhares 9 2 3 3 2" xfId="37546" xr:uid="{00000000-0005-0000-0000-000046930000}"/>
    <cellStyle name="Separador de milhares 9 2 3 3 2 2" xfId="37547" xr:uid="{00000000-0005-0000-0000-000047930000}"/>
    <cellStyle name="Separador de milhares 9 2 3 3 2 2 2" xfId="37548" xr:uid="{00000000-0005-0000-0000-000048930000}"/>
    <cellStyle name="Separador de milhares 9 2 3 3 2 2 3" xfId="37549" xr:uid="{00000000-0005-0000-0000-000049930000}"/>
    <cellStyle name="Separador de milhares 9 2 3 3 2 3" xfId="37550" xr:uid="{00000000-0005-0000-0000-00004A930000}"/>
    <cellStyle name="Separador de milhares 9 2 3 3 2 4" xfId="37551" xr:uid="{00000000-0005-0000-0000-00004B930000}"/>
    <cellStyle name="Separador de milhares 9 2 3 3 3" xfId="37552" xr:uid="{00000000-0005-0000-0000-00004C930000}"/>
    <cellStyle name="Separador de milhares 9 2 3 3 3 2" xfId="37553" xr:uid="{00000000-0005-0000-0000-00004D930000}"/>
    <cellStyle name="Separador de milhares 9 2 3 3 3 2 2" xfId="37554" xr:uid="{00000000-0005-0000-0000-00004E930000}"/>
    <cellStyle name="Separador de milhares 9 2 3 3 3 2 3" xfId="37555" xr:uid="{00000000-0005-0000-0000-00004F930000}"/>
    <cellStyle name="Separador de milhares 9 2 3 3 3 3" xfId="37556" xr:uid="{00000000-0005-0000-0000-000050930000}"/>
    <cellStyle name="Separador de milhares 9 2 3 3 3 4" xfId="37557" xr:uid="{00000000-0005-0000-0000-000051930000}"/>
    <cellStyle name="Separador de milhares 9 2 3 3 4" xfId="37558" xr:uid="{00000000-0005-0000-0000-000052930000}"/>
    <cellStyle name="Separador de milhares 9 2 3 3 4 2" xfId="37559" xr:uid="{00000000-0005-0000-0000-000053930000}"/>
    <cellStyle name="Separador de milhares 9 2 3 3 4 2 2" xfId="37560" xr:uid="{00000000-0005-0000-0000-000054930000}"/>
    <cellStyle name="Separador de milhares 9 2 3 3 4 2 3" xfId="37561" xr:uid="{00000000-0005-0000-0000-000055930000}"/>
    <cellStyle name="Separador de milhares 9 2 3 3 4 3" xfId="37562" xr:uid="{00000000-0005-0000-0000-000056930000}"/>
    <cellStyle name="Separador de milhares 9 2 3 3 4 4" xfId="37563" xr:uid="{00000000-0005-0000-0000-000057930000}"/>
    <cellStyle name="Separador de milhares 9 2 3 3 5" xfId="37564" xr:uid="{00000000-0005-0000-0000-000058930000}"/>
    <cellStyle name="Separador de milhares 9 2 3 3 5 2" xfId="37565" xr:uid="{00000000-0005-0000-0000-000059930000}"/>
    <cellStyle name="Separador de milhares 9 2 3 3 5 3" xfId="37566" xr:uid="{00000000-0005-0000-0000-00005A930000}"/>
    <cellStyle name="Separador de milhares 9 2 3 3 6" xfId="37567" xr:uid="{00000000-0005-0000-0000-00005B930000}"/>
    <cellStyle name="Separador de milhares 9 2 3 3 7" xfId="37568" xr:uid="{00000000-0005-0000-0000-00005C930000}"/>
    <cellStyle name="Separador de milhares 9 2 3 3 8" xfId="37569" xr:uid="{00000000-0005-0000-0000-00005D930000}"/>
    <cellStyle name="Separador de milhares 9 2 3 4" xfId="37570" xr:uid="{00000000-0005-0000-0000-00005E930000}"/>
    <cellStyle name="Separador de milhares 9 2 3 5" xfId="37571" xr:uid="{00000000-0005-0000-0000-00005F930000}"/>
    <cellStyle name="Separador de milhares 9 2 3 5 2" xfId="37572" xr:uid="{00000000-0005-0000-0000-000060930000}"/>
    <cellStyle name="Separador de milhares 9 2 3 5 2 2" xfId="37573" xr:uid="{00000000-0005-0000-0000-000061930000}"/>
    <cellStyle name="Separador de milhares 9 2 3 5 2 3" xfId="37574" xr:uid="{00000000-0005-0000-0000-000062930000}"/>
    <cellStyle name="Separador de milhares 9 2 3 5 3" xfId="37575" xr:uid="{00000000-0005-0000-0000-000063930000}"/>
    <cellStyle name="Separador de milhares 9 2 3 5 4" xfId="37576" xr:uid="{00000000-0005-0000-0000-000064930000}"/>
    <cellStyle name="Separador de milhares 9 2 3 6" xfId="37577" xr:uid="{00000000-0005-0000-0000-000065930000}"/>
    <cellStyle name="Separador de milhares 9 2 3 6 2" xfId="37578" xr:uid="{00000000-0005-0000-0000-000066930000}"/>
    <cellStyle name="Separador de milhares 9 2 3 6 2 2" xfId="37579" xr:uid="{00000000-0005-0000-0000-000067930000}"/>
    <cellStyle name="Separador de milhares 9 2 3 6 2 3" xfId="37580" xr:uid="{00000000-0005-0000-0000-000068930000}"/>
    <cellStyle name="Separador de milhares 9 2 3 6 3" xfId="37581" xr:uid="{00000000-0005-0000-0000-000069930000}"/>
    <cellStyle name="Separador de milhares 9 2 3 6 4" xfId="37582" xr:uid="{00000000-0005-0000-0000-00006A930000}"/>
    <cellStyle name="Separador de milhares 9 2 3 7" xfId="37583" xr:uid="{00000000-0005-0000-0000-00006B930000}"/>
    <cellStyle name="Separador de milhares 9 2 3 7 2" xfId="37584" xr:uid="{00000000-0005-0000-0000-00006C930000}"/>
    <cellStyle name="Separador de milhares 9 2 3 7 2 2" xfId="37585" xr:uid="{00000000-0005-0000-0000-00006D930000}"/>
    <cellStyle name="Separador de milhares 9 2 3 7 2 3" xfId="37586" xr:uid="{00000000-0005-0000-0000-00006E930000}"/>
    <cellStyle name="Separador de milhares 9 2 3 7 3" xfId="37587" xr:uid="{00000000-0005-0000-0000-00006F930000}"/>
    <cellStyle name="Separador de milhares 9 2 3 7 4" xfId="37588" xr:uid="{00000000-0005-0000-0000-000070930000}"/>
    <cellStyle name="Separador de milhares 9 2 3 8" xfId="37589" xr:uid="{00000000-0005-0000-0000-000071930000}"/>
    <cellStyle name="Separador de milhares 9 2 3 8 2" xfId="37590" xr:uid="{00000000-0005-0000-0000-000072930000}"/>
    <cellStyle name="Separador de milhares 9 2 3 8 3" xfId="37591" xr:uid="{00000000-0005-0000-0000-000073930000}"/>
    <cellStyle name="Separador de milhares 9 2 3 9" xfId="37592" xr:uid="{00000000-0005-0000-0000-000074930000}"/>
    <cellStyle name="Separador de milhares 9 2 4" xfId="37593" xr:uid="{00000000-0005-0000-0000-000075930000}"/>
    <cellStyle name="Separador de milhares 9 2 4 10" xfId="37594" xr:uid="{00000000-0005-0000-0000-000076930000}"/>
    <cellStyle name="Separador de milhares 9 2 4 2" xfId="37595" xr:uid="{00000000-0005-0000-0000-000077930000}"/>
    <cellStyle name="Separador de milhares 9 2 4 2 2" xfId="37596" xr:uid="{00000000-0005-0000-0000-000078930000}"/>
    <cellStyle name="Separador de milhares 9 2 4 2 2 2" xfId="37597" xr:uid="{00000000-0005-0000-0000-000079930000}"/>
    <cellStyle name="Separador de milhares 9 2 4 2 2 2 2" xfId="37598" xr:uid="{00000000-0005-0000-0000-00007A930000}"/>
    <cellStyle name="Separador de milhares 9 2 4 2 2 2 3" xfId="37599" xr:uid="{00000000-0005-0000-0000-00007B930000}"/>
    <cellStyle name="Separador de milhares 9 2 4 2 2 3" xfId="37600" xr:uid="{00000000-0005-0000-0000-00007C930000}"/>
    <cellStyle name="Separador de milhares 9 2 4 2 2 4" xfId="37601" xr:uid="{00000000-0005-0000-0000-00007D930000}"/>
    <cellStyle name="Separador de milhares 9 2 4 2 3" xfId="37602" xr:uid="{00000000-0005-0000-0000-00007E930000}"/>
    <cellStyle name="Separador de milhares 9 2 4 2 3 2" xfId="37603" xr:uid="{00000000-0005-0000-0000-00007F930000}"/>
    <cellStyle name="Separador de milhares 9 2 4 2 3 2 2" xfId="37604" xr:uid="{00000000-0005-0000-0000-000080930000}"/>
    <cellStyle name="Separador de milhares 9 2 4 2 3 2 3" xfId="37605" xr:uid="{00000000-0005-0000-0000-000081930000}"/>
    <cellStyle name="Separador de milhares 9 2 4 2 3 3" xfId="37606" xr:uid="{00000000-0005-0000-0000-000082930000}"/>
    <cellStyle name="Separador de milhares 9 2 4 2 3 4" xfId="37607" xr:uid="{00000000-0005-0000-0000-000083930000}"/>
    <cellStyle name="Separador de milhares 9 2 4 2 4" xfId="37608" xr:uid="{00000000-0005-0000-0000-000084930000}"/>
    <cellStyle name="Separador de milhares 9 2 4 2 4 2" xfId="37609" xr:uid="{00000000-0005-0000-0000-000085930000}"/>
    <cellStyle name="Separador de milhares 9 2 4 2 4 2 2" xfId="37610" xr:uid="{00000000-0005-0000-0000-000086930000}"/>
    <cellStyle name="Separador de milhares 9 2 4 2 4 2 3" xfId="37611" xr:uid="{00000000-0005-0000-0000-000087930000}"/>
    <cellStyle name="Separador de milhares 9 2 4 2 4 3" xfId="37612" xr:uid="{00000000-0005-0000-0000-000088930000}"/>
    <cellStyle name="Separador de milhares 9 2 4 2 4 4" xfId="37613" xr:uid="{00000000-0005-0000-0000-000089930000}"/>
    <cellStyle name="Separador de milhares 9 2 4 2 5" xfId="37614" xr:uid="{00000000-0005-0000-0000-00008A930000}"/>
    <cellStyle name="Separador de milhares 9 2 4 2 5 2" xfId="37615" xr:uid="{00000000-0005-0000-0000-00008B930000}"/>
    <cellStyle name="Separador de milhares 9 2 4 2 5 3" xfId="37616" xr:uid="{00000000-0005-0000-0000-00008C930000}"/>
    <cellStyle name="Separador de milhares 9 2 4 2 6" xfId="37617" xr:uid="{00000000-0005-0000-0000-00008D930000}"/>
    <cellStyle name="Separador de milhares 9 2 4 2 7" xfId="37618" xr:uid="{00000000-0005-0000-0000-00008E930000}"/>
    <cellStyle name="Separador de milhares 9 2 4 3" xfId="37619" xr:uid="{00000000-0005-0000-0000-00008F930000}"/>
    <cellStyle name="Separador de milhares 9 2 4 4" xfId="37620" xr:uid="{00000000-0005-0000-0000-000090930000}"/>
    <cellStyle name="Separador de milhares 9 2 4 4 2" xfId="37621" xr:uid="{00000000-0005-0000-0000-000091930000}"/>
    <cellStyle name="Separador de milhares 9 2 4 4 2 2" xfId="37622" xr:uid="{00000000-0005-0000-0000-000092930000}"/>
    <cellStyle name="Separador de milhares 9 2 4 4 2 3" xfId="37623" xr:uid="{00000000-0005-0000-0000-000093930000}"/>
    <cellStyle name="Separador de milhares 9 2 4 4 3" xfId="37624" xr:uid="{00000000-0005-0000-0000-000094930000}"/>
    <cellStyle name="Separador de milhares 9 2 4 4 4" xfId="37625" xr:uid="{00000000-0005-0000-0000-000095930000}"/>
    <cellStyle name="Separador de milhares 9 2 4 5" xfId="37626" xr:uid="{00000000-0005-0000-0000-000096930000}"/>
    <cellStyle name="Separador de milhares 9 2 4 5 2" xfId="37627" xr:uid="{00000000-0005-0000-0000-000097930000}"/>
    <cellStyle name="Separador de milhares 9 2 4 5 2 2" xfId="37628" xr:uid="{00000000-0005-0000-0000-000098930000}"/>
    <cellStyle name="Separador de milhares 9 2 4 5 2 3" xfId="37629" xr:uid="{00000000-0005-0000-0000-000099930000}"/>
    <cellStyle name="Separador de milhares 9 2 4 5 3" xfId="37630" xr:uid="{00000000-0005-0000-0000-00009A930000}"/>
    <cellStyle name="Separador de milhares 9 2 4 5 4" xfId="37631" xr:uid="{00000000-0005-0000-0000-00009B930000}"/>
    <cellStyle name="Separador de milhares 9 2 4 6" xfId="37632" xr:uid="{00000000-0005-0000-0000-00009C930000}"/>
    <cellStyle name="Separador de milhares 9 2 4 6 2" xfId="37633" xr:uid="{00000000-0005-0000-0000-00009D930000}"/>
    <cellStyle name="Separador de milhares 9 2 4 6 2 2" xfId="37634" xr:uid="{00000000-0005-0000-0000-00009E930000}"/>
    <cellStyle name="Separador de milhares 9 2 4 6 2 3" xfId="37635" xr:uid="{00000000-0005-0000-0000-00009F930000}"/>
    <cellStyle name="Separador de milhares 9 2 4 6 3" xfId="37636" xr:uid="{00000000-0005-0000-0000-0000A0930000}"/>
    <cellStyle name="Separador de milhares 9 2 4 6 4" xfId="37637" xr:uid="{00000000-0005-0000-0000-0000A1930000}"/>
    <cellStyle name="Separador de milhares 9 2 4 7" xfId="37638" xr:uid="{00000000-0005-0000-0000-0000A2930000}"/>
    <cellStyle name="Separador de milhares 9 2 4 7 2" xfId="37639" xr:uid="{00000000-0005-0000-0000-0000A3930000}"/>
    <cellStyle name="Separador de milhares 9 2 4 7 3" xfId="37640" xr:uid="{00000000-0005-0000-0000-0000A4930000}"/>
    <cellStyle name="Separador de milhares 9 2 4 8" xfId="37641" xr:uid="{00000000-0005-0000-0000-0000A5930000}"/>
    <cellStyle name="Separador de milhares 9 2 4 9" xfId="37642" xr:uid="{00000000-0005-0000-0000-0000A6930000}"/>
    <cellStyle name="Separador de milhares 9 2 5" xfId="37643" xr:uid="{00000000-0005-0000-0000-0000A7930000}"/>
    <cellStyle name="Separador de milhares 9 2 5 2" xfId="37644" xr:uid="{00000000-0005-0000-0000-0000A8930000}"/>
    <cellStyle name="Separador de milhares 9 2 5 3" xfId="37645" xr:uid="{00000000-0005-0000-0000-0000A9930000}"/>
    <cellStyle name="Separador de milhares 9 2 5 3 2" xfId="37646" xr:uid="{00000000-0005-0000-0000-0000AA930000}"/>
    <cellStyle name="Separador de milhares 9 2 5 3 2 2" xfId="37647" xr:uid="{00000000-0005-0000-0000-0000AB930000}"/>
    <cellStyle name="Separador de milhares 9 2 5 3 2 2 2" xfId="37648" xr:uid="{00000000-0005-0000-0000-0000AC930000}"/>
    <cellStyle name="Separador de milhares 9 2 5 3 2 2 3" xfId="37649" xr:uid="{00000000-0005-0000-0000-0000AD930000}"/>
    <cellStyle name="Separador de milhares 9 2 5 3 2 3" xfId="37650" xr:uid="{00000000-0005-0000-0000-0000AE930000}"/>
    <cellStyle name="Separador de milhares 9 2 5 3 2 4" xfId="37651" xr:uid="{00000000-0005-0000-0000-0000AF930000}"/>
    <cellStyle name="Separador de milhares 9 2 5 3 3" xfId="37652" xr:uid="{00000000-0005-0000-0000-0000B0930000}"/>
    <cellStyle name="Separador de milhares 9 2 5 3 3 2" xfId="37653" xr:uid="{00000000-0005-0000-0000-0000B1930000}"/>
    <cellStyle name="Separador de milhares 9 2 5 3 3 2 2" xfId="37654" xr:uid="{00000000-0005-0000-0000-0000B2930000}"/>
    <cellStyle name="Separador de milhares 9 2 5 3 3 2 3" xfId="37655" xr:uid="{00000000-0005-0000-0000-0000B3930000}"/>
    <cellStyle name="Separador de milhares 9 2 5 3 3 3" xfId="37656" xr:uid="{00000000-0005-0000-0000-0000B4930000}"/>
    <cellStyle name="Separador de milhares 9 2 5 3 3 4" xfId="37657" xr:uid="{00000000-0005-0000-0000-0000B5930000}"/>
    <cellStyle name="Separador de milhares 9 2 5 3 4" xfId="37658" xr:uid="{00000000-0005-0000-0000-0000B6930000}"/>
    <cellStyle name="Separador de milhares 9 2 5 3 4 2" xfId="37659" xr:uid="{00000000-0005-0000-0000-0000B7930000}"/>
    <cellStyle name="Separador de milhares 9 2 5 3 4 2 2" xfId="37660" xr:uid="{00000000-0005-0000-0000-0000B8930000}"/>
    <cellStyle name="Separador de milhares 9 2 5 3 4 2 3" xfId="37661" xr:uid="{00000000-0005-0000-0000-0000B9930000}"/>
    <cellStyle name="Separador de milhares 9 2 5 3 4 3" xfId="37662" xr:uid="{00000000-0005-0000-0000-0000BA930000}"/>
    <cellStyle name="Separador de milhares 9 2 5 3 4 4" xfId="37663" xr:uid="{00000000-0005-0000-0000-0000BB930000}"/>
    <cellStyle name="Separador de milhares 9 2 5 3 5" xfId="37664" xr:uid="{00000000-0005-0000-0000-0000BC930000}"/>
    <cellStyle name="Separador de milhares 9 2 5 3 5 2" xfId="37665" xr:uid="{00000000-0005-0000-0000-0000BD930000}"/>
    <cellStyle name="Separador de milhares 9 2 5 3 5 3" xfId="37666" xr:uid="{00000000-0005-0000-0000-0000BE930000}"/>
    <cellStyle name="Separador de milhares 9 2 5 3 6" xfId="37667" xr:uid="{00000000-0005-0000-0000-0000BF930000}"/>
    <cellStyle name="Separador de milhares 9 2 5 3 7" xfId="37668" xr:uid="{00000000-0005-0000-0000-0000C0930000}"/>
    <cellStyle name="Separador de milhares 9 2 5 4" xfId="37669" xr:uid="{00000000-0005-0000-0000-0000C1930000}"/>
    <cellStyle name="Separador de milhares 9 2 6" xfId="37670" xr:uid="{00000000-0005-0000-0000-0000C2930000}"/>
    <cellStyle name="Separador de milhares 9 2 6 10" xfId="37671" xr:uid="{00000000-0005-0000-0000-0000C3930000}"/>
    <cellStyle name="Separador de milhares 9 2 6 2" xfId="37672" xr:uid="{00000000-0005-0000-0000-0000C4930000}"/>
    <cellStyle name="Separador de milhares 9 2 6 2 2" xfId="37673" xr:uid="{00000000-0005-0000-0000-0000C5930000}"/>
    <cellStyle name="Separador de milhares 9 2 6 2 2 2" xfId="37674" xr:uid="{00000000-0005-0000-0000-0000C6930000}"/>
    <cellStyle name="Separador de milhares 9 2 6 2 2 2 2" xfId="37675" xr:uid="{00000000-0005-0000-0000-0000C7930000}"/>
    <cellStyle name="Separador de milhares 9 2 6 2 2 2 3" xfId="37676" xr:uid="{00000000-0005-0000-0000-0000C8930000}"/>
    <cellStyle name="Separador de milhares 9 2 6 2 2 3" xfId="37677" xr:uid="{00000000-0005-0000-0000-0000C9930000}"/>
    <cellStyle name="Separador de milhares 9 2 6 2 2 4" xfId="37678" xr:uid="{00000000-0005-0000-0000-0000CA930000}"/>
    <cellStyle name="Separador de milhares 9 2 6 2 3" xfId="37679" xr:uid="{00000000-0005-0000-0000-0000CB930000}"/>
    <cellStyle name="Separador de milhares 9 2 6 2 3 2" xfId="37680" xr:uid="{00000000-0005-0000-0000-0000CC930000}"/>
    <cellStyle name="Separador de milhares 9 2 6 2 3 2 2" xfId="37681" xr:uid="{00000000-0005-0000-0000-0000CD930000}"/>
    <cellStyle name="Separador de milhares 9 2 6 2 3 2 3" xfId="37682" xr:uid="{00000000-0005-0000-0000-0000CE930000}"/>
    <cellStyle name="Separador de milhares 9 2 6 2 3 3" xfId="37683" xr:uid="{00000000-0005-0000-0000-0000CF930000}"/>
    <cellStyle name="Separador de milhares 9 2 6 2 3 4" xfId="37684" xr:uid="{00000000-0005-0000-0000-0000D0930000}"/>
    <cellStyle name="Separador de milhares 9 2 6 2 4" xfId="37685" xr:uid="{00000000-0005-0000-0000-0000D1930000}"/>
    <cellStyle name="Separador de milhares 9 2 6 2 4 2" xfId="37686" xr:uid="{00000000-0005-0000-0000-0000D2930000}"/>
    <cellStyle name="Separador de milhares 9 2 6 2 4 2 2" xfId="37687" xr:uid="{00000000-0005-0000-0000-0000D3930000}"/>
    <cellStyle name="Separador de milhares 9 2 6 2 4 2 3" xfId="37688" xr:uid="{00000000-0005-0000-0000-0000D4930000}"/>
    <cellStyle name="Separador de milhares 9 2 6 2 4 3" xfId="37689" xr:uid="{00000000-0005-0000-0000-0000D5930000}"/>
    <cellStyle name="Separador de milhares 9 2 6 2 4 4" xfId="37690" xr:uid="{00000000-0005-0000-0000-0000D6930000}"/>
    <cellStyle name="Separador de milhares 9 2 6 2 5" xfId="37691" xr:uid="{00000000-0005-0000-0000-0000D7930000}"/>
    <cellStyle name="Separador de milhares 9 2 6 2 5 2" xfId="37692" xr:uid="{00000000-0005-0000-0000-0000D8930000}"/>
    <cellStyle name="Separador de milhares 9 2 6 2 5 3" xfId="37693" xr:uid="{00000000-0005-0000-0000-0000D9930000}"/>
    <cellStyle name="Separador de milhares 9 2 6 2 6" xfId="37694" xr:uid="{00000000-0005-0000-0000-0000DA930000}"/>
    <cellStyle name="Separador de milhares 9 2 6 2 7" xfId="37695" xr:uid="{00000000-0005-0000-0000-0000DB930000}"/>
    <cellStyle name="Separador de milhares 9 2 6 3" xfId="37696" xr:uid="{00000000-0005-0000-0000-0000DC930000}"/>
    <cellStyle name="Separador de milhares 9 2 6 3 2" xfId="37697" xr:uid="{00000000-0005-0000-0000-0000DD930000}"/>
    <cellStyle name="Separador de milhares 9 2 6 3 2 2" xfId="37698" xr:uid="{00000000-0005-0000-0000-0000DE930000}"/>
    <cellStyle name="Separador de milhares 9 2 6 3 2 2 2" xfId="37699" xr:uid="{00000000-0005-0000-0000-0000DF930000}"/>
    <cellStyle name="Separador de milhares 9 2 6 3 2 2 3" xfId="37700" xr:uid="{00000000-0005-0000-0000-0000E0930000}"/>
    <cellStyle name="Separador de milhares 9 2 6 3 2 3" xfId="37701" xr:uid="{00000000-0005-0000-0000-0000E1930000}"/>
    <cellStyle name="Separador de milhares 9 2 6 3 2 4" xfId="37702" xr:uid="{00000000-0005-0000-0000-0000E2930000}"/>
    <cellStyle name="Separador de milhares 9 2 6 3 3" xfId="37703" xr:uid="{00000000-0005-0000-0000-0000E3930000}"/>
    <cellStyle name="Separador de milhares 9 2 6 3 3 2" xfId="37704" xr:uid="{00000000-0005-0000-0000-0000E4930000}"/>
    <cellStyle name="Separador de milhares 9 2 6 3 3 2 2" xfId="37705" xr:uid="{00000000-0005-0000-0000-0000E5930000}"/>
    <cellStyle name="Separador de milhares 9 2 6 3 3 2 3" xfId="37706" xr:uid="{00000000-0005-0000-0000-0000E6930000}"/>
    <cellStyle name="Separador de milhares 9 2 6 3 3 3" xfId="37707" xr:uid="{00000000-0005-0000-0000-0000E7930000}"/>
    <cellStyle name="Separador de milhares 9 2 6 3 3 4" xfId="37708" xr:uid="{00000000-0005-0000-0000-0000E8930000}"/>
    <cellStyle name="Separador de milhares 9 2 6 3 4" xfId="37709" xr:uid="{00000000-0005-0000-0000-0000E9930000}"/>
    <cellStyle name="Separador de milhares 9 2 6 3 4 2" xfId="37710" xr:uid="{00000000-0005-0000-0000-0000EA930000}"/>
    <cellStyle name="Separador de milhares 9 2 6 3 4 2 2" xfId="37711" xr:uid="{00000000-0005-0000-0000-0000EB930000}"/>
    <cellStyle name="Separador de milhares 9 2 6 3 4 2 3" xfId="37712" xr:uid="{00000000-0005-0000-0000-0000EC930000}"/>
    <cellStyle name="Separador de milhares 9 2 6 3 4 3" xfId="37713" xr:uid="{00000000-0005-0000-0000-0000ED930000}"/>
    <cellStyle name="Separador de milhares 9 2 6 3 4 4" xfId="37714" xr:uid="{00000000-0005-0000-0000-0000EE930000}"/>
    <cellStyle name="Separador de milhares 9 2 6 3 5" xfId="37715" xr:uid="{00000000-0005-0000-0000-0000EF930000}"/>
    <cellStyle name="Separador de milhares 9 2 6 3 5 2" xfId="37716" xr:uid="{00000000-0005-0000-0000-0000F0930000}"/>
    <cellStyle name="Separador de milhares 9 2 6 3 5 3" xfId="37717" xr:uid="{00000000-0005-0000-0000-0000F1930000}"/>
    <cellStyle name="Separador de milhares 9 2 6 3 6" xfId="37718" xr:uid="{00000000-0005-0000-0000-0000F2930000}"/>
    <cellStyle name="Separador de milhares 9 2 6 3 7" xfId="37719" xr:uid="{00000000-0005-0000-0000-0000F3930000}"/>
    <cellStyle name="Separador de milhares 9 2 6 4" xfId="37720" xr:uid="{00000000-0005-0000-0000-0000F4930000}"/>
    <cellStyle name="Separador de milhares 9 2 6 4 2" xfId="37721" xr:uid="{00000000-0005-0000-0000-0000F5930000}"/>
    <cellStyle name="Separador de milhares 9 2 6 4 2 2" xfId="37722" xr:uid="{00000000-0005-0000-0000-0000F6930000}"/>
    <cellStyle name="Separador de milhares 9 2 6 4 2 3" xfId="37723" xr:uid="{00000000-0005-0000-0000-0000F7930000}"/>
    <cellStyle name="Separador de milhares 9 2 6 4 3" xfId="37724" xr:uid="{00000000-0005-0000-0000-0000F8930000}"/>
    <cellStyle name="Separador de milhares 9 2 6 4 4" xfId="37725" xr:uid="{00000000-0005-0000-0000-0000F9930000}"/>
    <cellStyle name="Separador de milhares 9 2 6 5" xfId="37726" xr:uid="{00000000-0005-0000-0000-0000FA930000}"/>
    <cellStyle name="Separador de milhares 9 2 6 5 2" xfId="37727" xr:uid="{00000000-0005-0000-0000-0000FB930000}"/>
    <cellStyle name="Separador de milhares 9 2 6 5 2 2" xfId="37728" xr:uid="{00000000-0005-0000-0000-0000FC930000}"/>
    <cellStyle name="Separador de milhares 9 2 6 5 2 3" xfId="37729" xr:uid="{00000000-0005-0000-0000-0000FD930000}"/>
    <cellStyle name="Separador de milhares 9 2 6 5 3" xfId="37730" xr:uid="{00000000-0005-0000-0000-0000FE930000}"/>
    <cellStyle name="Separador de milhares 9 2 6 5 4" xfId="37731" xr:uid="{00000000-0005-0000-0000-0000FF930000}"/>
    <cellStyle name="Separador de milhares 9 2 6 6" xfId="37732" xr:uid="{00000000-0005-0000-0000-000000940000}"/>
    <cellStyle name="Separador de milhares 9 2 6 6 2" xfId="37733" xr:uid="{00000000-0005-0000-0000-000001940000}"/>
    <cellStyle name="Separador de milhares 9 2 6 6 2 2" xfId="37734" xr:uid="{00000000-0005-0000-0000-000002940000}"/>
    <cellStyle name="Separador de milhares 9 2 6 6 2 3" xfId="37735" xr:uid="{00000000-0005-0000-0000-000003940000}"/>
    <cellStyle name="Separador de milhares 9 2 6 6 3" xfId="37736" xr:uid="{00000000-0005-0000-0000-000004940000}"/>
    <cellStyle name="Separador de milhares 9 2 6 6 4" xfId="37737" xr:uid="{00000000-0005-0000-0000-000005940000}"/>
    <cellStyle name="Separador de milhares 9 2 6 7" xfId="37738" xr:uid="{00000000-0005-0000-0000-000006940000}"/>
    <cellStyle name="Separador de milhares 9 2 6 7 2" xfId="37739" xr:uid="{00000000-0005-0000-0000-000007940000}"/>
    <cellStyle name="Separador de milhares 9 2 6 7 3" xfId="37740" xr:uid="{00000000-0005-0000-0000-000008940000}"/>
    <cellStyle name="Separador de milhares 9 2 6 8" xfId="37741" xr:uid="{00000000-0005-0000-0000-000009940000}"/>
    <cellStyle name="Separador de milhares 9 2 6 9" xfId="37742" xr:uid="{00000000-0005-0000-0000-00000A940000}"/>
    <cellStyle name="Separador de milhares 9 2 7" xfId="37743" xr:uid="{00000000-0005-0000-0000-00000B940000}"/>
    <cellStyle name="Separador de milhares 9 2 7 2" xfId="37744" xr:uid="{00000000-0005-0000-0000-00000C940000}"/>
    <cellStyle name="Separador de milhares 9 2 7 2 2" xfId="37745" xr:uid="{00000000-0005-0000-0000-00000D940000}"/>
    <cellStyle name="Separador de milhares 9 2 7 2 2 2" xfId="37746" xr:uid="{00000000-0005-0000-0000-00000E940000}"/>
    <cellStyle name="Separador de milhares 9 2 7 2 2 2 2" xfId="37747" xr:uid="{00000000-0005-0000-0000-00000F940000}"/>
    <cellStyle name="Separador de milhares 9 2 7 2 2 2 3" xfId="37748" xr:uid="{00000000-0005-0000-0000-000010940000}"/>
    <cellStyle name="Separador de milhares 9 2 7 2 2 3" xfId="37749" xr:uid="{00000000-0005-0000-0000-000011940000}"/>
    <cellStyle name="Separador de milhares 9 2 7 2 2 4" xfId="37750" xr:uid="{00000000-0005-0000-0000-000012940000}"/>
    <cellStyle name="Separador de milhares 9 2 7 2 3" xfId="37751" xr:uid="{00000000-0005-0000-0000-000013940000}"/>
    <cellStyle name="Separador de milhares 9 2 7 2 3 2" xfId="37752" xr:uid="{00000000-0005-0000-0000-000014940000}"/>
    <cellStyle name="Separador de milhares 9 2 7 2 3 2 2" xfId="37753" xr:uid="{00000000-0005-0000-0000-000015940000}"/>
    <cellStyle name="Separador de milhares 9 2 7 2 3 2 3" xfId="37754" xr:uid="{00000000-0005-0000-0000-000016940000}"/>
    <cellStyle name="Separador de milhares 9 2 7 2 3 3" xfId="37755" xr:uid="{00000000-0005-0000-0000-000017940000}"/>
    <cellStyle name="Separador de milhares 9 2 7 2 3 4" xfId="37756" xr:uid="{00000000-0005-0000-0000-000018940000}"/>
    <cellStyle name="Separador de milhares 9 2 7 2 4" xfId="37757" xr:uid="{00000000-0005-0000-0000-000019940000}"/>
    <cellStyle name="Separador de milhares 9 2 7 2 4 2" xfId="37758" xr:uid="{00000000-0005-0000-0000-00001A940000}"/>
    <cellStyle name="Separador de milhares 9 2 7 2 4 2 2" xfId="37759" xr:uid="{00000000-0005-0000-0000-00001B940000}"/>
    <cellStyle name="Separador de milhares 9 2 7 2 4 2 3" xfId="37760" xr:uid="{00000000-0005-0000-0000-00001C940000}"/>
    <cellStyle name="Separador de milhares 9 2 7 2 4 3" xfId="37761" xr:uid="{00000000-0005-0000-0000-00001D940000}"/>
    <cellStyle name="Separador de milhares 9 2 7 2 4 4" xfId="37762" xr:uid="{00000000-0005-0000-0000-00001E940000}"/>
    <cellStyle name="Separador de milhares 9 2 7 2 5" xfId="37763" xr:uid="{00000000-0005-0000-0000-00001F940000}"/>
    <cellStyle name="Separador de milhares 9 2 7 2 5 2" xfId="37764" xr:uid="{00000000-0005-0000-0000-000020940000}"/>
    <cellStyle name="Separador de milhares 9 2 7 2 5 3" xfId="37765" xr:uid="{00000000-0005-0000-0000-000021940000}"/>
    <cellStyle name="Separador de milhares 9 2 7 2 6" xfId="37766" xr:uid="{00000000-0005-0000-0000-000022940000}"/>
    <cellStyle name="Separador de milhares 9 2 7 2 7" xfId="37767" xr:uid="{00000000-0005-0000-0000-000023940000}"/>
    <cellStyle name="Separador de milhares 9 2 7 3" xfId="37768" xr:uid="{00000000-0005-0000-0000-000024940000}"/>
    <cellStyle name="Separador de milhares 9 2 7 3 2" xfId="37769" xr:uid="{00000000-0005-0000-0000-000025940000}"/>
    <cellStyle name="Separador de milhares 9 2 7 3 2 2" xfId="37770" xr:uid="{00000000-0005-0000-0000-000026940000}"/>
    <cellStyle name="Separador de milhares 9 2 7 3 2 3" xfId="37771" xr:uid="{00000000-0005-0000-0000-000027940000}"/>
    <cellStyle name="Separador de milhares 9 2 7 3 3" xfId="37772" xr:uid="{00000000-0005-0000-0000-000028940000}"/>
    <cellStyle name="Separador de milhares 9 2 7 3 4" xfId="37773" xr:uid="{00000000-0005-0000-0000-000029940000}"/>
    <cellStyle name="Separador de milhares 9 2 7 4" xfId="37774" xr:uid="{00000000-0005-0000-0000-00002A940000}"/>
    <cellStyle name="Separador de milhares 9 2 7 4 2" xfId="37775" xr:uid="{00000000-0005-0000-0000-00002B940000}"/>
    <cellStyle name="Separador de milhares 9 2 7 4 2 2" xfId="37776" xr:uid="{00000000-0005-0000-0000-00002C940000}"/>
    <cellStyle name="Separador de milhares 9 2 7 4 2 3" xfId="37777" xr:uid="{00000000-0005-0000-0000-00002D940000}"/>
    <cellStyle name="Separador de milhares 9 2 7 4 3" xfId="37778" xr:uid="{00000000-0005-0000-0000-00002E940000}"/>
    <cellStyle name="Separador de milhares 9 2 7 4 4" xfId="37779" xr:uid="{00000000-0005-0000-0000-00002F940000}"/>
    <cellStyle name="Separador de milhares 9 2 7 5" xfId="37780" xr:uid="{00000000-0005-0000-0000-000030940000}"/>
    <cellStyle name="Separador de milhares 9 2 7 5 2" xfId="37781" xr:uid="{00000000-0005-0000-0000-000031940000}"/>
    <cellStyle name="Separador de milhares 9 2 7 5 2 2" xfId="37782" xr:uid="{00000000-0005-0000-0000-000032940000}"/>
    <cellStyle name="Separador de milhares 9 2 7 5 2 3" xfId="37783" xr:uid="{00000000-0005-0000-0000-000033940000}"/>
    <cellStyle name="Separador de milhares 9 2 7 5 3" xfId="37784" xr:uid="{00000000-0005-0000-0000-000034940000}"/>
    <cellStyle name="Separador de milhares 9 2 7 5 4" xfId="37785" xr:uid="{00000000-0005-0000-0000-000035940000}"/>
    <cellStyle name="Separador de milhares 9 2 7 6" xfId="37786" xr:uid="{00000000-0005-0000-0000-000036940000}"/>
    <cellStyle name="Separador de milhares 9 2 7 6 2" xfId="37787" xr:uid="{00000000-0005-0000-0000-000037940000}"/>
    <cellStyle name="Separador de milhares 9 2 7 6 3" xfId="37788" xr:uid="{00000000-0005-0000-0000-000038940000}"/>
    <cellStyle name="Separador de milhares 9 2 7 7" xfId="37789" xr:uid="{00000000-0005-0000-0000-000039940000}"/>
    <cellStyle name="Separador de milhares 9 2 7 8" xfId="37790" xr:uid="{00000000-0005-0000-0000-00003A940000}"/>
    <cellStyle name="Separador de milhares 9 2 7 9" xfId="37791" xr:uid="{00000000-0005-0000-0000-00003B940000}"/>
    <cellStyle name="Separador de milhares 9 2 8" xfId="37792" xr:uid="{00000000-0005-0000-0000-00003C940000}"/>
    <cellStyle name="Separador de milhares 9 2 8 2" xfId="37793" xr:uid="{00000000-0005-0000-0000-00003D940000}"/>
    <cellStyle name="Separador de milhares 9 2 8 2 2" xfId="37794" xr:uid="{00000000-0005-0000-0000-00003E940000}"/>
    <cellStyle name="Separador de milhares 9 2 8 2 2 2" xfId="37795" xr:uid="{00000000-0005-0000-0000-00003F940000}"/>
    <cellStyle name="Separador de milhares 9 2 8 2 2 2 2" xfId="37796" xr:uid="{00000000-0005-0000-0000-000040940000}"/>
    <cellStyle name="Separador de milhares 9 2 8 2 2 2 3" xfId="37797" xr:uid="{00000000-0005-0000-0000-000041940000}"/>
    <cellStyle name="Separador de milhares 9 2 8 2 2 3" xfId="37798" xr:uid="{00000000-0005-0000-0000-000042940000}"/>
    <cellStyle name="Separador de milhares 9 2 8 2 2 4" xfId="37799" xr:uid="{00000000-0005-0000-0000-000043940000}"/>
    <cellStyle name="Separador de milhares 9 2 8 2 3" xfId="37800" xr:uid="{00000000-0005-0000-0000-000044940000}"/>
    <cellStyle name="Separador de milhares 9 2 8 2 3 2" xfId="37801" xr:uid="{00000000-0005-0000-0000-000045940000}"/>
    <cellStyle name="Separador de milhares 9 2 8 2 3 2 2" xfId="37802" xr:uid="{00000000-0005-0000-0000-000046940000}"/>
    <cellStyle name="Separador de milhares 9 2 8 2 3 2 3" xfId="37803" xr:uid="{00000000-0005-0000-0000-000047940000}"/>
    <cellStyle name="Separador de milhares 9 2 8 2 3 3" xfId="37804" xr:uid="{00000000-0005-0000-0000-000048940000}"/>
    <cellStyle name="Separador de milhares 9 2 8 2 3 4" xfId="37805" xr:uid="{00000000-0005-0000-0000-000049940000}"/>
    <cellStyle name="Separador de milhares 9 2 8 2 4" xfId="37806" xr:uid="{00000000-0005-0000-0000-00004A940000}"/>
    <cellStyle name="Separador de milhares 9 2 8 2 4 2" xfId="37807" xr:uid="{00000000-0005-0000-0000-00004B940000}"/>
    <cellStyle name="Separador de milhares 9 2 8 2 4 2 2" xfId="37808" xr:uid="{00000000-0005-0000-0000-00004C940000}"/>
    <cellStyle name="Separador de milhares 9 2 8 2 4 2 3" xfId="37809" xr:uid="{00000000-0005-0000-0000-00004D940000}"/>
    <cellStyle name="Separador de milhares 9 2 8 2 4 3" xfId="37810" xr:uid="{00000000-0005-0000-0000-00004E940000}"/>
    <cellStyle name="Separador de milhares 9 2 8 2 4 4" xfId="37811" xr:uid="{00000000-0005-0000-0000-00004F940000}"/>
    <cellStyle name="Separador de milhares 9 2 8 2 5" xfId="37812" xr:uid="{00000000-0005-0000-0000-000050940000}"/>
    <cellStyle name="Separador de milhares 9 2 8 2 5 2" xfId="37813" xr:uid="{00000000-0005-0000-0000-000051940000}"/>
    <cellStyle name="Separador de milhares 9 2 8 2 5 3" xfId="37814" xr:uid="{00000000-0005-0000-0000-000052940000}"/>
    <cellStyle name="Separador de milhares 9 2 8 2 6" xfId="37815" xr:uid="{00000000-0005-0000-0000-000053940000}"/>
    <cellStyle name="Separador de milhares 9 2 8 2 7" xfId="37816" xr:uid="{00000000-0005-0000-0000-000054940000}"/>
    <cellStyle name="Separador de milhares 9 2 8 3" xfId="37817" xr:uid="{00000000-0005-0000-0000-000055940000}"/>
    <cellStyle name="Separador de milhares 9 2 8 3 2" xfId="37818" xr:uid="{00000000-0005-0000-0000-000056940000}"/>
    <cellStyle name="Separador de milhares 9 2 8 3 2 2" xfId="37819" xr:uid="{00000000-0005-0000-0000-000057940000}"/>
    <cellStyle name="Separador de milhares 9 2 8 3 2 3" xfId="37820" xr:uid="{00000000-0005-0000-0000-000058940000}"/>
    <cellStyle name="Separador de milhares 9 2 8 3 3" xfId="37821" xr:uid="{00000000-0005-0000-0000-000059940000}"/>
    <cellStyle name="Separador de milhares 9 2 8 3 4" xfId="37822" xr:uid="{00000000-0005-0000-0000-00005A940000}"/>
    <cellStyle name="Separador de milhares 9 2 8 4" xfId="37823" xr:uid="{00000000-0005-0000-0000-00005B940000}"/>
    <cellStyle name="Separador de milhares 9 2 8 4 2" xfId="37824" xr:uid="{00000000-0005-0000-0000-00005C940000}"/>
    <cellStyle name="Separador de milhares 9 2 8 4 2 2" xfId="37825" xr:uid="{00000000-0005-0000-0000-00005D940000}"/>
    <cellStyle name="Separador de milhares 9 2 8 4 2 3" xfId="37826" xr:uid="{00000000-0005-0000-0000-00005E940000}"/>
    <cellStyle name="Separador de milhares 9 2 8 4 3" xfId="37827" xr:uid="{00000000-0005-0000-0000-00005F940000}"/>
    <cellStyle name="Separador de milhares 9 2 8 4 4" xfId="37828" xr:uid="{00000000-0005-0000-0000-000060940000}"/>
    <cellStyle name="Separador de milhares 9 2 8 5" xfId="37829" xr:uid="{00000000-0005-0000-0000-000061940000}"/>
    <cellStyle name="Separador de milhares 9 2 8 5 2" xfId="37830" xr:uid="{00000000-0005-0000-0000-000062940000}"/>
    <cellStyle name="Separador de milhares 9 2 8 5 2 2" xfId="37831" xr:uid="{00000000-0005-0000-0000-000063940000}"/>
    <cellStyle name="Separador de milhares 9 2 8 5 2 3" xfId="37832" xr:uid="{00000000-0005-0000-0000-000064940000}"/>
    <cellStyle name="Separador de milhares 9 2 8 5 3" xfId="37833" xr:uid="{00000000-0005-0000-0000-000065940000}"/>
    <cellStyle name="Separador de milhares 9 2 8 5 4" xfId="37834" xr:uid="{00000000-0005-0000-0000-000066940000}"/>
    <cellStyle name="Separador de milhares 9 2 8 6" xfId="37835" xr:uid="{00000000-0005-0000-0000-000067940000}"/>
    <cellStyle name="Separador de milhares 9 2 8 6 2" xfId="37836" xr:uid="{00000000-0005-0000-0000-000068940000}"/>
    <cellStyle name="Separador de milhares 9 2 8 6 3" xfId="37837" xr:uid="{00000000-0005-0000-0000-000069940000}"/>
    <cellStyle name="Separador de milhares 9 2 8 7" xfId="37838" xr:uid="{00000000-0005-0000-0000-00006A940000}"/>
    <cellStyle name="Separador de milhares 9 2 8 8" xfId="37839" xr:uid="{00000000-0005-0000-0000-00006B940000}"/>
    <cellStyle name="Separador de milhares 9 2 8 9" xfId="37840" xr:uid="{00000000-0005-0000-0000-00006C940000}"/>
    <cellStyle name="Separador de milhares 9 2 9" xfId="37841" xr:uid="{00000000-0005-0000-0000-00006D940000}"/>
    <cellStyle name="Separador de milhares 9 2 9 2" xfId="37842" xr:uid="{00000000-0005-0000-0000-00006E940000}"/>
    <cellStyle name="Separador de milhares 9 2 9 2 2" xfId="37843" xr:uid="{00000000-0005-0000-0000-00006F940000}"/>
    <cellStyle name="Separador de milhares 9 2 9 2 2 2" xfId="37844" xr:uid="{00000000-0005-0000-0000-000070940000}"/>
    <cellStyle name="Separador de milhares 9 2 9 2 2 2 2" xfId="37845" xr:uid="{00000000-0005-0000-0000-000071940000}"/>
    <cellStyle name="Separador de milhares 9 2 9 2 2 2 3" xfId="37846" xr:uid="{00000000-0005-0000-0000-000072940000}"/>
    <cellStyle name="Separador de milhares 9 2 9 2 2 3" xfId="37847" xr:uid="{00000000-0005-0000-0000-000073940000}"/>
    <cellStyle name="Separador de milhares 9 2 9 2 2 4" xfId="37848" xr:uid="{00000000-0005-0000-0000-000074940000}"/>
    <cellStyle name="Separador de milhares 9 2 9 2 3" xfId="37849" xr:uid="{00000000-0005-0000-0000-000075940000}"/>
    <cellStyle name="Separador de milhares 9 2 9 2 3 2" xfId="37850" xr:uid="{00000000-0005-0000-0000-000076940000}"/>
    <cellStyle name="Separador de milhares 9 2 9 2 3 2 2" xfId="37851" xr:uid="{00000000-0005-0000-0000-000077940000}"/>
    <cellStyle name="Separador de milhares 9 2 9 2 3 2 3" xfId="37852" xr:uid="{00000000-0005-0000-0000-000078940000}"/>
    <cellStyle name="Separador de milhares 9 2 9 2 3 3" xfId="37853" xr:uid="{00000000-0005-0000-0000-000079940000}"/>
    <cellStyle name="Separador de milhares 9 2 9 2 3 4" xfId="37854" xr:uid="{00000000-0005-0000-0000-00007A940000}"/>
    <cellStyle name="Separador de milhares 9 2 9 2 4" xfId="37855" xr:uid="{00000000-0005-0000-0000-00007B940000}"/>
    <cellStyle name="Separador de milhares 9 2 9 2 4 2" xfId="37856" xr:uid="{00000000-0005-0000-0000-00007C940000}"/>
    <cellStyle name="Separador de milhares 9 2 9 2 4 2 2" xfId="37857" xr:uid="{00000000-0005-0000-0000-00007D940000}"/>
    <cellStyle name="Separador de milhares 9 2 9 2 4 2 3" xfId="37858" xr:uid="{00000000-0005-0000-0000-00007E940000}"/>
    <cellStyle name="Separador de milhares 9 2 9 2 4 3" xfId="37859" xr:uid="{00000000-0005-0000-0000-00007F940000}"/>
    <cellStyle name="Separador de milhares 9 2 9 2 4 4" xfId="37860" xr:uid="{00000000-0005-0000-0000-000080940000}"/>
    <cellStyle name="Separador de milhares 9 2 9 2 5" xfId="37861" xr:uid="{00000000-0005-0000-0000-000081940000}"/>
    <cellStyle name="Separador de milhares 9 2 9 2 5 2" xfId="37862" xr:uid="{00000000-0005-0000-0000-000082940000}"/>
    <cellStyle name="Separador de milhares 9 2 9 2 5 3" xfId="37863" xr:uid="{00000000-0005-0000-0000-000083940000}"/>
    <cellStyle name="Separador de milhares 9 2 9 2 6" xfId="37864" xr:uid="{00000000-0005-0000-0000-000084940000}"/>
    <cellStyle name="Separador de milhares 9 2 9 2 7" xfId="37865" xr:uid="{00000000-0005-0000-0000-000085940000}"/>
    <cellStyle name="Separador de milhares 9 2 9 2 8" xfId="37866" xr:uid="{00000000-0005-0000-0000-000086940000}"/>
    <cellStyle name="Separador de milhares 9 2 9 3" xfId="37867" xr:uid="{00000000-0005-0000-0000-000087940000}"/>
    <cellStyle name="Separador de milhares 9 2 9 3 2" xfId="37868" xr:uid="{00000000-0005-0000-0000-000088940000}"/>
    <cellStyle name="Separador de milhares 9 2 9 3 2 2" xfId="37869" xr:uid="{00000000-0005-0000-0000-000089940000}"/>
    <cellStyle name="Separador de milhares 9 2 9 3 2 3" xfId="37870" xr:uid="{00000000-0005-0000-0000-00008A940000}"/>
    <cellStyle name="Separador de milhares 9 2 9 3 3" xfId="37871" xr:uid="{00000000-0005-0000-0000-00008B940000}"/>
    <cellStyle name="Separador de milhares 9 2 9 3 4" xfId="37872" xr:uid="{00000000-0005-0000-0000-00008C940000}"/>
    <cellStyle name="Separador de milhares 9 2 9 4" xfId="37873" xr:uid="{00000000-0005-0000-0000-00008D940000}"/>
    <cellStyle name="Separador de milhares 9 2 9 4 2" xfId="37874" xr:uid="{00000000-0005-0000-0000-00008E940000}"/>
    <cellStyle name="Separador de milhares 9 2 9 4 2 2" xfId="37875" xr:uid="{00000000-0005-0000-0000-00008F940000}"/>
    <cellStyle name="Separador de milhares 9 2 9 4 2 3" xfId="37876" xr:uid="{00000000-0005-0000-0000-000090940000}"/>
    <cellStyle name="Separador de milhares 9 2 9 4 3" xfId="37877" xr:uid="{00000000-0005-0000-0000-000091940000}"/>
    <cellStyle name="Separador de milhares 9 2 9 4 4" xfId="37878" xr:uid="{00000000-0005-0000-0000-000092940000}"/>
    <cellStyle name="Separador de milhares 9 2 9 5" xfId="37879" xr:uid="{00000000-0005-0000-0000-000093940000}"/>
    <cellStyle name="Separador de milhares 9 2 9 5 2" xfId="37880" xr:uid="{00000000-0005-0000-0000-000094940000}"/>
    <cellStyle name="Separador de milhares 9 2 9 5 2 2" xfId="37881" xr:uid="{00000000-0005-0000-0000-000095940000}"/>
    <cellStyle name="Separador de milhares 9 2 9 5 2 3" xfId="37882" xr:uid="{00000000-0005-0000-0000-000096940000}"/>
    <cellStyle name="Separador de milhares 9 2 9 5 3" xfId="37883" xr:uid="{00000000-0005-0000-0000-000097940000}"/>
    <cellStyle name="Separador de milhares 9 2 9 5 4" xfId="37884" xr:uid="{00000000-0005-0000-0000-000098940000}"/>
    <cellStyle name="Separador de milhares 9 2 9 6" xfId="37885" xr:uid="{00000000-0005-0000-0000-000099940000}"/>
    <cellStyle name="Separador de milhares 9 2 9 6 2" xfId="37886" xr:uid="{00000000-0005-0000-0000-00009A940000}"/>
    <cellStyle name="Separador de milhares 9 2 9 6 3" xfId="37887" xr:uid="{00000000-0005-0000-0000-00009B940000}"/>
    <cellStyle name="Separador de milhares 9 2 9 7" xfId="37888" xr:uid="{00000000-0005-0000-0000-00009C940000}"/>
    <cellStyle name="Separador de milhares 9 2 9 8" xfId="37889" xr:uid="{00000000-0005-0000-0000-00009D940000}"/>
    <cellStyle name="Separador de milhares 9 2 9 9" xfId="37890" xr:uid="{00000000-0005-0000-0000-00009E940000}"/>
    <cellStyle name="Separador de milhares 9 3" xfId="37891" xr:uid="{00000000-0005-0000-0000-00009F940000}"/>
    <cellStyle name="Separador de milhares 9 3 10" xfId="37892" xr:uid="{00000000-0005-0000-0000-0000A0940000}"/>
    <cellStyle name="Separador de milhares 9 3 10 2" xfId="37893" xr:uid="{00000000-0005-0000-0000-0000A1940000}"/>
    <cellStyle name="Separador de milhares 9 3 10 2 2" xfId="37894" xr:uid="{00000000-0005-0000-0000-0000A2940000}"/>
    <cellStyle name="Separador de milhares 9 3 10 2 3" xfId="37895" xr:uid="{00000000-0005-0000-0000-0000A3940000}"/>
    <cellStyle name="Separador de milhares 9 3 10 3" xfId="37896" xr:uid="{00000000-0005-0000-0000-0000A4940000}"/>
    <cellStyle name="Separador de milhares 9 3 10 4" xfId="37897" xr:uid="{00000000-0005-0000-0000-0000A5940000}"/>
    <cellStyle name="Separador de milhares 9 3 11" xfId="37898" xr:uid="{00000000-0005-0000-0000-0000A6940000}"/>
    <cellStyle name="Separador de milhares 9 3 11 2" xfId="37899" xr:uid="{00000000-0005-0000-0000-0000A7940000}"/>
    <cellStyle name="Separador de milhares 9 3 11 2 2" xfId="37900" xr:uid="{00000000-0005-0000-0000-0000A8940000}"/>
    <cellStyle name="Separador de milhares 9 3 11 2 3" xfId="37901" xr:uid="{00000000-0005-0000-0000-0000A9940000}"/>
    <cellStyle name="Separador de milhares 9 3 11 3" xfId="37902" xr:uid="{00000000-0005-0000-0000-0000AA940000}"/>
    <cellStyle name="Separador de milhares 9 3 11 4" xfId="37903" xr:uid="{00000000-0005-0000-0000-0000AB940000}"/>
    <cellStyle name="Separador de milhares 9 3 12" xfId="37904" xr:uid="{00000000-0005-0000-0000-0000AC940000}"/>
    <cellStyle name="Separador de milhares 9 3 12 2" xfId="37905" xr:uid="{00000000-0005-0000-0000-0000AD940000}"/>
    <cellStyle name="Separador de milhares 9 3 12 3" xfId="37906" xr:uid="{00000000-0005-0000-0000-0000AE940000}"/>
    <cellStyle name="Separador de milhares 9 3 13" xfId="37907" xr:uid="{00000000-0005-0000-0000-0000AF940000}"/>
    <cellStyle name="Separador de milhares 9 3 14" xfId="37908" xr:uid="{00000000-0005-0000-0000-0000B0940000}"/>
    <cellStyle name="Separador de milhares 9 3 15" xfId="37909" xr:uid="{00000000-0005-0000-0000-0000B1940000}"/>
    <cellStyle name="Separador de milhares 9 3 16" xfId="37910" xr:uid="{00000000-0005-0000-0000-0000B2940000}"/>
    <cellStyle name="Separador de milhares 9 3 2" xfId="37911" xr:uid="{00000000-0005-0000-0000-0000B3940000}"/>
    <cellStyle name="Separador de milhares 9 3 2 10" xfId="37912" xr:uid="{00000000-0005-0000-0000-0000B4940000}"/>
    <cellStyle name="Separador de milhares 9 3 2 11" xfId="37913" xr:uid="{00000000-0005-0000-0000-0000B5940000}"/>
    <cellStyle name="Separador de milhares 9 3 2 2" xfId="37914" xr:uid="{00000000-0005-0000-0000-0000B6940000}"/>
    <cellStyle name="Separador de milhares 9 3 2 2 2" xfId="37915" xr:uid="{00000000-0005-0000-0000-0000B7940000}"/>
    <cellStyle name="Separador de milhares 9 3 2 2 2 2" xfId="37916" xr:uid="{00000000-0005-0000-0000-0000B8940000}"/>
    <cellStyle name="Separador de milhares 9 3 2 2 2 2 2" xfId="37917" xr:uid="{00000000-0005-0000-0000-0000B9940000}"/>
    <cellStyle name="Separador de milhares 9 3 2 2 2 2 2 2" xfId="37918" xr:uid="{00000000-0005-0000-0000-0000BA940000}"/>
    <cellStyle name="Separador de milhares 9 3 2 2 2 2 2 3" xfId="37919" xr:uid="{00000000-0005-0000-0000-0000BB940000}"/>
    <cellStyle name="Separador de milhares 9 3 2 2 2 2 3" xfId="37920" xr:uid="{00000000-0005-0000-0000-0000BC940000}"/>
    <cellStyle name="Separador de milhares 9 3 2 2 2 2 4" xfId="37921" xr:uid="{00000000-0005-0000-0000-0000BD940000}"/>
    <cellStyle name="Separador de milhares 9 3 2 2 2 3" xfId="37922" xr:uid="{00000000-0005-0000-0000-0000BE940000}"/>
    <cellStyle name="Separador de milhares 9 3 2 2 2 3 2" xfId="37923" xr:uid="{00000000-0005-0000-0000-0000BF940000}"/>
    <cellStyle name="Separador de milhares 9 3 2 2 2 3 2 2" xfId="37924" xr:uid="{00000000-0005-0000-0000-0000C0940000}"/>
    <cellStyle name="Separador de milhares 9 3 2 2 2 3 2 3" xfId="37925" xr:uid="{00000000-0005-0000-0000-0000C1940000}"/>
    <cellStyle name="Separador de milhares 9 3 2 2 2 3 3" xfId="37926" xr:uid="{00000000-0005-0000-0000-0000C2940000}"/>
    <cellStyle name="Separador de milhares 9 3 2 2 2 3 4" xfId="37927" xr:uid="{00000000-0005-0000-0000-0000C3940000}"/>
    <cellStyle name="Separador de milhares 9 3 2 2 2 4" xfId="37928" xr:uid="{00000000-0005-0000-0000-0000C4940000}"/>
    <cellStyle name="Separador de milhares 9 3 2 2 2 4 2" xfId="37929" xr:uid="{00000000-0005-0000-0000-0000C5940000}"/>
    <cellStyle name="Separador de milhares 9 3 2 2 2 4 2 2" xfId="37930" xr:uid="{00000000-0005-0000-0000-0000C6940000}"/>
    <cellStyle name="Separador de milhares 9 3 2 2 2 4 2 3" xfId="37931" xr:uid="{00000000-0005-0000-0000-0000C7940000}"/>
    <cellStyle name="Separador de milhares 9 3 2 2 2 4 3" xfId="37932" xr:uid="{00000000-0005-0000-0000-0000C8940000}"/>
    <cellStyle name="Separador de milhares 9 3 2 2 2 4 4" xfId="37933" xr:uid="{00000000-0005-0000-0000-0000C9940000}"/>
    <cellStyle name="Separador de milhares 9 3 2 2 2 5" xfId="37934" xr:uid="{00000000-0005-0000-0000-0000CA940000}"/>
    <cellStyle name="Separador de milhares 9 3 2 2 2 5 2" xfId="37935" xr:uid="{00000000-0005-0000-0000-0000CB940000}"/>
    <cellStyle name="Separador de milhares 9 3 2 2 2 5 3" xfId="37936" xr:uid="{00000000-0005-0000-0000-0000CC940000}"/>
    <cellStyle name="Separador de milhares 9 3 2 2 2 6" xfId="37937" xr:uid="{00000000-0005-0000-0000-0000CD940000}"/>
    <cellStyle name="Separador de milhares 9 3 2 2 2 7" xfId="37938" xr:uid="{00000000-0005-0000-0000-0000CE940000}"/>
    <cellStyle name="Separador de milhares 9 3 2 2 3" xfId="37939" xr:uid="{00000000-0005-0000-0000-0000CF940000}"/>
    <cellStyle name="Separador de milhares 9 3 2 2 3 2" xfId="37940" xr:uid="{00000000-0005-0000-0000-0000D0940000}"/>
    <cellStyle name="Separador de milhares 9 3 2 2 3 2 2" xfId="37941" xr:uid="{00000000-0005-0000-0000-0000D1940000}"/>
    <cellStyle name="Separador de milhares 9 3 2 2 3 2 3" xfId="37942" xr:uid="{00000000-0005-0000-0000-0000D2940000}"/>
    <cellStyle name="Separador de milhares 9 3 2 2 3 3" xfId="37943" xr:uid="{00000000-0005-0000-0000-0000D3940000}"/>
    <cellStyle name="Separador de milhares 9 3 2 2 3 4" xfId="37944" xr:uid="{00000000-0005-0000-0000-0000D4940000}"/>
    <cellStyle name="Separador de milhares 9 3 2 2 4" xfId="37945" xr:uid="{00000000-0005-0000-0000-0000D5940000}"/>
    <cellStyle name="Separador de milhares 9 3 2 2 4 2" xfId="37946" xr:uid="{00000000-0005-0000-0000-0000D6940000}"/>
    <cellStyle name="Separador de milhares 9 3 2 2 4 2 2" xfId="37947" xr:uid="{00000000-0005-0000-0000-0000D7940000}"/>
    <cellStyle name="Separador de milhares 9 3 2 2 4 2 3" xfId="37948" xr:uid="{00000000-0005-0000-0000-0000D8940000}"/>
    <cellStyle name="Separador de milhares 9 3 2 2 4 3" xfId="37949" xr:uid="{00000000-0005-0000-0000-0000D9940000}"/>
    <cellStyle name="Separador de milhares 9 3 2 2 4 4" xfId="37950" xr:uid="{00000000-0005-0000-0000-0000DA940000}"/>
    <cellStyle name="Separador de milhares 9 3 2 2 5" xfId="37951" xr:uid="{00000000-0005-0000-0000-0000DB940000}"/>
    <cellStyle name="Separador de milhares 9 3 2 2 5 2" xfId="37952" xr:uid="{00000000-0005-0000-0000-0000DC940000}"/>
    <cellStyle name="Separador de milhares 9 3 2 2 5 2 2" xfId="37953" xr:uid="{00000000-0005-0000-0000-0000DD940000}"/>
    <cellStyle name="Separador de milhares 9 3 2 2 5 2 3" xfId="37954" xr:uid="{00000000-0005-0000-0000-0000DE940000}"/>
    <cellStyle name="Separador de milhares 9 3 2 2 5 3" xfId="37955" xr:uid="{00000000-0005-0000-0000-0000DF940000}"/>
    <cellStyle name="Separador de milhares 9 3 2 2 5 4" xfId="37956" xr:uid="{00000000-0005-0000-0000-0000E0940000}"/>
    <cellStyle name="Separador de milhares 9 3 2 2 6" xfId="37957" xr:uid="{00000000-0005-0000-0000-0000E1940000}"/>
    <cellStyle name="Separador de milhares 9 3 2 2 6 2" xfId="37958" xr:uid="{00000000-0005-0000-0000-0000E2940000}"/>
    <cellStyle name="Separador de milhares 9 3 2 2 6 3" xfId="37959" xr:uid="{00000000-0005-0000-0000-0000E3940000}"/>
    <cellStyle name="Separador de milhares 9 3 2 2 7" xfId="37960" xr:uid="{00000000-0005-0000-0000-0000E4940000}"/>
    <cellStyle name="Separador de milhares 9 3 2 2 8" xfId="37961" xr:uid="{00000000-0005-0000-0000-0000E5940000}"/>
    <cellStyle name="Separador de milhares 9 3 2 2 9" xfId="37962" xr:uid="{00000000-0005-0000-0000-0000E6940000}"/>
    <cellStyle name="Separador de milhares 9 3 2 3" xfId="37963" xr:uid="{00000000-0005-0000-0000-0000E7940000}"/>
    <cellStyle name="Separador de milhares 9 3 2 3 2" xfId="37964" xr:uid="{00000000-0005-0000-0000-0000E8940000}"/>
    <cellStyle name="Separador de milhares 9 3 2 3 2 2" xfId="37965" xr:uid="{00000000-0005-0000-0000-0000E9940000}"/>
    <cellStyle name="Separador de milhares 9 3 2 3 2 2 2" xfId="37966" xr:uid="{00000000-0005-0000-0000-0000EA940000}"/>
    <cellStyle name="Separador de milhares 9 3 2 3 2 2 3" xfId="37967" xr:uid="{00000000-0005-0000-0000-0000EB940000}"/>
    <cellStyle name="Separador de milhares 9 3 2 3 2 3" xfId="37968" xr:uid="{00000000-0005-0000-0000-0000EC940000}"/>
    <cellStyle name="Separador de milhares 9 3 2 3 2 4" xfId="37969" xr:uid="{00000000-0005-0000-0000-0000ED940000}"/>
    <cellStyle name="Separador de milhares 9 3 2 3 3" xfId="37970" xr:uid="{00000000-0005-0000-0000-0000EE940000}"/>
    <cellStyle name="Separador de milhares 9 3 2 3 3 2" xfId="37971" xr:uid="{00000000-0005-0000-0000-0000EF940000}"/>
    <cellStyle name="Separador de milhares 9 3 2 3 3 2 2" xfId="37972" xr:uid="{00000000-0005-0000-0000-0000F0940000}"/>
    <cellStyle name="Separador de milhares 9 3 2 3 3 2 3" xfId="37973" xr:uid="{00000000-0005-0000-0000-0000F1940000}"/>
    <cellStyle name="Separador de milhares 9 3 2 3 3 3" xfId="37974" xr:uid="{00000000-0005-0000-0000-0000F2940000}"/>
    <cellStyle name="Separador de milhares 9 3 2 3 3 4" xfId="37975" xr:uid="{00000000-0005-0000-0000-0000F3940000}"/>
    <cellStyle name="Separador de milhares 9 3 2 3 4" xfId="37976" xr:uid="{00000000-0005-0000-0000-0000F4940000}"/>
    <cellStyle name="Separador de milhares 9 3 2 3 4 2" xfId="37977" xr:uid="{00000000-0005-0000-0000-0000F5940000}"/>
    <cellStyle name="Separador de milhares 9 3 2 3 4 2 2" xfId="37978" xr:uid="{00000000-0005-0000-0000-0000F6940000}"/>
    <cellStyle name="Separador de milhares 9 3 2 3 4 2 3" xfId="37979" xr:uid="{00000000-0005-0000-0000-0000F7940000}"/>
    <cellStyle name="Separador de milhares 9 3 2 3 4 3" xfId="37980" xr:uid="{00000000-0005-0000-0000-0000F8940000}"/>
    <cellStyle name="Separador de milhares 9 3 2 3 4 4" xfId="37981" xr:uid="{00000000-0005-0000-0000-0000F9940000}"/>
    <cellStyle name="Separador de milhares 9 3 2 3 5" xfId="37982" xr:uid="{00000000-0005-0000-0000-0000FA940000}"/>
    <cellStyle name="Separador de milhares 9 3 2 3 5 2" xfId="37983" xr:uid="{00000000-0005-0000-0000-0000FB940000}"/>
    <cellStyle name="Separador de milhares 9 3 2 3 5 3" xfId="37984" xr:uid="{00000000-0005-0000-0000-0000FC940000}"/>
    <cellStyle name="Separador de milhares 9 3 2 3 6" xfId="37985" xr:uid="{00000000-0005-0000-0000-0000FD940000}"/>
    <cellStyle name="Separador de milhares 9 3 2 3 7" xfId="37986" xr:uid="{00000000-0005-0000-0000-0000FE940000}"/>
    <cellStyle name="Separador de milhares 9 3 2 4" xfId="37987" xr:uid="{00000000-0005-0000-0000-0000FF940000}"/>
    <cellStyle name="Separador de milhares 9 3 2 5" xfId="37988" xr:uid="{00000000-0005-0000-0000-000000950000}"/>
    <cellStyle name="Separador de milhares 9 3 2 5 2" xfId="37989" xr:uid="{00000000-0005-0000-0000-000001950000}"/>
    <cellStyle name="Separador de milhares 9 3 2 5 2 2" xfId="37990" xr:uid="{00000000-0005-0000-0000-000002950000}"/>
    <cellStyle name="Separador de milhares 9 3 2 5 2 3" xfId="37991" xr:uid="{00000000-0005-0000-0000-000003950000}"/>
    <cellStyle name="Separador de milhares 9 3 2 5 3" xfId="37992" xr:uid="{00000000-0005-0000-0000-000004950000}"/>
    <cellStyle name="Separador de milhares 9 3 2 5 4" xfId="37993" xr:uid="{00000000-0005-0000-0000-000005950000}"/>
    <cellStyle name="Separador de milhares 9 3 2 6" xfId="37994" xr:uid="{00000000-0005-0000-0000-000006950000}"/>
    <cellStyle name="Separador de milhares 9 3 2 6 2" xfId="37995" xr:uid="{00000000-0005-0000-0000-000007950000}"/>
    <cellStyle name="Separador de milhares 9 3 2 6 2 2" xfId="37996" xr:uid="{00000000-0005-0000-0000-000008950000}"/>
    <cellStyle name="Separador de milhares 9 3 2 6 2 3" xfId="37997" xr:uid="{00000000-0005-0000-0000-000009950000}"/>
    <cellStyle name="Separador de milhares 9 3 2 6 3" xfId="37998" xr:uid="{00000000-0005-0000-0000-00000A950000}"/>
    <cellStyle name="Separador de milhares 9 3 2 6 4" xfId="37999" xr:uid="{00000000-0005-0000-0000-00000B950000}"/>
    <cellStyle name="Separador de milhares 9 3 2 7" xfId="38000" xr:uid="{00000000-0005-0000-0000-00000C950000}"/>
    <cellStyle name="Separador de milhares 9 3 2 7 2" xfId="38001" xr:uid="{00000000-0005-0000-0000-00000D950000}"/>
    <cellStyle name="Separador de milhares 9 3 2 7 2 2" xfId="38002" xr:uid="{00000000-0005-0000-0000-00000E950000}"/>
    <cellStyle name="Separador de milhares 9 3 2 7 2 3" xfId="38003" xr:uid="{00000000-0005-0000-0000-00000F950000}"/>
    <cellStyle name="Separador de milhares 9 3 2 7 3" xfId="38004" xr:uid="{00000000-0005-0000-0000-000010950000}"/>
    <cellStyle name="Separador de milhares 9 3 2 7 4" xfId="38005" xr:uid="{00000000-0005-0000-0000-000011950000}"/>
    <cellStyle name="Separador de milhares 9 3 2 8" xfId="38006" xr:uid="{00000000-0005-0000-0000-000012950000}"/>
    <cellStyle name="Separador de milhares 9 3 2 8 2" xfId="38007" xr:uid="{00000000-0005-0000-0000-000013950000}"/>
    <cellStyle name="Separador de milhares 9 3 2 8 3" xfId="38008" xr:uid="{00000000-0005-0000-0000-000014950000}"/>
    <cellStyle name="Separador de milhares 9 3 2 9" xfId="38009" xr:uid="{00000000-0005-0000-0000-000015950000}"/>
    <cellStyle name="Separador de milhares 9 3 3" xfId="38010" xr:uid="{00000000-0005-0000-0000-000016950000}"/>
    <cellStyle name="Separador de milhares 9 3 3 10" xfId="38011" xr:uid="{00000000-0005-0000-0000-000017950000}"/>
    <cellStyle name="Separador de milhares 9 3 3 2" xfId="38012" xr:uid="{00000000-0005-0000-0000-000018950000}"/>
    <cellStyle name="Separador de milhares 9 3 3 2 2" xfId="38013" xr:uid="{00000000-0005-0000-0000-000019950000}"/>
    <cellStyle name="Separador de milhares 9 3 3 2 2 2" xfId="38014" xr:uid="{00000000-0005-0000-0000-00001A950000}"/>
    <cellStyle name="Separador de milhares 9 3 3 2 2 2 2" xfId="38015" xr:uid="{00000000-0005-0000-0000-00001B950000}"/>
    <cellStyle name="Separador de milhares 9 3 3 2 2 2 3" xfId="38016" xr:uid="{00000000-0005-0000-0000-00001C950000}"/>
    <cellStyle name="Separador de milhares 9 3 3 2 2 3" xfId="38017" xr:uid="{00000000-0005-0000-0000-00001D950000}"/>
    <cellStyle name="Separador de milhares 9 3 3 2 2 4" xfId="38018" xr:uid="{00000000-0005-0000-0000-00001E950000}"/>
    <cellStyle name="Separador de milhares 9 3 3 2 3" xfId="38019" xr:uid="{00000000-0005-0000-0000-00001F950000}"/>
    <cellStyle name="Separador de milhares 9 3 3 2 3 2" xfId="38020" xr:uid="{00000000-0005-0000-0000-000020950000}"/>
    <cellStyle name="Separador de milhares 9 3 3 2 3 2 2" xfId="38021" xr:uid="{00000000-0005-0000-0000-000021950000}"/>
    <cellStyle name="Separador de milhares 9 3 3 2 3 2 3" xfId="38022" xr:uid="{00000000-0005-0000-0000-000022950000}"/>
    <cellStyle name="Separador de milhares 9 3 3 2 3 3" xfId="38023" xr:uid="{00000000-0005-0000-0000-000023950000}"/>
    <cellStyle name="Separador de milhares 9 3 3 2 3 4" xfId="38024" xr:uid="{00000000-0005-0000-0000-000024950000}"/>
    <cellStyle name="Separador de milhares 9 3 3 2 4" xfId="38025" xr:uid="{00000000-0005-0000-0000-000025950000}"/>
    <cellStyle name="Separador de milhares 9 3 3 2 4 2" xfId="38026" xr:uid="{00000000-0005-0000-0000-000026950000}"/>
    <cellStyle name="Separador de milhares 9 3 3 2 4 2 2" xfId="38027" xr:uid="{00000000-0005-0000-0000-000027950000}"/>
    <cellStyle name="Separador de milhares 9 3 3 2 4 2 3" xfId="38028" xr:uid="{00000000-0005-0000-0000-000028950000}"/>
    <cellStyle name="Separador de milhares 9 3 3 2 4 3" xfId="38029" xr:uid="{00000000-0005-0000-0000-000029950000}"/>
    <cellStyle name="Separador de milhares 9 3 3 2 4 4" xfId="38030" xr:uid="{00000000-0005-0000-0000-00002A950000}"/>
    <cellStyle name="Separador de milhares 9 3 3 2 5" xfId="38031" xr:uid="{00000000-0005-0000-0000-00002B950000}"/>
    <cellStyle name="Separador de milhares 9 3 3 2 5 2" xfId="38032" xr:uid="{00000000-0005-0000-0000-00002C950000}"/>
    <cellStyle name="Separador de milhares 9 3 3 2 5 3" xfId="38033" xr:uid="{00000000-0005-0000-0000-00002D950000}"/>
    <cellStyle name="Separador de milhares 9 3 3 2 6" xfId="38034" xr:uid="{00000000-0005-0000-0000-00002E950000}"/>
    <cellStyle name="Separador de milhares 9 3 3 2 7" xfId="38035" xr:uid="{00000000-0005-0000-0000-00002F950000}"/>
    <cellStyle name="Separador de milhares 9 3 3 3" xfId="38036" xr:uid="{00000000-0005-0000-0000-000030950000}"/>
    <cellStyle name="Separador de milhares 9 3 3 4" xfId="38037" xr:uid="{00000000-0005-0000-0000-000031950000}"/>
    <cellStyle name="Separador de milhares 9 3 3 4 2" xfId="38038" xr:uid="{00000000-0005-0000-0000-000032950000}"/>
    <cellStyle name="Separador de milhares 9 3 3 4 2 2" xfId="38039" xr:uid="{00000000-0005-0000-0000-000033950000}"/>
    <cellStyle name="Separador de milhares 9 3 3 4 2 3" xfId="38040" xr:uid="{00000000-0005-0000-0000-000034950000}"/>
    <cellStyle name="Separador de milhares 9 3 3 4 3" xfId="38041" xr:uid="{00000000-0005-0000-0000-000035950000}"/>
    <cellStyle name="Separador de milhares 9 3 3 4 4" xfId="38042" xr:uid="{00000000-0005-0000-0000-000036950000}"/>
    <cellStyle name="Separador de milhares 9 3 3 5" xfId="38043" xr:uid="{00000000-0005-0000-0000-000037950000}"/>
    <cellStyle name="Separador de milhares 9 3 3 5 2" xfId="38044" xr:uid="{00000000-0005-0000-0000-000038950000}"/>
    <cellStyle name="Separador de milhares 9 3 3 5 2 2" xfId="38045" xr:uid="{00000000-0005-0000-0000-000039950000}"/>
    <cellStyle name="Separador de milhares 9 3 3 5 2 3" xfId="38046" xr:uid="{00000000-0005-0000-0000-00003A950000}"/>
    <cellStyle name="Separador de milhares 9 3 3 5 3" xfId="38047" xr:uid="{00000000-0005-0000-0000-00003B950000}"/>
    <cellStyle name="Separador de milhares 9 3 3 5 4" xfId="38048" xr:uid="{00000000-0005-0000-0000-00003C950000}"/>
    <cellStyle name="Separador de milhares 9 3 3 6" xfId="38049" xr:uid="{00000000-0005-0000-0000-00003D950000}"/>
    <cellStyle name="Separador de milhares 9 3 3 6 2" xfId="38050" xr:uid="{00000000-0005-0000-0000-00003E950000}"/>
    <cellStyle name="Separador de milhares 9 3 3 6 2 2" xfId="38051" xr:uid="{00000000-0005-0000-0000-00003F950000}"/>
    <cellStyle name="Separador de milhares 9 3 3 6 2 3" xfId="38052" xr:uid="{00000000-0005-0000-0000-000040950000}"/>
    <cellStyle name="Separador de milhares 9 3 3 6 3" xfId="38053" xr:uid="{00000000-0005-0000-0000-000041950000}"/>
    <cellStyle name="Separador de milhares 9 3 3 6 4" xfId="38054" xr:uid="{00000000-0005-0000-0000-000042950000}"/>
    <cellStyle name="Separador de milhares 9 3 3 7" xfId="38055" xr:uid="{00000000-0005-0000-0000-000043950000}"/>
    <cellStyle name="Separador de milhares 9 3 3 7 2" xfId="38056" xr:uid="{00000000-0005-0000-0000-000044950000}"/>
    <cellStyle name="Separador de milhares 9 3 3 7 3" xfId="38057" xr:uid="{00000000-0005-0000-0000-000045950000}"/>
    <cellStyle name="Separador de milhares 9 3 3 8" xfId="38058" xr:uid="{00000000-0005-0000-0000-000046950000}"/>
    <cellStyle name="Separador de milhares 9 3 3 9" xfId="38059" xr:uid="{00000000-0005-0000-0000-000047950000}"/>
    <cellStyle name="Separador de milhares 9 3 4" xfId="38060" xr:uid="{00000000-0005-0000-0000-000048950000}"/>
    <cellStyle name="Separador de milhares 9 3 4 2" xfId="38061" xr:uid="{00000000-0005-0000-0000-000049950000}"/>
    <cellStyle name="Separador de milhares 9 3 4 2 2" xfId="38062" xr:uid="{00000000-0005-0000-0000-00004A950000}"/>
    <cellStyle name="Separador de milhares 9 3 4 2 2 2" xfId="38063" xr:uid="{00000000-0005-0000-0000-00004B950000}"/>
    <cellStyle name="Separador de milhares 9 3 4 2 2 2 2" xfId="38064" xr:uid="{00000000-0005-0000-0000-00004C950000}"/>
    <cellStyle name="Separador de milhares 9 3 4 2 2 2 3" xfId="38065" xr:uid="{00000000-0005-0000-0000-00004D950000}"/>
    <cellStyle name="Separador de milhares 9 3 4 2 2 3" xfId="38066" xr:uid="{00000000-0005-0000-0000-00004E950000}"/>
    <cellStyle name="Separador de milhares 9 3 4 2 2 4" xfId="38067" xr:uid="{00000000-0005-0000-0000-00004F950000}"/>
    <cellStyle name="Separador de milhares 9 3 4 2 3" xfId="38068" xr:uid="{00000000-0005-0000-0000-000050950000}"/>
    <cellStyle name="Separador de milhares 9 3 4 2 3 2" xfId="38069" xr:uid="{00000000-0005-0000-0000-000051950000}"/>
    <cellStyle name="Separador de milhares 9 3 4 2 3 2 2" xfId="38070" xr:uid="{00000000-0005-0000-0000-000052950000}"/>
    <cellStyle name="Separador de milhares 9 3 4 2 3 2 3" xfId="38071" xr:uid="{00000000-0005-0000-0000-000053950000}"/>
    <cellStyle name="Separador de milhares 9 3 4 2 3 3" xfId="38072" xr:uid="{00000000-0005-0000-0000-000054950000}"/>
    <cellStyle name="Separador de milhares 9 3 4 2 3 4" xfId="38073" xr:uid="{00000000-0005-0000-0000-000055950000}"/>
    <cellStyle name="Separador de milhares 9 3 4 2 4" xfId="38074" xr:uid="{00000000-0005-0000-0000-000056950000}"/>
    <cellStyle name="Separador de milhares 9 3 4 2 4 2" xfId="38075" xr:uid="{00000000-0005-0000-0000-000057950000}"/>
    <cellStyle name="Separador de milhares 9 3 4 2 4 2 2" xfId="38076" xr:uid="{00000000-0005-0000-0000-000058950000}"/>
    <cellStyle name="Separador de milhares 9 3 4 2 4 2 3" xfId="38077" xr:uid="{00000000-0005-0000-0000-000059950000}"/>
    <cellStyle name="Separador de milhares 9 3 4 2 4 3" xfId="38078" xr:uid="{00000000-0005-0000-0000-00005A950000}"/>
    <cellStyle name="Separador de milhares 9 3 4 2 4 4" xfId="38079" xr:uid="{00000000-0005-0000-0000-00005B950000}"/>
    <cellStyle name="Separador de milhares 9 3 4 2 5" xfId="38080" xr:uid="{00000000-0005-0000-0000-00005C950000}"/>
    <cellStyle name="Separador de milhares 9 3 4 2 5 2" xfId="38081" xr:uid="{00000000-0005-0000-0000-00005D950000}"/>
    <cellStyle name="Separador de milhares 9 3 4 2 5 3" xfId="38082" xr:uid="{00000000-0005-0000-0000-00005E950000}"/>
    <cellStyle name="Separador de milhares 9 3 4 2 6" xfId="38083" xr:uid="{00000000-0005-0000-0000-00005F950000}"/>
    <cellStyle name="Separador de milhares 9 3 4 2 7" xfId="38084" xr:uid="{00000000-0005-0000-0000-000060950000}"/>
    <cellStyle name="Separador de milhares 9 3 4 3" xfId="38085" xr:uid="{00000000-0005-0000-0000-000061950000}"/>
    <cellStyle name="Separador de milhares 9 3 4 3 2" xfId="38086" xr:uid="{00000000-0005-0000-0000-000062950000}"/>
    <cellStyle name="Separador de milhares 9 3 4 3 2 2" xfId="38087" xr:uid="{00000000-0005-0000-0000-000063950000}"/>
    <cellStyle name="Separador de milhares 9 3 4 3 2 3" xfId="38088" xr:uid="{00000000-0005-0000-0000-000064950000}"/>
    <cellStyle name="Separador de milhares 9 3 4 3 3" xfId="38089" xr:uid="{00000000-0005-0000-0000-000065950000}"/>
    <cellStyle name="Separador de milhares 9 3 4 3 4" xfId="38090" xr:uid="{00000000-0005-0000-0000-000066950000}"/>
    <cellStyle name="Separador de milhares 9 3 4 4" xfId="38091" xr:uid="{00000000-0005-0000-0000-000067950000}"/>
    <cellStyle name="Separador de milhares 9 3 4 4 2" xfId="38092" xr:uid="{00000000-0005-0000-0000-000068950000}"/>
    <cellStyle name="Separador de milhares 9 3 4 4 2 2" xfId="38093" xr:uid="{00000000-0005-0000-0000-000069950000}"/>
    <cellStyle name="Separador de milhares 9 3 4 4 2 3" xfId="38094" xr:uid="{00000000-0005-0000-0000-00006A950000}"/>
    <cellStyle name="Separador de milhares 9 3 4 4 3" xfId="38095" xr:uid="{00000000-0005-0000-0000-00006B950000}"/>
    <cellStyle name="Separador de milhares 9 3 4 4 4" xfId="38096" xr:uid="{00000000-0005-0000-0000-00006C950000}"/>
    <cellStyle name="Separador de milhares 9 3 4 5" xfId="38097" xr:uid="{00000000-0005-0000-0000-00006D950000}"/>
    <cellStyle name="Separador de milhares 9 3 4 5 2" xfId="38098" xr:uid="{00000000-0005-0000-0000-00006E950000}"/>
    <cellStyle name="Separador de milhares 9 3 4 5 2 2" xfId="38099" xr:uid="{00000000-0005-0000-0000-00006F950000}"/>
    <cellStyle name="Separador de milhares 9 3 4 5 2 3" xfId="38100" xr:uid="{00000000-0005-0000-0000-000070950000}"/>
    <cellStyle name="Separador de milhares 9 3 4 5 3" xfId="38101" xr:uid="{00000000-0005-0000-0000-000071950000}"/>
    <cellStyle name="Separador de milhares 9 3 4 5 4" xfId="38102" xr:uid="{00000000-0005-0000-0000-000072950000}"/>
    <cellStyle name="Separador de milhares 9 3 4 6" xfId="38103" xr:uid="{00000000-0005-0000-0000-000073950000}"/>
    <cellStyle name="Separador de milhares 9 3 4 6 2" xfId="38104" xr:uid="{00000000-0005-0000-0000-000074950000}"/>
    <cellStyle name="Separador de milhares 9 3 4 6 3" xfId="38105" xr:uid="{00000000-0005-0000-0000-000075950000}"/>
    <cellStyle name="Separador de milhares 9 3 4 7" xfId="38106" xr:uid="{00000000-0005-0000-0000-000076950000}"/>
    <cellStyle name="Separador de milhares 9 3 4 8" xfId="38107" xr:uid="{00000000-0005-0000-0000-000077950000}"/>
    <cellStyle name="Separador de milhares 9 3 4 9" xfId="38108" xr:uid="{00000000-0005-0000-0000-000078950000}"/>
    <cellStyle name="Separador de milhares 9 3 5" xfId="38109" xr:uid="{00000000-0005-0000-0000-000079950000}"/>
    <cellStyle name="Separador de milhares 9 3 5 2" xfId="38110" xr:uid="{00000000-0005-0000-0000-00007A950000}"/>
    <cellStyle name="Separador de milhares 9 3 5 2 2" xfId="38111" xr:uid="{00000000-0005-0000-0000-00007B950000}"/>
    <cellStyle name="Separador de milhares 9 3 5 2 2 2" xfId="38112" xr:uid="{00000000-0005-0000-0000-00007C950000}"/>
    <cellStyle name="Separador de milhares 9 3 5 2 2 2 2" xfId="38113" xr:uid="{00000000-0005-0000-0000-00007D950000}"/>
    <cellStyle name="Separador de milhares 9 3 5 2 2 2 3" xfId="38114" xr:uid="{00000000-0005-0000-0000-00007E950000}"/>
    <cellStyle name="Separador de milhares 9 3 5 2 2 3" xfId="38115" xr:uid="{00000000-0005-0000-0000-00007F950000}"/>
    <cellStyle name="Separador de milhares 9 3 5 2 2 4" xfId="38116" xr:uid="{00000000-0005-0000-0000-000080950000}"/>
    <cellStyle name="Separador de milhares 9 3 5 2 3" xfId="38117" xr:uid="{00000000-0005-0000-0000-000081950000}"/>
    <cellStyle name="Separador de milhares 9 3 5 2 3 2" xfId="38118" xr:uid="{00000000-0005-0000-0000-000082950000}"/>
    <cellStyle name="Separador de milhares 9 3 5 2 3 2 2" xfId="38119" xr:uid="{00000000-0005-0000-0000-000083950000}"/>
    <cellStyle name="Separador de milhares 9 3 5 2 3 2 3" xfId="38120" xr:uid="{00000000-0005-0000-0000-000084950000}"/>
    <cellStyle name="Separador de milhares 9 3 5 2 3 3" xfId="38121" xr:uid="{00000000-0005-0000-0000-000085950000}"/>
    <cellStyle name="Separador de milhares 9 3 5 2 3 4" xfId="38122" xr:uid="{00000000-0005-0000-0000-000086950000}"/>
    <cellStyle name="Separador de milhares 9 3 5 2 4" xfId="38123" xr:uid="{00000000-0005-0000-0000-000087950000}"/>
    <cellStyle name="Separador de milhares 9 3 5 2 4 2" xfId="38124" xr:uid="{00000000-0005-0000-0000-000088950000}"/>
    <cellStyle name="Separador de milhares 9 3 5 2 4 2 2" xfId="38125" xr:uid="{00000000-0005-0000-0000-000089950000}"/>
    <cellStyle name="Separador de milhares 9 3 5 2 4 2 3" xfId="38126" xr:uid="{00000000-0005-0000-0000-00008A950000}"/>
    <cellStyle name="Separador de milhares 9 3 5 2 4 3" xfId="38127" xr:uid="{00000000-0005-0000-0000-00008B950000}"/>
    <cellStyle name="Separador de milhares 9 3 5 2 4 4" xfId="38128" xr:uid="{00000000-0005-0000-0000-00008C950000}"/>
    <cellStyle name="Separador de milhares 9 3 5 2 5" xfId="38129" xr:uid="{00000000-0005-0000-0000-00008D950000}"/>
    <cellStyle name="Separador de milhares 9 3 5 2 5 2" xfId="38130" xr:uid="{00000000-0005-0000-0000-00008E950000}"/>
    <cellStyle name="Separador de milhares 9 3 5 2 5 3" xfId="38131" xr:uid="{00000000-0005-0000-0000-00008F950000}"/>
    <cellStyle name="Separador de milhares 9 3 5 2 6" xfId="38132" xr:uid="{00000000-0005-0000-0000-000090950000}"/>
    <cellStyle name="Separador de milhares 9 3 5 2 7" xfId="38133" xr:uid="{00000000-0005-0000-0000-000091950000}"/>
    <cellStyle name="Separador de milhares 9 3 5 3" xfId="38134" xr:uid="{00000000-0005-0000-0000-000092950000}"/>
    <cellStyle name="Separador de milhares 9 3 5 3 2" xfId="38135" xr:uid="{00000000-0005-0000-0000-000093950000}"/>
    <cellStyle name="Separador de milhares 9 3 5 3 2 2" xfId="38136" xr:uid="{00000000-0005-0000-0000-000094950000}"/>
    <cellStyle name="Separador de milhares 9 3 5 3 2 3" xfId="38137" xr:uid="{00000000-0005-0000-0000-000095950000}"/>
    <cellStyle name="Separador de milhares 9 3 5 3 3" xfId="38138" xr:uid="{00000000-0005-0000-0000-000096950000}"/>
    <cellStyle name="Separador de milhares 9 3 5 3 4" xfId="38139" xr:uid="{00000000-0005-0000-0000-000097950000}"/>
    <cellStyle name="Separador de milhares 9 3 5 4" xfId="38140" xr:uid="{00000000-0005-0000-0000-000098950000}"/>
    <cellStyle name="Separador de milhares 9 3 5 4 2" xfId="38141" xr:uid="{00000000-0005-0000-0000-000099950000}"/>
    <cellStyle name="Separador de milhares 9 3 5 4 2 2" xfId="38142" xr:uid="{00000000-0005-0000-0000-00009A950000}"/>
    <cellStyle name="Separador de milhares 9 3 5 4 2 3" xfId="38143" xr:uid="{00000000-0005-0000-0000-00009B950000}"/>
    <cellStyle name="Separador de milhares 9 3 5 4 3" xfId="38144" xr:uid="{00000000-0005-0000-0000-00009C950000}"/>
    <cellStyle name="Separador de milhares 9 3 5 4 4" xfId="38145" xr:uid="{00000000-0005-0000-0000-00009D950000}"/>
    <cellStyle name="Separador de milhares 9 3 5 5" xfId="38146" xr:uid="{00000000-0005-0000-0000-00009E950000}"/>
    <cellStyle name="Separador de milhares 9 3 5 5 2" xfId="38147" xr:uid="{00000000-0005-0000-0000-00009F950000}"/>
    <cellStyle name="Separador de milhares 9 3 5 5 2 2" xfId="38148" xr:uid="{00000000-0005-0000-0000-0000A0950000}"/>
    <cellStyle name="Separador de milhares 9 3 5 5 2 3" xfId="38149" xr:uid="{00000000-0005-0000-0000-0000A1950000}"/>
    <cellStyle name="Separador de milhares 9 3 5 5 3" xfId="38150" xr:uid="{00000000-0005-0000-0000-0000A2950000}"/>
    <cellStyle name="Separador de milhares 9 3 5 5 4" xfId="38151" xr:uid="{00000000-0005-0000-0000-0000A3950000}"/>
    <cellStyle name="Separador de milhares 9 3 5 6" xfId="38152" xr:uid="{00000000-0005-0000-0000-0000A4950000}"/>
    <cellStyle name="Separador de milhares 9 3 5 6 2" xfId="38153" xr:uid="{00000000-0005-0000-0000-0000A5950000}"/>
    <cellStyle name="Separador de milhares 9 3 5 6 3" xfId="38154" xr:uid="{00000000-0005-0000-0000-0000A6950000}"/>
    <cellStyle name="Separador de milhares 9 3 5 7" xfId="38155" xr:uid="{00000000-0005-0000-0000-0000A7950000}"/>
    <cellStyle name="Separador de milhares 9 3 5 8" xfId="38156" xr:uid="{00000000-0005-0000-0000-0000A8950000}"/>
    <cellStyle name="Separador de milhares 9 3 5 9" xfId="38157" xr:uid="{00000000-0005-0000-0000-0000A9950000}"/>
    <cellStyle name="Separador de milhares 9 3 6" xfId="38158" xr:uid="{00000000-0005-0000-0000-0000AA950000}"/>
    <cellStyle name="Separador de milhares 9 3 6 2" xfId="38159" xr:uid="{00000000-0005-0000-0000-0000AB950000}"/>
    <cellStyle name="Separador de milhares 9 3 6 2 2" xfId="38160" xr:uid="{00000000-0005-0000-0000-0000AC950000}"/>
    <cellStyle name="Separador de milhares 9 3 6 2 2 2" xfId="38161" xr:uid="{00000000-0005-0000-0000-0000AD950000}"/>
    <cellStyle name="Separador de milhares 9 3 6 2 2 2 2" xfId="38162" xr:uid="{00000000-0005-0000-0000-0000AE950000}"/>
    <cellStyle name="Separador de milhares 9 3 6 2 2 2 3" xfId="38163" xr:uid="{00000000-0005-0000-0000-0000AF950000}"/>
    <cellStyle name="Separador de milhares 9 3 6 2 2 3" xfId="38164" xr:uid="{00000000-0005-0000-0000-0000B0950000}"/>
    <cellStyle name="Separador de milhares 9 3 6 2 2 4" xfId="38165" xr:uid="{00000000-0005-0000-0000-0000B1950000}"/>
    <cellStyle name="Separador de milhares 9 3 6 2 3" xfId="38166" xr:uid="{00000000-0005-0000-0000-0000B2950000}"/>
    <cellStyle name="Separador de milhares 9 3 6 2 3 2" xfId="38167" xr:uid="{00000000-0005-0000-0000-0000B3950000}"/>
    <cellStyle name="Separador de milhares 9 3 6 2 3 2 2" xfId="38168" xr:uid="{00000000-0005-0000-0000-0000B4950000}"/>
    <cellStyle name="Separador de milhares 9 3 6 2 3 2 3" xfId="38169" xr:uid="{00000000-0005-0000-0000-0000B5950000}"/>
    <cellStyle name="Separador de milhares 9 3 6 2 3 3" xfId="38170" xr:uid="{00000000-0005-0000-0000-0000B6950000}"/>
    <cellStyle name="Separador de milhares 9 3 6 2 3 4" xfId="38171" xr:uid="{00000000-0005-0000-0000-0000B7950000}"/>
    <cellStyle name="Separador de milhares 9 3 6 2 4" xfId="38172" xr:uid="{00000000-0005-0000-0000-0000B8950000}"/>
    <cellStyle name="Separador de milhares 9 3 6 2 4 2" xfId="38173" xr:uid="{00000000-0005-0000-0000-0000B9950000}"/>
    <cellStyle name="Separador de milhares 9 3 6 2 4 2 2" xfId="38174" xr:uid="{00000000-0005-0000-0000-0000BA950000}"/>
    <cellStyle name="Separador de milhares 9 3 6 2 4 2 3" xfId="38175" xr:uid="{00000000-0005-0000-0000-0000BB950000}"/>
    <cellStyle name="Separador de milhares 9 3 6 2 4 3" xfId="38176" xr:uid="{00000000-0005-0000-0000-0000BC950000}"/>
    <cellStyle name="Separador de milhares 9 3 6 2 4 4" xfId="38177" xr:uid="{00000000-0005-0000-0000-0000BD950000}"/>
    <cellStyle name="Separador de milhares 9 3 6 2 5" xfId="38178" xr:uid="{00000000-0005-0000-0000-0000BE950000}"/>
    <cellStyle name="Separador de milhares 9 3 6 2 5 2" xfId="38179" xr:uid="{00000000-0005-0000-0000-0000BF950000}"/>
    <cellStyle name="Separador de milhares 9 3 6 2 5 3" xfId="38180" xr:uid="{00000000-0005-0000-0000-0000C0950000}"/>
    <cellStyle name="Separador de milhares 9 3 6 2 6" xfId="38181" xr:uid="{00000000-0005-0000-0000-0000C1950000}"/>
    <cellStyle name="Separador de milhares 9 3 6 2 7" xfId="38182" xr:uid="{00000000-0005-0000-0000-0000C2950000}"/>
    <cellStyle name="Separador de milhares 9 3 6 2 8" xfId="38183" xr:uid="{00000000-0005-0000-0000-0000C3950000}"/>
    <cellStyle name="Separador de milhares 9 3 6 3" xfId="38184" xr:uid="{00000000-0005-0000-0000-0000C4950000}"/>
    <cellStyle name="Separador de milhares 9 3 6 3 2" xfId="38185" xr:uid="{00000000-0005-0000-0000-0000C5950000}"/>
    <cellStyle name="Separador de milhares 9 3 6 3 2 2" xfId="38186" xr:uid="{00000000-0005-0000-0000-0000C6950000}"/>
    <cellStyle name="Separador de milhares 9 3 6 3 2 3" xfId="38187" xr:uid="{00000000-0005-0000-0000-0000C7950000}"/>
    <cellStyle name="Separador de milhares 9 3 6 3 3" xfId="38188" xr:uid="{00000000-0005-0000-0000-0000C8950000}"/>
    <cellStyle name="Separador de milhares 9 3 6 3 4" xfId="38189" xr:uid="{00000000-0005-0000-0000-0000C9950000}"/>
    <cellStyle name="Separador de milhares 9 3 6 4" xfId="38190" xr:uid="{00000000-0005-0000-0000-0000CA950000}"/>
    <cellStyle name="Separador de milhares 9 3 6 4 2" xfId="38191" xr:uid="{00000000-0005-0000-0000-0000CB950000}"/>
    <cellStyle name="Separador de milhares 9 3 6 4 2 2" xfId="38192" xr:uid="{00000000-0005-0000-0000-0000CC950000}"/>
    <cellStyle name="Separador de milhares 9 3 6 4 2 3" xfId="38193" xr:uid="{00000000-0005-0000-0000-0000CD950000}"/>
    <cellStyle name="Separador de milhares 9 3 6 4 3" xfId="38194" xr:uid="{00000000-0005-0000-0000-0000CE950000}"/>
    <cellStyle name="Separador de milhares 9 3 6 4 4" xfId="38195" xr:uid="{00000000-0005-0000-0000-0000CF950000}"/>
    <cellStyle name="Separador de milhares 9 3 6 5" xfId="38196" xr:uid="{00000000-0005-0000-0000-0000D0950000}"/>
    <cellStyle name="Separador de milhares 9 3 6 5 2" xfId="38197" xr:uid="{00000000-0005-0000-0000-0000D1950000}"/>
    <cellStyle name="Separador de milhares 9 3 6 5 2 2" xfId="38198" xr:uid="{00000000-0005-0000-0000-0000D2950000}"/>
    <cellStyle name="Separador de milhares 9 3 6 5 2 3" xfId="38199" xr:uid="{00000000-0005-0000-0000-0000D3950000}"/>
    <cellStyle name="Separador de milhares 9 3 6 5 3" xfId="38200" xr:uid="{00000000-0005-0000-0000-0000D4950000}"/>
    <cellStyle name="Separador de milhares 9 3 6 5 4" xfId="38201" xr:uid="{00000000-0005-0000-0000-0000D5950000}"/>
    <cellStyle name="Separador de milhares 9 3 6 6" xfId="38202" xr:uid="{00000000-0005-0000-0000-0000D6950000}"/>
    <cellStyle name="Separador de milhares 9 3 6 6 2" xfId="38203" xr:uid="{00000000-0005-0000-0000-0000D7950000}"/>
    <cellStyle name="Separador de milhares 9 3 6 6 3" xfId="38204" xr:uid="{00000000-0005-0000-0000-0000D8950000}"/>
    <cellStyle name="Separador de milhares 9 3 6 7" xfId="38205" xr:uid="{00000000-0005-0000-0000-0000D9950000}"/>
    <cellStyle name="Separador de milhares 9 3 6 8" xfId="38206" xr:uid="{00000000-0005-0000-0000-0000DA950000}"/>
    <cellStyle name="Separador de milhares 9 3 6 9" xfId="38207" xr:uid="{00000000-0005-0000-0000-0000DB950000}"/>
    <cellStyle name="Separador de milhares 9 3 7" xfId="38208" xr:uid="{00000000-0005-0000-0000-0000DC950000}"/>
    <cellStyle name="Separador de milhares 9 3 7 2" xfId="38209" xr:uid="{00000000-0005-0000-0000-0000DD950000}"/>
    <cellStyle name="Separador de milhares 9 3 7 2 2" xfId="38210" xr:uid="{00000000-0005-0000-0000-0000DE950000}"/>
    <cellStyle name="Separador de milhares 9 3 7 2 2 2" xfId="38211" xr:uid="{00000000-0005-0000-0000-0000DF950000}"/>
    <cellStyle name="Separador de milhares 9 3 7 2 2 3" xfId="38212" xr:uid="{00000000-0005-0000-0000-0000E0950000}"/>
    <cellStyle name="Separador de milhares 9 3 7 2 3" xfId="38213" xr:uid="{00000000-0005-0000-0000-0000E1950000}"/>
    <cellStyle name="Separador de milhares 9 3 7 2 4" xfId="38214" xr:uid="{00000000-0005-0000-0000-0000E2950000}"/>
    <cellStyle name="Separador de milhares 9 3 7 3" xfId="38215" xr:uid="{00000000-0005-0000-0000-0000E3950000}"/>
    <cellStyle name="Separador de milhares 9 3 7 3 2" xfId="38216" xr:uid="{00000000-0005-0000-0000-0000E4950000}"/>
    <cellStyle name="Separador de milhares 9 3 7 3 2 2" xfId="38217" xr:uid="{00000000-0005-0000-0000-0000E5950000}"/>
    <cellStyle name="Separador de milhares 9 3 7 3 2 3" xfId="38218" xr:uid="{00000000-0005-0000-0000-0000E6950000}"/>
    <cellStyle name="Separador de milhares 9 3 7 3 3" xfId="38219" xr:uid="{00000000-0005-0000-0000-0000E7950000}"/>
    <cellStyle name="Separador de milhares 9 3 7 3 4" xfId="38220" xr:uid="{00000000-0005-0000-0000-0000E8950000}"/>
    <cellStyle name="Separador de milhares 9 3 7 4" xfId="38221" xr:uid="{00000000-0005-0000-0000-0000E9950000}"/>
    <cellStyle name="Separador de milhares 9 3 7 4 2" xfId="38222" xr:uid="{00000000-0005-0000-0000-0000EA950000}"/>
    <cellStyle name="Separador de milhares 9 3 7 4 2 2" xfId="38223" xr:uid="{00000000-0005-0000-0000-0000EB950000}"/>
    <cellStyle name="Separador de milhares 9 3 7 4 2 3" xfId="38224" xr:uid="{00000000-0005-0000-0000-0000EC950000}"/>
    <cellStyle name="Separador de milhares 9 3 7 4 3" xfId="38225" xr:uid="{00000000-0005-0000-0000-0000ED950000}"/>
    <cellStyle name="Separador de milhares 9 3 7 4 4" xfId="38226" xr:uid="{00000000-0005-0000-0000-0000EE950000}"/>
    <cellStyle name="Separador de milhares 9 3 7 5" xfId="38227" xr:uid="{00000000-0005-0000-0000-0000EF950000}"/>
    <cellStyle name="Separador de milhares 9 3 7 5 2" xfId="38228" xr:uid="{00000000-0005-0000-0000-0000F0950000}"/>
    <cellStyle name="Separador de milhares 9 3 7 5 3" xfId="38229" xr:uid="{00000000-0005-0000-0000-0000F1950000}"/>
    <cellStyle name="Separador de milhares 9 3 7 6" xfId="38230" xr:uid="{00000000-0005-0000-0000-0000F2950000}"/>
    <cellStyle name="Separador de milhares 9 3 7 7" xfId="38231" xr:uid="{00000000-0005-0000-0000-0000F3950000}"/>
    <cellStyle name="Separador de milhares 9 3 7 8" xfId="38232" xr:uid="{00000000-0005-0000-0000-0000F4950000}"/>
    <cellStyle name="Separador de milhares 9 3 7 9" xfId="38233" xr:uid="{00000000-0005-0000-0000-0000F5950000}"/>
    <cellStyle name="Separador de milhares 9 3 8" xfId="38234" xr:uid="{00000000-0005-0000-0000-0000F6950000}"/>
    <cellStyle name="Separador de milhares 9 3 8 2" xfId="38235" xr:uid="{00000000-0005-0000-0000-0000F7950000}"/>
    <cellStyle name="Separador de milhares 9 3 8 3" xfId="38236" xr:uid="{00000000-0005-0000-0000-0000F8950000}"/>
    <cellStyle name="Separador de milhares 9 3 9" xfId="38237" xr:uid="{00000000-0005-0000-0000-0000F9950000}"/>
    <cellStyle name="Separador de milhares 9 3 9 2" xfId="38238" xr:uid="{00000000-0005-0000-0000-0000FA950000}"/>
    <cellStyle name="Separador de milhares 9 3 9 2 2" xfId="38239" xr:uid="{00000000-0005-0000-0000-0000FB950000}"/>
    <cellStyle name="Separador de milhares 9 3 9 2 3" xfId="38240" xr:uid="{00000000-0005-0000-0000-0000FC950000}"/>
    <cellStyle name="Separador de milhares 9 3 9 3" xfId="38241" xr:uid="{00000000-0005-0000-0000-0000FD950000}"/>
    <cellStyle name="Separador de milhares 9 3 9 4" xfId="38242" xr:uid="{00000000-0005-0000-0000-0000FE950000}"/>
    <cellStyle name="Separador de milhares 9 4" xfId="38243" xr:uid="{00000000-0005-0000-0000-0000FF950000}"/>
    <cellStyle name="Separador de milhares 9 4 10" xfId="38244" xr:uid="{00000000-0005-0000-0000-000000960000}"/>
    <cellStyle name="Separador de milhares 9 4 2" xfId="38245" xr:uid="{00000000-0005-0000-0000-000001960000}"/>
    <cellStyle name="Separador de milhares 9 4 2 2" xfId="38246" xr:uid="{00000000-0005-0000-0000-000002960000}"/>
    <cellStyle name="Separador de milhares 9 4 2 3" xfId="38247" xr:uid="{00000000-0005-0000-0000-000003960000}"/>
    <cellStyle name="Separador de milhares 9 4 2 3 2" xfId="38248" xr:uid="{00000000-0005-0000-0000-000004960000}"/>
    <cellStyle name="Separador de milhares 9 4 2 3 2 2" xfId="38249" xr:uid="{00000000-0005-0000-0000-000005960000}"/>
    <cellStyle name="Separador de milhares 9 4 2 3 2 2 2" xfId="38250" xr:uid="{00000000-0005-0000-0000-000006960000}"/>
    <cellStyle name="Separador de milhares 9 4 2 3 2 2 3" xfId="38251" xr:uid="{00000000-0005-0000-0000-000007960000}"/>
    <cellStyle name="Separador de milhares 9 4 2 3 2 3" xfId="38252" xr:uid="{00000000-0005-0000-0000-000008960000}"/>
    <cellStyle name="Separador de milhares 9 4 2 3 2 4" xfId="38253" xr:uid="{00000000-0005-0000-0000-000009960000}"/>
    <cellStyle name="Separador de milhares 9 4 2 3 3" xfId="38254" xr:uid="{00000000-0005-0000-0000-00000A960000}"/>
    <cellStyle name="Separador de milhares 9 4 2 3 3 2" xfId="38255" xr:uid="{00000000-0005-0000-0000-00000B960000}"/>
    <cellStyle name="Separador de milhares 9 4 2 3 3 2 2" xfId="38256" xr:uid="{00000000-0005-0000-0000-00000C960000}"/>
    <cellStyle name="Separador de milhares 9 4 2 3 3 2 3" xfId="38257" xr:uid="{00000000-0005-0000-0000-00000D960000}"/>
    <cellStyle name="Separador de milhares 9 4 2 3 3 3" xfId="38258" xr:uid="{00000000-0005-0000-0000-00000E960000}"/>
    <cellStyle name="Separador de milhares 9 4 2 3 3 4" xfId="38259" xr:uid="{00000000-0005-0000-0000-00000F960000}"/>
    <cellStyle name="Separador de milhares 9 4 2 3 4" xfId="38260" xr:uid="{00000000-0005-0000-0000-000010960000}"/>
    <cellStyle name="Separador de milhares 9 4 2 3 4 2" xfId="38261" xr:uid="{00000000-0005-0000-0000-000011960000}"/>
    <cellStyle name="Separador de milhares 9 4 2 3 4 2 2" xfId="38262" xr:uid="{00000000-0005-0000-0000-000012960000}"/>
    <cellStyle name="Separador de milhares 9 4 2 3 4 2 3" xfId="38263" xr:uid="{00000000-0005-0000-0000-000013960000}"/>
    <cellStyle name="Separador de milhares 9 4 2 3 4 3" xfId="38264" xr:uid="{00000000-0005-0000-0000-000014960000}"/>
    <cellStyle name="Separador de milhares 9 4 2 3 4 4" xfId="38265" xr:uid="{00000000-0005-0000-0000-000015960000}"/>
    <cellStyle name="Separador de milhares 9 4 2 3 5" xfId="38266" xr:uid="{00000000-0005-0000-0000-000016960000}"/>
    <cellStyle name="Separador de milhares 9 4 2 3 5 2" xfId="38267" xr:uid="{00000000-0005-0000-0000-000017960000}"/>
    <cellStyle name="Separador de milhares 9 4 2 3 5 3" xfId="38268" xr:uid="{00000000-0005-0000-0000-000018960000}"/>
    <cellStyle name="Separador de milhares 9 4 2 3 6" xfId="38269" xr:uid="{00000000-0005-0000-0000-000019960000}"/>
    <cellStyle name="Separador de milhares 9 4 2 3 7" xfId="38270" xr:uid="{00000000-0005-0000-0000-00001A960000}"/>
    <cellStyle name="Separador de milhares 9 4 2 4" xfId="38271" xr:uid="{00000000-0005-0000-0000-00001B960000}"/>
    <cellStyle name="Separador de milhares 9 4 2 5" xfId="38272" xr:uid="{00000000-0005-0000-0000-00001C960000}"/>
    <cellStyle name="Separador de milhares 9 4 3" xfId="38273" xr:uid="{00000000-0005-0000-0000-00001D960000}"/>
    <cellStyle name="Separador de milhares 9 4 3 2" xfId="38274" xr:uid="{00000000-0005-0000-0000-00001E960000}"/>
    <cellStyle name="Separador de milhares 9 4 3 2 2" xfId="38275" xr:uid="{00000000-0005-0000-0000-00001F960000}"/>
    <cellStyle name="Separador de milhares 9 4 3 2 2 2" xfId="38276" xr:uid="{00000000-0005-0000-0000-000020960000}"/>
    <cellStyle name="Separador de milhares 9 4 3 2 2 3" xfId="38277" xr:uid="{00000000-0005-0000-0000-000021960000}"/>
    <cellStyle name="Separador de milhares 9 4 3 2 3" xfId="38278" xr:uid="{00000000-0005-0000-0000-000022960000}"/>
    <cellStyle name="Separador de milhares 9 4 3 2 4" xfId="38279" xr:uid="{00000000-0005-0000-0000-000023960000}"/>
    <cellStyle name="Separador de milhares 9 4 3 3" xfId="38280" xr:uid="{00000000-0005-0000-0000-000024960000}"/>
    <cellStyle name="Separador de milhares 9 4 3 3 2" xfId="38281" xr:uid="{00000000-0005-0000-0000-000025960000}"/>
    <cellStyle name="Separador de milhares 9 4 3 3 2 2" xfId="38282" xr:uid="{00000000-0005-0000-0000-000026960000}"/>
    <cellStyle name="Separador de milhares 9 4 3 3 2 3" xfId="38283" xr:uid="{00000000-0005-0000-0000-000027960000}"/>
    <cellStyle name="Separador de milhares 9 4 3 3 3" xfId="38284" xr:uid="{00000000-0005-0000-0000-000028960000}"/>
    <cellStyle name="Separador de milhares 9 4 3 3 4" xfId="38285" xr:uid="{00000000-0005-0000-0000-000029960000}"/>
    <cellStyle name="Separador de milhares 9 4 3 4" xfId="38286" xr:uid="{00000000-0005-0000-0000-00002A960000}"/>
    <cellStyle name="Separador de milhares 9 4 3 4 2" xfId="38287" xr:uid="{00000000-0005-0000-0000-00002B960000}"/>
    <cellStyle name="Separador de milhares 9 4 3 4 2 2" xfId="38288" xr:uid="{00000000-0005-0000-0000-00002C960000}"/>
    <cellStyle name="Separador de milhares 9 4 3 4 2 3" xfId="38289" xr:uid="{00000000-0005-0000-0000-00002D960000}"/>
    <cellStyle name="Separador de milhares 9 4 3 4 3" xfId="38290" xr:uid="{00000000-0005-0000-0000-00002E960000}"/>
    <cellStyle name="Separador de milhares 9 4 3 4 4" xfId="38291" xr:uid="{00000000-0005-0000-0000-00002F960000}"/>
    <cellStyle name="Separador de milhares 9 4 3 5" xfId="38292" xr:uid="{00000000-0005-0000-0000-000030960000}"/>
    <cellStyle name="Separador de milhares 9 4 3 5 2" xfId="38293" xr:uid="{00000000-0005-0000-0000-000031960000}"/>
    <cellStyle name="Separador de milhares 9 4 3 5 3" xfId="38294" xr:uid="{00000000-0005-0000-0000-000032960000}"/>
    <cellStyle name="Separador de milhares 9 4 3 6" xfId="38295" xr:uid="{00000000-0005-0000-0000-000033960000}"/>
    <cellStyle name="Separador de milhares 9 4 3 7" xfId="38296" xr:uid="{00000000-0005-0000-0000-000034960000}"/>
    <cellStyle name="Separador de milhares 9 4 4" xfId="38297" xr:uid="{00000000-0005-0000-0000-000035960000}"/>
    <cellStyle name="Separador de milhares 9 4 4 2" xfId="38298" xr:uid="{00000000-0005-0000-0000-000036960000}"/>
    <cellStyle name="Separador de milhares 9 4 4 2 2" xfId="38299" xr:uid="{00000000-0005-0000-0000-000037960000}"/>
    <cellStyle name="Separador de milhares 9 4 4 2 3" xfId="38300" xr:uid="{00000000-0005-0000-0000-000038960000}"/>
    <cellStyle name="Separador de milhares 9 4 4 3" xfId="38301" xr:uid="{00000000-0005-0000-0000-000039960000}"/>
    <cellStyle name="Separador de milhares 9 4 4 4" xfId="38302" xr:uid="{00000000-0005-0000-0000-00003A960000}"/>
    <cellStyle name="Separador de milhares 9 4 5" xfId="38303" xr:uid="{00000000-0005-0000-0000-00003B960000}"/>
    <cellStyle name="Separador de milhares 9 4 5 2" xfId="38304" xr:uid="{00000000-0005-0000-0000-00003C960000}"/>
    <cellStyle name="Separador de milhares 9 4 5 2 2" xfId="38305" xr:uid="{00000000-0005-0000-0000-00003D960000}"/>
    <cellStyle name="Separador de milhares 9 4 5 2 3" xfId="38306" xr:uid="{00000000-0005-0000-0000-00003E960000}"/>
    <cellStyle name="Separador de milhares 9 4 5 3" xfId="38307" xr:uid="{00000000-0005-0000-0000-00003F960000}"/>
    <cellStyle name="Separador de milhares 9 4 5 4" xfId="38308" xr:uid="{00000000-0005-0000-0000-000040960000}"/>
    <cellStyle name="Separador de milhares 9 4 6" xfId="38309" xr:uid="{00000000-0005-0000-0000-000041960000}"/>
    <cellStyle name="Separador de milhares 9 4 6 2" xfId="38310" xr:uid="{00000000-0005-0000-0000-000042960000}"/>
    <cellStyle name="Separador de milhares 9 4 6 2 2" xfId="38311" xr:uid="{00000000-0005-0000-0000-000043960000}"/>
    <cellStyle name="Separador de milhares 9 4 6 2 3" xfId="38312" xr:uid="{00000000-0005-0000-0000-000044960000}"/>
    <cellStyle name="Separador de milhares 9 4 6 3" xfId="38313" xr:uid="{00000000-0005-0000-0000-000045960000}"/>
    <cellStyle name="Separador de milhares 9 4 6 4" xfId="38314" xr:uid="{00000000-0005-0000-0000-000046960000}"/>
    <cellStyle name="Separador de milhares 9 4 7" xfId="38315" xr:uid="{00000000-0005-0000-0000-000047960000}"/>
    <cellStyle name="Separador de milhares 9 4 7 2" xfId="38316" xr:uid="{00000000-0005-0000-0000-000048960000}"/>
    <cellStyle name="Separador de milhares 9 4 7 3" xfId="38317" xr:uid="{00000000-0005-0000-0000-000049960000}"/>
    <cellStyle name="Separador de milhares 9 4 8" xfId="38318" xr:uid="{00000000-0005-0000-0000-00004A960000}"/>
    <cellStyle name="Separador de milhares 9 4 9" xfId="38319" xr:uid="{00000000-0005-0000-0000-00004B960000}"/>
    <cellStyle name="Separador de milhares 9 5" xfId="38320" xr:uid="{00000000-0005-0000-0000-00004C960000}"/>
    <cellStyle name="Separador de milhares 9 5 10" xfId="38321" xr:uid="{00000000-0005-0000-0000-00004D960000}"/>
    <cellStyle name="Separador de milhares 9 5 11" xfId="38322" xr:uid="{00000000-0005-0000-0000-00004E960000}"/>
    <cellStyle name="Separador de milhares 9 5 2" xfId="38323" xr:uid="{00000000-0005-0000-0000-00004F960000}"/>
    <cellStyle name="Separador de milhares 9 5 2 2" xfId="38324" xr:uid="{00000000-0005-0000-0000-000050960000}"/>
    <cellStyle name="Separador de milhares 9 5 2 2 2" xfId="38325" xr:uid="{00000000-0005-0000-0000-000051960000}"/>
    <cellStyle name="Separador de milhares 9 5 2 2 2 2" xfId="38326" xr:uid="{00000000-0005-0000-0000-000052960000}"/>
    <cellStyle name="Separador de milhares 9 5 2 2 2 2 2" xfId="38327" xr:uid="{00000000-0005-0000-0000-000053960000}"/>
    <cellStyle name="Separador de milhares 9 5 2 2 2 2 3" xfId="38328" xr:uid="{00000000-0005-0000-0000-000054960000}"/>
    <cellStyle name="Separador de milhares 9 5 2 2 2 3" xfId="38329" xr:uid="{00000000-0005-0000-0000-000055960000}"/>
    <cellStyle name="Separador de milhares 9 5 2 2 2 4" xfId="38330" xr:uid="{00000000-0005-0000-0000-000056960000}"/>
    <cellStyle name="Separador de milhares 9 5 2 2 3" xfId="38331" xr:uid="{00000000-0005-0000-0000-000057960000}"/>
    <cellStyle name="Separador de milhares 9 5 2 2 3 2" xfId="38332" xr:uid="{00000000-0005-0000-0000-000058960000}"/>
    <cellStyle name="Separador de milhares 9 5 2 2 3 2 2" xfId="38333" xr:uid="{00000000-0005-0000-0000-000059960000}"/>
    <cellStyle name="Separador de milhares 9 5 2 2 3 2 3" xfId="38334" xr:uid="{00000000-0005-0000-0000-00005A960000}"/>
    <cellStyle name="Separador de milhares 9 5 2 2 3 3" xfId="38335" xr:uid="{00000000-0005-0000-0000-00005B960000}"/>
    <cellStyle name="Separador de milhares 9 5 2 2 3 4" xfId="38336" xr:uid="{00000000-0005-0000-0000-00005C960000}"/>
    <cellStyle name="Separador de milhares 9 5 2 2 4" xfId="38337" xr:uid="{00000000-0005-0000-0000-00005D960000}"/>
    <cellStyle name="Separador de milhares 9 5 2 2 4 2" xfId="38338" xr:uid="{00000000-0005-0000-0000-00005E960000}"/>
    <cellStyle name="Separador de milhares 9 5 2 2 4 2 2" xfId="38339" xr:uid="{00000000-0005-0000-0000-00005F960000}"/>
    <cellStyle name="Separador de milhares 9 5 2 2 4 2 3" xfId="38340" xr:uid="{00000000-0005-0000-0000-000060960000}"/>
    <cellStyle name="Separador de milhares 9 5 2 2 4 3" xfId="38341" xr:uid="{00000000-0005-0000-0000-000061960000}"/>
    <cellStyle name="Separador de milhares 9 5 2 2 4 4" xfId="38342" xr:uid="{00000000-0005-0000-0000-000062960000}"/>
    <cellStyle name="Separador de milhares 9 5 2 2 5" xfId="38343" xr:uid="{00000000-0005-0000-0000-000063960000}"/>
    <cellStyle name="Separador de milhares 9 5 2 2 5 2" xfId="38344" xr:uid="{00000000-0005-0000-0000-000064960000}"/>
    <cellStyle name="Separador de milhares 9 5 2 2 5 3" xfId="38345" xr:uid="{00000000-0005-0000-0000-000065960000}"/>
    <cellStyle name="Separador de milhares 9 5 2 2 6" xfId="38346" xr:uid="{00000000-0005-0000-0000-000066960000}"/>
    <cellStyle name="Separador de milhares 9 5 2 2 7" xfId="38347" xr:uid="{00000000-0005-0000-0000-000067960000}"/>
    <cellStyle name="Separador de milhares 9 5 2 3" xfId="38348" xr:uid="{00000000-0005-0000-0000-000068960000}"/>
    <cellStyle name="Separador de milhares 9 5 2 3 2" xfId="38349" xr:uid="{00000000-0005-0000-0000-000069960000}"/>
    <cellStyle name="Separador de milhares 9 5 2 3 2 2" xfId="38350" xr:uid="{00000000-0005-0000-0000-00006A960000}"/>
    <cellStyle name="Separador de milhares 9 5 2 3 2 3" xfId="38351" xr:uid="{00000000-0005-0000-0000-00006B960000}"/>
    <cellStyle name="Separador de milhares 9 5 2 3 3" xfId="38352" xr:uid="{00000000-0005-0000-0000-00006C960000}"/>
    <cellStyle name="Separador de milhares 9 5 2 3 4" xfId="38353" xr:uid="{00000000-0005-0000-0000-00006D960000}"/>
    <cellStyle name="Separador de milhares 9 5 2 4" xfId="38354" xr:uid="{00000000-0005-0000-0000-00006E960000}"/>
    <cellStyle name="Separador de milhares 9 5 2 4 2" xfId="38355" xr:uid="{00000000-0005-0000-0000-00006F960000}"/>
    <cellStyle name="Separador de milhares 9 5 2 4 2 2" xfId="38356" xr:uid="{00000000-0005-0000-0000-000070960000}"/>
    <cellStyle name="Separador de milhares 9 5 2 4 2 3" xfId="38357" xr:uid="{00000000-0005-0000-0000-000071960000}"/>
    <cellStyle name="Separador de milhares 9 5 2 4 3" xfId="38358" xr:uid="{00000000-0005-0000-0000-000072960000}"/>
    <cellStyle name="Separador de milhares 9 5 2 4 4" xfId="38359" xr:uid="{00000000-0005-0000-0000-000073960000}"/>
    <cellStyle name="Separador de milhares 9 5 2 5" xfId="38360" xr:uid="{00000000-0005-0000-0000-000074960000}"/>
    <cellStyle name="Separador de milhares 9 5 2 5 2" xfId="38361" xr:uid="{00000000-0005-0000-0000-000075960000}"/>
    <cellStyle name="Separador de milhares 9 5 2 5 2 2" xfId="38362" xr:uid="{00000000-0005-0000-0000-000076960000}"/>
    <cellStyle name="Separador de milhares 9 5 2 5 2 3" xfId="38363" xr:uid="{00000000-0005-0000-0000-000077960000}"/>
    <cellStyle name="Separador de milhares 9 5 2 5 3" xfId="38364" xr:uid="{00000000-0005-0000-0000-000078960000}"/>
    <cellStyle name="Separador de milhares 9 5 2 5 4" xfId="38365" xr:uid="{00000000-0005-0000-0000-000079960000}"/>
    <cellStyle name="Separador de milhares 9 5 2 6" xfId="38366" xr:uid="{00000000-0005-0000-0000-00007A960000}"/>
    <cellStyle name="Separador de milhares 9 5 2 6 2" xfId="38367" xr:uid="{00000000-0005-0000-0000-00007B960000}"/>
    <cellStyle name="Separador de milhares 9 5 2 6 3" xfId="38368" xr:uid="{00000000-0005-0000-0000-00007C960000}"/>
    <cellStyle name="Separador de milhares 9 5 2 7" xfId="38369" xr:uid="{00000000-0005-0000-0000-00007D960000}"/>
    <cellStyle name="Separador de milhares 9 5 2 8" xfId="38370" xr:uid="{00000000-0005-0000-0000-00007E960000}"/>
    <cellStyle name="Separador de milhares 9 5 2 9" xfId="38371" xr:uid="{00000000-0005-0000-0000-00007F960000}"/>
    <cellStyle name="Separador de milhares 9 5 3" xfId="38372" xr:uid="{00000000-0005-0000-0000-000080960000}"/>
    <cellStyle name="Separador de milhares 9 5 3 2" xfId="38373" xr:uid="{00000000-0005-0000-0000-000081960000}"/>
    <cellStyle name="Separador de milhares 9 5 3 2 2" xfId="38374" xr:uid="{00000000-0005-0000-0000-000082960000}"/>
    <cellStyle name="Separador de milhares 9 5 3 2 2 2" xfId="38375" xr:uid="{00000000-0005-0000-0000-000083960000}"/>
    <cellStyle name="Separador de milhares 9 5 3 2 2 3" xfId="38376" xr:uid="{00000000-0005-0000-0000-000084960000}"/>
    <cellStyle name="Separador de milhares 9 5 3 2 3" xfId="38377" xr:uid="{00000000-0005-0000-0000-000085960000}"/>
    <cellStyle name="Separador de milhares 9 5 3 2 4" xfId="38378" xr:uid="{00000000-0005-0000-0000-000086960000}"/>
    <cellStyle name="Separador de milhares 9 5 3 3" xfId="38379" xr:uid="{00000000-0005-0000-0000-000087960000}"/>
    <cellStyle name="Separador de milhares 9 5 3 3 2" xfId="38380" xr:uid="{00000000-0005-0000-0000-000088960000}"/>
    <cellStyle name="Separador de milhares 9 5 3 3 2 2" xfId="38381" xr:uid="{00000000-0005-0000-0000-000089960000}"/>
    <cellStyle name="Separador de milhares 9 5 3 3 2 3" xfId="38382" xr:uid="{00000000-0005-0000-0000-00008A960000}"/>
    <cellStyle name="Separador de milhares 9 5 3 3 3" xfId="38383" xr:uid="{00000000-0005-0000-0000-00008B960000}"/>
    <cellStyle name="Separador de milhares 9 5 3 3 4" xfId="38384" xr:uid="{00000000-0005-0000-0000-00008C960000}"/>
    <cellStyle name="Separador de milhares 9 5 3 4" xfId="38385" xr:uid="{00000000-0005-0000-0000-00008D960000}"/>
    <cellStyle name="Separador de milhares 9 5 3 4 2" xfId="38386" xr:uid="{00000000-0005-0000-0000-00008E960000}"/>
    <cellStyle name="Separador de milhares 9 5 3 4 2 2" xfId="38387" xr:uid="{00000000-0005-0000-0000-00008F960000}"/>
    <cellStyle name="Separador de milhares 9 5 3 4 2 3" xfId="38388" xr:uid="{00000000-0005-0000-0000-000090960000}"/>
    <cellStyle name="Separador de milhares 9 5 3 4 3" xfId="38389" xr:uid="{00000000-0005-0000-0000-000091960000}"/>
    <cellStyle name="Separador de milhares 9 5 3 4 4" xfId="38390" xr:uid="{00000000-0005-0000-0000-000092960000}"/>
    <cellStyle name="Separador de milhares 9 5 3 5" xfId="38391" xr:uid="{00000000-0005-0000-0000-000093960000}"/>
    <cellStyle name="Separador de milhares 9 5 3 5 2" xfId="38392" xr:uid="{00000000-0005-0000-0000-000094960000}"/>
    <cellStyle name="Separador de milhares 9 5 3 5 3" xfId="38393" xr:uid="{00000000-0005-0000-0000-000095960000}"/>
    <cellStyle name="Separador de milhares 9 5 3 6" xfId="38394" xr:uid="{00000000-0005-0000-0000-000096960000}"/>
    <cellStyle name="Separador de milhares 9 5 3 7" xfId="38395" xr:uid="{00000000-0005-0000-0000-000097960000}"/>
    <cellStyle name="Separador de milhares 9 5 3 8" xfId="38396" xr:uid="{00000000-0005-0000-0000-000098960000}"/>
    <cellStyle name="Separador de milhares 9 5 4" xfId="38397" xr:uid="{00000000-0005-0000-0000-000099960000}"/>
    <cellStyle name="Separador de milhares 9 5 5" xfId="38398" xr:uid="{00000000-0005-0000-0000-00009A960000}"/>
    <cellStyle name="Separador de milhares 9 5 5 2" xfId="38399" xr:uid="{00000000-0005-0000-0000-00009B960000}"/>
    <cellStyle name="Separador de milhares 9 5 5 2 2" xfId="38400" xr:uid="{00000000-0005-0000-0000-00009C960000}"/>
    <cellStyle name="Separador de milhares 9 5 5 2 3" xfId="38401" xr:uid="{00000000-0005-0000-0000-00009D960000}"/>
    <cellStyle name="Separador de milhares 9 5 5 3" xfId="38402" xr:uid="{00000000-0005-0000-0000-00009E960000}"/>
    <cellStyle name="Separador de milhares 9 5 5 4" xfId="38403" xr:uid="{00000000-0005-0000-0000-00009F960000}"/>
    <cellStyle name="Separador de milhares 9 5 6" xfId="38404" xr:uid="{00000000-0005-0000-0000-0000A0960000}"/>
    <cellStyle name="Separador de milhares 9 5 6 2" xfId="38405" xr:uid="{00000000-0005-0000-0000-0000A1960000}"/>
    <cellStyle name="Separador de milhares 9 5 6 2 2" xfId="38406" xr:uid="{00000000-0005-0000-0000-0000A2960000}"/>
    <cellStyle name="Separador de milhares 9 5 6 2 3" xfId="38407" xr:uid="{00000000-0005-0000-0000-0000A3960000}"/>
    <cellStyle name="Separador de milhares 9 5 6 3" xfId="38408" xr:uid="{00000000-0005-0000-0000-0000A4960000}"/>
    <cellStyle name="Separador de milhares 9 5 6 4" xfId="38409" xr:uid="{00000000-0005-0000-0000-0000A5960000}"/>
    <cellStyle name="Separador de milhares 9 5 7" xfId="38410" xr:uid="{00000000-0005-0000-0000-0000A6960000}"/>
    <cellStyle name="Separador de milhares 9 5 7 2" xfId="38411" xr:uid="{00000000-0005-0000-0000-0000A7960000}"/>
    <cellStyle name="Separador de milhares 9 5 7 2 2" xfId="38412" xr:uid="{00000000-0005-0000-0000-0000A8960000}"/>
    <cellStyle name="Separador de milhares 9 5 7 2 3" xfId="38413" xr:uid="{00000000-0005-0000-0000-0000A9960000}"/>
    <cellStyle name="Separador de milhares 9 5 7 3" xfId="38414" xr:uid="{00000000-0005-0000-0000-0000AA960000}"/>
    <cellStyle name="Separador de milhares 9 5 7 4" xfId="38415" xr:uid="{00000000-0005-0000-0000-0000AB960000}"/>
    <cellStyle name="Separador de milhares 9 5 8" xfId="38416" xr:uid="{00000000-0005-0000-0000-0000AC960000}"/>
    <cellStyle name="Separador de milhares 9 5 8 2" xfId="38417" xr:uid="{00000000-0005-0000-0000-0000AD960000}"/>
    <cellStyle name="Separador de milhares 9 5 8 3" xfId="38418" xr:uid="{00000000-0005-0000-0000-0000AE960000}"/>
    <cellStyle name="Separador de milhares 9 5 9" xfId="38419" xr:uid="{00000000-0005-0000-0000-0000AF960000}"/>
    <cellStyle name="Separador de milhares 9 6" xfId="38420" xr:uid="{00000000-0005-0000-0000-0000B0960000}"/>
    <cellStyle name="Separador de milhares 9 6 2" xfId="38421" xr:uid="{00000000-0005-0000-0000-0000B1960000}"/>
    <cellStyle name="Separador de milhares 9 7" xfId="38422" xr:uid="{00000000-0005-0000-0000-0000B2960000}"/>
    <cellStyle name="Separador de milhares 9 7 2" xfId="38423" xr:uid="{00000000-0005-0000-0000-0000B3960000}"/>
    <cellStyle name="Separador de milhares 9 7 2 2" xfId="38424" xr:uid="{00000000-0005-0000-0000-0000B4960000}"/>
    <cellStyle name="Separador de milhares 9 7 2 2 2" xfId="38425" xr:uid="{00000000-0005-0000-0000-0000B5960000}"/>
    <cellStyle name="Separador de milhares 9 7 2 2 2 2" xfId="38426" xr:uid="{00000000-0005-0000-0000-0000B6960000}"/>
    <cellStyle name="Separador de milhares 9 7 2 2 2 3" xfId="38427" xr:uid="{00000000-0005-0000-0000-0000B7960000}"/>
    <cellStyle name="Separador de milhares 9 7 2 2 3" xfId="38428" xr:uid="{00000000-0005-0000-0000-0000B8960000}"/>
    <cellStyle name="Separador de milhares 9 7 2 2 4" xfId="38429" xr:uid="{00000000-0005-0000-0000-0000B9960000}"/>
    <cellStyle name="Separador de milhares 9 7 2 3" xfId="38430" xr:uid="{00000000-0005-0000-0000-0000BA960000}"/>
    <cellStyle name="Separador de milhares 9 7 2 3 2" xfId="38431" xr:uid="{00000000-0005-0000-0000-0000BB960000}"/>
    <cellStyle name="Separador de milhares 9 7 2 3 2 2" xfId="38432" xr:uid="{00000000-0005-0000-0000-0000BC960000}"/>
    <cellStyle name="Separador de milhares 9 7 2 3 2 3" xfId="38433" xr:uid="{00000000-0005-0000-0000-0000BD960000}"/>
    <cellStyle name="Separador de milhares 9 7 2 3 3" xfId="38434" xr:uid="{00000000-0005-0000-0000-0000BE960000}"/>
    <cellStyle name="Separador de milhares 9 7 2 3 4" xfId="38435" xr:uid="{00000000-0005-0000-0000-0000BF960000}"/>
    <cellStyle name="Separador de milhares 9 7 2 4" xfId="38436" xr:uid="{00000000-0005-0000-0000-0000C0960000}"/>
    <cellStyle name="Separador de milhares 9 7 2 4 2" xfId="38437" xr:uid="{00000000-0005-0000-0000-0000C1960000}"/>
    <cellStyle name="Separador de milhares 9 7 2 4 2 2" xfId="38438" xr:uid="{00000000-0005-0000-0000-0000C2960000}"/>
    <cellStyle name="Separador de milhares 9 7 2 4 2 3" xfId="38439" xr:uid="{00000000-0005-0000-0000-0000C3960000}"/>
    <cellStyle name="Separador de milhares 9 7 2 4 3" xfId="38440" xr:uid="{00000000-0005-0000-0000-0000C4960000}"/>
    <cellStyle name="Separador de milhares 9 7 2 4 4" xfId="38441" xr:uid="{00000000-0005-0000-0000-0000C5960000}"/>
    <cellStyle name="Separador de milhares 9 7 2 5" xfId="38442" xr:uid="{00000000-0005-0000-0000-0000C6960000}"/>
    <cellStyle name="Separador de milhares 9 7 2 5 2" xfId="38443" xr:uid="{00000000-0005-0000-0000-0000C7960000}"/>
    <cellStyle name="Separador de milhares 9 7 2 5 3" xfId="38444" xr:uid="{00000000-0005-0000-0000-0000C8960000}"/>
    <cellStyle name="Separador de milhares 9 7 2 6" xfId="38445" xr:uid="{00000000-0005-0000-0000-0000C9960000}"/>
    <cellStyle name="Separador de milhares 9 7 2 7" xfId="38446" xr:uid="{00000000-0005-0000-0000-0000CA960000}"/>
    <cellStyle name="Separador de milhares 9 7 3" xfId="38447" xr:uid="{00000000-0005-0000-0000-0000CB960000}"/>
    <cellStyle name="Separador de milhares 9 7 3 2" xfId="38448" xr:uid="{00000000-0005-0000-0000-0000CC960000}"/>
    <cellStyle name="Separador de milhares 9 7 3 2 2" xfId="38449" xr:uid="{00000000-0005-0000-0000-0000CD960000}"/>
    <cellStyle name="Separador de milhares 9 7 3 2 3" xfId="38450" xr:uid="{00000000-0005-0000-0000-0000CE960000}"/>
    <cellStyle name="Separador de milhares 9 7 3 3" xfId="38451" xr:uid="{00000000-0005-0000-0000-0000CF960000}"/>
    <cellStyle name="Separador de milhares 9 7 3 4" xfId="38452" xr:uid="{00000000-0005-0000-0000-0000D0960000}"/>
    <cellStyle name="Separador de milhares 9 7 4" xfId="38453" xr:uid="{00000000-0005-0000-0000-0000D1960000}"/>
    <cellStyle name="Separador de milhares 9 7 4 2" xfId="38454" xr:uid="{00000000-0005-0000-0000-0000D2960000}"/>
    <cellStyle name="Separador de milhares 9 7 4 2 2" xfId="38455" xr:uid="{00000000-0005-0000-0000-0000D3960000}"/>
    <cellStyle name="Separador de milhares 9 7 4 2 3" xfId="38456" xr:uid="{00000000-0005-0000-0000-0000D4960000}"/>
    <cellStyle name="Separador de milhares 9 7 4 3" xfId="38457" xr:uid="{00000000-0005-0000-0000-0000D5960000}"/>
    <cellStyle name="Separador de milhares 9 7 4 4" xfId="38458" xr:uid="{00000000-0005-0000-0000-0000D6960000}"/>
    <cellStyle name="Separador de milhares 9 7 5" xfId="38459" xr:uid="{00000000-0005-0000-0000-0000D7960000}"/>
    <cellStyle name="Separador de milhares 9 7 5 2" xfId="38460" xr:uid="{00000000-0005-0000-0000-0000D8960000}"/>
    <cellStyle name="Separador de milhares 9 7 5 2 2" xfId="38461" xr:uid="{00000000-0005-0000-0000-0000D9960000}"/>
    <cellStyle name="Separador de milhares 9 7 5 2 3" xfId="38462" xr:uid="{00000000-0005-0000-0000-0000DA960000}"/>
    <cellStyle name="Separador de milhares 9 7 5 3" xfId="38463" xr:uid="{00000000-0005-0000-0000-0000DB960000}"/>
    <cellStyle name="Separador de milhares 9 7 5 4" xfId="38464" xr:uid="{00000000-0005-0000-0000-0000DC960000}"/>
    <cellStyle name="Separador de milhares 9 7 6" xfId="38465" xr:uid="{00000000-0005-0000-0000-0000DD960000}"/>
    <cellStyle name="Separador de milhares 9 7 6 2" xfId="38466" xr:uid="{00000000-0005-0000-0000-0000DE960000}"/>
    <cellStyle name="Separador de milhares 9 7 6 3" xfId="38467" xr:uid="{00000000-0005-0000-0000-0000DF960000}"/>
    <cellStyle name="Separador de milhares 9 7 7" xfId="38468" xr:uid="{00000000-0005-0000-0000-0000E0960000}"/>
    <cellStyle name="Separador de milhares 9 7 8" xfId="38469" xr:uid="{00000000-0005-0000-0000-0000E1960000}"/>
    <cellStyle name="Separador de milhares 9 7 9" xfId="38470" xr:uid="{00000000-0005-0000-0000-0000E2960000}"/>
    <cellStyle name="Separador de milhares 9 8" xfId="38471" xr:uid="{00000000-0005-0000-0000-0000E3960000}"/>
    <cellStyle name="Separador de milhares 9 8 2" xfId="38472" xr:uid="{00000000-0005-0000-0000-0000E4960000}"/>
    <cellStyle name="Separador de milhares 9 8 2 2" xfId="38473" xr:uid="{00000000-0005-0000-0000-0000E5960000}"/>
    <cellStyle name="Separador de milhares 9 8 2 2 2" xfId="38474" xr:uid="{00000000-0005-0000-0000-0000E6960000}"/>
    <cellStyle name="Separador de milhares 9 8 2 2 2 2" xfId="38475" xr:uid="{00000000-0005-0000-0000-0000E7960000}"/>
    <cellStyle name="Separador de milhares 9 8 2 2 2 3" xfId="38476" xr:uid="{00000000-0005-0000-0000-0000E8960000}"/>
    <cellStyle name="Separador de milhares 9 8 2 2 3" xfId="38477" xr:uid="{00000000-0005-0000-0000-0000E9960000}"/>
    <cellStyle name="Separador de milhares 9 8 2 2 4" xfId="38478" xr:uid="{00000000-0005-0000-0000-0000EA960000}"/>
    <cellStyle name="Separador de milhares 9 8 2 3" xfId="38479" xr:uid="{00000000-0005-0000-0000-0000EB960000}"/>
    <cellStyle name="Separador de milhares 9 8 2 3 2" xfId="38480" xr:uid="{00000000-0005-0000-0000-0000EC960000}"/>
    <cellStyle name="Separador de milhares 9 8 2 3 2 2" xfId="38481" xr:uid="{00000000-0005-0000-0000-0000ED960000}"/>
    <cellStyle name="Separador de milhares 9 8 2 3 2 3" xfId="38482" xr:uid="{00000000-0005-0000-0000-0000EE960000}"/>
    <cellStyle name="Separador de milhares 9 8 2 3 3" xfId="38483" xr:uid="{00000000-0005-0000-0000-0000EF960000}"/>
    <cellStyle name="Separador de milhares 9 8 2 3 4" xfId="38484" xr:uid="{00000000-0005-0000-0000-0000F0960000}"/>
    <cellStyle name="Separador de milhares 9 8 2 4" xfId="38485" xr:uid="{00000000-0005-0000-0000-0000F1960000}"/>
    <cellStyle name="Separador de milhares 9 8 2 4 2" xfId="38486" xr:uid="{00000000-0005-0000-0000-0000F2960000}"/>
    <cellStyle name="Separador de milhares 9 8 2 4 2 2" xfId="38487" xr:uid="{00000000-0005-0000-0000-0000F3960000}"/>
    <cellStyle name="Separador de milhares 9 8 2 4 2 3" xfId="38488" xr:uid="{00000000-0005-0000-0000-0000F4960000}"/>
    <cellStyle name="Separador de milhares 9 8 2 4 3" xfId="38489" xr:uid="{00000000-0005-0000-0000-0000F5960000}"/>
    <cellStyle name="Separador de milhares 9 8 2 4 4" xfId="38490" xr:uid="{00000000-0005-0000-0000-0000F6960000}"/>
    <cellStyle name="Separador de milhares 9 8 2 5" xfId="38491" xr:uid="{00000000-0005-0000-0000-0000F7960000}"/>
    <cellStyle name="Separador de milhares 9 8 2 5 2" xfId="38492" xr:uid="{00000000-0005-0000-0000-0000F8960000}"/>
    <cellStyle name="Separador de milhares 9 8 2 5 3" xfId="38493" xr:uid="{00000000-0005-0000-0000-0000F9960000}"/>
    <cellStyle name="Separador de milhares 9 8 2 6" xfId="38494" xr:uid="{00000000-0005-0000-0000-0000FA960000}"/>
    <cellStyle name="Separador de milhares 9 8 2 7" xfId="38495" xr:uid="{00000000-0005-0000-0000-0000FB960000}"/>
    <cellStyle name="Separador de milhares 9 8 3" xfId="38496" xr:uid="{00000000-0005-0000-0000-0000FC960000}"/>
    <cellStyle name="Separador de milhares 9 8 3 2" xfId="38497" xr:uid="{00000000-0005-0000-0000-0000FD960000}"/>
    <cellStyle name="Separador de milhares 9 8 3 2 2" xfId="38498" xr:uid="{00000000-0005-0000-0000-0000FE960000}"/>
    <cellStyle name="Separador de milhares 9 8 3 2 3" xfId="38499" xr:uid="{00000000-0005-0000-0000-0000FF960000}"/>
    <cellStyle name="Separador de milhares 9 8 3 3" xfId="38500" xr:uid="{00000000-0005-0000-0000-000000970000}"/>
    <cellStyle name="Separador de milhares 9 8 3 4" xfId="38501" xr:uid="{00000000-0005-0000-0000-000001970000}"/>
    <cellStyle name="Separador de milhares 9 8 4" xfId="38502" xr:uid="{00000000-0005-0000-0000-000002970000}"/>
    <cellStyle name="Separador de milhares 9 8 4 2" xfId="38503" xr:uid="{00000000-0005-0000-0000-000003970000}"/>
    <cellStyle name="Separador de milhares 9 8 4 2 2" xfId="38504" xr:uid="{00000000-0005-0000-0000-000004970000}"/>
    <cellStyle name="Separador de milhares 9 8 4 2 3" xfId="38505" xr:uid="{00000000-0005-0000-0000-000005970000}"/>
    <cellStyle name="Separador de milhares 9 8 4 3" xfId="38506" xr:uid="{00000000-0005-0000-0000-000006970000}"/>
    <cellStyle name="Separador de milhares 9 8 4 4" xfId="38507" xr:uid="{00000000-0005-0000-0000-000007970000}"/>
    <cellStyle name="Separador de milhares 9 8 5" xfId="38508" xr:uid="{00000000-0005-0000-0000-000008970000}"/>
    <cellStyle name="Separador de milhares 9 8 5 2" xfId="38509" xr:uid="{00000000-0005-0000-0000-000009970000}"/>
    <cellStyle name="Separador de milhares 9 8 5 2 2" xfId="38510" xr:uid="{00000000-0005-0000-0000-00000A970000}"/>
    <cellStyle name="Separador de milhares 9 8 5 2 3" xfId="38511" xr:uid="{00000000-0005-0000-0000-00000B970000}"/>
    <cellStyle name="Separador de milhares 9 8 5 3" xfId="38512" xr:uid="{00000000-0005-0000-0000-00000C970000}"/>
    <cellStyle name="Separador de milhares 9 8 5 4" xfId="38513" xr:uid="{00000000-0005-0000-0000-00000D970000}"/>
    <cellStyle name="Separador de milhares 9 8 6" xfId="38514" xr:uid="{00000000-0005-0000-0000-00000E970000}"/>
    <cellStyle name="Separador de milhares 9 8 6 2" xfId="38515" xr:uid="{00000000-0005-0000-0000-00000F970000}"/>
    <cellStyle name="Separador de milhares 9 8 6 3" xfId="38516" xr:uid="{00000000-0005-0000-0000-000010970000}"/>
    <cellStyle name="Separador de milhares 9 8 7" xfId="38517" xr:uid="{00000000-0005-0000-0000-000011970000}"/>
    <cellStyle name="Separador de milhares 9 8 8" xfId="38518" xr:uid="{00000000-0005-0000-0000-000012970000}"/>
    <cellStyle name="Separador de milhares 9 8 9" xfId="38519" xr:uid="{00000000-0005-0000-0000-000013970000}"/>
    <cellStyle name="Separador de milhares 9 9" xfId="38520" xr:uid="{00000000-0005-0000-0000-000014970000}"/>
    <cellStyle name="Separador de milhares 9 9 2" xfId="38521" xr:uid="{00000000-0005-0000-0000-000015970000}"/>
    <cellStyle name="Separador de milhares 9 9 2 2" xfId="38522" xr:uid="{00000000-0005-0000-0000-000016970000}"/>
    <cellStyle name="Separador de milhares 9 9 2 3" xfId="38523" xr:uid="{00000000-0005-0000-0000-000017970000}"/>
    <cellStyle name="Separador de milhares 9 9 3" xfId="38524" xr:uid="{00000000-0005-0000-0000-000018970000}"/>
    <cellStyle name="Separador de milhares 9 9 4" xfId="38525" xr:uid="{00000000-0005-0000-0000-000019970000}"/>
    <cellStyle name="Separador de milhares_PATO BR 242 - KM 0,0 - 18,4" xfId="44092" xr:uid="{456DAF29-50F9-4553-AB5B-92815D88DCCD}"/>
    <cellStyle name="Serenco" xfId="38526" xr:uid="{00000000-0005-0000-0000-00001A970000}"/>
    <cellStyle name="Texto de Aviso" xfId="44046" builtinId="11" customBuiltin="1"/>
    <cellStyle name="Texto de Aviso 2" xfId="38527" xr:uid="{00000000-0005-0000-0000-00001C970000}"/>
    <cellStyle name="Texto de Aviso 3" xfId="38528" xr:uid="{00000000-0005-0000-0000-00001D970000}"/>
    <cellStyle name="Texto de Aviso 6" xfId="38529" xr:uid="{00000000-0005-0000-0000-00001E970000}"/>
    <cellStyle name="Texto de Aviso 6 2" xfId="38530" xr:uid="{00000000-0005-0000-0000-00001F970000}"/>
    <cellStyle name="Texto Explicativo" xfId="44048" builtinId="53" customBuiltin="1"/>
    <cellStyle name="Texto Explicativo 2" xfId="38531" xr:uid="{00000000-0005-0000-0000-000021970000}"/>
    <cellStyle name="Texto Explicativo 3" xfId="38532" xr:uid="{00000000-0005-0000-0000-000022970000}"/>
    <cellStyle name="Texto Explicativo 4" xfId="38533" xr:uid="{00000000-0005-0000-0000-000023970000}"/>
    <cellStyle name="Title" xfId="38534" xr:uid="{00000000-0005-0000-0000-000024970000}"/>
    <cellStyle name="Título" xfId="44033" builtinId="15" customBuiltin="1"/>
    <cellStyle name="Título 1" xfId="44034" builtinId="16" customBuiltin="1"/>
    <cellStyle name="Título 1 1" xfId="38535" xr:uid="{00000000-0005-0000-0000-000027970000}"/>
    <cellStyle name="Título 1 1 1" xfId="38536" xr:uid="{00000000-0005-0000-0000-000028970000}"/>
    <cellStyle name="Título 1 1 1 1" xfId="38537" xr:uid="{00000000-0005-0000-0000-000029970000}"/>
    <cellStyle name="Título 1 1 1 1 1" xfId="38538" xr:uid="{00000000-0005-0000-0000-00002A970000}"/>
    <cellStyle name="Título 1 1 1 1 1 1" xfId="38539" xr:uid="{00000000-0005-0000-0000-00002B970000}"/>
    <cellStyle name="Título 1 1 1 1 1 1 1" xfId="38540" xr:uid="{00000000-0005-0000-0000-00002C970000}"/>
    <cellStyle name="Título 1 1 1 1 1 1 1 1" xfId="38541" xr:uid="{00000000-0005-0000-0000-00002D970000}"/>
    <cellStyle name="Título 1 1 1 1 1 1 1 1 1" xfId="38542" xr:uid="{00000000-0005-0000-0000-00002E970000}"/>
    <cellStyle name="Título 1 1 1 1 1 1 1 1 1 1" xfId="38543" xr:uid="{00000000-0005-0000-0000-00002F970000}"/>
    <cellStyle name="Título 1 1 1 1 1 1 1 1 1 1 1" xfId="38544" xr:uid="{00000000-0005-0000-0000-000030970000}"/>
    <cellStyle name="Título 1 1 1 1 1 1 1 1 1 1 1 1" xfId="38545" xr:uid="{00000000-0005-0000-0000-000031970000}"/>
    <cellStyle name="Título 1 1 1 1 1 1 1_Equipamentos (revistas) 2011" xfId="38546" xr:uid="{00000000-0005-0000-0000-000032970000}"/>
    <cellStyle name="Título 1 1 1 1 1 1_Equipamentos (revistas) 2011" xfId="38547" xr:uid="{00000000-0005-0000-0000-000033970000}"/>
    <cellStyle name="Título 1 1 1 1 1_Equipamentos (revistas) 2011" xfId="38548" xr:uid="{00000000-0005-0000-0000-000034970000}"/>
    <cellStyle name="Título 1 1 1 1_Equipamentos (revistas) 2011" xfId="38549" xr:uid="{00000000-0005-0000-0000-000035970000}"/>
    <cellStyle name="Título 1 1 1 10" xfId="38550" xr:uid="{00000000-0005-0000-0000-000036970000}"/>
    <cellStyle name="Título 1 1 1 11" xfId="38551" xr:uid="{00000000-0005-0000-0000-000037970000}"/>
    <cellStyle name="Título 1 1 1 12" xfId="38552" xr:uid="{00000000-0005-0000-0000-000038970000}"/>
    <cellStyle name="Título 1 1 1 13" xfId="38553" xr:uid="{00000000-0005-0000-0000-000039970000}"/>
    <cellStyle name="Título 1 1 1 14" xfId="38554" xr:uid="{00000000-0005-0000-0000-00003A970000}"/>
    <cellStyle name="Título 1 1 1 15" xfId="38555" xr:uid="{00000000-0005-0000-0000-00003B970000}"/>
    <cellStyle name="Título 1 1 1 16" xfId="38556" xr:uid="{00000000-0005-0000-0000-00003C970000}"/>
    <cellStyle name="Título 1 1 1 17" xfId="38557" xr:uid="{00000000-0005-0000-0000-00003D970000}"/>
    <cellStyle name="Título 1 1 1 18" xfId="38558" xr:uid="{00000000-0005-0000-0000-00003E970000}"/>
    <cellStyle name="Título 1 1 1 19" xfId="38559" xr:uid="{00000000-0005-0000-0000-00003F970000}"/>
    <cellStyle name="Título 1 1 1 2" xfId="38560" xr:uid="{00000000-0005-0000-0000-000040970000}"/>
    <cellStyle name="Título 1 1 1 20" xfId="38561" xr:uid="{00000000-0005-0000-0000-000041970000}"/>
    <cellStyle name="Título 1 1 1 21" xfId="38562" xr:uid="{00000000-0005-0000-0000-000042970000}"/>
    <cellStyle name="Título 1 1 1 22" xfId="38563" xr:uid="{00000000-0005-0000-0000-000043970000}"/>
    <cellStyle name="Título 1 1 1 23" xfId="38564" xr:uid="{00000000-0005-0000-0000-000044970000}"/>
    <cellStyle name="Título 1 1 1 24" xfId="38565" xr:uid="{00000000-0005-0000-0000-000045970000}"/>
    <cellStyle name="Título 1 1 1 25" xfId="38566" xr:uid="{00000000-0005-0000-0000-000046970000}"/>
    <cellStyle name="Título 1 1 1 26" xfId="38567" xr:uid="{00000000-0005-0000-0000-000047970000}"/>
    <cellStyle name="Título 1 1 1 27" xfId="38568" xr:uid="{00000000-0005-0000-0000-000048970000}"/>
    <cellStyle name="Título 1 1 1 28" xfId="38569" xr:uid="{00000000-0005-0000-0000-000049970000}"/>
    <cellStyle name="Título 1 1 1 29" xfId="38570" xr:uid="{00000000-0005-0000-0000-00004A970000}"/>
    <cellStyle name="Título 1 1 1 3" xfId="38571" xr:uid="{00000000-0005-0000-0000-00004B970000}"/>
    <cellStyle name="Título 1 1 1 3 2" xfId="38572" xr:uid="{00000000-0005-0000-0000-00004C970000}"/>
    <cellStyle name="Título 1 1 1 30" xfId="38573" xr:uid="{00000000-0005-0000-0000-00004D970000}"/>
    <cellStyle name="Título 1 1 1 31" xfId="38574" xr:uid="{00000000-0005-0000-0000-00004E970000}"/>
    <cellStyle name="Título 1 1 1 32" xfId="38575" xr:uid="{00000000-0005-0000-0000-00004F970000}"/>
    <cellStyle name="Título 1 1 1 33" xfId="38576" xr:uid="{00000000-0005-0000-0000-000050970000}"/>
    <cellStyle name="Título 1 1 1 34" xfId="38577" xr:uid="{00000000-0005-0000-0000-000051970000}"/>
    <cellStyle name="Título 1 1 1 35" xfId="38578" xr:uid="{00000000-0005-0000-0000-000052970000}"/>
    <cellStyle name="Título 1 1 1 36" xfId="38579" xr:uid="{00000000-0005-0000-0000-000053970000}"/>
    <cellStyle name="Título 1 1 1 37" xfId="38580" xr:uid="{00000000-0005-0000-0000-000054970000}"/>
    <cellStyle name="Título 1 1 1 38" xfId="38581" xr:uid="{00000000-0005-0000-0000-000055970000}"/>
    <cellStyle name="Título 1 1 1 39" xfId="38582" xr:uid="{00000000-0005-0000-0000-000056970000}"/>
    <cellStyle name="Título 1 1 1 4" xfId="38583" xr:uid="{00000000-0005-0000-0000-000057970000}"/>
    <cellStyle name="Título 1 1 1 40" xfId="38584" xr:uid="{00000000-0005-0000-0000-000058970000}"/>
    <cellStyle name="Título 1 1 1 41" xfId="38585" xr:uid="{00000000-0005-0000-0000-000059970000}"/>
    <cellStyle name="Título 1 1 1 42" xfId="38586" xr:uid="{00000000-0005-0000-0000-00005A970000}"/>
    <cellStyle name="Título 1 1 1 43" xfId="38587" xr:uid="{00000000-0005-0000-0000-00005B970000}"/>
    <cellStyle name="Título 1 1 1 44" xfId="38588" xr:uid="{00000000-0005-0000-0000-00005C970000}"/>
    <cellStyle name="Título 1 1 1 45" xfId="38589" xr:uid="{00000000-0005-0000-0000-00005D970000}"/>
    <cellStyle name="Título 1 1 1 5" xfId="38590" xr:uid="{00000000-0005-0000-0000-00005E970000}"/>
    <cellStyle name="Título 1 1 1 5 2" xfId="38591" xr:uid="{00000000-0005-0000-0000-00005F970000}"/>
    <cellStyle name="Título 1 1 1 6" xfId="38592" xr:uid="{00000000-0005-0000-0000-000060970000}"/>
    <cellStyle name="Título 1 1 1 6 2" xfId="38593" xr:uid="{00000000-0005-0000-0000-000061970000}"/>
    <cellStyle name="Título 1 1 1 7" xfId="38594" xr:uid="{00000000-0005-0000-0000-000062970000}"/>
    <cellStyle name="Título 1 1 1 7 2" xfId="38595" xr:uid="{00000000-0005-0000-0000-000063970000}"/>
    <cellStyle name="Título 1 1 1 8" xfId="38596" xr:uid="{00000000-0005-0000-0000-000064970000}"/>
    <cellStyle name="Título 1 1 1 8 2" xfId="38597" xr:uid="{00000000-0005-0000-0000-000065970000}"/>
    <cellStyle name="Título 1 1 1 9" xfId="38598" xr:uid="{00000000-0005-0000-0000-000066970000}"/>
    <cellStyle name="Título 1 1 1 9 2" xfId="38599" xr:uid="{00000000-0005-0000-0000-000067970000}"/>
    <cellStyle name="Título 1 1 1_Calculo-da-mao-de-obra (critério SANEAGO) 2011" xfId="38600" xr:uid="{00000000-0005-0000-0000-000068970000}"/>
    <cellStyle name="Título 1 1 10" xfId="38601" xr:uid="{00000000-0005-0000-0000-000069970000}"/>
    <cellStyle name="Título 1 1 10 2" xfId="38602" xr:uid="{00000000-0005-0000-0000-00006A970000}"/>
    <cellStyle name="Título 1 1 11" xfId="38603" xr:uid="{00000000-0005-0000-0000-00006B970000}"/>
    <cellStyle name="Título 1 1 11 2" xfId="38604" xr:uid="{00000000-0005-0000-0000-00006C970000}"/>
    <cellStyle name="Título 1 1 12" xfId="38605" xr:uid="{00000000-0005-0000-0000-00006D970000}"/>
    <cellStyle name="Título 1 1 13" xfId="38606" xr:uid="{00000000-0005-0000-0000-00006E970000}"/>
    <cellStyle name="Título 1 1 14" xfId="38607" xr:uid="{00000000-0005-0000-0000-00006F970000}"/>
    <cellStyle name="Título 1 1 15" xfId="38608" xr:uid="{00000000-0005-0000-0000-000070970000}"/>
    <cellStyle name="Título 1 1 16" xfId="38609" xr:uid="{00000000-0005-0000-0000-000071970000}"/>
    <cellStyle name="Título 1 1 17" xfId="38610" xr:uid="{00000000-0005-0000-0000-000072970000}"/>
    <cellStyle name="Título 1 1 18" xfId="38611" xr:uid="{00000000-0005-0000-0000-000073970000}"/>
    <cellStyle name="Título 1 1 19" xfId="38612" xr:uid="{00000000-0005-0000-0000-000074970000}"/>
    <cellStyle name="Título 1 1 2" xfId="38613" xr:uid="{00000000-0005-0000-0000-000075970000}"/>
    <cellStyle name="Título 1 1 2 2" xfId="38614" xr:uid="{00000000-0005-0000-0000-000076970000}"/>
    <cellStyle name="Título 1 1 2 3" xfId="38615" xr:uid="{00000000-0005-0000-0000-000077970000}"/>
    <cellStyle name="Título 1 1 20" xfId="38616" xr:uid="{00000000-0005-0000-0000-000078970000}"/>
    <cellStyle name="Título 1 1 21" xfId="38617" xr:uid="{00000000-0005-0000-0000-000079970000}"/>
    <cellStyle name="Título 1 1 22" xfId="38618" xr:uid="{00000000-0005-0000-0000-00007A970000}"/>
    <cellStyle name="Título 1 1 23" xfId="38619" xr:uid="{00000000-0005-0000-0000-00007B970000}"/>
    <cellStyle name="Título 1 1 24" xfId="38620" xr:uid="{00000000-0005-0000-0000-00007C970000}"/>
    <cellStyle name="Título 1 1 25" xfId="38621" xr:uid="{00000000-0005-0000-0000-00007D970000}"/>
    <cellStyle name="Título 1 1 26" xfId="38622" xr:uid="{00000000-0005-0000-0000-00007E970000}"/>
    <cellStyle name="Título 1 1 27" xfId="38623" xr:uid="{00000000-0005-0000-0000-00007F970000}"/>
    <cellStyle name="Título 1 1 28" xfId="38624" xr:uid="{00000000-0005-0000-0000-000080970000}"/>
    <cellStyle name="Título 1 1 29" xfId="38625" xr:uid="{00000000-0005-0000-0000-000081970000}"/>
    <cellStyle name="Título 1 1 3" xfId="38626" xr:uid="{00000000-0005-0000-0000-000082970000}"/>
    <cellStyle name="Título 1 1 30" xfId="38627" xr:uid="{00000000-0005-0000-0000-000083970000}"/>
    <cellStyle name="Título 1 1 31" xfId="38628" xr:uid="{00000000-0005-0000-0000-000084970000}"/>
    <cellStyle name="Título 1 1 32" xfId="38629" xr:uid="{00000000-0005-0000-0000-000085970000}"/>
    <cellStyle name="Título 1 1 33" xfId="38630" xr:uid="{00000000-0005-0000-0000-000086970000}"/>
    <cellStyle name="Título 1 1 34" xfId="38631" xr:uid="{00000000-0005-0000-0000-000087970000}"/>
    <cellStyle name="Título 1 1 4" xfId="38632" xr:uid="{00000000-0005-0000-0000-000088970000}"/>
    <cellStyle name="Título 1 1 5" xfId="38633" xr:uid="{00000000-0005-0000-0000-000089970000}"/>
    <cellStyle name="Título 1 1 6" xfId="38634" xr:uid="{00000000-0005-0000-0000-00008A970000}"/>
    <cellStyle name="Título 1 1 7" xfId="38635" xr:uid="{00000000-0005-0000-0000-00008B970000}"/>
    <cellStyle name="Título 1 1 7 2" xfId="38636" xr:uid="{00000000-0005-0000-0000-00008C970000}"/>
    <cellStyle name="Título 1 1 8" xfId="38637" xr:uid="{00000000-0005-0000-0000-00008D970000}"/>
    <cellStyle name="Título 1 1 8 2" xfId="38638" xr:uid="{00000000-0005-0000-0000-00008E970000}"/>
    <cellStyle name="Título 1 1 9" xfId="38639" xr:uid="{00000000-0005-0000-0000-00008F970000}"/>
    <cellStyle name="Título 1 1 9 2" xfId="38640" xr:uid="{00000000-0005-0000-0000-000090970000}"/>
    <cellStyle name="Título 1 1_Calculo-da-mao-de-obra (critério SANEAGO) 2011" xfId="38641" xr:uid="{00000000-0005-0000-0000-000091970000}"/>
    <cellStyle name="Título 1 2" xfId="38642" xr:uid="{00000000-0005-0000-0000-000092970000}"/>
    <cellStyle name="Título 1 2 2" xfId="38643" xr:uid="{00000000-0005-0000-0000-000093970000}"/>
    <cellStyle name="Título 1 2 3" xfId="38644" xr:uid="{00000000-0005-0000-0000-000094970000}"/>
    <cellStyle name="Título 1 2 4" xfId="38645" xr:uid="{00000000-0005-0000-0000-000095970000}"/>
    <cellStyle name="Título 1 2 5" xfId="38646" xr:uid="{00000000-0005-0000-0000-000096970000}"/>
    <cellStyle name="Título 1 2 6" xfId="38647" xr:uid="{00000000-0005-0000-0000-000097970000}"/>
    <cellStyle name="Título 1 3" xfId="38648" xr:uid="{00000000-0005-0000-0000-000098970000}"/>
    <cellStyle name="Título 1 4" xfId="38649" xr:uid="{00000000-0005-0000-0000-000099970000}"/>
    <cellStyle name="Título 1 5" xfId="38650" xr:uid="{00000000-0005-0000-0000-00009A970000}"/>
    <cellStyle name="Título 1 6" xfId="38651" xr:uid="{00000000-0005-0000-0000-00009B970000}"/>
    <cellStyle name="Título 1 7" xfId="38652" xr:uid="{00000000-0005-0000-0000-00009C970000}"/>
    <cellStyle name="Título 2" xfId="44035" builtinId="17" customBuiltin="1"/>
    <cellStyle name="Título 2 2" xfId="38653" xr:uid="{00000000-0005-0000-0000-00009E970000}"/>
    <cellStyle name="Título 2 2 2" xfId="38654" xr:uid="{00000000-0005-0000-0000-00009F970000}"/>
    <cellStyle name="Título 2 2 3" xfId="38655" xr:uid="{00000000-0005-0000-0000-0000A0970000}"/>
    <cellStyle name="Título 2 2 4" xfId="38656" xr:uid="{00000000-0005-0000-0000-0000A1970000}"/>
    <cellStyle name="Título 2 3" xfId="38657" xr:uid="{00000000-0005-0000-0000-0000A2970000}"/>
    <cellStyle name="Título 2 4" xfId="38658" xr:uid="{00000000-0005-0000-0000-0000A3970000}"/>
    <cellStyle name="Título 3" xfId="44036" builtinId="18" customBuiltin="1"/>
    <cellStyle name="Título 3 2" xfId="38659" xr:uid="{00000000-0005-0000-0000-0000A5970000}"/>
    <cellStyle name="Título 3 2 2" xfId="38660" xr:uid="{00000000-0005-0000-0000-0000A6970000}"/>
    <cellStyle name="Título 3 2 3" xfId="38661" xr:uid="{00000000-0005-0000-0000-0000A7970000}"/>
    <cellStyle name="Título 3 2 4" xfId="38662" xr:uid="{00000000-0005-0000-0000-0000A8970000}"/>
    <cellStyle name="Título 3 3" xfId="38663" xr:uid="{00000000-0005-0000-0000-0000A9970000}"/>
    <cellStyle name="Título 3 4" xfId="38664" xr:uid="{00000000-0005-0000-0000-0000AA970000}"/>
    <cellStyle name="Título 4" xfId="44037" builtinId="19" customBuiltin="1"/>
    <cellStyle name="Título 4 2" xfId="38665" xr:uid="{00000000-0005-0000-0000-0000AC970000}"/>
    <cellStyle name="Título 4 2 2" xfId="38666" xr:uid="{00000000-0005-0000-0000-0000AD970000}"/>
    <cellStyle name="Título 4 2 3" xfId="38667" xr:uid="{00000000-0005-0000-0000-0000AE970000}"/>
    <cellStyle name="Título 4 2 4" xfId="38668" xr:uid="{00000000-0005-0000-0000-0000AF970000}"/>
    <cellStyle name="Título 4 3" xfId="38669" xr:uid="{00000000-0005-0000-0000-0000B0970000}"/>
    <cellStyle name="Título 4 4" xfId="38670" xr:uid="{00000000-0005-0000-0000-0000B1970000}"/>
    <cellStyle name="Título 5" xfId="38671" xr:uid="{00000000-0005-0000-0000-0000B2970000}"/>
    <cellStyle name="Título 5 2" xfId="38672" xr:uid="{00000000-0005-0000-0000-0000B3970000}"/>
    <cellStyle name="Titulo1" xfId="38673" xr:uid="{00000000-0005-0000-0000-0000B4970000}"/>
    <cellStyle name="Titulo1 2" xfId="43955" xr:uid="{00000000-0005-0000-0000-0000B5970000}"/>
    <cellStyle name="Titulo2" xfId="38674" xr:uid="{00000000-0005-0000-0000-0000B6970000}"/>
    <cellStyle name="Titulo2 2" xfId="43956" xr:uid="{00000000-0005-0000-0000-0000B7970000}"/>
    <cellStyle name="Total" xfId="44049" builtinId="25" customBuiltin="1"/>
    <cellStyle name="Total 2" xfId="38675" xr:uid="{00000000-0005-0000-0000-0000B9970000}"/>
    <cellStyle name="Total 2 10" xfId="38676" xr:uid="{00000000-0005-0000-0000-0000BA970000}"/>
    <cellStyle name="Total 2 11" xfId="38677" xr:uid="{00000000-0005-0000-0000-0000BB970000}"/>
    <cellStyle name="Total 2 12" xfId="38678" xr:uid="{00000000-0005-0000-0000-0000BC970000}"/>
    <cellStyle name="Total 2 13" xfId="38679" xr:uid="{00000000-0005-0000-0000-0000BD970000}"/>
    <cellStyle name="Total 2 14" xfId="38680" xr:uid="{00000000-0005-0000-0000-0000BE970000}"/>
    <cellStyle name="Total 2 15" xfId="38681" xr:uid="{00000000-0005-0000-0000-0000BF970000}"/>
    <cellStyle name="Total 2 16" xfId="38682" xr:uid="{00000000-0005-0000-0000-0000C0970000}"/>
    <cellStyle name="Total 2 17" xfId="38683" xr:uid="{00000000-0005-0000-0000-0000C1970000}"/>
    <cellStyle name="Total 2 18" xfId="38684" xr:uid="{00000000-0005-0000-0000-0000C2970000}"/>
    <cellStyle name="Total 2 19" xfId="38685" xr:uid="{00000000-0005-0000-0000-0000C3970000}"/>
    <cellStyle name="Total 2 2" xfId="38686" xr:uid="{00000000-0005-0000-0000-0000C4970000}"/>
    <cellStyle name="Total 2 2 2" xfId="38687" xr:uid="{00000000-0005-0000-0000-0000C5970000}"/>
    <cellStyle name="Total 2 2 2 2" xfId="38688" xr:uid="{00000000-0005-0000-0000-0000C6970000}"/>
    <cellStyle name="Total 2 2 2 2 2" xfId="38689" xr:uid="{00000000-0005-0000-0000-0000C7970000}"/>
    <cellStyle name="Total 2 2 2 2 2 2" xfId="38690" xr:uid="{00000000-0005-0000-0000-0000C8970000}"/>
    <cellStyle name="Total 2 2 2 2 2 2 2" xfId="38691" xr:uid="{00000000-0005-0000-0000-0000C9970000}"/>
    <cellStyle name="Total 2 2 2 2 2 2 3" xfId="38692" xr:uid="{00000000-0005-0000-0000-0000CA970000}"/>
    <cellStyle name="Total 2 2 2 2 2 2 4" xfId="38693" xr:uid="{00000000-0005-0000-0000-0000CB970000}"/>
    <cellStyle name="Total 2 2 2 2 2 2 5" xfId="38694" xr:uid="{00000000-0005-0000-0000-0000CC970000}"/>
    <cellStyle name="Total 2 2 2 2 2 2 6" xfId="38695" xr:uid="{00000000-0005-0000-0000-0000CD970000}"/>
    <cellStyle name="Total 2 2 2 2 2 3" xfId="38696" xr:uid="{00000000-0005-0000-0000-0000CE970000}"/>
    <cellStyle name="Total 2 2 2 2 2 3 2" xfId="38697" xr:uid="{00000000-0005-0000-0000-0000CF970000}"/>
    <cellStyle name="Total 2 2 2 2 2 3 3" xfId="38698" xr:uid="{00000000-0005-0000-0000-0000D0970000}"/>
    <cellStyle name="Total 2 2 2 2 2 3 4" xfId="38699" xr:uid="{00000000-0005-0000-0000-0000D1970000}"/>
    <cellStyle name="Total 2 2 2 2 2 3 5" xfId="38700" xr:uid="{00000000-0005-0000-0000-0000D2970000}"/>
    <cellStyle name="Total 2 2 2 2 2 3 6" xfId="38701" xr:uid="{00000000-0005-0000-0000-0000D3970000}"/>
    <cellStyle name="Total 2 2 2 2 2 4" xfId="38702" xr:uid="{00000000-0005-0000-0000-0000D4970000}"/>
    <cellStyle name="Total 2 2 2 2 3" xfId="38703" xr:uid="{00000000-0005-0000-0000-0000D5970000}"/>
    <cellStyle name="Total 2 2 2 2 3 2" xfId="38704" xr:uid="{00000000-0005-0000-0000-0000D6970000}"/>
    <cellStyle name="Total 2 2 2 2 3 2 2" xfId="38705" xr:uid="{00000000-0005-0000-0000-0000D7970000}"/>
    <cellStyle name="Total 2 2 2 2 3 2 3" xfId="38706" xr:uid="{00000000-0005-0000-0000-0000D8970000}"/>
    <cellStyle name="Total 2 2 2 2 3 2 4" xfId="38707" xr:uid="{00000000-0005-0000-0000-0000D9970000}"/>
    <cellStyle name="Total 2 2 2 2 3 2 5" xfId="38708" xr:uid="{00000000-0005-0000-0000-0000DA970000}"/>
    <cellStyle name="Total 2 2 2 2 3 2 6" xfId="38709" xr:uid="{00000000-0005-0000-0000-0000DB970000}"/>
    <cellStyle name="Total 2 2 2 2 3 3" xfId="38710" xr:uid="{00000000-0005-0000-0000-0000DC970000}"/>
    <cellStyle name="Total 2 2 2 2 3 4" xfId="38711" xr:uid="{00000000-0005-0000-0000-0000DD970000}"/>
    <cellStyle name="Total 2 2 2 2 3 5" xfId="38712" xr:uid="{00000000-0005-0000-0000-0000DE970000}"/>
    <cellStyle name="Total 2 2 2 2 3 6" xfId="38713" xr:uid="{00000000-0005-0000-0000-0000DF970000}"/>
    <cellStyle name="Total 2 2 2 2 3 7" xfId="38714" xr:uid="{00000000-0005-0000-0000-0000E0970000}"/>
    <cellStyle name="Total 2 2 2 2 3 8" xfId="38715" xr:uid="{00000000-0005-0000-0000-0000E1970000}"/>
    <cellStyle name="Total 2 2 2 3" xfId="38716" xr:uid="{00000000-0005-0000-0000-0000E2970000}"/>
    <cellStyle name="Total 2 2 2 3 2" xfId="38717" xr:uid="{00000000-0005-0000-0000-0000E3970000}"/>
    <cellStyle name="Total 2 2 2 3 2 2" xfId="38718" xr:uid="{00000000-0005-0000-0000-0000E4970000}"/>
    <cellStyle name="Total 2 2 2 3 2 3" xfId="38719" xr:uid="{00000000-0005-0000-0000-0000E5970000}"/>
    <cellStyle name="Total 2 2 2 3 2 4" xfId="38720" xr:uid="{00000000-0005-0000-0000-0000E6970000}"/>
    <cellStyle name="Total 2 2 2 3 2 5" xfId="38721" xr:uid="{00000000-0005-0000-0000-0000E7970000}"/>
    <cellStyle name="Total 2 2 2 3 2 6" xfId="38722" xr:uid="{00000000-0005-0000-0000-0000E8970000}"/>
    <cellStyle name="Total 2 2 2 3 3" xfId="38723" xr:uid="{00000000-0005-0000-0000-0000E9970000}"/>
    <cellStyle name="Total 2 2 2 3 3 2" xfId="38724" xr:uid="{00000000-0005-0000-0000-0000EA970000}"/>
    <cellStyle name="Total 2 2 2 3 3 3" xfId="38725" xr:uid="{00000000-0005-0000-0000-0000EB970000}"/>
    <cellStyle name="Total 2 2 2 3 3 4" xfId="38726" xr:uid="{00000000-0005-0000-0000-0000EC970000}"/>
    <cellStyle name="Total 2 2 2 3 3 5" xfId="38727" xr:uid="{00000000-0005-0000-0000-0000ED970000}"/>
    <cellStyle name="Total 2 2 2 3 3 6" xfId="38728" xr:uid="{00000000-0005-0000-0000-0000EE970000}"/>
    <cellStyle name="Total 2 2 2 3 4" xfId="38729" xr:uid="{00000000-0005-0000-0000-0000EF970000}"/>
    <cellStyle name="Total 2 2 2 4" xfId="38730" xr:uid="{00000000-0005-0000-0000-0000F0970000}"/>
    <cellStyle name="Total 2 2 2 4 2" xfId="38731" xr:uid="{00000000-0005-0000-0000-0000F1970000}"/>
    <cellStyle name="Total 2 2 2 4 2 2" xfId="38732" xr:uid="{00000000-0005-0000-0000-0000F2970000}"/>
    <cellStyle name="Total 2 2 2 4 2 3" xfId="38733" xr:uid="{00000000-0005-0000-0000-0000F3970000}"/>
    <cellStyle name="Total 2 2 2 4 2 4" xfId="38734" xr:uid="{00000000-0005-0000-0000-0000F4970000}"/>
    <cellStyle name="Total 2 2 2 4 2 5" xfId="38735" xr:uid="{00000000-0005-0000-0000-0000F5970000}"/>
    <cellStyle name="Total 2 2 2 4 2 6" xfId="38736" xr:uid="{00000000-0005-0000-0000-0000F6970000}"/>
    <cellStyle name="Total 2 2 2 4 3" xfId="38737" xr:uid="{00000000-0005-0000-0000-0000F7970000}"/>
    <cellStyle name="Total 2 2 2 4 4" xfId="38738" xr:uid="{00000000-0005-0000-0000-0000F8970000}"/>
    <cellStyle name="Total 2 2 2 4 5" xfId="38739" xr:uid="{00000000-0005-0000-0000-0000F9970000}"/>
    <cellStyle name="Total 2 2 2 4 6" xfId="38740" xr:uid="{00000000-0005-0000-0000-0000FA970000}"/>
    <cellStyle name="Total 2 2 2 4 7" xfId="38741" xr:uid="{00000000-0005-0000-0000-0000FB970000}"/>
    <cellStyle name="Total 2 2 2 4 8" xfId="38742" xr:uid="{00000000-0005-0000-0000-0000FC970000}"/>
    <cellStyle name="Total 2 2 3" xfId="38743" xr:uid="{00000000-0005-0000-0000-0000FD970000}"/>
    <cellStyle name="Total 2 2 3 2" xfId="38744" xr:uid="{00000000-0005-0000-0000-0000FE970000}"/>
    <cellStyle name="Total 2 2 3 2 2" xfId="38745" xr:uid="{00000000-0005-0000-0000-0000FF970000}"/>
    <cellStyle name="Total 2 2 3 2 2 2" xfId="38746" xr:uid="{00000000-0005-0000-0000-000000980000}"/>
    <cellStyle name="Total 2 2 3 2 2 3" xfId="38747" xr:uid="{00000000-0005-0000-0000-000001980000}"/>
    <cellStyle name="Total 2 2 3 2 2 4" xfId="38748" xr:uid="{00000000-0005-0000-0000-000002980000}"/>
    <cellStyle name="Total 2 2 3 2 2 5" xfId="38749" xr:uid="{00000000-0005-0000-0000-000003980000}"/>
    <cellStyle name="Total 2 2 3 2 2 6" xfId="38750" xr:uid="{00000000-0005-0000-0000-000004980000}"/>
    <cellStyle name="Total 2 2 3 2 3" xfId="38751" xr:uid="{00000000-0005-0000-0000-000005980000}"/>
    <cellStyle name="Total 2 2 3 2 3 2" xfId="38752" xr:uid="{00000000-0005-0000-0000-000006980000}"/>
    <cellStyle name="Total 2 2 3 2 3 3" xfId="38753" xr:uid="{00000000-0005-0000-0000-000007980000}"/>
    <cellStyle name="Total 2 2 3 2 3 4" xfId="38754" xr:uid="{00000000-0005-0000-0000-000008980000}"/>
    <cellStyle name="Total 2 2 3 2 3 5" xfId="38755" xr:uid="{00000000-0005-0000-0000-000009980000}"/>
    <cellStyle name="Total 2 2 3 2 3 6" xfId="38756" xr:uid="{00000000-0005-0000-0000-00000A980000}"/>
    <cellStyle name="Total 2 2 3 2 4" xfId="38757" xr:uid="{00000000-0005-0000-0000-00000B980000}"/>
    <cellStyle name="Total 2 2 3 3" xfId="38758" xr:uid="{00000000-0005-0000-0000-00000C980000}"/>
    <cellStyle name="Total 2 2 3 3 2" xfId="38759" xr:uid="{00000000-0005-0000-0000-00000D980000}"/>
    <cellStyle name="Total 2 2 3 3 2 2" xfId="38760" xr:uid="{00000000-0005-0000-0000-00000E980000}"/>
    <cellStyle name="Total 2 2 3 3 2 3" xfId="38761" xr:uid="{00000000-0005-0000-0000-00000F980000}"/>
    <cellStyle name="Total 2 2 3 3 2 4" xfId="38762" xr:uid="{00000000-0005-0000-0000-000010980000}"/>
    <cellStyle name="Total 2 2 3 3 2 5" xfId="38763" xr:uid="{00000000-0005-0000-0000-000011980000}"/>
    <cellStyle name="Total 2 2 3 3 2 6" xfId="38764" xr:uid="{00000000-0005-0000-0000-000012980000}"/>
    <cellStyle name="Total 2 2 3 3 3" xfId="38765" xr:uid="{00000000-0005-0000-0000-000013980000}"/>
    <cellStyle name="Total 2 2 3 3 4" xfId="38766" xr:uid="{00000000-0005-0000-0000-000014980000}"/>
    <cellStyle name="Total 2 2 3 3 5" xfId="38767" xr:uid="{00000000-0005-0000-0000-000015980000}"/>
    <cellStyle name="Total 2 2 3 3 6" xfId="38768" xr:uid="{00000000-0005-0000-0000-000016980000}"/>
    <cellStyle name="Total 2 2 3 3 7" xfId="38769" xr:uid="{00000000-0005-0000-0000-000017980000}"/>
    <cellStyle name="Total 2 2 3 3 8" xfId="38770" xr:uid="{00000000-0005-0000-0000-000018980000}"/>
    <cellStyle name="Total 2 2 4" xfId="38771" xr:uid="{00000000-0005-0000-0000-000019980000}"/>
    <cellStyle name="Total 2 2 4 2" xfId="38772" xr:uid="{00000000-0005-0000-0000-00001A980000}"/>
    <cellStyle name="Total 2 2 4 2 2" xfId="38773" xr:uid="{00000000-0005-0000-0000-00001B980000}"/>
    <cellStyle name="Total 2 2 4 2 2 2" xfId="38774" xr:uid="{00000000-0005-0000-0000-00001C980000}"/>
    <cellStyle name="Total 2 2 4 2 2 3" xfId="38775" xr:uid="{00000000-0005-0000-0000-00001D980000}"/>
    <cellStyle name="Total 2 2 4 2 2 4" xfId="38776" xr:uid="{00000000-0005-0000-0000-00001E980000}"/>
    <cellStyle name="Total 2 2 4 2 2 5" xfId="38777" xr:uid="{00000000-0005-0000-0000-00001F980000}"/>
    <cellStyle name="Total 2 2 4 2 2 6" xfId="38778" xr:uid="{00000000-0005-0000-0000-000020980000}"/>
    <cellStyle name="Total 2 2 4 2 3" xfId="38779" xr:uid="{00000000-0005-0000-0000-000021980000}"/>
    <cellStyle name="Total 2 2 4 2 3 2" xfId="38780" xr:uid="{00000000-0005-0000-0000-000022980000}"/>
    <cellStyle name="Total 2 2 4 2 3 3" xfId="38781" xr:uid="{00000000-0005-0000-0000-000023980000}"/>
    <cellStyle name="Total 2 2 4 2 3 4" xfId="38782" xr:uid="{00000000-0005-0000-0000-000024980000}"/>
    <cellStyle name="Total 2 2 4 2 3 5" xfId="38783" xr:uid="{00000000-0005-0000-0000-000025980000}"/>
    <cellStyle name="Total 2 2 4 2 3 6" xfId="38784" xr:uid="{00000000-0005-0000-0000-000026980000}"/>
    <cellStyle name="Total 2 2 4 2 4" xfId="38785" xr:uid="{00000000-0005-0000-0000-000027980000}"/>
    <cellStyle name="Total 2 2 4 3" xfId="38786" xr:uid="{00000000-0005-0000-0000-000028980000}"/>
    <cellStyle name="Total 2 2 4 3 2" xfId="38787" xr:uid="{00000000-0005-0000-0000-000029980000}"/>
    <cellStyle name="Total 2 2 4 3 3" xfId="38788" xr:uid="{00000000-0005-0000-0000-00002A980000}"/>
    <cellStyle name="Total 2 2 4 3 4" xfId="38789" xr:uid="{00000000-0005-0000-0000-00002B980000}"/>
    <cellStyle name="Total 2 2 4 3 5" xfId="38790" xr:uid="{00000000-0005-0000-0000-00002C980000}"/>
    <cellStyle name="Total 2 2 4 3 6" xfId="38791" xr:uid="{00000000-0005-0000-0000-00002D980000}"/>
    <cellStyle name="Total 2 2 5" xfId="38792" xr:uid="{00000000-0005-0000-0000-00002E980000}"/>
    <cellStyle name="Total 2 2 5 2" xfId="38793" xr:uid="{00000000-0005-0000-0000-00002F980000}"/>
    <cellStyle name="Total 2 2 5 3" xfId="38794" xr:uid="{00000000-0005-0000-0000-000030980000}"/>
    <cellStyle name="Total 2 2 5 4" xfId="38795" xr:uid="{00000000-0005-0000-0000-000031980000}"/>
    <cellStyle name="Total 2 2 5 5" xfId="38796" xr:uid="{00000000-0005-0000-0000-000032980000}"/>
    <cellStyle name="Total 2 2 5 6" xfId="38797" xr:uid="{00000000-0005-0000-0000-000033980000}"/>
    <cellStyle name="Total 2 2 5 7" xfId="38798" xr:uid="{00000000-0005-0000-0000-000034980000}"/>
    <cellStyle name="Total 2 2 6" xfId="38799" xr:uid="{00000000-0005-0000-0000-000035980000}"/>
    <cellStyle name="Total 2 20" xfId="38800" xr:uid="{00000000-0005-0000-0000-000036980000}"/>
    <cellStyle name="Total 2 21" xfId="38801" xr:uid="{00000000-0005-0000-0000-000037980000}"/>
    <cellStyle name="Total 2 22" xfId="38802" xr:uid="{00000000-0005-0000-0000-000038980000}"/>
    <cellStyle name="Total 2 23" xfId="38803" xr:uid="{00000000-0005-0000-0000-000039980000}"/>
    <cellStyle name="Total 2 24" xfId="38804" xr:uid="{00000000-0005-0000-0000-00003A980000}"/>
    <cellStyle name="Total 2 25" xfId="38805" xr:uid="{00000000-0005-0000-0000-00003B980000}"/>
    <cellStyle name="Total 2 26" xfId="38806" xr:uid="{00000000-0005-0000-0000-00003C980000}"/>
    <cellStyle name="Total 2 27" xfId="38807" xr:uid="{00000000-0005-0000-0000-00003D980000}"/>
    <cellStyle name="Total 2 28" xfId="38808" xr:uid="{00000000-0005-0000-0000-00003E980000}"/>
    <cellStyle name="Total 2 29" xfId="38809" xr:uid="{00000000-0005-0000-0000-00003F980000}"/>
    <cellStyle name="Total 2 3" xfId="38810" xr:uid="{00000000-0005-0000-0000-000040980000}"/>
    <cellStyle name="Total 2 3 2" xfId="38811" xr:uid="{00000000-0005-0000-0000-000041980000}"/>
    <cellStyle name="Total 2 3 2 2" xfId="38812" xr:uid="{00000000-0005-0000-0000-000042980000}"/>
    <cellStyle name="Total 2 3 2 2 2" xfId="38813" xr:uid="{00000000-0005-0000-0000-000043980000}"/>
    <cellStyle name="Total 2 3 2 2 2 2" xfId="38814" xr:uid="{00000000-0005-0000-0000-000044980000}"/>
    <cellStyle name="Total 2 3 2 2 2 3" xfId="38815" xr:uid="{00000000-0005-0000-0000-000045980000}"/>
    <cellStyle name="Total 2 3 2 2 2 4" xfId="38816" xr:uid="{00000000-0005-0000-0000-000046980000}"/>
    <cellStyle name="Total 2 3 2 2 2 5" xfId="38817" xr:uid="{00000000-0005-0000-0000-000047980000}"/>
    <cellStyle name="Total 2 3 2 2 2 6" xfId="38818" xr:uid="{00000000-0005-0000-0000-000048980000}"/>
    <cellStyle name="Total 2 3 2 2 3" xfId="38819" xr:uid="{00000000-0005-0000-0000-000049980000}"/>
    <cellStyle name="Total 2 3 2 2 3 2" xfId="38820" xr:uid="{00000000-0005-0000-0000-00004A980000}"/>
    <cellStyle name="Total 2 3 2 2 3 3" xfId="38821" xr:uid="{00000000-0005-0000-0000-00004B980000}"/>
    <cellStyle name="Total 2 3 2 2 3 4" xfId="38822" xr:uid="{00000000-0005-0000-0000-00004C980000}"/>
    <cellStyle name="Total 2 3 2 2 3 5" xfId="38823" xr:uid="{00000000-0005-0000-0000-00004D980000}"/>
    <cellStyle name="Total 2 3 2 2 3 6" xfId="38824" xr:uid="{00000000-0005-0000-0000-00004E980000}"/>
    <cellStyle name="Total 2 3 2 2 4" xfId="38825" xr:uid="{00000000-0005-0000-0000-00004F980000}"/>
    <cellStyle name="Total 2 3 2 3" xfId="38826" xr:uid="{00000000-0005-0000-0000-000050980000}"/>
    <cellStyle name="Total 2 3 2 3 2" xfId="38827" xr:uid="{00000000-0005-0000-0000-000051980000}"/>
    <cellStyle name="Total 2 3 2 3 3" xfId="38828" xr:uid="{00000000-0005-0000-0000-000052980000}"/>
    <cellStyle name="Total 2 3 2 3 4" xfId="38829" xr:uid="{00000000-0005-0000-0000-000053980000}"/>
    <cellStyle name="Total 2 3 2 3 5" xfId="38830" xr:uid="{00000000-0005-0000-0000-000054980000}"/>
    <cellStyle name="Total 2 3 2 3 6" xfId="38831" xr:uid="{00000000-0005-0000-0000-000055980000}"/>
    <cellStyle name="Total 2 3 3" xfId="38832" xr:uid="{00000000-0005-0000-0000-000056980000}"/>
    <cellStyle name="Total 2 3 3 2" xfId="38833" xr:uid="{00000000-0005-0000-0000-000057980000}"/>
    <cellStyle name="Total 2 3 3 2 2" xfId="38834" xr:uid="{00000000-0005-0000-0000-000058980000}"/>
    <cellStyle name="Total 2 3 3 2 3" xfId="38835" xr:uid="{00000000-0005-0000-0000-000059980000}"/>
    <cellStyle name="Total 2 3 3 2 4" xfId="38836" xr:uid="{00000000-0005-0000-0000-00005A980000}"/>
    <cellStyle name="Total 2 3 3 2 5" xfId="38837" xr:uid="{00000000-0005-0000-0000-00005B980000}"/>
    <cellStyle name="Total 2 3 3 2 6" xfId="38838" xr:uid="{00000000-0005-0000-0000-00005C980000}"/>
    <cellStyle name="Total 2 3 3 3" xfId="38839" xr:uid="{00000000-0005-0000-0000-00005D980000}"/>
    <cellStyle name="Total 2 3 3 3 2" xfId="38840" xr:uid="{00000000-0005-0000-0000-00005E980000}"/>
    <cellStyle name="Total 2 3 3 3 3" xfId="38841" xr:uid="{00000000-0005-0000-0000-00005F980000}"/>
    <cellStyle name="Total 2 3 3 3 4" xfId="38842" xr:uid="{00000000-0005-0000-0000-000060980000}"/>
    <cellStyle name="Total 2 3 3 3 5" xfId="38843" xr:uid="{00000000-0005-0000-0000-000061980000}"/>
    <cellStyle name="Total 2 3 3 3 6" xfId="38844" xr:uid="{00000000-0005-0000-0000-000062980000}"/>
    <cellStyle name="Total 2 3 3 4" xfId="38845" xr:uid="{00000000-0005-0000-0000-000063980000}"/>
    <cellStyle name="Total 2 3 4" xfId="38846" xr:uid="{00000000-0005-0000-0000-000064980000}"/>
    <cellStyle name="Total 2 3 4 2" xfId="38847" xr:uid="{00000000-0005-0000-0000-000065980000}"/>
    <cellStyle name="Total 2 3 4 2 2" xfId="38848" xr:uid="{00000000-0005-0000-0000-000066980000}"/>
    <cellStyle name="Total 2 3 4 2 3" xfId="38849" xr:uid="{00000000-0005-0000-0000-000067980000}"/>
    <cellStyle name="Total 2 3 4 2 4" xfId="38850" xr:uid="{00000000-0005-0000-0000-000068980000}"/>
    <cellStyle name="Total 2 3 4 2 5" xfId="38851" xr:uid="{00000000-0005-0000-0000-000069980000}"/>
    <cellStyle name="Total 2 3 4 2 6" xfId="38852" xr:uid="{00000000-0005-0000-0000-00006A980000}"/>
    <cellStyle name="Total 2 3 4 3" xfId="38853" xr:uid="{00000000-0005-0000-0000-00006B980000}"/>
    <cellStyle name="Total 2 3 4 4" xfId="38854" xr:uid="{00000000-0005-0000-0000-00006C980000}"/>
    <cellStyle name="Total 2 3 4 5" xfId="38855" xr:uid="{00000000-0005-0000-0000-00006D980000}"/>
    <cellStyle name="Total 2 3 4 6" xfId="38856" xr:uid="{00000000-0005-0000-0000-00006E980000}"/>
    <cellStyle name="Total 2 3 4 7" xfId="38857" xr:uid="{00000000-0005-0000-0000-00006F980000}"/>
    <cellStyle name="Total 2 3 4 8" xfId="38858" xr:uid="{00000000-0005-0000-0000-000070980000}"/>
    <cellStyle name="Total 2 30" xfId="38859" xr:uid="{00000000-0005-0000-0000-000071980000}"/>
    <cellStyle name="Total 2 31" xfId="38860" xr:uid="{00000000-0005-0000-0000-000072980000}"/>
    <cellStyle name="Total 2 32" xfId="38861" xr:uid="{00000000-0005-0000-0000-000073980000}"/>
    <cellStyle name="Total 2 33" xfId="38862" xr:uid="{00000000-0005-0000-0000-000074980000}"/>
    <cellStyle name="Total 2 34" xfId="38863" xr:uid="{00000000-0005-0000-0000-000075980000}"/>
    <cellStyle name="Total 2 35" xfId="38864" xr:uid="{00000000-0005-0000-0000-000076980000}"/>
    <cellStyle name="Total 2 36" xfId="38865" xr:uid="{00000000-0005-0000-0000-000077980000}"/>
    <cellStyle name="Total 2 37" xfId="38866" xr:uid="{00000000-0005-0000-0000-000078980000}"/>
    <cellStyle name="Total 2 38" xfId="38867" xr:uid="{00000000-0005-0000-0000-000079980000}"/>
    <cellStyle name="Total 2 39" xfId="38868" xr:uid="{00000000-0005-0000-0000-00007A980000}"/>
    <cellStyle name="Total 2 4" xfId="38869" xr:uid="{00000000-0005-0000-0000-00007B980000}"/>
    <cellStyle name="Total 2 4 2" xfId="38870" xr:uid="{00000000-0005-0000-0000-00007C980000}"/>
    <cellStyle name="Total 2 4 2 2" xfId="38871" xr:uid="{00000000-0005-0000-0000-00007D980000}"/>
    <cellStyle name="Total 2 4 2 2 2" xfId="38872" xr:uid="{00000000-0005-0000-0000-00007E980000}"/>
    <cellStyle name="Total 2 4 2 2 2 2" xfId="38873" xr:uid="{00000000-0005-0000-0000-00007F980000}"/>
    <cellStyle name="Total 2 4 2 2 2 3" xfId="38874" xr:uid="{00000000-0005-0000-0000-000080980000}"/>
    <cellStyle name="Total 2 4 2 2 2 4" xfId="38875" xr:uid="{00000000-0005-0000-0000-000081980000}"/>
    <cellStyle name="Total 2 4 2 2 2 5" xfId="38876" xr:uid="{00000000-0005-0000-0000-000082980000}"/>
    <cellStyle name="Total 2 4 2 2 2 6" xfId="38877" xr:uid="{00000000-0005-0000-0000-000083980000}"/>
    <cellStyle name="Total 2 4 2 2 3" xfId="38878" xr:uid="{00000000-0005-0000-0000-000084980000}"/>
    <cellStyle name="Total 2 4 2 2 3 2" xfId="38879" xr:uid="{00000000-0005-0000-0000-000085980000}"/>
    <cellStyle name="Total 2 4 2 2 3 3" xfId="38880" xr:uid="{00000000-0005-0000-0000-000086980000}"/>
    <cellStyle name="Total 2 4 2 2 3 4" xfId="38881" xr:uid="{00000000-0005-0000-0000-000087980000}"/>
    <cellStyle name="Total 2 4 2 2 3 5" xfId="38882" xr:uid="{00000000-0005-0000-0000-000088980000}"/>
    <cellStyle name="Total 2 4 2 2 3 6" xfId="38883" xr:uid="{00000000-0005-0000-0000-000089980000}"/>
    <cellStyle name="Total 2 4 2 2 4" xfId="38884" xr:uid="{00000000-0005-0000-0000-00008A980000}"/>
    <cellStyle name="Total 2 4 2 3" xfId="38885" xr:uid="{00000000-0005-0000-0000-00008B980000}"/>
    <cellStyle name="Total 2 4 2 3 2" xfId="38886" xr:uid="{00000000-0005-0000-0000-00008C980000}"/>
    <cellStyle name="Total 2 4 2 3 3" xfId="38887" xr:uid="{00000000-0005-0000-0000-00008D980000}"/>
    <cellStyle name="Total 2 4 2 3 4" xfId="38888" xr:uid="{00000000-0005-0000-0000-00008E980000}"/>
    <cellStyle name="Total 2 4 2 3 5" xfId="38889" xr:uid="{00000000-0005-0000-0000-00008F980000}"/>
    <cellStyle name="Total 2 4 2 3 6" xfId="38890" xr:uid="{00000000-0005-0000-0000-000090980000}"/>
    <cellStyle name="Total 2 4 3" xfId="38891" xr:uid="{00000000-0005-0000-0000-000091980000}"/>
    <cellStyle name="Total 2 4 3 2" xfId="38892" xr:uid="{00000000-0005-0000-0000-000092980000}"/>
    <cellStyle name="Total 2 4 3 2 2" xfId="38893" xr:uid="{00000000-0005-0000-0000-000093980000}"/>
    <cellStyle name="Total 2 4 3 2 3" xfId="38894" xr:uid="{00000000-0005-0000-0000-000094980000}"/>
    <cellStyle name="Total 2 4 3 2 4" xfId="38895" xr:uid="{00000000-0005-0000-0000-000095980000}"/>
    <cellStyle name="Total 2 4 3 2 5" xfId="38896" xr:uid="{00000000-0005-0000-0000-000096980000}"/>
    <cellStyle name="Total 2 4 3 2 6" xfId="38897" xr:uid="{00000000-0005-0000-0000-000097980000}"/>
    <cellStyle name="Total 2 4 3 3" xfId="38898" xr:uid="{00000000-0005-0000-0000-000098980000}"/>
    <cellStyle name="Total 2 4 3 3 2" xfId="38899" xr:uid="{00000000-0005-0000-0000-000099980000}"/>
    <cellStyle name="Total 2 4 3 3 3" xfId="38900" xr:uid="{00000000-0005-0000-0000-00009A980000}"/>
    <cellStyle name="Total 2 4 3 3 4" xfId="38901" xr:uid="{00000000-0005-0000-0000-00009B980000}"/>
    <cellStyle name="Total 2 4 3 3 5" xfId="38902" xr:uid="{00000000-0005-0000-0000-00009C980000}"/>
    <cellStyle name="Total 2 4 3 3 6" xfId="38903" xr:uid="{00000000-0005-0000-0000-00009D980000}"/>
    <cellStyle name="Total 2 4 3 4" xfId="38904" xr:uid="{00000000-0005-0000-0000-00009E980000}"/>
    <cellStyle name="Total 2 4 4" xfId="38905" xr:uid="{00000000-0005-0000-0000-00009F980000}"/>
    <cellStyle name="Total 2 4 4 2" xfId="38906" xr:uid="{00000000-0005-0000-0000-0000A0980000}"/>
    <cellStyle name="Total 2 4 4 2 2" xfId="38907" xr:uid="{00000000-0005-0000-0000-0000A1980000}"/>
    <cellStyle name="Total 2 4 4 2 3" xfId="38908" xr:uid="{00000000-0005-0000-0000-0000A2980000}"/>
    <cellStyle name="Total 2 4 4 2 4" xfId="38909" xr:uid="{00000000-0005-0000-0000-0000A3980000}"/>
    <cellStyle name="Total 2 4 4 2 5" xfId="38910" xr:uid="{00000000-0005-0000-0000-0000A4980000}"/>
    <cellStyle name="Total 2 4 4 2 6" xfId="38911" xr:uid="{00000000-0005-0000-0000-0000A5980000}"/>
    <cellStyle name="Total 2 4 4 3" xfId="38912" xr:uid="{00000000-0005-0000-0000-0000A6980000}"/>
    <cellStyle name="Total 2 4 4 4" xfId="38913" xr:uid="{00000000-0005-0000-0000-0000A7980000}"/>
    <cellStyle name="Total 2 4 4 5" xfId="38914" xr:uid="{00000000-0005-0000-0000-0000A8980000}"/>
    <cellStyle name="Total 2 4 4 6" xfId="38915" xr:uid="{00000000-0005-0000-0000-0000A9980000}"/>
    <cellStyle name="Total 2 4 4 7" xfId="38916" xr:uid="{00000000-0005-0000-0000-0000AA980000}"/>
    <cellStyle name="Total 2 4 4 8" xfId="38917" xr:uid="{00000000-0005-0000-0000-0000AB980000}"/>
    <cellStyle name="Total 2 40" xfId="38918" xr:uid="{00000000-0005-0000-0000-0000AC980000}"/>
    <cellStyle name="Total 2 41" xfId="38919" xr:uid="{00000000-0005-0000-0000-0000AD980000}"/>
    <cellStyle name="Total 2 42" xfId="38920" xr:uid="{00000000-0005-0000-0000-0000AE980000}"/>
    <cellStyle name="Total 2 43" xfId="38921" xr:uid="{00000000-0005-0000-0000-0000AF980000}"/>
    <cellStyle name="Total 2 44" xfId="38922" xr:uid="{00000000-0005-0000-0000-0000B0980000}"/>
    <cellStyle name="Total 2 45" xfId="38923" xr:uid="{00000000-0005-0000-0000-0000B1980000}"/>
    <cellStyle name="Total 2 46" xfId="38924" xr:uid="{00000000-0005-0000-0000-0000B2980000}"/>
    <cellStyle name="Total 2 5" xfId="38925" xr:uid="{00000000-0005-0000-0000-0000B3980000}"/>
    <cellStyle name="Total 2 5 2" xfId="38926" xr:uid="{00000000-0005-0000-0000-0000B4980000}"/>
    <cellStyle name="Total 2 5 2 2" xfId="38927" xr:uid="{00000000-0005-0000-0000-0000B5980000}"/>
    <cellStyle name="Total 2 5 2 2 2" xfId="38928" xr:uid="{00000000-0005-0000-0000-0000B6980000}"/>
    <cellStyle name="Total 2 5 2 2 2 2" xfId="38929" xr:uid="{00000000-0005-0000-0000-0000B7980000}"/>
    <cellStyle name="Total 2 5 2 2 2 3" xfId="38930" xr:uid="{00000000-0005-0000-0000-0000B8980000}"/>
    <cellStyle name="Total 2 5 2 2 2 4" xfId="38931" xr:uid="{00000000-0005-0000-0000-0000B9980000}"/>
    <cellStyle name="Total 2 5 2 2 2 5" xfId="38932" xr:uid="{00000000-0005-0000-0000-0000BA980000}"/>
    <cellStyle name="Total 2 5 2 2 2 6" xfId="38933" xr:uid="{00000000-0005-0000-0000-0000BB980000}"/>
    <cellStyle name="Total 2 5 2 2 3" xfId="38934" xr:uid="{00000000-0005-0000-0000-0000BC980000}"/>
    <cellStyle name="Total 2 5 2 2 3 2" xfId="38935" xr:uid="{00000000-0005-0000-0000-0000BD980000}"/>
    <cellStyle name="Total 2 5 2 2 3 3" xfId="38936" xr:uid="{00000000-0005-0000-0000-0000BE980000}"/>
    <cellStyle name="Total 2 5 2 2 3 4" xfId="38937" xr:uid="{00000000-0005-0000-0000-0000BF980000}"/>
    <cellStyle name="Total 2 5 2 2 3 5" xfId="38938" xr:uid="{00000000-0005-0000-0000-0000C0980000}"/>
    <cellStyle name="Total 2 5 2 2 3 6" xfId="38939" xr:uid="{00000000-0005-0000-0000-0000C1980000}"/>
    <cellStyle name="Total 2 5 2 2 4" xfId="38940" xr:uid="{00000000-0005-0000-0000-0000C2980000}"/>
    <cellStyle name="Total 2 5 2 3" xfId="38941" xr:uid="{00000000-0005-0000-0000-0000C3980000}"/>
    <cellStyle name="Total 2 5 2 3 2" xfId="38942" xr:uid="{00000000-0005-0000-0000-0000C4980000}"/>
    <cellStyle name="Total 2 5 2 3 2 2" xfId="38943" xr:uid="{00000000-0005-0000-0000-0000C5980000}"/>
    <cellStyle name="Total 2 5 2 3 2 3" xfId="38944" xr:uid="{00000000-0005-0000-0000-0000C6980000}"/>
    <cellStyle name="Total 2 5 2 3 2 4" xfId="38945" xr:uid="{00000000-0005-0000-0000-0000C7980000}"/>
    <cellStyle name="Total 2 5 2 3 2 5" xfId="38946" xr:uid="{00000000-0005-0000-0000-0000C8980000}"/>
    <cellStyle name="Total 2 5 2 3 2 6" xfId="38947" xr:uid="{00000000-0005-0000-0000-0000C9980000}"/>
    <cellStyle name="Total 2 5 2 3 3" xfId="38948" xr:uid="{00000000-0005-0000-0000-0000CA980000}"/>
    <cellStyle name="Total 2 5 2 3 4" xfId="38949" xr:uid="{00000000-0005-0000-0000-0000CB980000}"/>
    <cellStyle name="Total 2 5 2 3 5" xfId="38950" xr:uid="{00000000-0005-0000-0000-0000CC980000}"/>
    <cellStyle name="Total 2 5 2 3 6" xfId="38951" xr:uid="{00000000-0005-0000-0000-0000CD980000}"/>
    <cellStyle name="Total 2 5 2 3 7" xfId="38952" xr:uid="{00000000-0005-0000-0000-0000CE980000}"/>
    <cellStyle name="Total 2 5 2 3 8" xfId="38953" xr:uid="{00000000-0005-0000-0000-0000CF980000}"/>
    <cellStyle name="Total 2 5 3" xfId="38954" xr:uid="{00000000-0005-0000-0000-0000D0980000}"/>
    <cellStyle name="Total 2 5 3 2" xfId="38955" xr:uid="{00000000-0005-0000-0000-0000D1980000}"/>
    <cellStyle name="Total 2 5 3 2 2" xfId="38956" xr:uid="{00000000-0005-0000-0000-0000D2980000}"/>
    <cellStyle name="Total 2 5 3 2 3" xfId="38957" xr:uid="{00000000-0005-0000-0000-0000D3980000}"/>
    <cellStyle name="Total 2 5 3 2 4" xfId="38958" xr:uid="{00000000-0005-0000-0000-0000D4980000}"/>
    <cellStyle name="Total 2 5 3 2 5" xfId="38959" xr:uid="{00000000-0005-0000-0000-0000D5980000}"/>
    <cellStyle name="Total 2 5 3 2 6" xfId="38960" xr:uid="{00000000-0005-0000-0000-0000D6980000}"/>
    <cellStyle name="Total 2 5 3 3" xfId="38961" xr:uid="{00000000-0005-0000-0000-0000D7980000}"/>
    <cellStyle name="Total 2 5 3 3 2" xfId="38962" xr:uid="{00000000-0005-0000-0000-0000D8980000}"/>
    <cellStyle name="Total 2 5 3 3 3" xfId="38963" xr:uid="{00000000-0005-0000-0000-0000D9980000}"/>
    <cellStyle name="Total 2 5 3 3 4" xfId="38964" xr:uid="{00000000-0005-0000-0000-0000DA980000}"/>
    <cellStyle name="Total 2 5 3 3 5" xfId="38965" xr:uid="{00000000-0005-0000-0000-0000DB980000}"/>
    <cellStyle name="Total 2 5 3 3 6" xfId="38966" xr:uid="{00000000-0005-0000-0000-0000DC980000}"/>
    <cellStyle name="Total 2 5 3 4" xfId="38967" xr:uid="{00000000-0005-0000-0000-0000DD980000}"/>
    <cellStyle name="Total 2 5 4" xfId="38968" xr:uid="{00000000-0005-0000-0000-0000DE980000}"/>
    <cellStyle name="Total 2 5 4 2" xfId="38969" xr:uid="{00000000-0005-0000-0000-0000DF980000}"/>
    <cellStyle name="Total 2 5 4 2 2" xfId="38970" xr:uid="{00000000-0005-0000-0000-0000E0980000}"/>
    <cellStyle name="Total 2 5 4 2 3" xfId="38971" xr:uid="{00000000-0005-0000-0000-0000E1980000}"/>
    <cellStyle name="Total 2 5 4 2 4" xfId="38972" xr:uid="{00000000-0005-0000-0000-0000E2980000}"/>
    <cellStyle name="Total 2 5 4 2 5" xfId="38973" xr:uid="{00000000-0005-0000-0000-0000E3980000}"/>
    <cellStyle name="Total 2 5 4 2 6" xfId="38974" xr:uid="{00000000-0005-0000-0000-0000E4980000}"/>
    <cellStyle name="Total 2 5 4 3" xfId="38975" xr:uid="{00000000-0005-0000-0000-0000E5980000}"/>
    <cellStyle name="Total 2 5 4 4" xfId="38976" xr:uid="{00000000-0005-0000-0000-0000E6980000}"/>
    <cellStyle name="Total 2 5 4 5" xfId="38977" xr:uid="{00000000-0005-0000-0000-0000E7980000}"/>
    <cellStyle name="Total 2 5 4 6" xfId="38978" xr:uid="{00000000-0005-0000-0000-0000E8980000}"/>
    <cellStyle name="Total 2 5 4 7" xfId="38979" xr:uid="{00000000-0005-0000-0000-0000E9980000}"/>
    <cellStyle name="Total 2 5 4 8" xfId="38980" xr:uid="{00000000-0005-0000-0000-0000EA980000}"/>
    <cellStyle name="Total 2 6" xfId="38981" xr:uid="{00000000-0005-0000-0000-0000EB980000}"/>
    <cellStyle name="Total 2 6 2" xfId="38982" xr:uid="{00000000-0005-0000-0000-0000EC980000}"/>
    <cellStyle name="Total 2 6 2 2" xfId="38983" xr:uid="{00000000-0005-0000-0000-0000ED980000}"/>
    <cellStyle name="Total 2 6 2 2 2" xfId="38984" xr:uid="{00000000-0005-0000-0000-0000EE980000}"/>
    <cellStyle name="Total 2 6 2 2 3" xfId="38985" xr:uid="{00000000-0005-0000-0000-0000EF980000}"/>
    <cellStyle name="Total 2 6 2 2 4" xfId="38986" xr:uid="{00000000-0005-0000-0000-0000F0980000}"/>
    <cellStyle name="Total 2 6 2 2 5" xfId="38987" xr:uid="{00000000-0005-0000-0000-0000F1980000}"/>
    <cellStyle name="Total 2 6 2 2 6" xfId="38988" xr:uid="{00000000-0005-0000-0000-0000F2980000}"/>
    <cellStyle name="Total 2 6 2 3" xfId="38989" xr:uid="{00000000-0005-0000-0000-0000F3980000}"/>
    <cellStyle name="Total 2 6 2 3 2" xfId="38990" xr:uid="{00000000-0005-0000-0000-0000F4980000}"/>
    <cellStyle name="Total 2 6 2 3 3" xfId="38991" xr:uid="{00000000-0005-0000-0000-0000F5980000}"/>
    <cellStyle name="Total 2 6 2 3 4" xfId="38992" xr:uid="{00000000-0005-0000-0000-0000F6980000}"/>
    <cellStyle name="Total 2 6 2 3 5" xfId="38993" xr:uid="{00000000-0005-0000-0000-0000F7980000}"/>
    <cellStyle name="Total 2 6 2 3 6" xfId="38994" xr:uid="{00000000-0005-0000-0000-0000F8980000}"/>
    <cellStyle name="Total 2 6 2 4" xfId="38995" xr:uid="{00000000-0005-0000-0000-0000F9980000}"/>
    <cellStyle name="Total 2 6 3" xfId="38996" xr:uid="{00000000-0005-0000-0000-0000FA980000}"/>
    <cellStyle name="Total 2 6 3 2" xfId="38997" xr:uid="{00000000-0005-0000-0000-0000FB980000}"/>
    <cellStyle name="Total 2 6 3 2 2" xfId="38998" xr:uid="{00000000-0005-0000-0000-0000FC980000}"/>
    <cellStyle name="Total 2 6 3 2 3" xfId="38999" xr:uid="{00000000-0005-0000-0000-0000FD980000}"/>
    <cellStyle name="Total 2 6 3 2 4" xfId="39000" xr:uid="{00000000-0005-0000-0000-0000FE980000}"/>
    <cellStyle name="Total 2 6 3 2 5" xfId="39001" xr:uid="{00000000-0005-0000-0000-0000FF980000}"/>
    <cellStyle name="Total 2 6 3 2 6" xfId="39002" xr:uid="{00000000-0005-0000-0000-000000990000}"/>
    <cellStyle name="Total 2 6 3 3" xfId="39003" xr:uid="{00000000-0005-0000-0000-000001990000}"/>
    <cellStyle name="Total 2 6 3 4" xfId="39004" xr:uid="{00000000-0005-0000-0000-000002990000}"/>
    <cellStyle name="Total 2 6 3 5" xfId="39005" xr:uid="{00000000-0005-0000-0000-000003990000}"/>
    <cellStyle name="Total 2 6 3 6" xfId="39006" xr:uid="{00000000-0005-0000-0000-000004990000}"/>
    <cellStyle name="Total 2 6 3 7" xfId="39007" xr:uid="{00000000-0005-0000-0000-000005990000}"/>
    <cellStyle name="Total 2 6 3 8" xfId="39008" xr:uid="{00000000-0005-0000-0000-000006990000}"/>
    <cellStyle name="Total 2 7" xfId="39009" xr:uid="{00000000-0005-0000-0000-000007990000}"/>
    <cellStyle name="Total 2 7 2" xfId="39010" xr:uid="{00000000-0005-0000-0000-000008990000}"/>
    <cellStyle name="Total 2 7 3" xfId="39011" xr:uid="{00000000-0005-0000-0000-000009990000}"/>
    <cellStyle name="Total 2 7 4" xfId="39012" xr:uid="{00000000-0005-0000-0000-00000A990000}"/>
    <cellStyle name="Total 2 7 5" xfId="39013" xr:uid="{00000000-0005-0000-0000-00000B990000}"/>
    <cellStyle name="Total 2 7 6" xfId="39014" xr:uid="{00000000-0005-0000-0000-00000C990000}"/>
    <cellStyle name="Total 2 7 7" xfId="39015" xr:uid="{00000000-0005-0000-0000-00000D990000}"/>
    <cellStyle name="Total 2 8" xfId="39016" xr:uid="{00000000-0005-0000-0000-00000E990000}"/>
    <cellStyle name="Total 2 9" xfId="39017" xr:uid="{00000000-0005-0000-0000-00000F990000}"/>
    <cellStyle name="Total 2_Curva ABC" xfId="39018" xr:uid="{00000000-0005-0000-0000-000010990000}"/>
    <cellStyle name="Total 3" xfId="39019" xr:uid="{00000000-0005-0000-0000-000011990000}"/>
    <cellStyle name="Total 3 2" xfId="39020" xr:uid="{00000000-0005-0000-0000-000012990000}"/>
    <cellStyle name="Total 3 2 2" xfId="39021" xr:uid="{00000000-0005-0000-0000-000013990000}"/>
    <cellStyle name="Total 3 2 2 2" xfId="39022" xr:uid="{00000000-0005-0000-0000-000014990000}"/>
    <cellStyle name="Total 3 2 2 2 2" xfId="39023" xr:uid="{00000000-0005-0000-0000-000015990000}"/>
    <cellStyle name="Total 3 2 2 2 2 2" xfId="39024" xr:uid="{00000000-0005-0000-0000-000016990000}"/>
    <cellStyle name="Total 3 2 2 2 2 3" xfId="39025" xr:uid="{00000000-0005-0000-0000-000017990000}"/>
    <cellStyle name="Total 3 2 2 2 2 4" xfId="39026" xr:uid="{00000000-0005-0000-0000-000018990000}"/>
    <cellStyle name="Total 3 2 2 2 2 5" xfId="39027" xr:uid="{00000000-0005-0000-0000-000019990000}"/>
    <cellStyle name="Total 3 2 2 2 2 6" xfId="39028" xr:uid="{00000000-0005-0000-0000-00001A990000}"/>
    <cellStyle name="Total 3 2 2 2 3" xfId="39029" xr:uid="{00000000-0005-0000-0000-00001B990000}"/>
    <cellStyle name="Total 3 2 2 2 3 2" xfId="39030" xr:uid="{00000000-0005-0000-0000-00001C990000}"/>
    <cellStyle name="Total 3 2 2 2 3 3" xfId="39031" xr:uid="{00000000-0005-0000-0000-00001D990000}"/>
    <cellStyle name="Total 3 2 2 2 3 4" xfId="39032" xr:uid="{00000000-0005-0000-0000-00001E990000}"/>
    <cellStyle name="Total 3 2 2 2 3 5" xfId="39033" xr:uid="{00000000-0005-0000-0000-00001F990000}"/>
    <cellStyle name="Total 3 2 2 2 3 6" xfId="39034" xr:uid="{00000000-0005-0000-0000-000020990000}"/>
    <cellStyle name="Total 3 2 2 2 4" xfId="39035" xr:uid="{00000000-0005-0000-0000-000021990000}"/>
    <cellStyle name="Total 3 2 2 3" xfId="39036" xr:uid="{00000000-0005-0000-0000-000022990000}"/>
    <cellStyle name="Total 3 2 2 3 2" xfId="39037" xr:uid="{00000000-0005-0000-0000-000023990000}"/>
    <cellStyle name="Total 3 2 2 3 3" xfId="39038" xr:uid="{00000000-0005-0000-0000-000024990000}"/>
    <cellStyle name="Total 3 2 2 3 4" xfId="39039" xr:uid="{00000000-0005-0000-0000-000025990000}"/>
    <cellStyle name="Total 3 2 2 3 5" xfId="39040" xr:uid="{00000000-0005-0000-0000-000026990000}"/>
    <cellStyle name="Total 3 2 2 3 6" xfId="39041" xr:uid="{00000000-0005-0000-0000-000027990000}"/>
    <cellStyle name="Total 3 2 3" xfId="39042" xr:uid="{00000000-0005-0000-0000-000028990000}"/>
    <cellStyle name="Total 3 2 3 2" xfId="39043" xr:uid="{00000000-0005-0000-0000-000029990000}"/>
    <cellStyle name="Total 3 2 3 2 2" xfId="39044" xr:uid="{00000000-0005-0000-0000-00002A990000}"/>
    <cellStyle name="Total 3 2 3 2 3" xfId="39045" xr:uid="{00000000-0005-0000-0000-00002B990000}"/>
    <cellStyle name="Total 3 2 3 2 4" xfId="39046" xr:uid="{00000000-0005-0000-0000-00002C990000}"/>
    <cellStyle name="Total 3 2 3 2 5" xfId="39047" xr:uid="{00000000-0005-0000-0000-00002D990000}"/>
    <cellStyle name="Total 3 2 3 2 6" xfId="39048" xr:uid="{00000000-0005-0000-0000-00002E990000}"/>
    <cellStyle name="Total 3 2 3 3" xfId="39049" xr:uid="{00000000-0005-0000-0000-00002F990000}"/>
    <cellStyle name="Total 3 2 3 3 2" xfId="39050" xr:uid="{00000000-0005-0000-0000-000030990000}"/>
    <cellStyle name="Total 3 2 3 3 3" xfId="39051" xr:uid="{00000000-0005-0000-0000-000031990000}"/>
    <cellStyle name="Total 3 2 3 3 4" xfId="39052" xr:uid="{00000000-0005-0000-0000-000032990000}"/>
    <cellStyle name="Total 3 2 3 3 5" xfId="39053" xr:uid="{00000000-0005-0000-0000-000033990000}"/>
    <cellStyle name="Total 3 2 3 3 6" xfId="39054" xr:uid="{00000000-0005-0000-0000-000034990000}"/>
    <cellStyle name="Total 3 2 3 4" xfId="39055" xr:uid="{00000000-0005-0000-0000-000035990000}"/>
    <cellStyle name="Total 3 2 4" xfId="39056" xr:uid="{00000000-0005-0000-0000-000036990000}"/>
    <cellStyle name="Total 3 2 4 2" xfId="39057" xr:uid="{00000000-0005-0000-0000-000037990000}"/>
    <cellStyle name="Total 3 2 4 2 2" xfId="39058" xr:uid="{00000000-0005-0000-0000-000038990000}"/>
    <cellStyle name="Total 3 2 4 2 3" xfId="39059" xr:uid="{00000000-0005-0000-0000-000039990000}"/>
    <cellStyle name="Total 3 2 4 2 4" xfId="39060" xr:uid="{00000000-0005-0000-0000-00003A990000}"/>
    <cellStyle name="Total 3 2 4 2 5" xfId="39061" xr:uid="{00000000-0005-0000-0000-00003B990000}"/>
    <cellStyle name="Total 3 2 4 2 6" xfId="39062" xr:uid="{00000000-0005-0000-0000-00003C990000}"/>
    <cellStyle name="Total 3 2 4 3" xfId="39063" xr:uid="{00000000-0005-0000-0000-00003D990000}"/>
    <cellStyle name="Total 3 2 4 4" xfId="39064" xr:uid="{00000000-0005-0000-0000-00003E990000}"/>
    <cellStyle name="Total 3 2 4 5" xfId="39065" xr:uid="{00000000-0005-0000-0000-00003F990000}"/>
    <cellStyle name="Total 3 2 4 6" xfId="39066" xr:uid="{00000000-0005-0000-0000-000040990000}"/>
    <cellStyle name="Total 3 2 4 7" xfId="39067" xr:uid="{00000000-0005-0000-0000-000041990000}"/>
    <cellStyle name="Total 3 2 4 8" xfId="39068" xr:uid="{00000000-0005-0000-0000-000042990000}"/>
    <cellStyle name="Total 3 3" xfId="39069" xr:uid="{00000000-0005-0000-0000-000043990000}"/>
    <cellStyle name="Total 3 3 2" xfId="39070" xr:uid="{00000000-0005-0000-0000-000044990000}"/>
    <cellStyle name="Total 3 3 2 2" xfId="39071" xr:uid="{00000000-0005-0000-0000-000045990000}"/>
    <cellStyle name="Total 3 3 2 2 2" xfId="39072" xr:uid="{00000000-0005-0000-0000-000046990000}"/>
    <cellStyle name="Total 3 3 2 2 3" xfId="39073" xr:uid="{00000000-0005-0000-0000-000047990000}"/>
    <cellStyle name="Total 3 3 2 2 4" xfId="39074" xr:uid="{00000000-0005-0000-0000-000048990000}"/>
    <cellStyle name="Total 3 3 2 2 5" xfId="39075" xr:uid="{00000000-0005-0000-0000-000049990000}"/>
    <cellStyle name="Total 3 3 2 2 6" xfId="39076" xr:uid="{00000000-0005-0000-0000-00004A990000}"/>
    <cellStyle name="Total 3 3 2 3" xfId="39077" xr:uid="{00000000-0005-0000-0000-00004B990000}"/>
    <cellStyle name="Total 3 3 2 3 2" xfId="39078" xr:uid="{00000000-0005-0000-0000-00004C990000}"/>
    <cellStyle name="Total 3 3 2 3 3" xfId="39079" xr:uid="{00000000-0005-0000-0000-00004D990000}"/>
    <cellStyle name="Total 3 3 2 3 4" xfId="39080" xr:uid="{00000000-0005-0000-0000-00004E990000}"/>
    <cellStyle name="Total 3 3 2 3 5" xfId="39081" xr:uid="{00000000-0005-0000-0000-00004F990000}"/>
    <cellStyle name="Total 3 3 2 3 6" xfId="39082" xr:uid="{00000000-0005-0000-0000-000050990000}"/>
    <cellStyle name="Total 3 3 2 4" xfId="39083" xr:uid="{00000000-0005-0000-0000-000051990000}"/>
    <cellStyle name="Total 3 3 3" xfId="39084" xr:uid="{00000000-0005-0000-0000-000052990000}"/>
    <cellStyle name="Total 3 3 3 2" xfId="39085" xr:uid="{00000000-0005-0000-0000-000053990000}"/>
    <cellStyle name="Total 3 3 3 2 2" xfId="39086" xr:uid="{00000000-0005-0000-0000-000054990000}"/>
    <cellStyle name="Total 3 3 3 2 3" xfId="39087" xr:uid="{00000000-0005-0000-0000-000055990000}"/>
    <cellStyle name="Total 3 3 3 2 4" xfId="39088" xr:uid="{00000000-0005-0000-0000-000056990000}"/>
    <cellStyle name="Total 3 3 3 2 5" xfId="39089" xr:uid="{00000000-0005-0000-0000-000057990000}"/>
    <cellStyle name="Total 3 3 3 2 6" xfId="39090" xr:uid="{00000000-0005-0000-0000-000058990000}"/>
    <cellStyle name="Total 3 3 3 3" xfId="39091" xr:uid="{00000000-0005-0000-0000-000059990000}"/>
    <cellStyle name="Total 3 3 3 4" xfId="39092" xr:uid="{00000000-0005-0000-0000-00005A990000}"/>
    <cellStyle name="Total 3 3 3 5" xfId="39093" xr:uid="{00000000-0005-0000-0000-00005B990000}"/>
    <cellStyle name="Total 3 3 3 6" xfId="39094" xr:uid="{00000000-0005-0000-0000-00005C990000}"/>
    <cellStyle name="Total 3 3 3 7" xfId="39095" xr:uid="{00000000-0005-0000-0000-00005D990000}"/>
    <cellStyle name="Total 3 3 3 8" xfId="39096" xr:uid="{00000000-0005-0000-0000-00005E990000}"/>
    <cellStyle name="Total 3 4" xfId="39097" xr:uid="{00000000-0005-0000-0000-00005F990000}"/>
    <cellStyle name="Total 3 4 2" xfId="39098" xr:uid="{00000000-0005-0000-0000-000060990000}"/>
    <cellStyle name="Total 3 4 3" xfId="39099" xr:uid="{00000000-0005-0000-0000-000061990000}"/>
    <cellStyle name="Total 3 4 4" xfId="39100" xr:uid="{00000000-0005-0000-0000-000062990000}"/>
    <cellStyle name="Total 3 4 5" xfId="39101" xr:uid="{00000000-0005-0000-0000-000063990000}"/>
    <cellStyle name="Total 3 4 6" xfId="39102" xr:uid="{00000000-0005-0000-0000-000064990000}"/>
    <cellStyle name="Total 3 4 7" xfId="39103" xr:uid="{00000000-0005-0000-0000-000065990000}"/>
    <cellStyle name="Total 3 5" xfId="39104" xr:uid="{00000000-0005-0000-0000-000066990000}"/>
    <cellStyle name="Total 3 5 2" xfId="39105" xr:uid="{00000000-0005-0000-0000-000067990000}"/>
    <cellStyle name="Total 3 5 3" xfId="39106" xr:uid="{00000000-0005-0000-0000-000068990000}"/>
    <cellStyle name="Total 3 5 4" xfId="39107" xr:uid="{00000000-0005-0000-0000-000069990000}"/>
    <cellStyle name="Total 3 5 5" xfId="39108" xr:uid="{00000000-0005-0000-0000-00006A990000}"/>
    <cellStyle name="Total 3 5 6" xfId="39109" xr:uid="{00000000-0005-0000-0000-00006B990000}"/>
    <cellStyle name="Total 3 5 7" xfId="39110" xr:uid="{00000000-0005-0000-0000-00006C990000}"/>
    <cellStyle name="Total 4" xfId="39111" xr:uid="{00000000-0005-0000-0000-00006D990000}"/>
    <cellStyle name="Total 4 2" xfId="39112" xr:uid="{00000000-0005-0000-0000-00006E990000}"/>
    <cellStyle name="Total 4 2 2" xfId="39113" xr:uid="{00000000-0005-0000-0000-00006F990000}"/>
    <cellStyle name="Total 4 2 3" xfId="39114" xr:uid="{00000000-0005-0000-0000-000070990000}"/>
    <cellStyle name="Total 4 2 4" xfId="39115" xr:uid="{00000000-0005-0000-0000-000071990000}"/>
    <cellStyle name="Total 4 2 5" xfId="39116" xr:uid="{00000000-0005-0000-0000-000072990000}"/>
    <cellStyle name="Total 4 2 6" xfId="39117" xr:uid="{00000000-0005-0000-0000-000073990000}"/>
    <cellStyle name="Total 5" xfId="43957" xr:uid="{00000000-0005-0000-0000-000074990000}"/>
    <cellStyle name="Vírgula" xfId="1" builtinId="3"/>
    <cellStyle name="Vírgula 10" xfId="9" xr:uid="{00000000-0005-0000-0000-000076990000}"/>
    <cellStyle name="Vírgula 10 2" xfId="39119" xr:uid="{00000000-0005-0000-0000-000077990000}"/>
    <cellStyle name="Vírgula 10 2 2" xfId="39120" xr:uid="{00000000-0005-0000-0000-000078990000}"/>
    <cellStyle name="Vírgula 10 3" xfId="39121" xr:uid="{00000000-0005-0000-0000-000079990000}"/>
    <cellStyle name="Vírgula 10 3 2" xfId="39122" xr:uid="{00000000-0005-0000-0000-00007A990000}"/>
    <cellStyle name="Vírgula 10 3 2 2" xfId="39123" xr:uid="{00000000-0005-0000-0000-00007B990000}"/>
    <cellStyle name="Vírgula 10 3 3" xfId="39124" xr:uid="{00000000-0005-0000-0000-00007C990000}"/>
    <cellStyle name="Vírgula 10 4" xfId="39125" xr:uid="{00000000-0005-0000-0000-00007D990000}"/>
    <cellStyle name="Vírgula 10 5" xfId="39126" xr:uid="{00000000-0005-0000-0000-00007E990000}"/>
    <cellStyle name="Vírgula 10 6" xfId="39118" xr:uid="{00000000-0005-0000-0000-00007F990000}"/>
    <cellStyle name="Vírgula 10 7" xfId="44025" xr:uid="{00000000-0005-0000-0000-000080990000}"/>
    <cellStyle name="Vírgula 11" xfId="39127" xr:uid="{00000000-0005-0000-0000-000081990000}"/>
    <cellStyle name="Vírgula 11 2" xfId="39128" xr:uid="{00000000-0005-0000-0000-000082990000}"/>
    <cellStyle name="Vírgula 11 3" xfId="39129" xr:uid="{00000000-0005-0000-0000-000083990000}"/>
    <cellStyle name="Vírgula 12" xfId="39130" xr:uid="{00000000-0005-0000-0000-000084990000}"/>
    <cellStyle name="Vírgula 12 2" xfId="39131" xr:uid="{00000000-0005-0000-0000-000085990000}"/>
    <cellStyle name="Vírgula 12 2 2" xfId="39132" xr:uid="{00000000-0005-0000-0000-000086990000}"/>
    <cellStyle name="Vírgula 12 2 3" xfId="39133" xr:uid="{00000000-0005-0000-0000-000087990000}"/>
    <cellStyle name="Vírgula 12 3" xfId="39134" xr:uid="{00000000-0005-0000-0000-000088990000}"/>
    <cellStyle name="Vírgula 13" xfId="39135" xr:uid="{00000000-0005-0000-0000-000089990000}"/>
    <cellStyle name="Vírgula 13 2" xfId="39136" xr:uid="{00000000-0005-0000-0000-00008A990000}"/>
    <cellStyle name="Vírgula 13 3" xfId="39137" xr:uid="{00000000-0005-0000-0000-00008B990000}"/>
    <cellStyle name="Vírgula 13 3 10" xfId="39138" xr:uid="{00000000-0005-0000-0000-00008C990000}"/>
    <cellStyle name="Vírgula 13 3 2" xfId="39139" xr:uid="{00000000-0005-0000-0000-00008D990000}"/>
    <cellStyle name="Vírgula 13 3 2 2" xfId="39140" xr:uid="{00000000-0005-0000-0000-00008E990000}"/>
    <cellStyle name="Vírgula 13 3 2 2 2" xfId="39141" xr:uid="{00000000-0005-0000-0000-00008F990000}"/>
    <cellStyle name="Vírgula 13 3 2 2 2 2" xfId="39142" xr:uid="{00000000-0005-0000-0000-000090990000}"/>
    <cellStyle name="Vírgula 13 3 2 2 2 3" xfId="39143" xr:uid="{00000000-0005-0000-0000-000091990000}"/>
    <cellStyle name="Vírgula 13 3 2 2 3" xfId="39144" xr:uid="{00000000-0005-0000-0000-000092990000}"/>
    <cellStyle name="Vírgula 13 3 2 2 4" xfId="39145" xr:uid="{00000000-0005-0000-0000-000093990000}"/>
    <cellStyle name="Vírgula 13 3 2 3" xfId="39146" xr:uid="{00000000-0005-0000-0000-000094990000}"/>
    <cellStyle name="Vírgula 13 3 2 3 2" xfId="39147" xr:uid="{00000000-0005-0000-0000-000095990000}"/>
    <cellStyle name="Vírgula 13 3 2 3 2 2" xfId="39148" xr:uid="{00000000-0005-0000-0000-000096990000}"/>
    <cellStyle name="Vírgula 13 3 2 3 2 3" xfId="39149" xr:uid="{00000000-0005-0000-0000-000097990000}"/>
    <cellStyle name="Vírgula 13 3 2 3 3" xfId="39150" xr:uid="{00000000-0005-0000-0000-000098990000}"/>
    <cellStyle name="Vírgula 13 3 2 3 4" xfId="39151" xr:uid="{00000000-0005-0000-0000-000099990000}"/>
    <cellStyle name="Vírgula 13 3 2 4" xfId="39152" xr:uid="{00000000-0005-0000-0000-00009A990000}"/>
    <cellStyle name="Vírgula 13 3 2 4 2" xfId="39153" xr:uid="{00000000-0005-0000-0000-00009B990000}"/>
    <cellStyle name="Vírgula 13 3 2 4 2 2" xfId="39154" xr:uid="{00000000-0005-0000-0000-00009C990000}"/>
    <cellStyle name="Vírgula 13 3 2 4 2 3" xfId="39155" xr:uid="{00000000-0005-0000-0000-00009D990000}"/>
    <cellStyle name="Vírgula 13 3 2 4 3" xfId="39156" xr:uid="{00000000-0005-0000-0000-00009E990000}"/>
    <cellStyle name="Vírgula 13 3 2 4 4" xfId="39157" xr:uid="{00000000-0005-0000-0000-00009F990000}"/>
    <cellStyle name="Vírgula 13 3 2 5" xfId="39158" xr:uid="{00000000-0005-0000-0000-0000A0990000}"/>
    <cellStyle name="Vírgula 13 3 2 5 2" xfId="39159" xr:uid="{00000000-0005-0000-0000-0000A1990000}"/>
    <cellStyle name="Vírgula 13 3 2 5 3" xfId="39160" xr:uid="{00000000-0005-0000-0000-0000A2990000}"/>
    <cellStyle name="Vírgula 13 3 2 6" xfId="39161" xr:uid="{00000000-0005-0000-0000-0000A3990000}"/>
    <cellStyle name="Vírgula 13 3 2 7" xfId="39162" xr:uid="{00000000-0005-0000-0000-0000A4990000}"/>
    <cellStyle name="Vírgula 13 3 3" xfId="39163" xr:uid="{00000000-0005-0000-0000-0000A5990000}"/>
    <cellStyle name="Vírgula 13 3 4" xfId="39164" xr:uid="{00000000-0005-0000-0000-0000A6990000}"/>
    <cellStyle name="Vírgula 13 3 4 2" xfId="39165" xr:uid="{00000000-0005-0000-0000-0000A7990000}"/>
    <cellStyle name="Vírgula 13 3 4 2 2" xfId="39166" xr:uid="{00000000-0005-0000-0000-0000A8990000}"/>
    <cellStyle name="Vírgula 13 3 4 2 3" xfId="39167" xr:uid="{00000000-0005-0000-0000-0000A9990000}"/>
    <cellStyle name="Vírgula 13 3 4 3" xfId="39168" xr:uid="{00000000-0005-0000-0000-0000AA990000}"/>
    <cellStyle name="Vírgula 13 3 4 4" xfId="39169" xr:uid="{00000000-0005-0000-0000-0000AB990000}"/>
    <cellStyle name="Vírgula 13 3 5" xfId="39170" xr:uid="{00000000-0005-0000-0000-0000AC990000}"/>
    <cellStyle name="Vírgula 13 3 5 2" xfId="39171" xr:uid="{00000000-0005-0000-0000-0000AD990000}"/>
    <cellStyle name="Vírgula 13 3 5 2 2" xfId="39172" xr:uid="{00000000-0005-0000-0000-0000AE990000}"/>
    <cellStyle name="Vírgula 13 3 5 2 3" xfId="39173" xr:uid="{00000000-0005-0000-0000-0000AF990000}"/>
    <cellStyle name="Vírgula 13 3 5 3" xfId="39174" xr:uid="{00000000-0005-0000-0000-0000B0990000}"/>
    <cellStyle name="Vírgula 13 3 5 4" xfId="39175" xr:uid="{00000000-0005-0000-0000-0000B1990000}"/>
    <cellStyle name="Vírgula 13 3 6" xfId="39176" xr:uid="{00000000-0005-0000-0000-0000B2990000}"/>
    <cellStyle name="Vírgula 13 3 6 2" xfId="39177" xr:uid="{00000000-0005-0000-0000-0000B3990000}"/>
    <cellStyle name="Vírgula 13 3 6 2 2" xfId="39178" xr:uid="{00000000-0005-0000-0000-0000B4990000}"/>
    <cellStyle name="Vírgula 13 3 6 2 3" xfId="39179" xr:uid="{00000000-0005-0000-0000-0000B5990000}"/>
    <cellStyle name="Vírgula 13 3 6 3" xfId="39180" xr:uid="{00000000-0005-0000-0000-0000B6990000}"/>
    <cellStyle name="Vírgula 13 3 6 4" xfId="39181" xr:uid="{00000000-0005-0000-0000-0000B7990000}"/>
    <cellStyle name="Vírgula 13 3 7" xfId="39182" xr:uid="{00000000-0005-0000-0000-0000B8990000}"/>
    <cellStyle name="Vírgula 13 3 7 2" xfId="39183" xr:uid="{00000000-0005-0000-0000-0000B9990000}"/>
    <cellStyle name="Vírgula 13 3 7 3" xfId="39184" xr:uid="{00000000-0005-0000-0000-0000BA990000}"/>
    <cellStyle name="Vírgula 13 3 8" xfId="39185" xr:uid="{00000000-0005-0000-0000-0000BB990000}"/>
    <cellStyle name="Vírgula 13 3 9" xfId="39186" xr:uid="{00000000-0005-0000-0000-0000BC990000}"/>
    <cellStyle name="Vírgula 13 4" xfId="39187" xr:uid="{00000000-0005-0000-0000-0000BD990000}"/>
    <cellStyle name="Vírgula 13 4 10" xfId="39188" xr:uid="{00000000-0005-0000-0000-0000BE990000}"/>
    <cellStyle name="Vírgula 13 4 2" xfId="39189" xr:uid="{00000000-0005-0000-0000-0000BF990000}"/>
    <cellStyle name="Vírgula 13 4 2 2" xfId="39190" xr:uid="{00000000-0005-0000-0000-0000C0990000}"/>
    <cellStyle name="Vírgula 13 4 2 2 2" xfId="39191" xr:uid="{00000000-0005-0000-0000-0000C1990000}"/>
    <cellStyle name="Vírgula 13 4 2 2 2 2" xfId="39192" xr:uid="{00000000-0005-0000-0000-0000C2990000}"/>
    <cellStyle name="Vírgula 13 4 2 2 2 3" xfId="39193" xr:uid="{00000000-0005-0000-0000-0000C3990000}"/>
    <cellStyle name="Vírgula 13 4 2 2 3" xfId="39194" xr:uid="{00000000-0005-0000-0000-0000C4990000}"/>
    <cellStyle name="Vírgula 13 4 2 2 4" xfId="39195" xr:uid="{00000000-0005-0000-0000-0000C5990000}"/>
    <cellStyle name="Vírgula 13 4 2 3" xfId="39196" xr:uid="{00000000-0005-0000-0000-0000C6990000}"/>
    <cellStyle name="Vírgula 13 4 2 3 2" xfId="39197" xr:uid="{00000000-0005-0000-0000-0000C7990000}"/>
    <cellStyle name="Vírgula 13 4 2 3 2 2" xfId="39198" xr:uid="{00000000-0005-0000-0000-0000C8990000}"/>
    <cellStyle name="Vírgula 13 4 2 3 2 3" xfId="39199" xr:uid="{00000000-0005-0000-0000-0000C9990000}"/>
    <cellStyle name="Vírgula 13 4 2 3 3" xfId="39200" xr:uid="{00000000-0005-0000-0000-0000CA990000}"/>
    <cellStyle name="Vírgula 13 4 2 3 4" xfId="39201" xr:uid="{00000000-0005-0000-0000-0000CB990000}"/>
    <cellStyle name="Vírgula 13 4 2 4" xfId="39202" xr:uid="{00000000-0005-0000-0000-0000CC990000}"/>
    <cellStyle name="Vírgula 13 4 2 4 2" xfId="39203" xr:uid="{00000000-0005-0000-0000-0000CD990000}"/>
    <cellStyle name="Vírgula 13 4 2 4 2 2" xfId="39204" xr:uid="{00000000-0005-0000-0000-0000CE990000}"/>
    <cellStyle name="Vírgula 13 4 2 4 2 3" xfId="39205" xr:uid="{00000000-0005-0000-0000-0000CF990000}"/>
    <cellStyle name="Vírgula 13 4 2 4 3" xfId="39206" xr:uid="{00000000-0005-0000-0000-0000D0990000}"/>
    <cellStyle name="Vírgula 13 4 2 4 4" xfId="39207" xr:uid="{00000000-0005-0000-0000-0000D1990000}"/>
    <cellStyle name="Vírgula 13 4 2 5" xfId="39208" xr:uid="{00000000-0005-0000-0000-0000D2990000}"/>
    <cellStyle name="Vírgula 13 4 2 5 2" xfId="39209" xr:uid="{00000000-0005-0000-0000-0000D3990000}"/>
    <cellStyle name="Vírgula 13 4 2 5 3" xfId="39210" xr:uid="{00000000-0005-0000-0000-0000D4990000}"/>
    <cellStyle name="Vírgula 13 4 2 6" xfId="39211" xr:uid="{00000000-0005-0000-0000-0000D5990000}"/>
    <cellStyle name="Vírgula 13 4 2 7" xfId="39212" xr:uid="{00000000-0005-0000-0000-0000D6990000}"/>
    <cellStyle name="Vírgula 13 4 3" xfId="39213" xr:uid="{00000000-0005-0000-0000-0000D7990000}"/>
    <cellStyle name="Vírgula 13 4 3 2" xfId="39214" xr:uid="{00000000-0005-0000-0000-0000D8990000}"/>
    <cellStyle name="Vírgula 13 4 3 2 2" xfId="39215" xr:uid="{00000000-0005-0000-0000-0000D9990000}"/>
    <cellStyle name="Vírgula 13 4 3 2 2 2" xfId="39216" xr:uid="{00000000-0005-0000-0000-0000DA990000}"/>
    <cellStyle name="Vírgula 13 4 3 2 2 3" xfId="39217" xr:uid="{00000000-0005-0000-0000-0000DB990000}"/>
    <cellStyle name="Vírgula 13 4 3 2 3" xfId="39218" xr:uid="{00000000-0005-0000-0000-0000DC990000}"/>
    <cellStyle name="Vírgula 13 4 3 2 4" xfId="39219" xr:uid="{00000000-0005-0000-0000-0000DD990000}"/>
    <cellStyle name="Vírgula 13 4 3 3" xfId="39220" xr:uid="{00000000-0005-0000-0000-0000DE990000}"/>
    <cellStyle name="Vírgula 13 4 3 3 2" xfId="39221" xr:uid="{00000000-0005-0000-0000-0000DF990000}"/>
    <cellStyle name="Vírgula 13 4 3 3 2 2" xfId="39222" xr:uid="{00000000-0005-0000-0000-0000E0990000}"/>
    <cellStyle name="Vírgula 13 4 3 3 2 3" xfId="39223" xr:uid="{00000000-0005-0000-0000-0000E1990000}"/>
    <cellStyle name="Vírgula 13 4 3 3 3" xfId="39224" xr:uid="{00000000-0005-0000-0000-0000E2990000}"/>
    <cellStyle name="Vírgula 13 4 3 3 4" xfId="39225" xr:uid="{00000000-0005-0000-0000-0000E3990000}"/>
    <cellStyle name="Vírgula 13 4 3 4" xfId="39226" xr:uid="{00000000-0005-0000-0000-0000E4990000}"/>
    <cellStyle name="Vírgula 13 4 3 4 2" xfId="39227" xr:uid="{00000000-0005-0000-0000-0000E5990000}"/>
    <cellStyle name="Vírgula 13 4 3 4 2 2" xfId="39228" xr:uid="{00000000-0005-0000-0000-0000E6990000}"/>
    <cellStyle name="Vírgula 13 4 3 4 2 3" xfId="39229" xr:uid="{00000000-0005-0000-0000-0000E7990000}"/>
    <cellStyle name="Vírgula 13 4 3 4 3" xfId="39230" xr:uid="{00000000-0005-0000-0000-0000E8990000}"/>
    <cellStyle name="Vírgula 13 4 3 4 4" xfId="39231" xr:uid="{00000000-0005-0000-0000-0000E9990000}"/>
    <cellStyle name="Vírgula 13 4 3 5" xfId="39232" xr:uid="{00000000-0005-0000-0000-0000EA990000}"/>
    <cellStyle name="Vírgula 13 4 3 5 2" xfId="39233" xr:uid="{00000000-0005-0000-0000-0000EB990000}"/>
    <cellStyle name="Vírgula 13 4 3 5 3" xfId="39234" xr:uid="{00000000-0005-0000-0000-0000EC990000}"/>
    <cellStyle name="Vírgula 13 4 3 6" xfId="39235" xr:uid="{00000000-0005-0000-0000-0000ED990000}"/>
    <cellStyle name="Vírgula 13 4 3 7" xfId="39236" xr:uid="{00000000-0005-0000-0000-0000EE990000}"/>
    <cellStyle name="Vírgula 13 4 4" xfId="39237" xr:uid="{00000000-0005-0000-0000-0000EF990000}"/>
    <cellStyle name="Vírgula 13 4 4 2" xfId="39238" xr:uid="{00000000-0005-0000-0000-0000F0990000}"/>
    <cellStyle name="Vírgula 13 4 4 2 2" xfId="39239" xr:uid="{00000000-0005-0000-0000-0000F1990000}"/>
    <cellStyle name="Vírgula 13 4 4 2 3" xfId="39240" xr:uid="{00000000-0005-0000-0000-0000F2990000}"/>
    <cellStyle name="Vírgula 13 4 4 3" xfId="39241" xr:uid="{00000000-0005-0000-0000-0000F3990000}"/>
    <cellStyle name="Vírgula 13 4 4 4" xfId="39242" xr:uid="{00000000-0005-0000-0000-0000F4990000}"/>
    <cellStyle name="Vírgula 13 4 5" xfId="39243" xr:uid="{00000000-0005-0000-0000-0000F5990000}"/>
    <cellStyle name="Vírgula 13 4 5 2" xfId="39244" xr:uid="{00000000-0005-0000-0000-0000F6990000}"/>
    <cellStyle name="Vírgula 13 4 5 2 2" xfId="39245" xr:uid="{00000000-0005-0000-0000-0000F7990000}"/>
    <cellStyle name="Vírgula 13 4 5 2 3" xfId="39246" xr:uid="{00000000-0005-0000-0000-0000F8990000}"/>
    <cellStyle name="Vírgula 13 4 5 3" xfId="39247" xr:uid="{00000000-0005-0000-0000-0000F9990000}"/>
    <cellStyle name="Vírgula 13 4 5 4" xfId="39248" xr:uid="{00000000-0005-0000-0000-0000FA990000}"/>
    <cellStyle name="Vírgula 13 4 6" xfId="39249" xr:uid="{00000000-0005-0000-0000-0000FB990000}"/>
    <cellStyle name="Vírgula 13 4 6 2" xfId="39250" xr:uid="{00000000-0005-0000-0000-0000FC990000}"/>
    <cellStyle name="Vírgula 13 4 6 2 2" xfId="39251" xr:uid="{00000000-0005-0000-0000-0000FD990000}"/>
    <cellStyle name="Vírgula 13 4 6 2 3" xfId="39252" xr:uid="{00000000-0005-0000-0000-0000FE990000}"/>
    <cellStyle name="Vírgula 13 4 6 3" xfId="39253" xr:uid="{00000000-0005-0000-0000-0000FF990000}"/>
    <cellStyle name="Vírgula 13 4 6 4" xfId="39254" xr:uid="{00000000-0005-0000-0000-0000009A0000}"/>
    <cellStyle name="Vírgula 13 4 7" xfId="39255" xr:uid="{00000000-0005-0000-0000-0000019A0000}"/>
    <cellStyle name="Vírgula 13 4 7 2" xfId="39256" xr:uid="{00000000-0005-0000-0000-0000029A0000}"/>
    <cellStyle name="Vírgula 13 4 7 3" xfId="39257" xr:uid="{00000000-0005-0000-0000-0000039A0000}"/>
    <cellStyle name="Vírgula 13 4 8" xfId="39258" xr:uid="{00000000-0005-0000-0000-0000049A0000}"/>
    <cellStyle name="Vírgula 13 4 9" xfId="39259" xr:uid="{00000000-0005-0000-0000-0000059A0000}"/>
    <cellStyle name="Vírgula 13 5" xfId="39260" xr:uid="{00000000-0005-0000-0000-0000069A0000}"/>
    <cellStyle name="Vírgula 13 5 2" xfId="39261" xr:uid="{00000000-0005-0000-0000-0000079A0000}"/>
    <cellStyle name="Vírgula 13 5 2 2" xfId="39262" xr:uid="{00000000-0005-0000-0000-0000089A0000}"/>
    <cellStyle name="Vírgula 13 5 2 2 2" xfId="39263" xr:uid="{00000000-0005-0000-0000-0000099A0000}"/>
    <cellStyle name="Vírgula 13 5 2 2 2 2" xfId="39264" xr:uid="{00000000-0005-0000-0000-00000A9A0000}"/>
    <cellStyle name="Vírgula 13 5 2 2 2 3" xfId="39265" xr:uid="{00000000-0005-0000-0000-00000B9A0000}"/>
    <cellStyle name="Vírgula 13 5 2 2 3" xfId="39266" xr:uid="{00000000-0005-0000-0000-00000C9A0000}"/>
    <cellStyle name="Vírgula 13 5 2 2 4" xfId="39267" xr:uid="{00000000-0005-0000-0000-00000D9A0000}"/>
    <cellStyle name="Vírgula 13 5 2 3" xfId="39268" xr:uid="{00000000-0005-0000-0000-00000E9A0000}"/>
    <cellStyle name="Vírgula 13 5 2 3 2" xfId="39269" xr:uid="{00000000-0005-0000-0000-00000F9A0000}"/>
    <cellStyle name="Vírgula 13 5 2 3 2 2" xfId="39270" xr:uid="{00000000-0005-0000-0000-0000109A0000}"/>
    <cellStyle name="Vírgula 13 5 2 3 2 3" xfId="39271" xr:uid="{00000000-0005-0000-0000-0000119A0000}"/>
    <cellStyle name="Vírgula 13 5 2 3 3" xfId="39272" xr:uid="{00000000-0005-0000-0000-0000129A0000}"/>
    <cellStyle name="Vírgula 13 5 2 3 4" xfId="39273" xr:uid="{00000000-0005-0000-0000-0000139A0000}"/>
    <cellStyle name="Vírgula 13 5 2 4" xfId="39274" xr:uid="{00000000-0005-0000-0000-0000149A0000}"/>
    <cellStyle name="Vírgula 13 5 2 4 2" xfId="39275" xr:uid="{00000000-0005-0000-0000-0000159A0000}"/>
    <cellStyle name="Vírgula 13 5 2 4 2 2" xfId="39276" xr:uid="{00000000-0005-0000-0000-0000169A0000}"/>
    <cellStyle name="Vírgula 13 5 2 4 2 3" xfId="39277" xr:uid="{00000000-0005-0000-0000-0000179A0000}"/>
    <cellStyle name="Vírgula 13 5 2 4 3" xfId="39278" xr:uid="{00000000-0005-0000-0000-0000189A0000}"/>
    <cellStyle name="Vírgula 13 5 2 4 4" xfId="39279" xr:uid="{00000000-0005-0000-0000-0000199A0000}"/>
    <cellStyle name="Vírgula 13 5 2 5" xfId="39280" xr:uid="{00000000-0005-0000-0000-00001A9A0000}"/>
    <cellStyle name="Vírgula 13 5 2 5 2" xfId="39281" xr:uid="{00000000-0005-0000-0000-00001B9A0000}"/>
    <cellStyle name="Vírgula 13 5 2 5 3" xfId="39282" xr:uid="{00000000-0005-0000-0000-00001C9A0000}"/>
    <cellStyle name="Vírgula 13 5 2 6" xfId="39283" xr:uid="{00000000-0005-0000-0000-00001D9A0000}"/>
    <cellStyle name="Vírgula 13 5 2 7" xfId="39284" xr:uid="{00000000-0005-0000-0000-00001E9A0000}"/>
    <cellStyle name="Vírgula 13 5 3" xfId="39285" xr:uid="{00000000-0005-0000-0000-00001F9A0000}"/>
    <cellStyle name="Vírgula 13 5 3 2" xfId="39286" xr:uid="{00000000-0005-0000-0000-0000209A0000}"/>
    <cellStyle name="Vírgula 13 5 3 2 2" xfId="39287" xr:uid="{00000000-0005-0000-0000-0000219A0000}"/>
    <cellStyle name="Vírgula 13 5 3 2 3" xfId="39288" xr:uid="{00000000-0005-0000-0000-0000229A0000}"/>
    <cellStyle name="Vírgula 13 5 3 3" xfId="39289" xr:uid="{00000000-0005-0000-0000-0000239A0000}"/>
    <cellStyle name="Vírgula 13 5 3 4" xfId="39290" xr:uid="{00000000-0005-0000-0000-0000249A0000}"/>
    <cellStyle name="Vírgula 13 5 4" xfId="39291" xr:uid="{00000000-0005-0000-0000-0000259A0000}"/>
    <cellStyle name="Vírgula 13 5 4 2" xfId="39292" xr:uid="{00000000-0005-0000-0000-0000269A0000}"/>
    <cellStyle name="Vírgula 13 5 4 2 2" xfId="39293" xr:uid="{00000000-0005-0000-0000-0000279A0000}"/>
    <cellStyle name="Vírgula 13 5 4 2 3" xfId="39294" xr:uid="{00000000-0005-0000-0000-0000289A0000}"/>
    <cellStyle name="Vírgula 13 5 4 3" xfId="39295" xr:uid="{00000000-0005-0000-0000-0000299A0000}"/>
    <cellStyle name="Vírgula 13 5 4 4" xfId="39296" xr:uid="{00000000-0005-0000-0000-00002A9A0000}"/>
    <cellStyle name="Vírgula 13 5 5" xfId="39297" xr:uid="{00000000-0005-0000-0000-00002B9A0000}"/>
    <cellStyle name="Vírgula 13 5 5 2" xfId="39298" xr:uid="{00000000-0005-0000-0000-00002C9A0000}"/>
    <cellStyle name="Vírgula 13 5 5 2 2" xfId="39299" xr:uid="{00000000-0005-0000-0000-00002D9A0000}"/>
    <cellStyle name="Vírgula 13 5 5 2 3" xfId="39300" xr:uid="{00000000-0005-0000-0000-00002E9A0000}"/>
    <cellStyle name="Vírgula 13 5 5 3" xfId="39301" xr:uid="{00000000-0005-0000-0000-00002F9A0000}"/>
    <cellStyle name="Vírgula 13 5 5 4" xfId="39302" xr:uid="{00000000-0005-0000-0000-0000309A0000}"/>
    <cellStyle name="Vírgula 13 5 6" xfId="39303" xr:uid="{00000000-0005-0000-0000-0000319A0000}"/>
    <cellStyle name="Vírgula 13 5 6 2" xfId="39304" xr:uid="{00000000-0005-0000-0000-0000329A0000}"/>
    <cellStyle name="Vírgula 13 5 6 3" xfId="39305" xr:uid="{00000000-0005-0000-0000-0000339A0000}"/>
    <cellStyle name="Vírgula 13 5 7" xfId="39306" xr:uid="{00000000-0005-0000-0000-0000349A0000}"/>
    <cellStyle name="Vírgula 13 5 8" xfId="39307" xr:uid="{00000000-0005-0000-0000-0000359A0000}"/>
    <cellStyle name="Vírgula 13 6" xfId="39308" xr:uid="{00000000-0005-0000-0000-0000369A0000}"/>
    <cellStyle name="Vírgula 14" xfId="13" xr:uid="{00000000-0005-0000-0000-0000379A0000}"/>
    <cellStyle name="Vírgula 14 10" xfId="39310" xr:uid="{00000000-0005-0000-0000-0000389A0000}"/>
    <cellStyle name="Vírgula 14 11" xfId="39311" xr:uid="{00000000-0005-0000-0000-0000399A0000}"/>
    <cellStyle name="Vírgula 14 12" xfId="39312" xr:uid="{00000000-0005-0000-0000-00003A9A0000}"/>
    <cellStyle name="Vírgula 14 13" xfId="39313" xr:uid="{00000000-0005-0000-0000-00003B9A0000}"/>
    <cellStyle name="Vírgula 14 14" xfId="39309" xr:uid="{00000000-0005-0000-0000-00003C9A0000}"/>
    <cellStyle name="Vírgula 14 2" xfId="39314" xr:uid="{00000000-0005-0000-0000-00003D9A0000}"/>
    <cellStyle name="Vírgula 14 2 10" xfId="39315" xr:uid="{00000000-0005-0000-0000-00003E9A0000}"/>
    <cellStyle name="Vírgula 14 2 2" xfId="39316" xr:uid="{00000000-0005-0000-0000-00003F9A0000}"/>
    <cellStyle name="Vírgula 14 2 2 2" xfId="39317" xr:uid="{00000000-0005-0000-0000-0000409A0000}"/>
    <cellStyle name="Vírgula 14 2 2 2 2" xfId="39318" xr:uid="{00000000-0005-0000-0000-0000419A0000}"/>
    <cellStyle name="Vírgula 14 2 2 2 2 2" xfId="39319" xr:uid="{00000000-0005-0000-0000-0000429A0000}"/>
    <cellStyle name="Vírgula 14 2 2 2 2 3" xfId="39320" xr:uid="{00000000-0005-0000-0000-0000439A0000}"/>
    <cellStyle name="Vírgula 14 2 2 2 3" xfId="39321" xr:uid="{00000000-0005-0000-0000-0000449A0000}"/>
    <cellStyle name="Vírgula 14 2 2 2 4" xfId="39322" xr:uid="{00000000-0005-0000-0000-0000459A0000}"/>
    <cellStyle name="Vírgula 14 2 2 3" xfId="39323" xr:uid="{00000000-0005-0000-0000-0000469A0000}"/>
    <cellStyle name="Vírgula 14 2 2 3 2" xfId="39324" xr:uid="{00000000-0005-0000-0000-0000479A0000}"/>
    <cellStyle name="Vírgula 14 2 2 3 2 2" xfId="39325" xr:uid="{00000000-0005-0000-0000-0000489A0000}"/>
    <cellStyle name="Vírgula 14 2 2 3 2 3" xfId="39326" xr:uid="{00000000-0005-0000-0000-0000499A0000}"/>
    <cellStyle name="Vírgula 14 2 2 3 3" xfId="39327" xr:uid="{00000000-0005-0000-0000-00004A9A0000}"/>
    <cellStyle name="Vírgula 14 2 2 3 4" xfId="39328" xr:uid="{00000000-0005-0000-0000-00004B9A0000}"/>
    <cellStyle name="Vírgula 14 2 2 4" xfId="39329" xr:uid="{00000000-0005-0000-0000-00004C9A0000}"/>
    <cellStyle name="Vírgula 14 2 2 4 2" xfId="39330" xr:uid="{00000000-0005-0000-0000-00004D9A0000}"/>
    <cellStyle name="Vírgula 14 2 2 4 2 2" xfId="39331" xr:uid="{00000000-0005-0000-0000-00004E9A0000}"/>
    <cellStyle name="Vírgula 14 2 2 4 2 3" xfId="39332" xr:uid="{00000000-0005-0000-0000-00004F9A0000}"/>
    <cellStyle name="Vírgula 14 2 2 4 3" xfId="39333" xr:uid="{00000000-0005-0000-0000-0000509A0000}"/>
    <cellStyle name="Vírgula 14 2 2 4 4" xfId="39334" xr:uid="{00000000-0005-0000-0000-0000519A0000}"/>
    <cellStyle name="Vírgula 14 2 2 5" xfId="39335" xr:uid="{00000000-0005-0000-0000-0000529A0000}"/>
    <cellStyle name="Vírgula 14 2 2 5 2" xfId="39336" xr:uid="{00000000-0005-0000-0000-0000539A0000}"/>
    <cellStyle name="Vírgula 14 2 2 5 3" xfId="39337" xr:uid="{00000000-0005-0000-0000-0000549A0000}"/>
    <cellStyle name="Vírgula 14 2 2 6" xfId="39338" xr:uid="{00000000-0005-0000-0000-0000559A0000}"/>
    <cellStyle name="Vírgula 14 2 2 7" xfId="39339" xr:uid="{00000000-0005-0000-0000-0000569A0000}"/>
    <cellStyle name="Vírgula 14 2 3" xfId="39340" xr:uid="{00000000-0005-0000-0000-0000579A0000}"/>
    <cellStyle name="Vírgula 14 2 4" xfId="39341" xr:uid="{00000000-0005-0000-0000-0000589A0000}"/>
    <cellStyle name="Vírgula 14 2 4 2" xfId="39342" xr:uid="{00000000-0005-0000-0000-0000599A0000}"/>
    <cellStyle name="Vírgula 14 2 4 2 2" xfId="39343" xr:uid="{00000000-0005-0000-0000-00005A9A0000}"/>
    <cellStyle name="Vírgula 14 2 4 2 3" xfId="39344" xr:uid="{00000000-0005-0000-0000-00005B9A0000}"/>
    <cellStyle name="Vírgula 14 2 4 3" xfId="39345" xr:uid="{00000000-0005-0000-0000-00005C9A0000}"/>
    <cellStyle name="Vírgula 14 2 4 4" xfId="39346" xr:uid="{00000000-0005-0000-0000-00005D9A0000}"/>
    <cellStyle name="Vírgula 14 2 5" xfId="39347" xr:uid="{00000000-0005-0000-0000-00005E9A0000}"/>
    <cellStyle name="Vírgula 14 2 5 2" xfId="39348" xr:uid="{00000000-0005-0000-0000-00005F9A0000}"/>
    <cellStyle name="Vírgula 14 2 5 2 2" xfId="39349" xr:uid="{00000000-0005-0000-0000-0000609A0000}"/>
    <cellStyle name="Vírgula 14 2 5 2 3" xfId="39350" xr:uid="{00000000-0005-0000-0000-0000619A0000}"/>
    <cellStyle name="Vírgula 14 2 5 3" xfId="39351" xr:uid="{00000000-0005-0000-0000-0000629A0000}"/>
    <cellStyle name="Vírgula 14 2 5 4" xfId="39352" xr:uid="{00000000-0005-0000-0000-0000639A0000}"/>
    <cellStyle name="Vírgula 14 2 6" xfId="39353" xr:uid="{00000000-0005-0000-0000-0000649A0000}"/>
    <cellStyle name="Vírgula 14 2 6 2" xfId="39354" xr:uid="{00000000-0005-0000-0000-0000659A0000}"/>
    <cellStyle name="Vírgula 14 2 6 2 2" xfId="39355" xr:uid="{00000000-0005-0000-0000-0000669A0000}"/>
    <cellStyle name="Vírgula 14 2 6 2 3" xfId="39356" xr:uid="{00000000-0005-0000-0000-0000679A0000}"/>
    <cellStyle name="Vírgula 14 2 6 3" xfId="39357" xr:uid="{00000000-0005-0000-0000-0000689A0000}"/>
    <cellStyle name="Vírgula 14 2 6 4" xfId="39358" xr:uid="{00000000-0005-0000-0000-0000699A0000}"/>
    <cellStyle name="Vírgula 14 2 7" xfId="39359" xr:uid="{00000000-0005-0000-0000-00006A9A0000}"/>
    <cellStyle name="Vírgula 14 2 7 2" xfId="39360" xr:uid="{00000000-0005-0000-0000-00006B9A0000}"/>
    <cellStyle name="Vírgula 14 2 7 3" xfId="39361" xr:uid="{00000000-0005-0000-0000-00006C9A0000}"/>
    <cellStyle name="Vírgula 14 2 8" xfId="39362" xr:uid="{00000000-0005-0000-0000-00006D9A0000}"/>
    <cellStyle name="Vírgula 14 2 9" xfId="39363" xr:uid="{00000000-0005-0000-0000-00006E9A0000}"/>
    <cellStyle name="Vírgula 14 3" xfId="39364" xr:uid="{00000000-0005-0000-0000-00006F9A0000}"/>
    <cellStyle name="Vírgula 14 3 2" xfId="39365" xr:uid="{00000000-0005-0000-0000-0000709A0000}"/>
    <cellStyle name="Vírgula 14 3 2 2" xfId="39366" xr:uid="{00000000-0005-0000-0000-0000719A0000}"/>
    <cellStyle name="Vírgula 14 3 2 2 2" xfId="39367" xr:uid="{00000000-0005-0000-0000-0000729A0000}"/>
    <cellStyle name="Vírgula 14 3 2 2 2 2" xfId="39368" xr:uid="{00000000-0005-0000-0000-0000739A0000}"/>
    <cellStyle name="Vírgula 14 3 2 2 2 3" xfId="39369" xr:uid="{00000000-0005-0000-0000-0000749A0000}"/>
    <cellStyle name="Vírgula 14 3 2 2 3" xfId="39370" xr:uid="{00000000-0005-0000-0000-0000759A0000}"/>
    <cellStyle name="Vírgula 14 3 2 2 4" xfId="39371" xr:uid="{00000000-0005-0000-0000-0000769A0000}"/>
    <cellStyle name="Vírgula 14 3 2 3" xfId="39372" xr:uid="{00000000-0005-0000-0000-0000779A0000}"/>
    <cellStyle name="Vírgula 14 3 2 3 2" xfId="39373" xr:uid="{00000000-0005-0000-0000-0000789A0000}"/>
    <cellStyle name="Vírgula 14 3 2 3 2 2" xfId="39374" xr:uid="{00000000-0005-0000-0000-0000799A0000}"/>
    <cellStyle name="Vírgula 14 3 2 3 2 3" xfId="39375" xr:uid="{00000000-0005-0000-0000-00007A9A0000}"/>
    <cellStyle name="Vírgula 14 3 2 3 3" xfId="39376" xr:uid="{00000000-0005-0000-0000-00007B9A0000}"/>
    <cellStyle name="Vírgula 14 3 2 3 4" xfId="39377" xr:uid="{00000000-0005-0000-0000-00007C9A0000}"/>
    <cellStyle name="Vírgula 14 3 2 4" xfId="39378" xr:uid="{00000000-0005-0000-0000-00007D9A0000}"/>
    <cellStyle name="Vírgula 14 3 2 4 2" xfId="39379" xr:uid="{00000000-0005-0000-0000-00007E9A0000}"/>
    <cellStyle name="Vírgula 14 3 2 4 2 2" xfId="39380" xr:uid="{00000000-0005-0000-0000-00007F9A0000}"/>
    <cellStyle name="Vírgula 14 3 2 4 2 3" xfId="39381" xr:uid="{00000000-0005-0000-0000-0000809A0000}"/>
    <cellStyle name="Vírgula 14 3 2 4 3" xfId="39382" xr:uid="{00000000-0005-0000-0000-0000819A0000}"/>
    <cellStyle name="Vírgula 14 3 2 4 4" xfId="39383" xr:uid="{00000000-0005-0000-0000-0000829A0000}"/>
    <cellStyle name="Vírgula 14 3 2 5" xfId="39384" xr:uid="{00000000-0005-0000-0000-0000839A0000}"/>
    <cellStyle name="Vírgula 14 3 2 5 2" xfId="39385" xr:uid="{00000000-0005-0000-0000-0000849A0000}"/>
    <cellStyle name="Vírgula 14 3 2 5 3" xfId="39386" xr:uid="{00000000-0005-0000-0000-0000859A0000}"/>
    <cellStyle name="Vírgula 14 3 2 6" xfId="39387" xr:uid="{00000000-0005-0000-0000-0000869A0000}"/>
    <cellStyle name="Vírgula 14 3 2 7" xfId="39388" xr:uid="{00000000-0005-0000-0000-0000879A0000}"/>
    <cellStyle name="Vírgula 14 3 3" xfId="39389" xr:uid="{00000000-0005-0000-0000-0000889A0000}"/>
    <cellStyle name="Vírgula 14 3 4" xfId="39390" xr:uid="{00000000-0005-0000-0000-0000899A0000}"/>
    <cellStyle name="Vírgula 14 4" xfId="39391" xr:uid="{00000000-0005-0000-0000-00008A9A0000}"/>
    <cellStyle name="Vírgula 14 4 2" xfId="39392" xr:uid="{00000000-0005-0000-0000-00008B9A0000}"/>
    <cellStyle name="Vírgula 14 4 2 2" xfId="39393" xr:uid="{00000000-0005-0000-0000-00008C9A0000}"/>
    <cellStyle name="Vírgula 14 4 2 2 2" xfId="39394" xr:uid="{00000000-0005-0000-0000-00008D9A0000}"/>
    <cellStyle name="Vírgula 14 4 2 2 3" xfId="39395" xr:uid="{00000000-0005-0000-0000-00008E9A0000}"/>
    <cellStyle name="Vírgula 14 4 2 3" xfId="39396" xr:uid="{00000000-0005-0000-0000-00008F9A0000}"/>
    <cellStyle name="Vírgula 14 4 2 4" xfId="39397" xr:uid="{00000000-0005-0000-0000-0000909A0000}"/>
    <cellStyle name="Vírgula 14 4 3" xfId="39398" xr:uid="{00000000-0005-0000-0000-0000919A0000}"/>
    <cellStyle name="Vírgula 14 4 3 2" xfId="39399" xr:uid="{00000000-0005-0000-0000-0000929A0000}"/>
    <cellStyle name="Vírgula 14 4 3 2 2" xfId="39400" xr:uid="{00000000-0005-0000-0000-0000939A0000}"/>
    <cellStyle name="Vírgula 14 4 3 2 3" xfId="39401" xr:uid="{00000000-0005-0000-0000-0000949A0000}"/>
    <cellStyle name="Vírgula 14 4 3 3" xfId="39402" xr:uid="{00000000-0005-0000-0000-0000959A0000}"/>
    <cellStyle name="Vírgula 14 4 3 4" xfId="39403" xr:uid="{00000000-0005-0000-0000-0000969A0000}"/>
    <cellStyle name="Vírgula 14 4 4" xfId="39404" xr:uid="{00000000-0005-0000-0000-0000979A0000}"/>
    <cellStyle name="Vírgula 14 4 4 2" xfId="39405" xr:uid="{00000000-0005-0000-0000-0000989A0000}"/>
    <cellStyle name="Vírgula 14 4 4 2 2" xfId="39406" xr:uid="{00000000-0005-0000-0000-0000999A0000}"/>
    <cellStyle name="Vírgula 14 4 4 2 3" xfId="39407" xr:uid="{00000000-0005-0000-0000-00009A9A0000}"/>
    <cellStyle name="Vírgula 14 4 4 3" xfId="39408" xr:uid="{00000000-0005-0000-0000-00009B9A0000}"/>
    <cellStyle name="Vírgula 14 4 4 4" xfId="39409" xr:uid="{00000000-0005-0000-0000-00009C9A0000}"/>
    <cellStyle name="Vírgula 14 4 5" xfId="39410" xr:uid="{00000000-0005-0000-0000-00009D9A0000}"/>
    <cellStyle name="Vírgula 14 4 5 2" xfId="39411" xr:uid="{00000000-0005-0000-0000-00009E9A0000}"/>
    <cellStyle name="Vírgula 14 4 5 3" xfId="39412" xr:uid="{00000000-0005-0000-0000-00009F9A0000}"/>
    <cellStyle name="Vírgula 14 4 6" xfId="39413" xr:uid="{00000000-0005-0000-0000-0000A09A0000}"/>
    <cellStyle name="Vírgula 14 4 7" xfId="39414" xr:uid="{00000000-0005-0000-0000-0000A19A0000}"/>
    <cellStyle name="Vírgula 14 5" xfId="39415" xr:uid="{00000000-0005-0000-0000-0000A29A0000}"/>
    <cellStyle name="Vírgula 14 6" xfId="39416" xr:uid="{00000000-0005-0000-0000-0000A39A0000}"/>
    <cellStyle name="Vírgula 14 6 2" xfId="39417" xr:uid="{00000000-0005-0000-0000-0000A49A0000}"/>
    <cellStyle name="Vírgula 14 6 2 2" xfId="39418" xr:uid="{00000000-0005-0000-0000-0000A59A0000}"/>
    <cellStyle name="Vírgula 14 6 2 3" xfId="39419" xr:uid="{00000000-0005-0000-0000-0000A69A0000}"/>
    <cellStyle name="Vírgula 14 6 3" xfId="39420" xr:uid="{00000000-0005-0000-0000-0000A79A0000}"/>
    <cellStyle name="Vírgula 14 6 4" xfId="39421" xr:uid="{00000000-0005-0000-0000-0000A89A0000}"/>
    <cellStyle name="Vírgula 14 7" xfId="39422" xr:uid="{00000000-0005-0000-0000-0000A99A0000}"/>
    <cellStyle name="Vírgula 14 7 2" xfId="39423" xr:uid="{00000000-0005-0000-0000-0000AA9A0000}"/>
    <cellStyle name="Vírgula 14 7 2 2" xfId="39424" xr:uid="{00000000-0005-0000-0000-0000AB9A0000}"/>
    <cellStyle name="Vírgula 14 7 2 3" xfId="39425" xr:uid="{00000000-0005-0000-0000-0000AC9A0000}"/>
    <cellStyle name="Vírgula 14 7 3" xfId="39426" xr:uid="{00000000-0005-0000-0000-0000AD9A0000}"/>
    <cellStyle name="Vírgula 14 7 4" xfId="39427" xr:uid="{00000000-0005-0000-0000-0000AE9A0000}"/>
    <cellStyle name="Vírgula 14 8" xfId="39428" xr:uid="{00000000-0005-0000-0000-0000AF9A0000}"/>
    <cellStyle name="Vírgula 14 8 2" xfId="39429" xr:uid="{00000000-0005-0000-0000-0000B09A0000}"/>
    <cellStyle name="Vírgula 14 8 2 2" xfId="39430" xr:uid="{00000000-0005-0000-0000-0000B19A0000}"/>
    <cellStyle name="Vírgula 14 8 2 3" xfId="39431" xr:uid="{00000000-0005-0000-0000-0000B29A0000}"/>
    <cellStyle name="Vírgula 14 8 3" xfId="39432" xr:uid="{00000000-0005-0000-0000-0000B39A0000}"/>
    <cellStyle name="Vírgula 14 8 4" xfId="39433" xr:uid="{00000000-0005-0000-0000-0000B49A0000}"/>
    <cellStyle name="Vírgula 14 9" xfId="39434" xr:uid="{00000000-0005-0000-0000-0000B59A0000}"/>
    <cellStyle name="Vírgula 14 9 2" xfId="39435" xr:uid="{00000000-0005-0000-0000-0000B69A0000}"/>
    <cellStyle name="Vírgula 14 9 3" xfId="39436" xr:uid="{00000000-0005-0000-0000-0000B79A0000}"/>
    <cellStyle name="Vírgula 15" xfId="39437" xr:uid="{00000000-0005-0000-0000-0000B89A0000}"/>
    <cellStyle name="Vírgula 15 10" xfId="39438" xr:uid="{00000000-0005-0000-0000-0000B99A0000}"/>
    <cellStyle name="Vírgula 15 11" xfId="39439" xr:uid="{00000000-0005-0000-0000-0000BA9A0000}"/>
    <cellStyle name="Vírgula 15 12" xfId="39440" xr:uid="{00000000-0005-0000-0000-0000BB9A0000}"/>
    <cellStyle name="Vírgula 15 2" xfId="39441" xr:uid="{00000000-0005-0000-0000-0000BC9A0000}"/>
    <cellStyle name="Vírgula 15 2 2" xfId="39442" xr:uid="{00000000-0005-0000-0000-0000BD9A0000}"/>
    <cellStyle name="Vírgula 15 2 2 2" xfId="39443" xr:uid="{00000000-0005-0000-0000-0000BE9A0000}"/>
    <cellStyle name="Vírgula 15 2 2 2 2" xfId="39444" xr:uid="{00000000-0005-0000-0000-0000BF9A0000}"/>
    <cellStyle name="Vírgula 15 2 2 2 2 2" xfId="39445" xr:uid="{00000000-0005-0000-0000-0000C09A0000}"/>
    <cellStyle name="Vírgula 15 2 2 2 2 3" xfId="39446" xr:uid="{00000000-0005-0000-0000-0000C19A0000}"/>
    <cellStyle name="Vírgula 15 2 2 2 3" xfId="39447" xr:uid="{00000000-0005-0000-0000-0000C29A0000}"/>
    <cellStyle name="Vírgula 15 2 2 2 4" xfId="39448" xr:uid="{00000000-0005-0000-0000-0000C39A0000}"/>
    <cellStyle name="Vírgula 15 2 2 3" xfId="39449" xr:uid="{00000000-0005-0000-0000-0000C49A0000}"/>
    <cellStyle name="Vírgula 15 2 2 3 2" xfId="39450" xr:uid="{00000000-0005-0000-0000-0000C59A0000}"/>
    <cellStyle name="Vírgula 15 2 2 3 2 2" xfId="39451" xr:uid="{00000000-0005-0000-0000-0000C69A0000}"/>
    <cellStyle name="Vírgula 15 2 2 3 2 3" xfId="39452" xr:uid="{00000000-0005-0000-0000-0000C79A0000}"/>
    <cellStyle name="Vírgula 15 2 2 3 3" xfId="39453" xr:uid="{00000000-0005-0000-0000-0000C89A0000}"/>
    <cellStyle name="Vírgula 15 2 2 3 4" xfId="39454" xr:uid="{00000000-0005-0000-0000-0000C99A0000}"/>
    <cellStyle name="Vírgula 15 2 2 4" xfId="39455" xr:uid="{00000000-0005-0000-0000-0000CA9A0000}"/>
    <cellStyle name="Vírgula 15 2 2 4 2" xfId="39456" xr:uid="{00000000-0005-0000-0000-0000CB9A0000}"/>
    <cellStyle name="Vírgula 15 2 2 4 2 2" xfId="39457" xr:uid="{00000000-0005-0000-0000-0000CC9A0000}"/>
    <cellStyle name="Vírgula 15 2 2 4 2 3" xfId="39458" xr:uid="{00000000-0005-0000-0000-0000CD9A0000}"/>
    <cellStyle name="Vírgula 15 2 2 4 3" xfId="39459" xr:uid="{00000000-0005-0000-0000-0000CE9A0000}"/>
    <cellStyle name="Vírgula 15 2 2 4 4" xfId="39460" xr:uid="{00000000-0005-0000-0000-0000CF9A0000}"/>
    <cellStyle name="Vírgula 15 2 2 5" xfId="39461" xr:uid="{00000000-0005-0000-0000-0000D09A0000}"/>
    <cellStyle name="Vírgula 15 2 2 5 2" xfId="39462" xr:uid="{00000000-0005-0000-0000-0000D19A0000}"/>
    <cellStyle name="Vírgula 15 2 2 5 3" xfId="39463" xr:uid="{00000000-0005-0000-0000-0000D29A0000}"/>
    <cellStyle name="Vírgula 15 2 2 6" xfId="39464" xr:uid="{00000000-0005-0000-0000-0000D39A0000}"/>
    <cellStyle name="Vírgula 15 2 2 7" xfId="39465" xr:uid="{00000000-0005-0000-0000-0000D49A0000}"/>
    <cellStyle name="Vírgula 15 2 3" xfId="39466" xr:uid="{00000000-0005-0000-0000-0000D59A0000}"/>
    <cellStyle name="Vírgula 15 2 3 2" xfId="39467" xr:uid="{00000000-0005-0000-0000-0000D69A0000}"/>
    <cellStyle name="Vírgula 15 2 3 2 2" xfId="39468" xr:uid="{00000000-0005-0000-0000-0000D79A0000}"/>
    <cellStyle name="Vírgula 15 2 3 2 3" xfId="39469" xr:uid="{00000000-0005-0000-0000-0000D89A0000}"/>
    <cellStyle name="Vírgula 15 2 3 3" xfId="39470" xr:uid="{00000000-0005-0000-0000-0000D99A0000}"/>
    <cellStyle name="Vírgula 15 2 3 4" xfId="39471" xr:uid="{00000000-0005-0000-0000-0000DA9A0000}"/>
    <cellStyle name="Vírgula 15 2 4" xfId="39472" xr:uid="{00000000-0005-0000-0000-0000DB9A0000}"/>
    <cellStyle name="Vírgula 15 2 4 2" xfId="39473" xr:uid="{00000000-0005-0000-0000-0000DC9A0000}"/>
    <cellStyle name="Vírgula 15 2 4 2 2" xfId="39474" xr:uid="{00000000-0005-0000-0000-0000DD9A0000}"/>
    <cellStyle name="Vírgula 15 2 4 2 3" xfId="39475" xr:uid="{00000000-0005-0000-0000-0000DE9A0000}"/>
    <cellStyle name="Vírgula 15 2 4 3" xfId="39476" xr:uid="{00000000-0005-0000-0000-0000DF9A0000}"/>
    <cellStyle name="Vírgula 15 2 4 4" xfId="39477" xr:uid="{00000000-0005-0000-0000-0000E09A0000}"/>
    <cellStyle name="Vírgula 15 2 5" xfId="39478" xr:uid="{00000000-0005-0000-0000-0000E19A0000}"/>
    <cellStyle name="Vírgula 15 2 5 2" xfId="39479" xr:uid="{00000000-0005-0000-0000-0000E29A0000}"/>
    <cellStyle name="Vírgula 15 2 5 2 2" xfId="39480" xr:uid="{00000000-0005-0000-0000-0000E39A0000}"/>
    <cellStyle name="Vírgula 15 2 5 2 3" xfId="39481" xr:uid="{00000000-0005-0000-0000-0000E49A0000}"/>
    <cellStyle name="Vírgula 15 2 5 3" xfId="39482" xr:uid="{00000000-0005-0000-0000-0000E59A0000}"/>
    <cellStyle name="Vírgula 15 2 5 4" xfId="39483" xr:uid="{00000000-0005-0000-0000-0000E69A0000}"/>
    <cellStyle name="Vírgula 15 2 6" xfId="39484" xr:uid="{00000000-0005-0000-0000-0000E79A0000}"/>
    <cellStyle name="Vírgula 15 2 6 2" xfId="39485" xr:uid="{00000000-0005-0000-0000-0000E89A0000}"/>
    <cellStyle name="Vírgula 15 2 6 3" xfId="39486" xr:uid="{00000000-0005-0000-0000-0000E99A0000}"/>
    <cellStyle name="Vírgula 15 2 7" xfId="39487" xr:uid="{00000000-0005-0000-0000-0000EA9A0000}"/>
    <cellStyle name="Vírgula 15 2 8" xfId="39488" xr:uid="{00000000-0005-0000-0000-0000EB9A0000}"/>
    <cellStyle name="Vírgula 15 2 9" xfId="39489" xr:uid="{00000000-0005-0000-0000-0000EC9A0000}"/>
    <cellStyle name="Vírgula 15 3" xfId="39490" xr:uid="{00000000-0005-0000-0000-0000ED9A0000}"/>
    <cellStyle name="Vírgula 15 3 2" xfId="39491" xr:uid="{00000000-0005-0000-0000-0000EE9A0000}"/>
    <cellStyle name="Vírgula 15 3 2 2" xfId="39492" xr:uid="{00000000-0005-0000-0000-0000EF9A0000}"/>
    <cellStyle name="Vírgula 15 3 2 2 2" xfId="39493" xr:uid="{00000000-0005-0000-0000-0000F09A0000}"/>
    <cellStyle name="Vírgula 15 3 2 2 3" xfId="39494" xr:uid="{00000000-0005-0000-0000-0000F19A0000}"/>
    <cellStyle name="Vírgula 15 3 2 3" xfId="39495" xr:uid="{00000000-0005-0000-0000-0000F29A0000}"/>
    <cellStyle name="Vírgula 15 3 2 4" xfId="39496" xr:uid="{00000000-0005-0000-0000-0000F39A0000}"/>
    <cellStyle name="Vírgula 15 3 3" xfId="39497" xr:uid="{00000000-0005-0000-0000-0000F49A0000}"/>
    <cellStyle name="Vírgula 15 3 3 2" xfId="39498" xr:uid="{00000000-0005-0000-0000-0000F59A0000}"/>
    <cellStyle name="Vírgula 15 3 3 2 2" xfId="39499" xr:uid="{00000000-0005-0000-0000-0000F69A0000}"/>
    <cellStyle name="Vírgula 15 3 3 2 3" xfId="39500" xr:uid="{00000000-0005-0000-0000-0000F79A0000}"/>
    <cellStyle name="Vírgula 15 3 3 3" xfId="39501" xr:uid="{00000000-0005-0000-0000-0000F89A0000}"/>
    <cellStyle name="Vírgula 15 3 3 4" xfId="39502" xr:uid="{00000000-0005-0000-0000-0000F99A0000}"/>
    <cellStyle name="Vírgula 15 3 4" xfId="39503" xr:uid="{00000000-0005-0000-0000-0000FA9A0000}"/>
    <cellStyle name="Vírgula 15 3 4 2" xfId="39504" xr:uid="{00000000-0005-0000-0000-0000FB9A0000}"/>
    <cellStyle name="Vírgula 15 3 4 2 2" xfId="39505" xr:uid="{00000000-0005-0000-0000-0000FC9A0000}"/>
    <cellStyle name="Vírgula 15 3 4 2 3" xfId="39506" xr:uid="{00000000-0005-0000-0000-0000FD9A0000}"/>
    <cellStyle name="Vírgula 15 3 4 3" xfId="39507" xr:uid="{00000000-0005-0000-0000-0000FE9A0000}"/>
    <cellStyle name="Vírgula 15 3 4 4" xfId="39508" xr:uid="{00000000-0005-0000-0000-0000FF9A0000}"/>
    <cellStyle name="Vírgula 15 3 5" xfId="39509" xr:uid="{00000000-0005-0000-0000-0000009B0000}"/>
    <cellStyle name="Vírgula 15 3 5 2" xfId="39510" xr:uid="{00000000-0005-0000-0000-0000019B0000}"/>
    <cellStyle name="Vírgula 15 3 5 3" xfId="39511" xr:uid="{00000000-0005-0000-0000-0000029B0000}"/>
    <cellStyle name="Vírgula 15 3 6" xfId="39512" xr:uid="{00000000-0005-0000-0000-0000039B0000}"/>
    <cellStyle name="Vírgula 15 3 7" xfId="39513" xr:uid="{00000000-0005-0000-0000-0000049B0000}"/>
    <cellStyle name="Vírgula 15 4" xfId="39514" xr:uid="{00000000-0005-0000-0000-0000059B0000}"/>
    <cellStyle name="Vírgula 15 5" xfId="39515" xr:uid="{00000000-0005-0000-0000-0000069B0000}"/>
    <cellStyle name="Vírgula 15 5 2" xfId="39516" xr:uid="{00000000-0005-0000-0000-0000079B0000}"/>
    <cellStyle name="Vírgula 15 5 2 2" xfId="39517" xr:uid="{00000000-0005-0000-0000-0000089B0000}"/>
    <cellStyle name="Vírgula 15 5 2 3" xfId="39518" xr:uid="{00000000-0005-0000-0000-0000099B0000}"/>
    <cellStyle name="Vírgula 15 5 3" xfId="39519" xr:uid="{00000000-0005-0000-0000-00000A9B0000}"/>
    <cellStyle name="Vírgula 15 5 4" xfId="39520" xr:uid="{00000000-0005-0000-0000-00000B9B0000}"/>
    <cellStyle name="Vírgula 15 6" xfId="39521" xr:uid="{00000000-0005-0000-0000-00000C9B0000}"/>
    <cellStyle name="Vírgula 15 6 2" xfId="39522" xr:uid="{00000000-0005-0000-0000-00000D9B0000}"/>
    <cellStyle name="Vírgula 15 6 2 2" xfId="39523" xr:uid="{00000000-0005-0000-0000-00000E9B0000}"/>
    <cellStyle name="Vírgula 15 6 2 3" xfId="39524" xr:uid="{00000000-0005-0000-0000-00000F9B0000}"/>
    <cellStyle name="Vírgula 15 6 3" xfId="39525" xr:uid="{00000000-0005-0000-0000-0000109B0000}"/>
    <cellStyle name="Vírgula 15 6 4" xfId="39526" xr:uid="{00000000-0005-0000-0000-0000119B0000}"/>
    <cellStyle name="Vírgula 15 7" xfId="39527" xr:uid="{00000000-0005-0000-0000-0000129B0000}"/>
    <cellStyle name="Vírgula 15 7 2" xfId="39528" xr:uid="{00000000-0005-0000-0000-0000139B0000}"/>
    <cellStyle name="Vírgula 15 7 2 2" xfId="39529" xr:uid="{00000000-0005-0000-0000-0000149B0000}"/>
    <cellStyle name="Vírgula 15 7 2 3" xfId="39530" xr:uid="{00000000-0005-0000-0000-0000159B0000}"/>
    <cellStyle name="Vírgula 15 7 3" xfId="39531" xr:uid="{00000000-0005-0000-0000-0000169B0000}"/>
    <cellStyle name="Vírgula 15 7 4" xfId="39532" xr:uid="{00000000-0005-0000-0000-0000179B0000}"/>
    <cellStyle name="Vírgula 15 8" xfId="39533" xr:uid="{00000000-0005-0000-0000-0000189B0000}"/>
    <cellStyle name="Vírgula 15 8 2" xfId="39534" xr:uid="{00000000-0005-0000-0000-0000199B0000}"/>
    <cellStyle name="Vírgula 15 8 3" xfId="39535" xr:uid="{00000000-0005-0000-0000-00001A9B0000}"/>
    <cellStyle name="Vírgula 15 9" xfId="39536" xr:uid="{00000000-0005-0000-0000-00001B9B0000}"/>
    <cellStyle name="Vírgula 16" xfId="39537" xr:uid="{00000000-0005-0000-0000-00001C9B0000}"/>
    <cellStyle name="Vírgula 16 10" xfId="39538" xr:uid="{00000000-0005-0000-0000-00001D9B0000}"/>
    <cellStyle name="Vírgula 16 11" xfId="39539" xr:uid="{00000000-0005-0000-0000-00001E9B0000}"/>
    <cellStyle name="Vírgula 16 2" xfId="39540" xr:uid="{00000000-0005-0000-0000-00001F9B0000}"/>
    <cellStyle name="Vírgula 16 2 2" xfId="39541" xr:uid="{00000000-0005-0000-0000-0000209B0000}"/>
    <cellStyle name="Vírgula 16 2 2 2" xfId="39542" xr:uid="{00000000-0005-0000-0000-0000219B0000}"/>
    <cellStyle name="Vírgula 16 2 2 2 2" xfId="39543" xr:uid="{00000000-0005-0000-0000-0000229B0000}"/>
    <cellStyle name="Vírgula 16 2 2 2 2 2" xfId="39544" xr:uid="{00000000-0005-0000-0000-0000239B0000}"/>
    <cellStyle name="Vírgula 16 2 2 2 2 3" xfId="39545" xr:uid="{00000000-0005-0000-0000-0000249B0000}"/>
    <cellStyle name="Vírgula 16 2 2 2 3" xfId="39546" xr:uid="{00000000-0005-0000-0000-0000259B0000}"/>
    <cellStyle name="Vírgula 16 2 2 2 4" xfId="39547" xr:uid="{00000000-0005-0000-0000-0000269B0000}"/>
    <cellStyle name="Vírgula 16 2 2 3" xfId="39548" xr:uid="{00000000-0005-0000-0000-0000279B0000}"/>
    <cellStyle name="Vírgula 16 2 2 3 2" xfId="39549" xr:uid="{00000000-0005-0000-0000-0000289B0000}"/>
    <cellStyle name="Vírgula 16 2 2 3 2 2" xfId="39550" xr:uid="{00000000-0005-0000-0000-0000299B0000}"/>
    <cellStyle name="Vírgula 16 2 2 3 2 3" xfId="39551" xr:uid="{00000000-0005-0000-0000-00002A9B0000}"/>
    <cellStyle name="Vírgula 16 2 2 3 3" xfId="39552" xr:uid="{00000000-0005-0000-0000-00002B9B0000}"/>
    <cellStyle name="Vírgula 16 2 2 3 4" xfId="39553" xr:uid="{00000000-0005-0000-0000-00002C9B0000}"/>
    <cellStyle name="Vírgula 16 2 2 4" xfId="39554" xr:uid="{00000000-0005-0000-0000-00002D9B0000}"/>
    <cellStyle name="Vírgula 16 2 2 4 2" xfId="39555" xr:uid="{00000000-0005-0000-0000-00002E9B0000}"/>
    <cellStyle name="Vírgula 16 2 2 4 2 2" xfId="39556" xr:uid="{00000000-0005-0000-0000-00002F9B0000}"/>
    <cellStyle name="Vírgula 16 2 2 4 2 3" xfId="39557" xr:uid="{00000000-0005-0000-0000-0000309B0000}"/>
    <cellStyle name="Vírgula 16 2 2 4 3" xfId="39558" xr:uid="{00000000-0005-0000-0000-0000319B0000}"/>
    <cellStyle name="Vírgula 16 2 2 4 4" xfId="39559" xr:uid="{00000000-0005-0000-0000-0000329B0000}"/>
    <cellStyle name="Vírgula 16 2 2 5" xfId="39560" xr:uid="{00000000-0005-0000-0000-0000339B0000}"/>
    <cellStyle name="Vírgula 16 2 2 5 2" xfId="39561" xr:uid="{00000000-0005-0000-0000-0000349B0000}"/>
    <cellStyle name="Vírgula 16 2 2 5 3" xfId="39562" xr:uid="{00000000-0005-0000-0000-0000359B0000}"/>
    <cellStyle name="Vírgula 16 2 2 6" xfId="39563" xr:uid="{00000000-0005-0000-0000-0000369B0000}"/>
    <cellStyle name="Vírgula 16 2 2 7" xfId="39564" xr:uid="{00000000-0005-0000-0000-0000379B0000}"/>
    <cellStyle name="Vírgula 16 2 3" xfId="39565" xr:uid="{00000000-0005-0000-0000-0000389B0000}"/>
    <cellStyle name="Vírgula 16 2 3 2" xfId="39566" xr:uid="{00000000-0005-0000-0000-0000399B0000}"/>
    <cellStyle name="Vírgula 16 2 3 2 2" xfId="39567" xr:uid="{00000000-0005-0000-0000-00003A9B0000}"/>
    <cellStyle name="Vírgula 16 2 3 2 3" xfId="39568" xr:uid="{00000000-0005-0000-0000-00003B9B0000}"/>
    <cellStyle name="Vírgula 16 2 3 3" xfId="39569" xr:uid="{00000000-0005-0000-0000-00003C9B0000}"/>
    <cellStyle name="Vírgula 16 2 3 4" xfId="39570" xr:uid="{00000000-0005-0000-0000-00003D9B0000}"/>
    <cellStyle name="Vírgula 16 2 4" xfId="39571" xr:uid="{00000000-0005-0000-0000-00003E9B0000}"/>
    <cellStyle name="Vírgula 16 2 4 2" xfId="39572" xr:uid="{00000000-0005-0000-0000-00003F9B0000}"/>
    <cellStyle name="Vírgula 16 2 4 2 2" xfId="39573" xr:uid="{00000000-0005-0000-0000-0000409B0000}"/>
    <cellStyle name="Vírgula 16 2 4 2 3" xfId="39574" xr:uid="{00000000-0005-0000-0000-0000419B0000}"/>
    <cellStyle name="Vírgula 16 2 4 3" xfId="39575" xr:uid="{00000000-0005-0000-0000-0000429B0000}"/>
    <cellStyle name="Vírgula 16 2 4 4" xfId="39576" xr:uid="{00000000-0005-0000-0000-0000439B0000}"/>
    <cellStyle name="Vírgula 16 2 5" xfId="39577" xr:uid="{00000000-0005-0000-0000-0000449B0000}"/>
    <cellStyle name="Vírgula 16 2 5 2" xfId="39578" xr:uid="{00000000-0005-0000-0000-0000459B0000}"/>
    <cellStyle name="Vírgula 16 2 5 2 2" xfId="39579" xr:uid="{00000000-0005-0000-0000-0000469B0000}"/>
    <cellStyle name="Vírgula 16 2 5 2 3" xfId="39580" xr:uid="{00000000-0005-0000-0000-0000479B0000}"/>
    <cellStyle name="Vírgula 16 2 5 3" xfId="39581" xr:uid="{00000000-0005-0000-0000-0000489B0000}"/>
    <cellStyle name="Vírgula 16 2 5 4" xfId="39582" xr:uid="{00000000-0005-0000-0000-0000499B0000}"/>
    <cellStyle name="Vírgula 16 2 6" xfId="39583" xr:uid="{00000000-0005-0000-0000-00004A9B0000}"/>
    <cellStyle name="Vírgula 16 2 6 2" xfId="39584" xr:uid="{00000000-0005-0000-0000-00004B9B0000}"/>
    <cellStyle name="Vírgula 16 2 6 3" xfId="39585" xr:uid="{00000000-0005-0000-0000-00004C9B0000}"/>
    <cellStyle name="Vírgula 16 2 7" xfId="39586" xr:uid="{00000000-0005-0000-0000-00004D9B0000}"/>
    <cellStyle name="Vírgula 16 2 8" xfId="39587" xr:uid="{00000000-0005-0000-0000-00004E9B0000}"/>
    <cellStyle name="Vírgula 16 2 9" xfId="39588" xr:uid="{00000000-0005-0000-0000-00004F9B0000}"/>
    <cellStyle name="Vírgula 16 3" xfId="39589" xr:uid="{00000000-0005-0000-0000-0000509B0000}"/>
    <cellStyle name="Vírgula 16 3 2" xfId="39590" xr:uid="{00000000-0005-0000-0000-0000519B0000}"/>
    <cellStyle name="Vírgula 16 3 2 2" xfId="39591" xr:uid="{00000000-0005-0000-0000-0000529B0000}"/>
    <cellStyle name="Vírgula 16 3 2 2 2" xfId="39592" xr:uid="{00000000-0005-0000-0000-0000539B0000}"/>
    <cellStyle name="Vírgula 16 3 2 2 3" xfId="39593" xr:uid="{00000000-0005-0000-0000-0000549B0000}"/>
    <cellStyle name="Vírgula 16 3 2 3" xfId="39594" xr:uid="{00000000-0005-0000-0000-0000559B0000}"/>
    <cellStyle name="Vírgula 16 3 2 4" xfId="39595" xr:uid="{00000000-0005-0000-0000-0000569B0000}"/>
    <cellStyle name="Vírgula 16 3 3" xfId="39596" xr:uid="{00000000-0005-0000-0000-0000579B0000}"/>
    <cellStyle name="Vírgula 16 3 3 2" xfId="39597" xr:uid="{00000000-0005-0000-0000-0000589B0000}"/>
    <cellStyle name="Vírgula 16 3 3 2 2" xfId="39598" xr:uid="{00000000-0005-0000-0000-0000599B0000}"/>
    <cellStyle name="Vírgula 16 3 3 2 3" xfId="39599" xr:uid="{00000000-0005-0000-0000-00005A9B0000}"/>
    <cellStyle name="Vírgula 16 3 3 3" xfId="39600" xr:uid="{00000000-0005-0000-0000-00005B9B0000}"/>
    <cellStyle name="Vírgula 16 3 3 4" xfId="39601" xr:uid="{00000000-0005-0000-0000-00005C9B0000}"/>
    <cellStyle name="Vírgula 16 3 4" xfId="39602" xr:uid="{00000000-0005-0000-0000-00005D9B0000}"/>
    <cellStyle name="Vírgula 16 3 4 2" xfId="39603" xr:uid="{00000000-0005-0000-0000-00005E9B0000}"/>
    <cellStyle name="Vírgula 16 3 4 2 2" xfId="39604" xr:uid="{00000000-0005-0000-0000-00005F9B0000}"/>
    <cellStyle name="Vírgula 16 3 4 2 3" xfId="39605" xr:uid="{00000000-0005-0000-0000-0000609B0000}"/>
    <cellStyle name="Vírgula 16 3 4 3" xfId="39606" xr:uid="{00000000-0005-0000-0000-0000619B0000}"/>
    <cellStyle name="Vírgula 16 3 4 4" xfId="39607" xr:uid="{00000000-0005-0000-0000-0000629B0000}"/>
    <cellStyle name="Vírgula 16 3 5" xfId="39608" xr:uid="{00000000-0005-0000-0000-0000639B0000}"/>
    <cellStyle name="Vírgula 16 3 5 2" xfId="39609" xr:uid="{00000000-0005-0000-0000-0000649B0000}"/>
    <cellStyle name="Vírgula 16 3 5 3" xfId="39610" xr:uid="{00000000-0005-0000-0000-0000659B0000}"/>
    <cellStyle name="Vírgula 16 3 6" xfId="39611" xr:uid="{00000000-0005-0000-0000-0000669B0000}"/>
    <cellStyle name="Vírgula 16 3 7" xfId="39612" xr:uid="{00000000-0005-0000-0000-0000679B0000}"/>
    <cellStyle name="Vírgula 16 4" xfId="39613" xr:uid="{00000000-0005-0000-0000-0000689B0000}"/>
    <cellStyle name="Vírgula 16 5" xfId="39614" xr:uid="{00000000-0005-0000-0000-0000699B0000}"/>
    <cellStyle name="Vírgula 16 5 2" xfId="39615" xr:uid="{00000000-0005-0000-0000-00006A9B0000}"/>
    <cellStyle name="Vírgula 16 5 2 2" xfId="39616" xr:uid="{00000000-0005-0000-0000-00006B9B0000}"/>
    <cellStyle name="Vírgula 16 5 2 3" xfId="39617" xr:uid="{00000000-0005-0000-0000-00006C9B0000}"/>
    <cellStyle name="Vírgula 16 5 3" xfId="39618" xr:uid="{00000000-0005-0000-0000-00006D9B0000}"/>
    <cellStyle name="Vírgula 16 5 4" xfId="39619" xr:uid="{00000000-0005-0000-0000-00006E9B0000}"/>
    <cellStyle name="Vírgula 16 6" xfId="39620" xr:uid="{00000000-0005-0000-0000-00006F9B0000}"/>
    <cellStyle name="Vírgula 16 6 2" xfId="39621" xr:uid="{00000000-0005-0000-0000-0000709B0000}"/>
    <cellStyle name="Vírgula 16 6 2 2" xfId="39622" xr:uid="{00000000-0005-0000-0000-0000719B0000}"/>
    <cellStyle name="Vírgula 16 6 2 3" xfId="39623" xr:uid="{00000000-0005-0000-0000-0000729B0000}"/>
    <cellStyle name="Vírgula 16 6 3" xfId="39624" xr:uid="{00000000-0005-0000-0000-0000739B0000}"/>
    <cellStyle name="Vírgula 16 6 4" xfId="39625" xr:uid="{00000000-0005-0000-0000-0000749B0000}"/>
    <cellStyle name="Vírgula 16 7" xfId="39626" xr:uid="{00000000-0005-0000-0000-0000759B0000}"/>
    <cellStyle name="Vírgula 16 7 2" xfId="39627" xr:uid="{00000000-0005-0000-0000-0000769B0000}"/>
    <cellStyle name="Vírgula 16 7 2 2" xfId="39628" xr:uid="{00000000-0005-0000-0000-0000779B0000}"/>
    <cellStyle name="Vírgula 16 7 2 3" xfId="39629" xr:uid="{00000000-0005-0000-0000-0000789B0000}"/>
    <cellStyle name="Vírgula 16 7 3" xfId="39630" xr:uid="{00000000-0005-0000-0000-0000799B0000}"/>
    <cellStyle name="Vírgula 16 7 4" xfId="39631" xr:uid="{00000000-0005-0000-0000-00007A9B0000}"/>
    <cellStyle name="Vírgula 16 8" xfId="39632" xr:uid="{00000000-0005-0000-0000-00007B9B0000}"/>
    <cellStyle name="Vírgula 16 8 2" xfId="39633" xr:uid="{00000000-0005-0000-0000-00007C9B0000}"/>
    <cellStyle name="Vírgula 16 8 3" xfId="39634" xr:uid="{00000000-0005-0000-0000-00007D9B0000}"/>
    <cellStyle name="Vírgula 16 9" xfId="39635" xr:uid="{00000000-0005-0000-0000-00007E9B0000}"/>
    <cellStyle name="Vírgula 17" xfId="39636" xr:uid="{00000000-0005-0000-0000-00007F9B0000}"/>
    <cellStyle name="Vírgula 18" xfId="39637" xr:uid="{00000000-0005-0000-0000-0000809B0000}"/>
    <cellStyle name="Vírgula 18 2" xfId="39638" xr:uid="{00000000-0005-0000-0000-0000819B0000}"/>
    <cellStyle name="Vírgula 18 2 2" xfId="39639" xr:uid="{00000000-0005-0000-0000-0000829B0000}"/>
    <cellStyle name="Vírgula 18 2 2 2" xfId="39640" xr:uid="{00000000-0005-0000-0000-0000839B0000}"/>
    <cellStyle name="Vírgula 18 2 2 2 2" xfId="39641" xr:uid="{00000000-0005-0000-0000-0000849B0000}"/>
    <cellStyle name="Vírgula 18 2 2 2 3" xfId="39642" xr:uid="{00000000-0005-0000-0000-0000859B0000}"/>
    <cellStyle name="Vírgula 18 2 2 3" xfId="39643" xr:uid="{00000000-0005-0000-0000-0000869B0000}"/>
    <cellStyle name="Vírgula 18 2 2 4" xfId="39644" xr:uid="{00000000-0005-0000-0000-0000879B0000}"/>
    <cellStyle name="Vírgula 18 2 3" xfId="39645" xr:uid="{00000000-0005-0000-0000-0000889B0000}"/>
    <cellStyle name="Vírgula 18 2 3 2" xfId="39646" xr:uid="{00000000-0005-0000-0000-0000899B0000}"/>
    <cellStyle name="Vírgula 18 2 3 2 2" xfId="39647" xr:uid="{00000000-0005-0000-0000-00008A9B0000}"/>
    <cellStyle name="Vírgula 18 2 3 2 3" xfId="39648" xr:uid="{00000000-0005-0000-0000-00008B9B0000}"/>
    <cellStyle name="Vírgula 18 2 3 3" xfId="39649" xr:uid="{00000000-0005-0000-0000-00008C9B0000}"/>
    <cellStyle name="Vírgula 18 2 3 4" xfId="39650" xr:uid="{00000000-0005-0000-0000-00008D9B0000}"/>
    <cellStyle name="Vírgula 18 2 4" xfId="39651" xr:uid="{00000000-0005-0000-0000-00008E9B0000}"/>
    <cellStyle name="Vírgula 18 2 4 2" xfId="39652" xr:uid="{00000000-0005-0000-0000-00008F9B0000}"/>
    <cellStyle name="Vírgula 18 2 4 2 2" xfId="39653" xr:uid="{00000000-0005-0000-0000-0000909B0000}"/>
    <cellStyle name="Vírgula 18 2 4 2 3" xfId="39654" xr:uid="{00000000-0005-0000-0000-0000919B0000}"/>
    <cellStyle name="Vírgula 18 2 4 3" xfId="39655" xr:uid="{00000000-0005-0000-0000-0000929B0000}"/>
    <cellStyle name="Vírgula 18 2 4 4" xfId="39656" xr:uid="{00000000-0005-0000-0000-0000939B0000}"/>
    <cellStyle name="Vírgula 18 2 5" xfId="39657" xr:uid="{00000000-0005-0000-0000-0000949B0000}"/>
    <cellStyle name="Vírgula 18 2 5 2" xfId="39658" xr:uid="{00000000-0005-0000-0000-0000959B0000}"/>
    <cellStyle name="Vírgula 18 2 5 3" xfId="39659" xr:uid="{00000000-0005-0000-0000-0000969B0000}"/>
    <cellStyle name="Vírgula 18 2 6" xfId="39660" xr:uid="{00000000-0005-0000-0000-0000979B0000}"/>
    <cellStyle name="Vírgula 18 2 7" xfId="39661" xr:uid="{00000000-0005-0000-0000-0000989B0000}"/>
    <cellStyle name="Vírgula 18 3" xfId="39662" xr:uid="{00000000-0005-0000-0000-0000999B0000}"/>
    <cellStyle name="Vírgula 18 3 2" xfId="39663" xr:uid="{00000000-0005-0000-0000-00009A9B0000}"/>
    <cellStyle name="Vírgula 18 3 2 2" xfId="39664" xr:uid="{00000000-0005-0000-0000-00009B9B0000}"/>
    <cellStyle name="Vírgula 18 3 2 3" xfId="39665" xr:uid="{00000000-0005-0000-0000-00009C9B0000}"/>
    <cellStyle name="Vírgula 18 3 3" xfId="39666" xr:uid="{00000000-0005-0000-0000-00009D9B0000}"/>
    <cellStyle name="Vírgula 18 3 4" xfId="39667" xr:uid="{00000000-0005-0000-0000-00009E9B0000}"/>
    <cellStyle name="Vírgula 18 4" xfId="39668" xr:uid="{00000000-0005-0000-0000-00009F9B0000}"/>
    <cellStyle name="Vírgula 18 4 2" xfId="39669" xr:uid="{00000000-0005-0000-0000-0000A09B0000}"/>
    <cellStyle name="Vírgula 18 4 2 2" xfId="39670" xr:uid="{00000000-0005-0000-0000-0000A19B0000}"/>
    <cellStyle name="Vírgula 18 4 2 3" xfId="39671" xr:uid="{00000000-0005-0000-0000-0000A29B0000}"/>
    <cellStyle name="Vírgula 18 4 3" xfId="39672" xr:uid="{00000000-0005-0000-0000-0000A39B0000}"/>
    <cellStyle name="Vírgula 18 4 4" xfId="39673" xr:uid="{00000000-0005-0000-0000-0000A49B0000}"/>
    <cellStyle name="Vírgula 18 5" xfId="39674" xr:uid="{00000000-0005-0000-0000-0000A59B0000}"/>
    <cellStyle name="Vírgula 18 5 2" xfId="39675" xr:uid="{00000000-0005-0000-0000-0000A69B0000}"/>
    <cellStyle name="Vírgula 18 5 2 2" xfId="39676" xr:uid="{00000000-0005-0000-0000-0000A79B0000}"/>
    <cellStyle name="Vírgula 18 5 2 3" xfId="39677" xr:uid="{00000000-0005-0000-0000-0000A89B0000}"/>
    <cellStyle name="Vírgula 18 5 3" xfId="39678" xr:uid="{00000000-0005-0000-0000-0000A99B0000}"/>
    <cellStyle name="Vírgula 18 5 4" xfId="39679" xr:uid="{00000000-0005-0000-0000-0000AA9B0000}"/>
    <cellStyle name="Vírgula 18 6" xfId="39680" xr:uid="{00000000-0005-0000-0000-0000AB9B0000}"/>
    <cellStyle name="Vírgula 18 6 2" xfId="39681" xr:uid="{00000000-0005-0000-0000-0000AC9B0000}"/>
    <cellStyle name="Vírgula 18 6 3" xfId="39682" xr:uid="{00000000-0005-0000-0000-0000AD9B0000}"/>
    <cellStyle name="Vírgula 18 7" xfId="39683" xr:uid="{00000000-0005-0000-0000-0000AE9B0000}"/>
    <cellStyle name="Vírgula 18 8" xfId="39684" xr:uid="{00000000-0005-0000-0000-0000AF9B0000}"/>
    <cellStyle name="Vírgula 18 9" xfId="39685" xr:uid="{00000000-0005-0000-0000-0000B09B0000}"/>
    <cellStyle name="Vírgula 19" xfId="39686" xr:uid="{00000000-0005-0000-0000-0000B19B0000}"/>
    <cellStyle name="Vírgula 19 2" xfId="39687" xr:uid="{00000000-0005-0000-0000-0000B29B0000}"/>
    <cellStyle name="Vírgula 19 2 2" xfId="39688" xr:uid="{00000000-0005-0000-0000-0000B39B0000}"/>
    <cellStyle name="Vírgula 19 2 2 2" xfId="39689" xr:uid="{00000000-0005-0000-0000-0000B49B0000}"/>
    <cellStyle name="Vírgula 19 2 2 2 2" xfId="39690" xr:uid="{00000000-0005-0000-0000-0000B59B0000}"/>
    <cellStyle name="Vírgula 19 2 2 2 3" xfId="39691" xr:uid="{00000000-0005-0000-0000-0000B69B0000}"/>
    <cellStyle name="Vírgula 19 2 2 3" xfId="39692" xr:uid="{00000000-0005-0000-0000-0000B79B0000}"/>
    <cellStyle name="Vírgula 19 2 2 4" xfId="39693" xr:uid="{00000000-0005-0000-0000-0000B89B0000}"/>
    <cellStyle name="Vírgula 19 2 3" xfId="39694" xr:uid="{00000000-0005-0000-0000-0000B99B0000}"/>
    <cellStyle name="Vírgula 19 2 3 2" xfId="39695" xr:uid="{00000000-0005-0000-0000-0000BA9B0000}"/>
    <cellStyle name="Vírgula 19 2 3 2 2" xfId="39696" xr:uid="{00000000-0005-0000-0000-0000BB9B0000}"/>
    <cellStyle name="Vírgula 19 2 3 2 3" xfId="39697" xr:uid="{00000000-0005-0000-0000-0000BC9B0000}"/>
    <cellStyle name="Vírgula 19 2 3 3" xfId="39698" xr:uid="{00000000-0005-0000-0000-0000BD9B0000}"/>
    <cellStyle name="Vírgula 19 2 3 4" xfId="39699" xr:uid="{00000000-0005-0000-0000-0000BE9B0000}"/>
    <cellStyle name="Vírgula 19 2 4" xfId="39700" xr:uid="{00000000-0005-0000-0000-0000BF9B0000}"/>
    <cellStyle name="Vírgula 19 2 4 2" xfId="39701" xr:uid="{00000000-0005-0000-0000-0000C09B0000}"/>
    <cellStyle name="Vírgula 19 2 4 2 2" xfId="39702" xr:uid="{00000000-0005-0000-0000-0000C19B0000}"/>
    <cellStyle name="Vírgula 19 2 4 2 3" xfId="39703" xr:uid="{00000000-0005-0000-0000-0000C29B0000}"/>
    <cellStyle name="Vírgula 19 2 4 3" xfId="39704" xr:uid="{00000000-0005-0000-0000-0000C39B0000}"/>
    <cellStyle name="Vírgula 19 2 4 4" xfId="39705" xr:uid="{00000000-0005-0000-0000-0000C49B0000}"/>
    <cellStyle name="Vírgula 19 2 5" xfId="39706" xr:uid="{00000000-0005-0000-0000-0000C59B0000}"/>
    <cellStyle name="Vírgula 19 2 5 2" xfId="39707" xr:uid="{00000000-0005-0000-0000-0000C69B0000}"/>
    <cellStyle name="Vírgula 19 2 5 3" xfId="39708" xr:uid="{00000000-0005-0000-0000-0000C79B0000}"/>
    <cellStyle name="Vírgula 19 2 6" xfId="39709" xr:uid="{00000000-0005-0000-0000-0000C89B0000}"/>
    <cellStyle name="Vírgula 19 2 7" xfId="39710" xr:uid="{00000000-0005-0000-0000-0000C99B0000}"/>
    <cellStyle name="Vírgula 19 3" xfId="39711" xr:uid="{00000000-0005-0000-0000-0000CA9B0000}"/>
    <cellStyle name="Vírgula 19 3 2" xfId="39712" xr:uid="{00000000-0005-0000-0000-0000CB9B0000}"/>
    <cellStyle name="Vírgula 19 3 2 2" xfId="39713" xr:uid="{00000000-0005-0000-0000-0000CC9B0000}"/>
    <cellStyle name="Vírgula 19 3 2 3" xfId="39714" xr:uid="{00000000-0005-0000-0000-0000CD9B0000}"/>
    <cellStyle name="Vírgula 19 3 3" xfId="39715" xr:uid="{00000000-0005-0000-0000-0000CE9B0000}"/>
    <cellStyle name="Vírgula 19 3 4" xfId="39716" xr:uid="{00000000-0005-0000-0000-0000CF9B0000}"/>
    <cellStyle name="Vírgula 19 4" xfId="39717" xr:uid="{00000000-0005-0000-0000-0000D09B0000}"/>
    <cellStyle name="Vírgula 19 4 2" xfId="39718" xr:uid="{00000000-0005-0000-0000-0000D19B0000}"/>
    <cellStyle name="Vírgula 19 4 2 2" xfId="39719" xr:uid="{00000000-0005-0000-0000-0000D29B0000}"/>
    <cellStyle name="Vírgula 19 4 2 3" xfId="39720" xr:uid="{00000000-0005-0000-0000-0000D39B0000}"/>
    <cellStyle name="Vírgula 19 4 3" xfId="39721" xr:uid="{00000000-0005-0000-0000-0000D49B0000}"/>
    <cellStyle name="Vírgula 19 4 4" xfId="39722" xr:uid="{00000000-0005-0000-0000-0000D59B0000}"/>
    <cellStyle name="Vírgula 19 5" xfId="39723" xr:uid="{00000000-0005-0000-0000-0000D69B0000}"/>
    <cellStyle name="Vírgula 19 5 2" xfId="39724" xr:uid="{00000000-0005-0000-0000-0000D79B0000}"/>
    <cellStyle name="Vírgula 19 5 2 2" xfId="39725" xr:uid="{00000000-0005-0000-0000-0000D89B0000}"/>
    <cellStyle name="Vírgula 19 5 2 3" xfId="39726" xr:uid="{00000000-0005-0000-0000-0000D99B0000}"/>
    <cellStyle name="Vírgula 19 5 3" xfId="39727" xr:uid="{00000000-0005-0000-0000-0000DA9B0000}"/>
    <cellStyle name="Vírgula 19 5 4" xfId="39728" xr:uid="{00000000-0005-0000-0000-0000DB9B0000}"/>
    <cellStyle name="Vírgula 19 6" xfId="39729" xr:uid="{00000000-0005-0000-0000-0000DC9B0000}"/>
    <cellStyle name="Vírgula 19 6 2" xfId="39730" xr:uid="{00000000-0005-0000-0000-0000DD9B0000}"/>
    <cellStyle name="Vírgula 19 6 3" xfId="39731" xr:uid="{00000000-0005-0000-0000-0000DE9B0000}"/>
    <cellStyle name="Vírgula 19 7" xfId="39732" xr:uid="{00000000-0005-0000-0000-0000DF9B0000}"/>
    <cellStyle name="Vírgula 19 8" xfId="39733" xr:uid="{00000000-0005-0000-0000-0000E09B0000}"/>
    <cellStyle name="Vírgula 2" xfId="43" xr:uid="{00000000-0005-0000-0000-0000E19B0000}"/>
    <cellStyle name="Vírgula 2 10" xfId="39734" xr:uid="{00000000-0005-0000-0000-0000E29B0000}"/>
    <cellStyle name="Vírgula 2 10 2" xfId="39735" xr:uid="{00000000-0005-0000-0000-0000E39B0000}"/>
    <cellStyle name="Vírgula 2 10 2 2" xfId="39736" xr:uid="{00000000-0005-0000-0000-0000E49B0000}"/>
    <cellStyle name="Vírgula 2 10 2 2 2" xfId="39737" xr:uid="{00000000-0005-0000-0000-0000E59B0000}"/>
    <cellStyle name="Vírgula 2 10 2 3" xfId="39738" xr:uid="{00000000-0005-0000-0000-0000E69B0000}"/>
    <cellStyle name="Vírgula 2 10 2 4" xfId="39739" xr:uid="{00000000-0005-0000-0000-0000E79B0000}"/>
    <cellStyle name="Vírgula 2 10 3" xfId="39740" xr:uid="{00000000-0005-0000-0000-0000E89B0000}"/>
    <cellStyle name="Vírgula 2 10 3 2" xfId="39741" xr:uid="{00000000-0005-0000-0000-0000E99B0000}"/>
    <cellStyle name="Vírgula 2 10 3 2 2" xfId="39742" xr:uid="{00000000-0005-0000-0000-0000EA9B0000}"/>
    <cellStyle name="Vírgula 2 10 3 3" xfId="39743" xr:uid="{00000000-0005-0000-0000-0000EB9B0000}"/>
    <cellStyle name="Vírgula 2 10 4" xfId="39744" xr:uid="{00000000-0005-0000-0000-0000EC9B0000}"/>
    <cellStyle name="Vírgula 2 10 4 2" xfId="39745" xr:uid="{00000000-0005-0000-0000-0000ED9B0000}"/>
    <cellStyle name="Vírgula 2 10 5" xfId="39746" xr:uid="{00000000-0005-0000-0000-0000EE9B0000}"/>
    <cellStyle name="Vírgula 2 10 6" xfId="39747" xr:uid="{00000000-0005-0000-0000-0000EF9B0000}"/>
    <cellStyle name="Vírgula 2 11" xfId="39748" xr:uid="{00000000-0005-0000-0000-0000F09B0000}"/>
    <cellStyle name="Vírgula 2 11 2" xfId="39749" xr:uid="{00000000-0005-0000-0000-0000F19B0000}"/>
    <cellStyle name="Vírgula 2 11 2 2" xfId="39750" xr:uid="{00000000-0005-0000-0000-0000F29B0000}"/>
    <cellStyle name="Vírgula 2 11 2 2 2" xfId="39751" xr:uid="{00000000-0005-0000-0000-0000F39B0000}"/>
    <cellStyle name="Vírgula 2 11 2 3" xfId="39752" xr:uid="{00000000-0005-0000-0000-0000F49B0000}"/>
    <cellStyle name="Vírgula 2 11 3" xfId="39753" xr:uid="{00000000-0005-0000-0000-0000F59B0000}"/>
    <cellStyle name="Vírgula 2 11 3 2" xfId="39754" xr:uid="{00000000-0005-0000-0000-0000F69B0000}"/>
    <cellStyle name="Vírgula 2 11 3 2 2" xfId="39755" xr:uid="{00000000-0005-0000-0000-0000F79B0000}"/>
    <cellStyle name="Vírgula 2 11 3 3" xfId="39756" xr:uid="{00000000-0005-0000-0000-0000F89B0000}"/>
    <cellStyle name="Vírgula 2 11 4" xfId="39757" xr:uid="{00000000-0005-0000-0000-0000F99B0000}"/>
    <cellStyle name="Vírgula 2 11 4 2" xfId="39758" xr:uid="{00000000-0005-0000-0000-0000FA9B0000}"/>
    <cellStyle name="Vírgula 2 11 5" xfId="39759" xr:uid="{00000000-0005-0000-0000-0000FB9B0000}"/>
    <cellStyle name="Vírgula 2 11 6" xfId="39760" xr:uid="{00000000-0005-0000-0000-0000FC9B0000}"/>
    <cellStyle name="Vírgula 2 12" xfId="39761" xr:uid="{00000000-0005-0000-0000-0000FD9B0000}"/>
    <cellStyle name="Vírgula 2 12 2" xfId="39762" xr:uid="{00000000-0005-0000-0000-0000FE9B0000}"/>
    <cellStyle name="Vírgula 2 12 2 2" xfId="39763" xr:uid="{00000000-0005-0000-0000-0000FF9B0000}"/>
    <cellStyle name="Vírgula 2 12 2 2 2" xfId="39764" xr:uid="{00000000-0005-0000-0000-0000009C0000}"/>
    <cellStyle name="Vírgula 2 12 2 3" xfId="39765" xr:uid="{00000000-0005-0000-0000-0000019C0000}"/>
    <cellStyle name="Vírgula 2 12 3" xfId="39766" xr:uid="{00000000-0005-0000-0000-0000029C0000}"/>
    <cellStyle name="Vírgula 2 12 3 2" xfId="39767" xr:uid="{00000000-0005-0000-0000-0000039C0000}"/>
    <cellStyle name="Vírgula 2 12 3 2 2" xfId="39768" xr:uid="{00000000-0005-0000-0000-0000049C0000}"/>
    <cellStyle name="Vírgula 2 12 3 3" xfId="39769" xr:uid="{00000000-0005-0000-0000-0000059C0000}"/>
    <cellStyle name="Vírgula 2 12 4" xfId="39770" xr:uid="{00000000-0005-0000-0000-0000069C0000}"/>
    <cellStyle name="Vírgula 2 12 4 2" xfId="39771" xr:uid="{00000000-0005-0000-0000-0000079C0000}"/>
    <cellStyle name="Vírgula 2 12 5" xfId="39772" xr:uid="{00000000-0005-0000-0000-0000089C0000}"/>
    <cellStyle name="Vírgula 2 12 6" xfId="39773" xr:uid="{00000000-0005-0000-0000-0000099C0000}"/>
    <cellStyle name="Vírgula 2 13" xfId="39774" xr:uid="{00000000-0005-0000-0000-00000A9C0000}"/>
    <cellStyle name="Vírgula 2 13 2" xfId="39775" xr:uid="{00000000-0005-0000-0000-00000B9C0000}"/>
    <cellStyle name="Vírgula 2 13 2 2" xfId="39776" xr:uid="{00000000-0005-0000-0000-00000C9C0000}"/>
    <cellStyle name="Vírgula 2 13 2 2 2" xfId="39777" xr:uid="{00000000-0005-0000-0000-00000D9C0000}"/>
    <cellStyle name="Vírgula 2 13 2 3" xfId="39778" xr:uid="{00000000-0005-0000-0000-00000E9C0000}"/>
    <cellStyle name="Vírgula 2 13 3" xfId="39779" xr:uid="{00000000-0005-0000-0000-00000F9C0000}"/>
    <cellStyle name="Vírgula 2 13 3 2" xfId="39780" xr:uid="{00000000-0005-0000-0000-0000109C0000}"/>
    <cellStyle name="Vírgula 2 13 3 2 2" xfId="39781" xr:uid="{00000000-0005-0000-0000-0000119C0000}"/>
    <cellStyle name="Vírgula 2 13 3 3" xfId="39782" xr:uid="{00000000-0005-0000-0000-0000129C0000}"/>
    <cellStyle name="Vírgula 2 13 4" xfId="39783" xr:uid="{00000000-0005-0000-0000-0000139C0000}"/>
    <cellStyle name="Vírgula 2 13 4 2" xfId="39784" xr:uid="{00000000-0005-0000-0000-0000149C0000}"/>
    <cellStyle name="Vírgula 2 13 5" xfId="39785" xr:uid="{00000000-0005-0000-0000-0000159C0000}"/>
    <cellStyle name="Vírgula 2 14" xfId="39786" xr:uid="{00000000-0005-0000-0000-0000169C0000}"/>
    <cellStyle name="Vírgula 2 14 2" xfId="39787" xr:uid="{00000000-0005-0000-0000-0000179C0000}"/>
    <cellStyle name="Vírgula 2 14 2 2" xfId="39788" xr:uid="{00000000-0005-0000-0000-0000189C0000}"/>
    <cellStyle name="Vírgula 2 14 2 2 2" xfId="39789" xr:uid="{00000000-0005-0000-0000-0000199C0000}"/>
    <cellStyle name="Vírgula 2 14 2 3" xfId="39790" xr:uid="{00000000-0005-0000-0000-00001A9C0000}"/>
    <cellStyle name="Vírgula 2 14 3" xfId="39791" xr:uid="{00000000-0005-0000-0000-00001B9C0000}"/>
    <cellStyle name="Vírgula 2 14 3 2" xfId="39792" xr:uid="{00000000-0005-0000-0000-00001C9C0000}"/>
    <cellStyle name="Vírgula 2 14 3 2 2" xfId="39793" xr:uid="{00000000-0005-0000-0000-00001D9C0000}"/>
    <cellStyle name="Vírgula 2 14 3 3" xfId="39794" xr:uid="{00000000-0005-0000-0000-00001E9C0000}"/>
    <cellStyle name="Vírgula 2 14 4" xfId="39795" xr:uid="{00000000-0005-0000-0000-00001F9C0000}"/>
    <cellStyle name="Vírgula 2 14 4 2" xfId="39796" xr:uid="{00000000-0005-0000-0000-0000209C0000}"/>
    <cellStyle name="Vírgula 2 14 5" xfId="39797" xr:uid="{00000000-0005-0000-0000-0000219C0000}"/>
    <cellStyle name="Vírgula 2 15" xfId="39798" xr:uid="{00000000-0005-0000-0000-0000229C0000}"/>
    <cellStyle name="Vírgula 2 15 2" xfId="39799" xr:uid="{00000000-0005-0000-0000-0000239C0000}"/>
    <cellStyle name="Vírgula 2 15 2 2" xfId="39800" xr:uid="{00000000-0005-0000-0000-0000249C0000}"/>
    <cellStyle name="Vírgula 2 15 2 2 2" xfId="39801" xr:uid="{00000000-0005-0000-0000-0000259C0000}"/>
    <cellStyle name="Vírgula 2 15 2 3" xfId="39802" xr:uid="{00000000-0005-0000-0000-0000269C0000}"/>
    <cellStyle name="Vírgula 2 15 3" xfId="39803" xr:uid="{00000000-0005-0000-0000-0000279C0000}"/>
    <cellStyle name="Vírgula 2 15 3 2" xfId="39804" xr:uid="{00000000-0005-0000-0000-0000289C0000}"/>
    <cellStyle name="Vírgula 2 15 3 2 2" xfId="39805" xr:uid="{00000000-0005-0000-0000-0000299C0000}"/>
    <cellStyle name="Vírgula 2 15 3 3" xfId="39806" xr:uid="{00000000-0005-0000-0000-00002A9C0000}"/>
    <cellStyle name="Vírgula 2 15 4" xfId="39807" xr:uid="{00000000-0005-0000-0000-00002B9C0000}"/>
    <cellStyle name="Vírgula 2 15 4 2" xfId="39808" xr:uid="{00000000-0005-0000-0000-00002C9C0000}"/>
    <cellStyle name="Vírgula 2 15 5" xfId="39809" xr:uid="{00000000-0005-0000-0000-00002D9C0000}"/>
    <cellStyle name="Vírgula 2 16" xfId="39810" xr:uid="{00000000-0005-0000-0000-00002E9C0000}"/>
    <cellStyle name="Vírgula 2 16 2" xfId="39811" xr:uid="{00000000-0005-0000-0000-00002F9C0000}"/>
    <cellStyle name="Vírgula 2 16 2 2" xfId="39812" xr:uid="{00000000-0005-0000-0000-0000309C0000}"/>
    <cellStyle name="Vírgula 2 16 3" xfId="39813" xr:uid="{00000000-0005-0000-0000-0000319C0000}"/>
    <cellStyle name="Vírgula 2 17" xfId="39814" xr:uid="{00000000-0005-0000-0000-0000329C0000}"/>
    <cellStyle name="Vírgula 2 17 2" xfId="39815" xr:uid="{00000000-0005-0000-0000-0000339C0000}"/>
    <cellStyle name="Vírgula 2 17 2 2" xfId="39816" xr:uid="{00000000-0005-0000-0000-0000349C0000}"/>
    <cellStyle name="Vírgula 2 17 3" xfId="39817" xr:uid="{00000000-0005-0000-0000-0000359C0000}"/>
    <cellStyle name="Vírgula 2 18" xfId="39818" xr:uid="{00000000-0005-0000-0000-0000369C0000}"/>
    <cellStyle name="Vírgula 2 18 2" xfId="39819" xr:uid="{00000000-0005-0000-0000-0000379C0000}"/>
    <cellStyle name="Vírgula 2 19" xfId="39820" xr:uid="{00000000-0005-0000-0000-0000389C0000}"/>
    <cellStyle name="Vírgula 2 2" xfId="6" xr:uid="{00000000-0005-0000-0000-0000399C0000}"/>
    <cellStyle name="Vírgula 2 2 10" xfId="39822" xr:uid="{00000000-0005-0000-0000-00003A9C0000}"/>
    <cellStyle name="Vírgula 2 2 11" xfId="39821" xr:uid="{00000000-0005-0000-0000-00003B9C0000}"/>
    <cellStyle name="Vírgula 2 2 12" xfId="43935" xr:uid="{00000000-0005-0000-0000-00003C9C0000}"/>
    <cellStyle name="Vírgula 2 2 12 2" xfId="44024" xr:uid="{00000000-0005-0000-0000-00003D9C0000}"/>
    <cellStyle name="Vírgula 2 2 13" xfId="44018" xr:uid="{00000000-0005-0000-0000-00003E9C0000}"/>
    <cellStyle name="Vírgula 2 2 2" xfId="19" xr:uid="{00000000-0005-0000-0000-00003F9C0000}"/>
    <cellStyle name="Vírgula 2 2 2 10" xfId="43933" xr:uid="{00000000-0005-0000-0000-0000409C0000}"/>
    <cellStyle name="Vírgula 2 2 2 11" xfId="44091" xr:uid="{4F89485E-4B4F-4EB3-B129-9CC3F949E986}"/>
    <cellStyle name="Vírgula 2 2 2 2" xfId="39824" xr:uid="{00000000-0005-0000-0000-0000419C0000}"/>
    <cellStyle name="Vírgula 2 2 2 2 2" xfId="39825" xr:uid="{00000000-0005-0000-0000-0000429C0000}"/>
    <cellStyle name="Vírgula 2 2 2 2 2 2" xfId="39826" xr:uid="{00000000-0005-0000-0000-0000439C0000}"/>
    <cellStyle name="Vírgula 2 2 2 2 3" xfId="39827" xr:uid="{00000000-0005-0000-0000-0000449C0000}"/>
    <cellStyle name="Vírgula 2 2 2 2 4" xfId="39828" xr:uid="{00000000-0005-0000-0000-0000459C0000}"/>
    <cellStyle name="Vírgula 2 2 2 2 5" xfId="39829" xr:uid="{00000000-0005-0000-0000-0000469C0000}"/>
    <cellStyle name="Vírgula 2 2 2 3" xfId="39830" xr:uid="{00000000-0005-0000-0000-0000479C0000}"/>
    <cellStyle name="Vírgula 2 2 2 3 2" xfId="39831" xr:uid="{00000000-0005-0000-0000-0000489C0000}"/>
    <cellStyle name="Vírgula 2 2 2 3 3" xfId="39832" xr:uid="{00000000-0005-0000-0000-0000499C0000}"/>
    <cellStyle name="Vírgula 2 2 2 4" xfId="39833" xr:uid="{00000000-0005-0000-0000-00004A9C0000}"/>
    <cellStyle name="Vírgula 2 2 2 5" xfId="39834" xr:uid="{00000000-0005-0000-0000-00004B9C0000}"/>
    <cellStyle name="Vírgula 2 2 2 6" xfId="39835" xr:uid="{00000000-0005-0000-0000-00004C9C0000}"/>
    <cellStyle name="Vírgula 2 2 2 7" xfId="39836" xr:uid="{00000000-0005-0000-0000-00004D9C0000}"/>
    <cellStyle name="Vírgula 2 2 2 8" xfId="39837" xr:uid="{00000000-0005-0000-0000-00004E9C0000}"/>
    <cellStyle name="Vírgula 2 2 2 9" xfId="39823" xr:uid="{00000000-0005-0000-0000-00004F9C0000}"/>
    <cellStyle name="Vírgula 2 2 3" xfId="39838" xr:uid="{00000000-0005-0000-0000-0000509C0000}"/>
    <cellStyle name="Vírgula 2 2 3 2" xfId="39839" xr:uid="{00000000-0005-0000-0000-0000519C0000}"/>
    <cellStyle name="Vírgula 2 2 3 2 2" xfId="39840" xr:uid="{00000000-0005-0000-0000-0000529C0000}"/>
    <cellStyle name="Vírgula 2 2 3 3" xfId="39841" xr:uid="{00000000-0005-0000-0000-0000539C0000}"/>
    <cellStyle name="Vírgula 2 2 3 4" xfId="39842" xr:uid="{00000000-0005-0000-0000-0000549C0000}"/>
    <cellStyle name="Vírgula 2 2 4" xfId="39843" xr:uid="{00000000-0005-0000-0000-0000559C0000}"/>
    <cellStyle name="Vírgula 2 2 4 2" xfId="39844" xr:uid="{00000000-0005-0000-0000-0000569C0000}"/>
    <cellStyle name="Vírgula 2 2 4 2 2" xfId="39845" xr:uid="{00000000-0005-0000-0000-0000579C0000}"/>
    <cellStyle name="Vírgula 2 2 4 2 3" xfId="39846" xr:uid="{00000000-0005-0000-0000-0000589C0000}"/>
    <cellStyle name="Vírgula 2 2 4 3" xfId="39847" xr:uid="{00000000-0005-0000-0000-0000599C0000}"/>
    <cellStyle name="Vírgula 2 2 4 4" xfId="39848" xr:uid="{00000000-0005-0000-0000-00005A9C0000}"/>
    <cellStyle name="Vírgula 2 2 4 5" xfId="39849" xr:uid="{00000000-0005-0000-0000-00005B9C0000}"/>
    <cellStyle name="Vírgula 2 2 5" xfId="39850" xr:uid="{00000000-0005-0000-0000-00005C9C0000}"/>
    <cellStyle name="Vírgula 2 2 5 2" xfId="39851" xr:uid="{00000000-0005-0000-0000-00005D9C0000}"/>
    <cellStyle name="Vírgula 2 2 6" xfId="39852" xr:uid="{00000000-0005-0000-0000-00005E9C0000}"/>
    <cellStyle name="Vírgula 2 2 6 10" xfId="39853" xr:uid="{00000000-0005-0000-0000-00005F9C0000}"/>
    <cellStyle name="Vírgula 2 2 6 2" xfId="39854" xr:uid="{00000000-0005-0000-0000-0000609C0000}"/>
    <cellStyle name="Vírgula 2 2 6 3" xfId="39855" xr:uid="{00000000-0005-0000-0000-0000619C0000}"/>
    <cellStyle name="Vírgula 2 2 6 3 2" xfId="39856" xr:uid="{00000000-0005-0000-0000-0000629C0000}"/>
    <cellStyle name="Vírgula 2 2 6 3 2 2" xfId="39857" xr:uid="{00000000-0005-0000-0000-0000639C0000}"/>
    <cellStyle name="Vírgula 2 2 6 3 2 2 2" xfId="39858" xr:uid="{00000000-0005-0000-0000-0000649C0000}"/>
    <cellStyle name="Vírgula 2 2 6 3 2 2 3" xfId="39859" xr:uid="{00000000-0005-0000-0000-0000659C0000}"/>
    <cellStyle name="Vírgula 2 2 6 3 2 3" xfId="39860" xr:uid="{00000000-0005-0000-0000-0000669C0000}"/>
    <cellStyle name="Vírgula 2 2 6 3 2 4" xfId="39861" xr:uid="{00000000-0005-0000-0000-0000679C0000}"/>
    <cellStyle name="Vírgula 2 2 6 3 3" xfId="39862" xr:uid="{00000000-0005-0000-0000-0000689C0000}"/>
    <cellStyle name="Vírgula 2 2 6 3 3 2" xfId="39863" xr:uid="{00000000-0005-0000-0000-0000699C0000}"/>
    <cellStyle name="Vírgula 2 2 6 3 3 2 2" xfId="39864" xr:uid="{00000000-0005-0000-0000-00006A9C0000}"/>
    <cellStyle name="Vírgula 2 2 6 3 3 2 3" xfId="39865" xr:uid="{00000000-0005-0000-0000-00006B9C0000}"/>
    <cellStyle name="Vírgula 2 2 6 3 3 3" xfId="39866" xr:uid="{00000000-0005-0000-0000-00006C9C0000}"/>
    <cellStyle name="Vírgula 2 2 6 3 3 4" xfId="39867" xr:uid="{00000000-0005-0000-0000-00006D9C0000}"/>
    <cellStyle name="Vírgula 2 2 6 3 4" xfId="39868" xr:uid="{00000000-0005-0000-0000-00006E9C0000}"/>
    <cellStyle name="Vírgula 2 2 6 3 4 2" xfId="39869" xr:uid="{00000000-0005-0000-0000-00006F9C0000}"/>
    <cellStyle name="Vírgula 2 2 6 3 4 2 2" xfId="39870" xr:uid="{00000000-0005-0000-0000-0000709C0000}"/>
    <cellStyle name="Vírgula 2 2 6 3 4 2 3" xfId="39871" xr:uid="{00000000-0005-0000-0000-0000719C0000}"/>
    <cellStyle name="Vírgula 2 2 6 3 4 3" xfId="39872" xr:uid="{00000000-0005-0000-0000-0000729C0000}"/>
    <cellStyle name="Vírgula 2 2 6 3 4 4" xfId="39873" xr:uid="{00000000-0005-0000-0000-0000739C0000}"/>
    <cellStyle name="Vírgula 2 2 6 3 5" xfId="39874" xr:uid="{00000000-0005-0000-0000-0000749C0000}"/>
    <cellStyle name="Vírgula 2 2 6 3 5 2" xfId="39875" xr:uid="{00000000-0005-0000-0000-0000759C0000}"/>
    <cellStyle name="Vírgula 2 2 6 3 5 3" xfId="39876" xr:uid="{00000000-0005-0000-0000-0000769C0000}"/>
    <cellStyle name="Vírgula 2 2 6 3 6" xfId="39877" xr:uid="{00000000-0005-0000-0000-0000779C0000}"/>
    <cellStyle name="Vírgula 2 2 6 3 7" xfId="39878" xr:uid="{00000000-0005-0000-0000-0000789C0000}"/>
    <cellStyle name="Vírgula 2 2 6 4" xfId="39879" xr:uid="{00000000-0005-0000-0000-0000799C0000}"/>
    <cellStyle name="Vírgula 2 2 6 4 2" xfId="39880" xr:uid="{00000000-0005-0000-0000-00007A9C0000}"/>
    <cellStyle name="Vírgula 2 2 6 4 2 2" xfId="39881" xr:uid="{00000000-0005-0000-0000-00007B9C0000}"/>
    <cellStyle name="Vírgula 2 2 6 4 2 3" xfId="39882" xr:uid="{00000000-0005-0000-0000-00007C9C0000}"/>
    <cellStyle name="Vírgula 2 2 6 4 3" xfId="39883" xr:uid="{00000000-0005-0000-0000-00007D9C0000}"/>
    <cellStyle name="Vírgula 2 2 6 4 4" xfId="39884" xr:uid="{00000000-0005-0000-0000-00007E9C0000}"/>
    <cellStyle name="Vírgula 2 2 6 5" xfId="39885" xr:uid="{00000000-0005-0000-0000-00007F9C0000}"/>
    <cellStyle name="Vírgula 2 2 6 5 2" xfId="39886" xr:uid="{00000000-0005-0000-0000-0000809C0000}"/>
    <cellStyle name="Vírgula 2 2 6 5 2 2" xfId="39887" xr:uid="{00000000-0005-0000-0000-0000819C0000}"/>
    <cellStyle name="Vírgula 2 2 6 5 2 3" xfId="39888" xr:uid="{00000000-0005-0000-0000-0000829C0000}"/>
    <cellStyle name="Vírgula 2 2 6 5 3" xfId="39889" xr:uid="{00000000-0005-0000-0000-0000839C0000}"/>
    <cellStyle name="Vírgula 2 2 6 5 4" xfId="39890" xr:uid="{00000000-0005-0000-0000-0000849C0000}"/>
    <cellStyle name="Vírgula 2 2 6 6" xfId="39891" xr:uid="{00000000-0005-0000-0000-0000859C0000}"/>
    <cellStyle name="Vírgula 2 2 6 6 2" xfId="39892" xr:uid="{00000000-0005-0000-0000-0000869C0000}"/>
    <cellStyle name="Vírgula 2 2 6 6 2 2" xfId="39893" xr:uid="{00000000-0005-0000-0000-0000879C0000}"/>
    <cellStyle name="Vírgula 2 2 6 6 2 3" xfId="39894" xr:uid="{00000000-0005-0000-0000-0000889C0000}"/>
    <cellStyle name="Vírgula 2 2 6 6 3" xfId="39895" xr:uid="{00000000-0005-0000-0000-0000899C0000}"/>
    <cellStyle name="Vírgula 2 2 6 6 4" xfId="39896" xr:uid="{00000000-0005-0000-0000-00008A9C0000}"/>
    <cellStyle name="Vírgula 2 2 6 7" xfId="39897" xr:uid="{00000000-0005-0000-0000-00008B9C0000}"/>
    <cellStyle name="Vírgula 2 2 6 7 2" xfId="39898" xr:uid="{00000000-0005-0000-0000-00008C9C0000}"/>
    <cellStyle name="Vírgula 2 2 6 7 3" xfId="39899" xr:uid="{00000000-0005-0000-0000-00008D9C0000}"/>
    <cellStyle name="Vírgula 2 2 6 8" xfId="39900" xr:uid="{00000000-0005-0000-0000-00008E9C0000}"/>
    <cellStyle name="Vírgula 2 2 6 9" xfId="39901" xr:uid="{00000000-0005-0000-0000-00008F9C0000}"/>
    <cellStyle name="Vírgula 2 2 7" xfId="39902" xr:uid="{00000000-0005-0000-0000-0000909C0000}"/>
    <cellStyle name="Vírgula 2 2 8" xfId="39903" xr:uid="{00000000-0005-0000-0000-0000919C0000}"/>
    <cellStyle name="Vírgula 2 2 9" xfId="39904" xr:uid="{00000000-0005-0000-0000-0000929C0000}"/>
    <cellStyle name="Vírgula 2 20" xfId="39905" xr:uid="{00000000-0005-0000-0000-0000939C0000}"/>
    <cellStyle name="Vírgula 2 21" xfId="39906" xr:uid="{00000000-0005-0000-0000-0000949C0000}"/>
    <cellStyle name="Vírgula 2 22" xfId="44019" xr:uid="{00000000-0005-0000-0000-0000959C0000}"/>
    <cellStyle name="Vírgula 2 23" xfId="44028" xr:uid="{00000000-0005-0000-0000-0000969C0000}"/>
    <cellStyle name="Vírgula 2 3" xfId="39907" xr:uid="{00000000-0005-0000-0000-0000979C0000}"/>
    <cellStyle name="Vírgula 2 3 2" xfId="39908" xr:uid="{00000000-0005-0000-0000-0000989C0000}"/>
    <cellStyle name="Vírgula 2 3 2 2" xfId="39909" xr:uid="{00000000-0005-0000-0000-0000999C0000}"/>
    <cellStyle name="Vírgula 2 3 2 2 2" xfId="39910" xr:uid="{00000000-0005-0000-0000-00009A9C0000}"/>
    <cellStyle name="Vírgula 2 3 2 2 3" xfId="39911" xr:uid="{00000000-0005-0000-0000-00009B9C0000}"/>
    <cellStyle name="Vírgula 2 3 2 3" xfId="39912" xr:uid="{00000000-0005-0000-0000-00009C9C0000}"/>
    <cellStyle name="Vírgula 2 3 2 3 2" xfId="39913" xr:uid="{00000000-0005-0000-0000-00009D9C0000}"/>
    <cellStyle name="Vírgula 2 3 2 4" xfId="39914" xr:uid="{00000000-0005-0000-0000-00009E9C0000}"/>
    <cellStyle name="Vírgula 2 3 3" xfId="39915" xr:uid="{00000000-0005-0000-0000-00009F9C0000}"/>
    <cellStyle name="Vírgula 2 3 3 2" xfId="39916" xr:uid="{00000000-0005-0000-0000-0000A09C0000}"/>
    <cellStyle name="Vírgula 2 3 3 2 2" xfId="39917" xr:uid="{00000000-0005-0000-0000-0000A19C0000}"/>
    <cellStyle name="Vírgula 2 3 3 3" xfId="39918" xr:uid="{00000000-0005-0000-0000-0000A29C0000}"/>
    <cellStyle name="Vírgula 2 3 3 4" xfId="39919" xr:uid="{00000000-0005-0000-0000-0000A39C0000}"/>
    <cellStyle name="Vírgula 2 3 4" xfId="39920" xr:uid="{00000000-0005-0000-0000-0000A49C0000}"/>
    <cellStyle name="Vírgula 2 3 4 2" xfId="39921" xr:uid="{00000000-0005-0000-0000-0000A59C0000}"/>
    <cellStyle name="Vírgula 2 3 4 3" xfId="39922" xr:uid="{00000000-0005-0000-0000-0000A69C0000}"/>
    <cellStyle name="Vírgula 2 3 5" xfId="39923" xr:uid="{00000000-0005-0000-0000-0000A79C0000}"/>
    <cellStyle name="Vírgula 2 3 5 2" xfId="39924" xr:uid="{00000000-0005-0000-0000-0000A89C0000}"/>
    <cellStyle name="Vírgula 2 3 5 2 2" xfId="39925" xr:uid="{00000000-0005-0000-0000-0000A99C0000}"/>
    <cellStyle name="Vírgula 2 3 5 2 2 2" xfId="39926" xr:uid="{00000000-0005-0000-0000-0000AA9C0000}"/>
    <cellStyle name="Vírgula 2 3 5 2 2 2 2" xfId="39927" xr:uid="{00000000-0005-0000-0000-0000AB9C0000}"/>
    <cellStyle name="Vírgula 2 3 5 2 2 2 3" xfId="39928" xr:uid="{00000000-0005-0000-0000-0000AC9C0000}"/>
    <cellStyle name="Vírgula 2 3 5 2 2 3" xfId="39929" xr:uid="{00000000-0005-0000-0000-0000AD9C0000}"/>
    <cellStyle name="Vírgula 2 3 5 2 2 4" xfId="39930" xr:uid="{00000000-0005-0000-0000-0000AE9C0000}"/>
    <cellStyle name="Vírgula 2 3 5 2 3" xfId="39931" xr:uid="{00000000-0005-0000-0000-0000AF9C0000}"/>
    <cellStyle name="Vírgula 2 3 5 2 3 2" xfId="39932" xr:uid="{00000000-0005-0000-0000-0000B09C0000}"/>
    <cellStyle name="Vírgula 2 3 5 2 3 2 2" xfId="39933" xr:uid="{00000000-0005-0000-0000-0000B19C0000}"/>
    <cellStyle name="Vírgula 2 3 5 2 3 2 3" xfId="39934" xr:uid="{00000000-0005-0000-0000-0000B29C0000}"/>
    <cellStyle name="Vírgula 2 3 5 2 3 3" xfId="39935" xr:uid="{00000000-0005-0000-0000-0000B39C0000}"/>
    <cellStyle name="Vírgula 2 3 5 2 3 4" xfId="39936" xr:uid="{00000000-0005-0000-0000-0000B49C0000}"/>
    <cellStyle name="Vírgula 2 3 5 2 4" xfId="39937" xr:uid="{00000000-0005-0000-0000-0000B59C0000}"/>
    <cellStyle name="Vírgula 2 3 5 2 4 2" xfId="39938" xr:uid="{00000000-0005-0000-0000-0000B69C0000}"/>
    <cellStyle name="Vírgula 2 3 5 2 4 2 2" xfId="39939" xr:uid="{00000000-0005-0000-0000-0000B79C0000}"/>
    <cellStyle name="Vírgula 2 3 5 2 4 2 3" xfId="39940" xr:uid="{00000000-0005-0000-0000-0000B89C0000}"/>
    <cellStyle name="Vírgula 2 3 5 2 4 3" xfId="39941" xr:uid="{00000000-0005-0000-0000-0000B99C0000}"/>
    <cellStyle name="Vírgula 2 3 5 2 4 4" xfId="39942" xr:uid="{00000000-0005-0000-0000-0000BA9C0000}"/>
    <cellStyle name="Vírgula 2 3 5 2 5" xfId="39943" xr:uid="{00000000-0005-0000-0000-0000BB9C0000}"/>
    <cellStyle name="Vírgula 2 3 5 2 5 2" xfId="39944" xr:uid="{00000000-0005-0000-0000-0000BC9C0000}"/>
    <cellStyle name="Vírgula 2 3 5 2 5 3" xfId="39945" xr:uid="{00000000-0005-0000-0000-0000BD9C0000}"/>
    <cellStyle name="Vírgula 2 3 5 2 6" xfId="39946" xr:uid="{00000000-0005-0000-0000-0000BE9C0000}"/>
    <cellStyle name="Vírgula 2 3 5 2 7" xfId="39947" xr:uid="{00000000-0005-0000-0000-0000BF9C0000}"/>
    <cellStyle name="Vírgula 2 3 5 3" xfId="39948" xr:uid="{00000000-0005-0000-0000-0000C09C0000}"/>
    <cellStyle name="Vírgula 2 3 5 3 2" xfId="39949" xr:uid="{00000000-0005-0000-0000-0000C19C0000}"/>
    <cellStyle name="Vírgula 2 3 5 3 2 2" xfId="39950" xr:uid="{00000000-0005-0000-0000-0000C29C0000}"/>
    <cellStyle name="Vírgula 2 3 5 3 2 3" xfId="39951" xr:uid="{00000000-0005-0000-0000-0000C39C0000}"/>
    <cellStyle name="Vírgula 2 3 5 3 3" xfId="39952" xr:uid="{00000000-0005-0000-0000-0000C49C0000}"/>
    <cellStyle name="Vírgula 2 3 5 3 4" xfId="39953" xr:uid="{00000000-0005-0000-0000-0000C59C0000}"/>
    <cellStyle name="Vírgula 2 3 5 4" xfId="39954" xr:uid="{00000000-0005-0000-0000-0000C69C0000}"/>
    <cellStyle name="Vírgula 2 3 5 4 2" xfId="39955" xr:uid="{00000000-0005-0000-0000-0000C79C0000}"/>
    <cellStyle name="Vírgula 2 3 5 4 2 2" xfId="39956" xr:uid="{00000000-0005-0000-0000-0000C89C0000}"/>
    <cellStyle name="Vírgula 2 3 5 4 2 3" xfId="39957" xr:uid="{00000000-0005-0000-0000-0000C99C0000}"/>
    <cellStyle name="Vírgula 2 3 5 4 3" xfId="39958" xr:uid="{00000000-0005-0000-0000-0000CA9C0000}"/>
    <cellStyle name="Vírgula 2 3 5 4 4" xfId="39959" xr:uid="{00000000-0005-0000-0000-0000CB9C0000}"/>
    <cellStyle name="Vírgula 2 3 5 5" xfId="39960" xr:uid="{00000000-0005-0000-0000-0000CC9C0000}"/>
    <cellStyle name="Vírgula 2 3 5 5 2" xfId="39961" xr:uid="{00000000-0005-0000-0000-0000CD9C0000}"/>
    <cellStyle name="Vírgula 2 3 5 5 2 2" xfId="39962" xr:uid="{00000000-0005-0000-0000-0000CE9C0000}"/>
    <cellStyle name="Vírgula 2 3 5 5 2 3" xfId="39963" xr:uid="{00000000-0005-0000-0000-0000CF9C0000}"/>
    <cellStyle name="Vírgula 2 3 5 5 3" xfId="39964" xr:uid="{00000000-0005-0000-0000-0000D09C0000}"/>
    <cellStyle name="Vírgula 2 3 5 5 4" xfId="39965" xr:uid="{00000000-0005-0000-0000-0000D19C0000}"/>
    <cellStyle name="Vírgula 2 3 5 6" xfId="39966" xr:uid="{00000000-0005-0000-0000-0000D29C0000}"/>
    <cellStyle name="Vírgula 2 3 5 6 2" xfId="39967" xr:uid="{00000000-0005-0000-0000-0000D39C0000}"/>
    <cellStyle name="Vírgula 2 3 5 6 3" xfId="39968" xr:uid="{00000000-0005-0000-0000-0000D49C0000}"/>
    <cellStyle name="Vírgula 2 3 5 7" xfId="39969" xr:uid="{00000000-0005-0000-0000-0000D59C0000}"/>
    <cellStyle name="Vírgula 2 3 5 8" xfId="39970" xr:uid="{00000000-0005-0000-0000-0000D69C0000}"/>
    <cellStyle name="Vírgula 2 3 5 9" xfId="39971" xr:uid="{00000000-0005-0000-0000-0000D79C0000}"/>
    <cellStyle name="Vírgula 2 3 6" xfId="39972" xr:uid="{00000000-0005-0000-0000-0000D89C0000}"/>
    <cellStyle name="Vírgula 2 4" xfId="39973" xr:uid="{00000000-0005-0000-0000-0000D99C0000}"/>
    <cellStyle name="Vírgula 2 4 2" xfId="39974" xr:uid="{00000000-0005-0000-0000-0000DA9C0000}"/>
    <cellStyle name="Vírgula 2 4 2 2" xfId="39975" xr:uid="{00000000-0005-0000-0000-0000DB9C0000}"/>
    <cellStyle name="Vírgula 2 4 2 2 2" xfId="39976" xr:uid="{00000000-0005-0000-0000-0000DC9C0000}"/>
    <cellStyle name="Vírgula 2 4 2 2 3" xfId="39977" xr:uid="{00000000-0005-0000-0000-0000DD9C0000}"/>
    <cellStyle name="Vírgula 2 4 2 3" xfId="39978" xr:uid="{00000000-0005-0000-0000-0000DE9C0000}"/>
    <cellStyle name="Vírgula 2 4 2 3 2" xfId="39979" xr:uid="{00000000-0005-0000-0000-0000DF9C0000}"/>
    <cellStyle name="Vírgula 2 4 2 4" xfId="39980" xr:uid="{00000000-0005-0000-0000-0000E09C0000}"/>
    <cellStyle name="Vírgula 2 4 3" xfId="39981" xr:uid="{00000000-0005-0000-0000-0000E19C0000}"/>
    <cellStyle name="Vírgula 2 4 3 2" xfId="39982" xr:uid="{00000000-0005-0000-0000-0000E29C0000}"/>
    <cellStyle name="Vírgula 2 4 3 2 2" xfId="39983" xr:uid="{00000000-0005-0000-0000-0000E39C0000}"/>
    <cellStyle name="Vírgula 2 4 3 3" xfId="39984" xr:uid="{00000000-0005-0000-0000-0000E49C0000}"/>
    <cellStyle name="Vírgula 2 4 3 4" xfId="39985" xr:uid="{00000000-0005-0000-0000-0000E59C0000}"/>
    <cellStyle name="Vírgula 2 4 4" xfId="39986" xr:uid="{00000000-0005-0000-0000-0000E69C0000}"/>
    <cellStyle name="Vírgula 2 4 4 2" xfId="39987" xr:uid="{00000000-0005-0000-0000-0000E79C0000}"/>
    <cellStyle name="Vírgula 2 4 4 3" xfId="39988" xr:uid="{00000000-0005-0000-0000-0000E89C0000}"/>
    <cellStyle name="Vírgula 2 4 5" xfId="39989" xr:uid="{00000000-0005-0000-0000-0000E99C0000}"/>
    <cellStyle name="Vírgula 2 4 6" xfId="39990" xr:uid="{00000000-0005-0000-0000-0000EA9C0000}"/>
    <cellStyle name="Vírgula 2 4 7" xfId="44031" xr:uid="{00000000-0005-0000-0000-0000EB9C0000}"/>
    <cellStyle name="Vírgula 2 5" xfId="39991" xr:uid="{00000000-0005-0000-0000-0000EC9C0000}"/>
    <cellStyle name="Vírgula 2 5 10" xfId="39992" xr:uid="{00000000-0005-0000-0000-0000ED9C0000}"/>
    <cellStyle name="Vírgula 2 5 10 2" xfId="39993" xr:uid="{00000000-0005-0000-0000-0000EE9C0000}"/>
    <cellStyle name="Vírgula 2 5 10 2 2" xfId="39994" xr:uid="{00000000-0005-0000-0000-0000EF9C0000}"/>
    <cellStyle name="Vírgula 2 5 10 2 2 2" xfId="39995" xr:uid="{00000000-0005-0000-0000-0000F09C0000}"/>
    <cellStyle name="Vírgula 2 5 10 2 2 3" xfId="39996" xr:uid="{00000000-0005-0000-0000-0000F19C0000}"/>
    <cellStyle name="Vírgula 2 5 10 2 3" xfId="39997" xr:uid="{00000000-0005-0000-0000-0000F29C0000}"/>
    <cellStyle name="Vírgula 2 5 10 2 4" xfId="39998" xr:uid="{00000000-0005-0000-0000-0000F39C0000}"/>
    <cellStyle name="Vírgula 2 5 10 3" xfId="39999" xr:uid="{00000000-0005-0000-0000-0000F49C0000}"/>
    <cellStyle name="Vírgula 2 5 10 3 2" xfId="40000" xr:uid="{00000000-0005-0000-0000-0000F59C0000}"/>
    <cellStyle name="Vírgula 2 5 10 3 2 2" xfId="40001" xr:uid="{00000000-0005-0000-0000-0000F69C0000}"/>
    <cellStyle name="Vírgula 2 5 10 3 2 3" xfId="40002" xr:uid="{00000000-0005-0000-0000-0000F79C0000}"/>
    <cellStyle name="Vírgula 2 5 10 3 3" xfId="40003" xr:uid="{00000000-0005-0000-0000-0000F89C0000}"/>
    <cellStyle name="Vírgula 2 5 10 3 4" xfId="40004" xr:uid="{00000000-0005-0000-0000-0000F99C0000}"/>
    <cellStyle name="Vírgula 2 5 10 4" xfId="40005" xr:uid="{00000000-0005-0000-0000-0000FA9C0000}"/>
    <cellStyle name="Vírgula 2 5 10 4 2" xfId="40006" xr:uid="{00000000-0005-0000-0000-0000FB9C0000}"/>
    <cellStyle name="Vírgula 2 5 10 4 2 2" xfId="40007" xr:uid="{00000000-0005-0000-0000-0000FC9C0000}"/>
    <cellStyle name="Vírgula 2 5 10 4 2 3" xfId="40008" xr:uid="{00000000-0005-0000-0000-0000FD9C0000}"/>
    <cellStyle name="Vírgula 2 5 10 4 3" xfId="40009" xr:uid="{00000000-0005-0000-0000-0000FE9C0000}"/>
    <cellStyle name="Vírgula 2 5 10 4 4" xfId="40010" xr:uid="{00000000-0005-0000-0000-0000FF9C0000}"/>
    <cellStyle name="Vírgula 2 5 10 5" xfId="40011" xr:uid="{00000000-0005-0000-0000-0000009D0000}"/>
    <cellStyle name="Vírgula 2 5 10 5 2" xfId="40012" xr:uid="{00000000-0005-0000-0000-0000019D0000}"/>
    <cellStyle name="Vírgula 2 5 10 5 3" xfId="40013" xr:uid="{00000000-0005-0000-0000-0000029D0000}"/>
    <cellStyle name="Vírgula 2 5 10 6" xfId="40014" xr:uid="{00000000-0005-0000-0000-0000039D0000}"/>
    <cellStyle name="Vírgula 2 5 10 7" xfId="40015" xr:uid="{00000000-0005-0000-0000-0000049D0000}"/>
    <cellStyle name="Vírgula 2 5 10 8" xfId="40016" xr:uid="{00000000-0005-0000-0000-0000059D0000}"/>
    <cellStyle name="Vírgula 2 5 10 9" xfId="40017" xr:uid="{00000000-0005-0000-0000-0000069D0000}"/>
    <cellStyle name="Vírgula 2 5 11" xfId="40018" xr:uid="{00000000-0005-0000-0000-0000079D0000}"/>
    <cellStyle name="Vírgula 2 5 11 2" xfId="40019" xr:uid="{00000000-0005-0000-0000-0000089D0000}"/>
    <cellStyle name="Vírgula 2 5 11 2 2" xfId="40020" xr:uid="{00000000-0005-0000-0000-0000099D0000}"/>
    <cellStyle name="Vírgula 2 5 11 2 3" xfId="40021" xr:uid="{00000000-0005-0000-0000-00000A9D0000}"/>
    <cellStyle name="Vírgula 2 5 11 3" xfId="40022" xr:uid="{00000000-0005-0000-0000-00000B9D0000}"/>
    <cellStyle name="Vírgula 2 5 11 4" xfId="40023" xr:uid="{00000000-0005-0000-0000-00000C9D0000}"/>
    <cellStyle name="Vírgula 2 5 11 5" xfId="40024" xr:uid="{00000000-0005-0000-0000-00000D9D0000}"/>
    <cellStyle name="Vírgula 2 5 12" xfId="40025" xr:uid="{00000000-0005-0000-0000-00000E9D0000}"/>
    <cellStyle name="Vírgula 2 5 12 2" xfId="40026" xr:uid="{00000000-0005-0000-0000-00000F9D0000}"/>
    <cellStyle name="Vírgula 2 5 12 2 2" xfId="40027" xr:uid="{00000000-0005-0000-0000-0000109D0000}"/>
    <cellStyle name="Vírgula 2 5 12 2 3" xfId="40028" xr:uid="{00000000-0005-0000-0000-0000119D0000}"/>
    <cellStyle name="Vírgula 2 5 12 3" xfId="40029" xr:uid="{00000000-0005-0000-0000-0000129D0000}"/>
    <cellStyle name="Vírgula 2 5 12 4" xfId="40030" xr:uid="{00000000-0005-0000-0000-0000139D0000}"/>
    <cellStyle name="Vírgula 2 5 12 5" xfId="40031" xr:uid="{00000000-0005-0000-0000-0000149D0000}"/>
    <cellStyle name="Vírgula 2 5 13" xfId="40032" xr:uid="{00000000-0005-0000-0000-0000159D0000}"/>
    <cellStyle name="Vírgula 2 5 13 2" xfId="40033" xr:uid="{00000000-0005-0000-0000-0000169D0000}"/>
    <cellStyle name="Vírgula 2 5 13 2 2" xfId="40034" xr:uid="{00000000-0005-0000-0000-0000179D0000}"/>
    <cellStyle name="Vírgula 2 5 13 2 3" xfId="40035" xr:uid="{00000000-0005-0000-0000-0000189D0000}"/>
    <cellStyle name="Vírgula 2 5 13 3" xfId="40036" xr:uid="{00000000-0005-0000-0000-0000199D0000}"/>
    <cellStyle name="Vírgula 2 5 13 4" xfId="40037" xr:uid="{00000000-0005-0000-0000-00001A9D0000}"/>
    <cellStyle name="Vírgula 2 5 14" xfId="40038" xr:uid="{00000000-0005-0000-0000-00001B9D0000}"/>
    <cellStyle name="Vírgula 2 5 14 2" xfId="40039" xr:uid="{00000000-0005-0000-0000-00001C9D0000}"/>
    <cellStyle name="Vírgula 2 5 14 3" xfId="40040" xr:uid="{00000000-0005-0000-0000-00001D9D0000}"/>
    <cellStyle name="Vírgula 2 5 15" xfId="40041" xr:uid="{00000000-0005-0000-0000-00001E9D0000}"/>
    <cellStyle name="Vírgula 2 5 16" xfId="40042" xr:uid="{00000000-0005-0000-0000-00001F9D0000}"/>
    <cellStyle name="Vírgula 2 5 17" xfId="40043" xr:uid="{00000000-0005-0000-0000-0000209D0000}"/>
    <cellStyle name="Vírgula 2 5 18" xfId="40044" xr:uid="{00000000-0005-0000-0000-0000219D0000}"/>
    <cellStyle name="Vírgula 2 5 19" xfId="40045" xr:uid="{00000000-0005-0000-0000-0000229D0000}"/>
    <cellStyle name="Vírgula 2 5 2" xfId="40046" xr:uid="{00000000-0005-0000-0000-0000239D0000}"/>
    <cellStyle name="Vírgula 2 5 2 10" xfId="40047" xr:uid="{00000000-0005-0000-0000-0000249D0000}"/>
    <cellStyle name="Vírgula 2 5 2 11" xfId="40048" xr:uid="{00000000-0005-0000-0000-0000259D0000}"/>
    <cellStyle name="Vírgula 2 5 2 2" xfId="40049" xr:uid="{00000000-0005-0000-0000-0000269D0000}"/>
    <cellStyle name="Vírgula 2 5 2 2 10" xfId="40050" xr:uid="{00000000-0005-0000-0000-0000279D0000}"/>
    <cellStyle name="Vírgula 2 5 2 2 2" xfId="40051" xr:uid="{00000000-0005-0000-0000-0000289D0000}"/>
    <cellStyle name="Vírgula 2 5 2 2 2 2" xfId="40052" xr:uid="{00000000-0005-0000-0000-0000299D0000}"/>
    <cellStyle name="Vírgula 2 5 2 2 2 2 2" xfId="40053" xr:uid="{00000000-0005-0000-0000-00002A9D0000}"/>
    <cellStyle name="Vírgula 2 5 2 2 2 2 2 2" xfId="40054" xr:uid="{00000000-0005-0000-0000-00002B9D0000}"/>
    <cellStyle name="Vírgula 2 5 2 2 2 2 2 2 2" xfId="40055" xr:uid="{00000000-0005-0000-0000-00002C9D0000}"/>
    <cellStyle name="Vírgula 2 5 2 2 2 2 2 2 3" xfId="40056" xr:uid="{00000000-0005-0000-0000-00002D9D0000}"/>
    <cellStyle name="Vírgula 2 5 2 2 2 2 2 3" xfId="40057" xr:uid="{00000000-0005-0000-0000-00002E9D0000}"/>
    <cellStyle name="Vírgula 2 5 2 2 2 2 2 4" xfId="40058" xr:uid="{00000000-0005-0000-0000-00002F9D0000}"/>
    <cellStyle name="Vírgula 2 5 2 2 2 2 3" xfId="40059" xr:uid="{00000000-0005-0000-0000-0000309D0000}"/>
    <cellStyle name="Vírgula 2 5 2 2 2 2 3 2" xfId="40060" xr:uid="{00000000-0005-0000-0000-0000319D0000}"/>
    <cellStyle name="Vírgula 2 5 2 2 2 2 3 2 2" xfId="40061" xr:uid="{00000000-0005-0000-0000-0000329D0000}"/>
    <cellStyle name="Vírgula 2 5 2 2 2 2 3 2 3" xfId="40062" xr:uid="{00000000-0005-0000-0000-0000339D0000}"/>
    <cellStyle name="Vírgula 2 5 2 2 2 2 3 3" xfId="40063" xr:uid="{00000000-0005-0000-0000-0000349D0000}"/>
    <cellStyle name="Vírgula 2 5 2 2 2 2 3 4" xfId="40064" xr:uid="{00000000-0005-0000-0000-0000359D0000}"/>
    <cellStyle name="Vírgula 2 5 2 2 2 2 4" xfId="40065" xr:uid="{00000000-0005-0000-0000-0000369D0000}"/>
    <cellStyle name="Vírgula 2 5 2 2 2 2 4 2" xfId="40066" xr:uid="{00000000-0005-0000-0000-0000379D0000}"/>
    <cellStyle name="Vírgula 2 5 2 2 2 2 4 2 2" xfId="40067" xr:uid="{00000000-0005-0000-0000-0000389D0000}"/>
    <cellStyle name="Vírgula 2 5 2 2 2 2 4 2 3" xfId="40068" xr:uid="{00000000-0005-0000-0000-0000399D0000}"/>
    <cellStyle name="Vírgula 2 5 2 2 2 2 4 3" xfId="40069" xr:uid="{00000000-0005-0000-0000-00003A9D0000}"/>
    <cellStyle name="Vírgula 2 5 2 2 2 2 4 4" xfId="40070" xr:uid="{00000000-0005-0000-0000-00003B9D0000}"/>
    <cellStyle name="Vírgula 2 5 2 2 2 2 5" xfId="40071" xr:uid="{00000000-0005-0000-0000-00003C9D0000}"/>
    <cellStyle name="Vírgula 2 5 2 2 2 2 5 2" xfId="40072" xr:uid="{00000000-0005-0000-0000-00003D9D0000}"/>
    <cellStyle name="Vírgula 2 5 2 2 2 2 5 3" xfId="40073" xr:uid="{00000000-0005-0000-0000-00003E9D0000}"/>
    <cellStyle name="Vírgula 2 5 2 2 2 2 6" xfId="40074" xr:uid="{00000000-0005-0000-0000-00003F9D0000}"/>
    <cellStyle name="Vírgula 2 5 2 2 2 2 7" xfId="40075" xr:uid="{00000000-0005-0000-0000-0000409D0000}"/>
    <cellStyle name="Vírgula 2 5 2 2 2 3" xfId="40076" xr:uid="{00000000-0005-0000-0000-0000419D0000}"/>
    <cellStyle name="Vírgula 2 5 2 2 2 3 2" xfId="40077" xr:uid="{00000000-0005-0000-0000-0000429D0000}"/>
    <cellStyle name="Vírgula 2 5 2 2 2 3 2 2" xfId="40078" xr:uid="{00000000-0005-0000-0000-0000439D0000}"/>
    <cellStyle name="Vírgula 2 5 2 2 2 3 2 3" xfId="40079" xr:uid="{00000000-0005-0000-0000-0000449D0000}"/>
    <cellStyle name="Vírgula 2 5 2 2 2 3 3" xfId="40080" xr:uid="{00000000-0005-0000-0000-0000459D0000}"/>
    <cellStyle name="Vírgula 2 5 2 2 2 3 4" xfId="40081" xr:uid="{00000000-0005-0000-0000-0000469D0000}"/>
    <cellStyle name="Vírgula 2 5 2 2 2 4" xfId="40082" xr:uid="{00000000-0005-0000-0000-0000479D0000}"/>
    <cellStyle name="Vírgula 2 5 2 2 2 4 2" xfId="40083" xr:uid="{00000000-0005-0000-0000-0000489D0000}"/>
    <cellStyle name="Vírgula 2 5 2 2 2 4 2 2" xfId="40084" xr:uid="{00000000-0005-0000-0000-0000499D0000}"/>
    <cellStyle name="Vírgula 2 5 2 2 2 4 2 3" xfId="40085" xr:uid="{00000000-0005-0000-0000-00004A9D0000}"/>
    <cellStyle name="Vírgula 2 5 2 2 2 4 3" xfId="40086" xr:uid="{00000000-0005-0000-0000-00004B9D0000}"/>
    <cellStyle name="Vírgula 2 5 2 2 2 4 4" xfId="40087" xr:uid="{00000000-0005-0000-0000-00004C9D0000}"/>
    <cellStyle name="Vírgula 2 5 2 2 2 5" xfId="40088" xr:uid="{00000000-0005-0000-0000-00004D9D0000}"/>
    <cellStyle name="Vírgula 2 5 2 2 2 5 2" xfId="40089" xr:uid="{00000000-0005-0000-0000-00004E9D0000}"/>
    <cellStyle name="Vírgula 2 5 2 2 2 5 2 2" xfId="40090" xr:uid="{00000000-0005-0000-0000-00004F9D0000}"/>
    <cellStyle name="Vírgula 2 5 2 2 2 5 2 3" xfId="40091" xr:uid="{00000000-0005-0000-0000-0000509D0000}"/>
    <cellStyle name="Vírgula 2 5 2 2 2 5 3" xfId="40092" xr:uid="{00000000-0005-0000-0000-0000519D0000}"/>
    <cellStyle name="Vírgula 2 5 2 2 2 5 4" xfId="40093" xr:uid="{00000000-0005-0000-0000-0000529D0000}"/>
    <cellStyle name="Vírgula 2 5 2 2 2 6" xfId="40094" xr:uid="{00000000-0005-0000-0000-0000539D0000}"/>
    <cellStyle name="Vírgula 2 5 2 2 2 6 2" xfId="40095" xr:uid="{00000000-0005-0000-0000-0000549D0000}"/>
    <cellStyle name="Vírgula 2 5 2 2 2 6 3" xfId="40096" xr:uid="{00000000-0005-0000-0000-0000559D0000}"/>
    <cellStyle name="Vírgula 2 5 2 2 2 7" xfId="40097" xr:uid="{00000000-0005-0000-0000-0000569D0000}"/>
    <cellStyle name="Vírgula 2 5 2 2 2 8" xfId="40098" xr:uid="{00000000-0005-0000-0000-0000579D0000}"/>
    <cellStyle name="Vírgula 2 5 2 2 2 9" xfId="40099" xr:uid="{00000000-0005-0000-0000-0000589D0000}"/>
    <cellStyle name="Vírgula 2 5 2 2 3" xfId="40100" xr:uid="{00000000-0005-0000-0000-0000599D0000}"/>
    <cellStyle name="Vírgula 2 5 2 2 3 2" xfId="40101" xr:uid="{00000000-0005-0000-0000-00005A9D0000}"/>
    <cellStyle name="Vírgula 2 5 2 2 3 2 2" xfId="40102" xr:uid="{00000000-0005-0000-0000-00005B9D0000}"/>
    <cellStyle name="Vírgula 2 5 2 2 3 2 2 2" xfId="40103" xr:uid="{00000000-0005-0000-0000-00005C9D0000}"/>
    <cellStyle name="Vírgula 2 5 2 2 3 2 2 3" xfId="40104" xr:uid="{00000000-0005-0000-0000-00005D9D0000}"/>
    <cellStyle name="Vírgula 2 5 2 2 3 2 3" xfId="40105" xr:uid="{00000000-0005-0000-0000-00005E9D0000}"/>
    <cellStyle name="Vírgula 2 5 2 2 3 2 4" xfId="40106" xr:uid="{00000000-0005-0000-0000-00005F9D0000}"/>
    <cellStyle name="Vírgula 2 5 2 2 3 3" xfId="40107" xr:uid="{00000000-0005-0000-0000-0000609D0000}"/>
    <cellStyle name="Vírgula 2 5 2 2 3 3 2" xfId="40108" xr:uid="{00000000-0005-0000-0000-0000619D0000}"/>
    <cellStyle name="Vírgula 2 5 2 2 3 3 2 2" xfId="40109" xr:uid="{00000000-0005-0000-0000-0000629D0000}"/>
    <cellStyle name="Vírgula 2 5 2 2 3 3 2 3" xfId="40110" xr:uid="{00000000-0005-0000-0000-0000639D0000}"/>
    <cellStyle name="Vírgula 2 5 2 2 3 3 3" xfId="40111" xr:uid="{00000000-0005-0000-0000-0000649D0000}"/>
    <cellStyle name="Vírgula 2 5 2 2 3 3 4" xfId="40112" xr:uid="{00000000-0005-0000-0000-0000659D0000}"/>
    <cellStyle name="Vírgula 2 5 2 2 3 4" xfId="40113" xr:uid="{00000000-0005-0000-0000-0000669D0000}"/>
    <cellStyle name="Vírgula 2 5 2 2 3 4 2" xfId="40114" xr:uid="{00000000-0005-0000-0000-0000679D0000}"/>
    <cellStyle name="Vírgula 2 5 2 2 3 4 2 2" xfId="40115" xr:uid="{00000000-0005-0000-0000-0000689D0000}"/>
    <cellStyle name="Vírgula 2 5 2 2 3 4 2 3" xfId="40116" xr:uid="{00000000-0005-0000-0000-0000699D0000}"/>
    <cellStyle name="Vírgula 2 5 2 2 3 4 3" xfId="40117" xr:uid="{00000000-0005-0000-0000-00006A9D0000}"/>
    <cellStyle name="Vírgula 2 5 2 2 3 4 4" xfId="40118" xr:uid="{00000000-0005-0000-0000-00006B9D0000}"/>
    <cellStyle name="Vírgula 2 5 2 2 3 5" xfId="40119" xr:uid="{00000000-0005-0000-0000-00006C9D0000}"/>
    <cellStyle name="Vírgula 2 5 2 2 3 5 2" xfId="40120" xr:uid="{00000000-0005-0000-0000-00006D9D0000}"/>
    <cellStyle name="Vírgula 2 5 2 2 3 5 3" xfId="40121" xr:uid="{00000000-0005-0000-0000-00006E9D0000}"/>
    <cellStyle name="Vírgula 2 5 2 2 3 6" xfId="40122" xr:uid="{00000000-0005-0000-0000-00006F9D0000}"/>
    <cellStyle name="Vírgula 2 5 2 2 3 7" xfId="40123" xr:uid="{00000000-0005-0000-0000-0000709D0000}"/>
    <cellStyle name="Vírgula 2 5 2 2 4" xfId="40124" xr:uid="{00000000-0005-0000-0000-0000719D0000}"/>
    <cellStyle name="Vírgula 2 5 2 2 4 2" xfId="40125" xr:uid="{00000000-0005-0000-0000-0000729D0000}"/>
    <cellStyle name="Vírgula 2 5 2 2 4 2 2" xfId="40126" xr:uid="{00000000-0005-0000-0000-0000739D0000}"/>
    <cellStyle name="Vírgula 2 5 2 2 4 2 3" xfId="40127" xr:uid="{00000000-0005-0000-0000-0000749D0000}"/>
    <cellStyle name="Vírgula 2 5 2 2 4 3" xfId="40128" xr:uid="{00000000-0005-0000-0000-0000759D0000}"/>
    <cellStyle name="Vírgula 2 5 2 2 4 4" xfId="40129" xr:uid="{00000000-0005-0000-0000-0000769D0000}"/>
    <cellStyle name="Vírgula 2 5 2 2 5" xfId="40130" xr:uid="{00000000-0005-0000-0000-0000779D0000}"/>
    <cellStyle name="Vírgula 2 5 2 2 5 2" xfId="40131" xr:uid="{00000000-0005-0000-0000-0000789D0000}"/>
    <cellStyle name="Vírgula 2 5 2 2 5 2 2" xfId="40132" xr:uid="{00000000-0005-0000-0000-0000799D0000}"/>
    <cellStyle name="Vírgula 2 5 2 2 5 2 3" xfId="40133" xr:uid="{00000000-0005-0000-0000-00007A9D0000}"/>
    <cellStyle name="Vírgula 2 5 2 2 5 3" xfId="40134" xr:uid="{00000000-0005-0000-0000-00007B9D0000}"/>
    <cellStyle name="Vírgula 2 5 2 2 5 4" xfId="40135" xr:uid="{00000000-0005-0000-0000-00007C9D0000}"/>
    <cellStyle name="Vírgula 2 5 2 2 6" xfId="40136" xr:uid="{00000000-0005-0000-0000-00007D9D0000}"/>
    <cellStyle name="Vírgula 2 5 2 2 6 2" xfId="40137" xr:uid="{00000000-0005-0000-0000-00007E9D0000}"/>
    <cellStyle name="Vírgula 2 5 2 2 6 2 2" xfId="40138" xr:uid="{00000000-0005-0000-0000-00007F9D0000}"/>
    <cellStyle name="Vírgula 2 5 2 2 6 2 3" xfId="40139" xr:uid="{00000000-0005-0000-0000-0000809D0000}"/>
    <cellStyle name="Vírgula 2 5 2 2 6 3" xfId="40140" xr:uid="{00000000-0005-0000-0000-0000819D0000}"/>
    <cellStyle name="Vírgula 2 5 2 2 6 4" xfId="40141" xr:uid="{00000000-0005-0000-0000-0000829D0000}"/>
    <cellStyle name="Vírgula 2 5 2 2 7" xfId="40142" xr:uid="{00000000-0005-0000-0000-0000839D0000}"/>
    <cellStyle name="Vírgula 2 5 2 2 7 2" xfId="40143" xr:uid="{00000000-0005-0000-0000-0000849D0000}"/>
    <cellStyle name="Vírgula 2 5 2 2 7 3" xfId="40144" xr:uid="{00000000-0005-0000-0000-0000859D0000}"/>
    <cellStyle name="Vírgula 2 5 2 2 8" xfId="40145" xr:uid="{00000000-0005-0000-0000-0000869D0000}"/>
    <cellStyle name="Vírgula 2 5 2 2 9" xfId="40146" xr:uid="{00000000-0005-0000-0000-0000879D0000}"/>
    <cellStyle name="Vírgula 2 5 2 3" xfId="40147" xr:uid="{00000000-0005-0000-0000-0000889D0000}"/>
    <cellStyle name="Vírgula 2 5 2 3 10" xfId="40148" xr:uid="{00000000-0005-0000-0000-0000899D0000}"/>
    <cellStyle name="Vírgula 2 5 2 3 2" xfId="40149" xr:uid="{00000000-0005-0000-0000-00008A9D0000}"/>
    <cellStyle name="Vírgula 2 5 2 3 2 2" xfId="40150" xr:uid="{00000000-0005-0000-0000-00008B9D0000}"/>
    <cellStyle name="Vírgula 2 5 2 3 2 2 2" xfId="40151" xr:uid="{00000000-0005-0000-0000-00008C9D0000}"/>
    <cellStyle name="Vírgula 2 5 2 3 2 2 2 2" xfId="40152" xr:uid="{00000000-0005-0000-0000-00008D9D0000}"/>
    <cellStyle name="Vírgula 2 5 2 3 2 2 2 3" xfId="40153" xr:uid="{00000000-0005-0000-0000-00008E9D0000}"/>
    <cellStyle name="Vírgula 2 5 2 3 2 2 3" xfId="40154" xr:uid="{00000000-0005-0000-0000-00008F9D0000}"/>
    <cellStyle name="Vírgula 2 5 2 3 2 2 4" xfId="40155" xr:uid="{00000000-0005-0000-0000-0000909D0000}"/>
    <cellStyle name="Vírgula 2 5 2 3 2 3" xfId="40156" xr:uid="{00000000-0005-0000-0000-0000919D0000}"/>
    <cellStyle name="Vírgula 2 5 2 3 2 3 2" xfId="40157" xr:uid="{00000000-0005-0000-0000-0000929D0000}"/>
    <cellStyle name="Vírgula 2 5 2 3 2 3 2 2" xfId="40158" xr:uid="{00000000-0005-0000-0000-0000939D0000}"/>
    <cellStyle name="Vírgula 2 5 2 3 2 3 2 3" xfId="40159" xr:uid="{00000000-0005-0000-0000-0000949D0000}"/>
    <cellStyle name="Vírgula 2 5 2 3 2 3 3" xfId="40160" xr:uid="{00000000-0005-0000-0000-0000959D0000}"/>
    <cellStyle name="Vírgula 2 5 2 3 2 3 4" xfId="40161" xr:uid="{00000000-0005-0000-0000-0000969D0000}"/>
    <cellStyle name="Vírgula 2 5 2 3 2 4" xfId="40162" xr:uid="{00000000-0005-0000-0000-0000979D0000}"/>
    <cellStyle name="Vírgula 2 5 2 3 2 4 2" xfId="40163" xr:uid="{00000000-0005-0000-0000-0000989D0000}"/>
    <cellStyle name="Vírgula 2 5 2 3 2 4 2 2" xfId="40164" xr:uid="{00000000-0005-0000-0000-0000999D0000}"/>
    <cellStyle name="Vírgula 2 5 2 3 2 4 2 3" xfId="40165" xr:uid="{00000000-0005-0000-0000-00009A9D0000}"/>
    <cellStyle name="Vírgula 2 5 2 3 2 4 3" xfId="40166" xr:uid="{00000000-0005-0000-0000-00009B9D0000}"/>
    <cellStyle name="Vírgula 2 5 2 3 2 4 4" xfId="40167" xr:uid="{00000000-0005-0000-0000-00009C9D0000}"/>
    <cellStyle name="Vírgula 2 5 2 3 2 5" xfId="40168" xr:uid="{00000000-0005-0000-0000-00009D9D0000}"/>
    <cellStyle name="Vírgula 2 5 2 3 2 5 2" xfId="40169" xr:uid="{00000000-0005-0000-0000-00009E9D0000}"/>
    <cellStyle name="Vírgula 2 5 2 3 2 5 3" xfId="40170" xr:uid="{00000000-0005-0000-0000-00009F9D0000}"/>
    <cellStyle name="Vírgula 2 5 2 3 2 6" xfId="40171" xr:uid="{00000000-0005-0000-0000-0000A09D0000}"/>
    <cellStyle name="Vírgula 2 5 2 3 2 7" xfId="40172" xr:uid="{00000000-0005-0000-0000-0000A19D0000}"/>
    <cellStyle name="Vírgula 2 5 2 3 3" xfId="40173" xr:uid="{00000000-0005-0000-0000-0000A29D0000}"/>
    <cellStyle name="Vírgula 2 5 2 3 4" xfId="40174" xr:uid="{00000000-0005-0000-0000-0000A39D0000}"/>
    <cellStyle name="Vírgula 2 5 2 3 4 2" xfId="40175" xr:uid="{00000000-0005-0000-0000-0000A49D0000}"/>
    <cellStyle name="Vírgula 2 5 2 3 4 2 2" xfId="40176" xr:uid="{00000000-0005-0000-0000-0000A59D0000}"/>
    <cellStyle name="Vírgula 2 5 2 3 4 2 3" xfId="40177" xr:uid="{00000000-0005-0000-0000-0000A69D0000}"/>
    <cellStyle name="Vírgula 2 5 2 3 4 3" xfId="40178" xr:uid="{00000000-0005-0000-0000-0000A79D0000}"/>
    <cellStyle name="Vírgula 2 5 2 3 4 4" xfId="40179" xr:uid="{00000000-0005-0000-0000-0000A89D0000}"/>
    <cellStyle name="Vírgula 2 5 2 3 5" xfId="40180" xr:uid="{00000000-0005-0000-0000-0000A99D0000}"/>
    <cellStyle name="Vírgula 2 5 2 3 5 2" xfId="40181" xr:uid="{00000000-0005-0000-0000-0000AA9D0000}"/>
    <cellStyle name="Vírgula 2 5 2 3 5 2 2" xfId="40182" xr:uid="{00000000-0005-0000-0000-0000AB9D0000}"/>
    <cellStyle name="Vírgula 2 5 2 3 5 2 3" xfId="40183" xr:uid="{00000000-0005-0000-0000-0000AC9D0000}"/>
    <cellStyle name="Vírgula 2 5 2 3 5 3" xfId="40184" xr:uid="{00000000-0005-0000-0000-0000AD9D0000}"/>
    <cellStyle name="Vírgula 2 5 2 3 5 4" xfId="40185" xr:uid="{00000000-0005-0000-0000-0000AE9D0000}"/>
    <cellStyle name="Vírgula 2 5 2 3 6" xfId="40186" xr:uid="{00000000-0005-0000-0000-0000AF9D0000}"/>
    <cellStyle name="Vírgula 2 5 2 3 6 2" xfId="40187" xr:uid="{00000000-0005-0000-0000-0000B09D0000}"/>
    <cellStyle name="Vírgula 2 5 2 3 6 2 2" xfId="40188" xr:uid="{00000000-0005-0000-0000-0000B19D0000}"/>
    <cellStyle name="Vírgula 2 5 2 3 6 2 3" xfId="40189" xr:uid="{00000000-0005-0000-0000-0000B29D0000}"/>
    <cellStyle name="Vírgula 2 5 2 3 6 3" xfId="40190" xr:uid="{00000000-0005-0000-0000-0000B39D0000}"/>
    <cellStyle name="Vírgula 2 5 2 3 6 4" xfId="40191" xr:uid="{00000000-0005-0000-0000-0000B49D0000}"/>
    <cellStyle name="Vírgula 2 5 2 3 7" xfId="40192" xr:uid="{00000000-0005-0000-0000-0000B59D0000}"/>
    <cellStyle name="Vírgula 2 5 2 3 7 2" xfId="40193" xr:uid="{00000000-0005-0000-0000-0000B69D0000}"/>
    <cellStyle name="Vírgula 2 5 2 3 7 3" xfId="40194" xr:uid="{00000000-0005-0000-0000-0000B79D0000}"/>
    <cellStyle name="Vírgula 2 5 2 3 8" xfId="40195" xr:uid="{00000000-0005-0000-0000-0000B89D0000}"/>
    <cellStyle name="Vírgula 2 5 2 3 9" xfId="40196" xr:uid="{00000000-0005-0000-0000-0000B99D0000}"/>
    <cellStyle name="Vírgula 2 5 2 4" xfId="40197" xr:uid="{00000000-0005-0000-0000-0000BA9D0000}"/>
    <cellStyle name="Vírgula 2 5 2 4 2" xfId="40198" xr:uid="{00000000-0005-0000-0000-0000BB9D0000}"/>
    <cellStyle name="Vírgula 2 5 2 4 2 2" xfId="40199" xr:uid="{00000000-0005-0000-0000-0000BC9D0000}"/>
    <cellStyle name="Vírgula 2 5 2 4 2 2 2" xfId="40200" xr:uid="{00000000-0005-0000-0000-0000BD9D0000}"/>
    <cellStyle name="Vírgula 2 5 2 4 2 2 3" xfId="40201" xr:uid="{00000000-0005-0000-0000-0000BE9D0000}"/>
    <cellStyle name="Vírgula 2 5 2 4 2 3" xfId="40202" xr:uid="{00000000-0005-0000-0000-0000BF9D0000}"/>
    <cellStyle name="Vírgula 2 5 2 4 2 4" xfId="40203" xr:uid="{00000000-0005-0000-0000-0000C09D0000}"/>
    <cellStyle name="Vírgula 2 5 2 4 3" xfId="40204" xr:uid="{00000000-0005-0000-0000-0000C19D0000}"/>
    <cellStyle name="Vírgula 2 5 2 4 3 2" xfId="40205" xr:uid="{00000000-0005-0000-0000-0000C29D0000}"/>
    <cellStyle name="Vírgula 2 5 2 4 3 2 2" xfId="40206" xr:uid="{00000000-0005-0000-0000-0000C39D0000}"/>
    <cellStyle name="Vírgula 2 5 2 4 3 2 3" xfId="40207" xr:uid="{00000000-0005-0000-0000-0000C49D0000}"/>
    <cellStyle name="Vírgula 2 5 2 4 3 3" xfId="40208" xr:uid="{00000000-0005-0000-0000-0000C59D0000}"/>
    <cellStyle name="Vírgula 2 5 2 4 3 4" xfId="40209" xr:uid="{00000000-0005-0000-0000-0000C69D0000}"/>
    <cellStyle name="Vírgula 2 5 2 4 4" xfId="40210" xr:uid="{00000000-0005-0000-0000-0000C79D0000}"/>
    <cellStyle name="Vírgula 2 5 2 4 4 2" xfId="40211" xr:uid="{00000000-0005-0000-0000-0000C89D0000}"/>
    <cellStyle name="Vírgula 2 5 2 4 4 2 2" xfId="40212" xr:uid="{00000000-0005-0000-0000-0000C99D0000}"/>
    <cellStyle name="Vírgula 2 5 2 4 4 2 3" xfId="40213" xr:uid="{00000000-0005-0000-0000-0000CA9D0000}"/>
    <cellStyle name="Vírgula 2 5 2 4 4 3" xfId="40214" xr:uid="{00000000-0005-0000-0000-0000CB9D0000}"/>
    <cellStyle name="Vírgula 2 5 2 4 4 4" xfId="40215" xr:uid="{00000000-0005-0000-0000-0000CC9D0000}"/>
    <cellStyle name="Vírgula 2 5 2 4 5" xfId="40216" xr:uid="{00000000-0005-0000-0000-0000CD9D0000}"/>
    <cellStyle name="Vírgula 2 5 2 4 5 2" xfId="40217" xr:uid="{00000000-0005-0000-0000-0000CE9D0000}"/>
    <cellStyle name="Vírgula 2 5 2 4 5 3" xfId="40218" xr:uid="{00000000-0005-0000-0000-0000CF9D0000}"/>
    <cellStyle name="Vírgula 2 5 2 4 6" xfId="40219" xr:uid="{00000000-0005-0000-0000-0000D09D0000}"/>
    <cellStyle name="Vírgula 2 5 2 4 7" xfId="40220" xr:uid="{00000000-0005-0000-0000-0000D19D0000}"/>
    <cellStyle name="Vírgula 2 5 2 4 8" xfId="40221" xr:uid="{00000000-0005-0000-0000-0000D29D0000}"/>
    <cellStyle name="Vírgula 2 5 2 5" xfId="40222" xr:uid="{00000000-0005-0000-0000-0000D39D0000}"/>
    <cellStyle name="Vírgula 2 5 2 5 2" xfId="40223" xr:uid="{00000000-0005-0000-0000-0000D49D0000}"/>
    <cellStyle name="Vírgula 2 5 2 5 2 2" xfId="40224" xr:uid="{00000000-0005-0000-0000-0000D59D0000}"/>
    <cellStyle name="Vírgula 2 5 2 5 2 3" xfId="40225" xr:uid="{00000000-0005-0000-0000-0000D69D0000}"/>
    <cellStyle name="Vírgula 2 5 2 5 3" xfId="40226" xr:uid="{00000000-0005-0000-0000-0000D79D0000}"/>
    <cellStyle name="Vírgula 2 5 2 5 4" xfId="40227" xr:uid="{00000000-0005-0000-0000-0000D89D0000}"/>
    <cellStyle name="Vírgula 2 5 2 6" xfId="40228" xr:uid="{00000000-0005-0000-0000-0000D99D0000}"/>
    <cellStyle name="Vírgula 2 5 2 6 2" xfId="40229" xr:uid="{00000000-0005-0000-0000-0000DA9D0000}"/>
    <cellStyle name="Vírgula 2 5 2 6 2 2" xfId="40230" xr:uid="{00000000-0005-0000-0000-0000DB9D0000}"/>
    <cellStyle name="Vírgula 2 5 2 6 2 3" xfId="40231" xr:uid="{00000000-0005-0000-0000-0000DC9D0000}"/>
    <cellStyle name="Vírgula 2 5 2 6 3" xfId="40232" xr:uid="{00000000-0005-0000-0000-0000DD9D0000}"/>
    <cellStyle name="Vírgula 2 5 2 6 4" xfId="40233" xr:uid="{00000000-0005-0000-0000-0000DE9D0000}"/>
    <cellStyle name="Vírgula 2 5 2 7" xfId="40234" xr:uid="{00000000-0005-0000-0000-0000DF9D0000}"/>
    <cellStyle name="Vírgula 2 5 2 7 2" xfId="40235" xr:uid="{00000000-0005-0000-0000-0000E09D0000}"/>
    <cellStyle name="Vírgula 2 5 2 7 2 2" xfId="40236" xr:uid="{00000000-0005-0000-0000-0000E19D0000}"/>
    <cellStyle name="Vírgula 2 5 2 7 2 3" xfId="40237" xr:uid="{00000000-0005-0000-0000-0000E29D0000}"/>
    <cellStyle name="Vírgula 2 5 2 7 3" xfId="40238" xr:uid="{00000000-0005-0000-0000-0000E39D0000}"/>
    <cellStyle name="Vírgula 2 5 2 7 4" xfId="40239" xr:uid="{00000000-0005-0000-0000-0000E49D0000}"/>
    <cellStyle name="Vírgula 2 5 2 8" xfId="40240" xr:uid="{00000000-0005-0000-0000-0000E59D0000}"/>
    <cellStyle name="Vírgula 2 5 2 8 2" xfId="40241" xr:uid="{00000000-0005-0000-0000-0000E69D0000}"/>
    <cellStyle name="Vírgula 2 5 2 8 3" xfId="40242" xr:uid="{00000000-0005-0000-0000-0000E79D0000}"/>
    <cellStyle name="Vírgula 2 5 2 9" xfId="40243" xr:uid="{00000000-0005-0000-0000-0000E89D0000}"/>
    <cellStyle name="Vírgula 2 5 20" xfId="40244" xr:uid="{00000000-0005-0000-0000-0000E99D0000}"/>
    <cellStyle name="Vírgula 2 5 21" xfId="40245" xr:uid="{00000000-0005-0000-0000-0000EA9D0000}"/>
    <cellStyle name="Vírgula 2 5 3" xfId="40246" xr:uid="{00000000-0005-0000-0000-0000EB9D0000}"/>
    <cellStyle name="Vírgula 2 5 3 10" xfId="40247" xr:uid="{00000000-0005-0000-0000-0000EC9D0000}"/>
    <cellStyle name="Vírgula 2 5 3 11" xfId="40248" xr:uid="{00000000-0005-0000-0000-0000ED9D0000}"/>
    <cellStyle name="Vírgula 2 5 3 2" xfId="40249" xr:uid="{00000000-0005-0000-0000-0000EE9D0000}"/>
    <cellStyle name="Vírgula 2 5 3 2 2" xfId="40250" xr:uid="{00000000-0005-0000-0000-0000EF9D0000}"/>
    <cellStyle name="Vírgula 2 5 3 2 2 2" xfId="40251" xr:uid="{00000000-0005-0000-0000-0000F09D0000}"/>
    <cellStyle name="Vírgula 2 5 3 2 2 2 2" xfId="40252" xr:uid="{00000000-0005-0000-0000-0000F19D0000}"/>
    <cellStyle name="Vírgula 2 5 3 2 2 2 2 2" xfId="40253" xr:uid="{00000000-0005-0000-0000-0000F29D0000}"/>
    <cellStyle name="Vírgula 2 5 3 2 2 2 2 3" xfId="40254" xr:uid="{00000000-0005-0000-0000-0000F39D0000}"/>
    <cellStyle name="Vírgula 2 5 3 2 2 2 3" xfId="40255" xr:uid="{00000000-0005-0000-0000-0000F49D0000}"/>
    <cellStyle name="Vírgula 2 5 3 2 2 2 4" xfId="40256" xr:uid="{00000000-0005-0000-0000-0000F59D0000}"/>
    <cellStyle name="Vírgula 2 5 3 2 2 3" xfId="40257" xr:uid="{00000000-0005-0000-0000-0000F69D0000}"/>
    <cellStyle name="Vírgula 2 5 3 2 2 3 2" xfId="40258" xr:uid="{00000000-0005-0000-0000-0000F79D0000}"/>
    <cellStyle name="Vírgula 2 5 3 2 2 3 2 2" xfId="40259" xr:uid="{00000000-0005-0000-0000-0000F89D0000}"/>
    <cellStyle name="Vírgula 2 5 3 2 2 3 2 3" xfId="40260" xr:uid="{00000000-0005-0000-0000-0000F99D0000}"/>
    <cellStyle name="Vírgula 2 5 3 2 2 3 3" xfId="40261" xr:uid="{00000000-0005-0000-0000-0000FA9D0000}"/>
    <cellStyle name="Vírgula 2 5 3 2 2 3 4" xfId="40262" xr:uid="{00000000-0005-0000-0000-0000FB9D0000}"/>
    <cellStyle name="Vírgula 2 5 3 2 2 4" xfId="40263" xr:uid="{00000000-0005-0000-0000-0000FC9D0000}"/>
    <cellStyle name="Vírgula 2 5 3 2 2 4 2" xfId="40264" xr:uid="{00000000-0005-0000-0000-0000FD9D0000}"/>
    <cellStyle name="Vírgula 2 5 3 2 2 4 2 2" xfId="40265" xr:uid="{00000000-0005-0000-0000-0000FE9D0000}"/>
    <cellStyle name="Vírgula 2 5 3 2 2 4 2 3" xfId="40266" xr:uid="{00000000-0005-0000-0000-0000FF9D0000}"/>
    <cellStyle name="Vírgula 2 5 3 2 2 4 3" xfId="40267" xr:uid="{00000000-0005-0000-0000-0000009E0000}"/>
    <cellStyle name="Vírgula 2 5 3 2 2 4 4" xfId="40268" xr:uid="{00000000-0005-0000-0000-0000019E0000}"/>
    <cellStyle name="Vírgula 2 5 3 2 2 5" xfId="40269" xr:uid="{00000000-0005-0000-0000-0000029E0000}"/>
    <cellStyle name="Vírgula 2 5 3 2 2 5 2" xfId="40270" xr:uid="{00000000-0005-0000-0000-0000039E0000}"/>
    <cellStyle name="Vírgula 2 5 3 2 2 5 3" xfId="40271" xr:uid="{00000000-0005-0000-0000-0000049E0000}"/>
    <cellStyle name="Vírgula 2 5 3 2 2 6" xfId="40272" xr:uid="{00000000-0005-0000-0000-0000059E0000}"/>
    <cellStyle name="Vírgula 2 5 3 2 2 7" xfId="40273" xr:uid="{00000000-0005-0000-0000-0000069E0000}"/>
    <cellStyle name="Vírgula 2 5 3 2 2 8" xfId="40274" xr:uid="{00000000-0005-0000-0000-0000079E0000}"/>
    <cellStyle name="Vírgula 2 5 3 2 3" xfId="40275" xr:uid="{00000000-0005-0000-0000-0000089E0000}"/>
    <cellStyle name="Vírgula 2 5 3 2 3 2" xfId="40276" xr:uid="{00000000-0005-0000-0000-0000099E0000}"/>
    <cellStyle name="Vírgula 2 5 3 2 3 2 2" xfId="40277" xr:uid="{00000000-0005-0000-0000-00000A9E0000}"/>
    <cellStyle name="Vírgula 2 5 3 2 3 2 3" xfId="40278" xr:uid="{00000000-0005-0000-0000-00000B9E0000}"/>
    <cellStyle name="Vírgula 2 5 3 2 3 3" xfId="40279" xr:uid="{00000000-0005-0000-0000-00000C9E0000}"/>
    <cellStyle name="Vírgula 2 5 3 2 3 4" xfId="40280" xr:uid="{00000000-0005-0000-0000-00000D9E0000}"/>
    <cellStyle name="Vírgula 2 5 3 2 4" xfId="40281" xr:uid="{00000000-0005-0000-0000-00000E9E0000}"/>
    <cellStyle name="Vírgula 2 5 3 2 4 2" xfId="40282" xr:uid="{00000000-0005-0000-0000-00000F9E0000}"/>
    <cellStyle name="Vírgula 2 5 3 2 4 2 2" xfId="40283" xr:uid="{00000000-0005-0000-0000-0000109E0000}"/>
    <cellStyle name="Vírgula 2 5 3 2 4 2 3" xfId="40284" xr:uid="{00000000-0005-0000-0000-0000119E0000}"/>
    <cellStyle name="Vírgula 2 5 3 2 4 3" xfId="40285" xr:uid="{00000000-0005-0000-0000-0000129E0000}"/>
    <cellStyle name="Vírgula 2 5 3 2 4 4" xfId="40286" xr:uid="{00000000-0005-0000-0000-0000139E0000}"/>
    <cellStyle name="Vírgula 2 5 3 2 5" xfId="40287" xr:uid="{00000000-0005-0000-0000-0000149E0000}"/>
    <cellStyle name="Vírgula 2 5 3 2 5 2" xfId="40288" xr:uid="{00000000-0005-0000-0000-0000159E0000}"/>
    <cellStyle name="Vírgula 2 5 3 2 5 2 2" xfId="40289" xr:uid="{00000000-0005-0000-0000-0000169E0000}"/>
    <cellStyle name="Vírgula 2 5 3 2 5 2 3" xfId="40290" xr:uid="{00000000-0005-0000-0000-0000179E0000}"/>
    <cellStyle name="Vírgula 2 5 3 2 5 3" xfId="40291" xr:uid="{00000000-0005-0000-0000-0000189E0000}"/>
    <cellStyle name="Vírgula 2 5 3 2 5 4" xfId="40292" xr:uid="{00000000-0005-0000-0000-0000199E0000}"/>
    <cellStyle name="Vírgula 2 5 3 2 6" xfId="40293" xr:uid="{00000000-0005-0000-0000-00001A9E0000}"/>
    <cellStyle name="Vírgula 2 5 3 2 6 2" xfId="40294" xr:uid="{00000000-0005-0000-0000-00001B9E0000}"/>
    <cellStyle name="Vírgula 2 5 3 2 6 3" xfId="40295" xr:uid="{00000000-0005-0000-0000-00001C9E0000}"/>
    <cellStyle name="Vírgula 2 5 3 2 7" xfId="40296" xr:uid="{00000000-0005-0000-0000-00001D9E0000}"/>
    <cellStyle name="Vírgula 2 5 3 2 8" xfId="40297" xr:uid="{00000000-0005-0000-0000-00001E9E0000}"/>
    <cellStyle name="Vírgula 2 5 3 2 9" xfId="40298" xr:uid="{00000000-0005-0000-0000-00001F9E0000}"/>
    <cellStyle name="Vírgula 2 5 3 3" xfId="40299" xr:uid="{00000000-0005-0000-0000-0000209E0000}"/>
    <cellStyle name="Vírgula 2 5 3 3 2" xfId="40300" xr:uid="{00000000-0005-0000-0000-0000219E0000}"/>
    <cellStyle name="Vírgula 2 5 3 3 2 2" xfId="40301" xr:uid="{00000000-0005-0000-0000-0000229E0000}"/>
    <cellStyle name="Vírgula 2 5 3 3 2 2 2" xfId="40302" xr:uid="{00000000-0005-0000-0000-0000239E0000}"/>
    <cellStyle name="Vírgula 2 5 3 3 2 2 3" xfId="40303" xr:uid="{00000000-0005-0000-0000-0000249E0000}"/>
    <cellStyle name="Vírgula 2 5 3 3 2 3" xfId="40304" xr:uid="{00000000-0005-0000-0000-0000259E0000}"/>
    <cellStyle name="Vírgula 2 5 3 3 2 4" xfId="40305" xr:uid="{00000000-0005-0000-0000-0000269E0000}"/>
    <cellStyle name="Vírgula 2 5 3 3 3" xfId="40306" xr:uid="{00000000-0005-0000-0000-0000279E0000}"/>
    <cellStyle name="Vírgula 2 5 3 3 3 2" xfId="40307" xr:uid="{00000000-0005-0000-0000-0000289E0000}"/>
    <cellStyle name="Vírgula 2 5 3 3 3 2 2" xfId="40308" xr:uid="{00000000-0005-0000-0000-0000299E0000}"/>
    <cellStyle name="Vírgula 2 5 3 3 3 2 3" xfId="40309" xr:uid="{00000000-0005-0000-0000-00002A9E0000}"/>
    <cellStyle name="Vírgula 2 5 3 3 3 3" xfId="40310" xr:uid="{00000000-0005-0000-0000-00002B9E0000}"/>
    <cellStyle name="Vírgula 2 5 3 3 3 4" xfId="40311" xr:uid="{00000000-0005-0000-0000-00002C9E0000}"/>
    <cellStyle name="Vírgula 2 5 3 3 4" xfId="40312" xr:uid="{00000000-0005-0000-0000-00002D9E0000}"/>
    <cellStyle name="Vírgula 2 5 3 3 4 2" xfId="40313" xr:uid="{00000000-0005-0000-0000-00002E9E0000}"/>
    <cellStyle name="Vírgula 2 5 3 3 4 2 2" xfId="40314" xr:uid="{00000000-0005-0000-0000-00002F9E0000}"/>
    <cellStyle name="Vírgula 2 5 3 3 4 2 3" xfId="40315" xr:uid="{00000000-0005-0000-0000-0000309E0000}"/>
    <cellStyle name="Vírgula 2 5 3 3 4 3" xfId="40316" xr:uid="{00000000-0005-0000-0000-0000319E0000}"/>
    <cellStyle name="Vírgula 2 5 3 3 4 4" xfId="40317" xr:uid="{00000000-0005-0000-0000-0000329E0000}"/>
    <cellStyle name="Vírgula 2 5 3 3 5" xfId="40318" xr:uid="{00000000-0005-0000-0000-0000339E0000}"/>
    <cellStyle name="Vírgula 2 5 3 3 5 2" xfId="40319" xr:uid="{00000000-0005-0000-0000-0000349E0000}"/>
    <cellStyle name="Vírgula 2 5 3 3 5 3" xfId="40320" xr:uid="{00000000-0005-0000-0000-0000359E0000}"/>
    <cellStyle name="Vírgula 2 5 3 3 6" xfId="40321" xr:uid="{00000000-0005-0000-0000-0000369E0000}"/>
    <cellStyle name="Vírgula 2 5 3 3 7" xfId="40322" xr:uid="{00000000-0005-0000-0000-0000379E0000}"/>
    <cellStyle name="Vírgula 2 5 3 3 8" xfId="40323" xr:uid="{00000000-0005-0000-0000-0000389E0000}"/>
    <cellStyle name="Vírgula 2 5 3 4" xfId="40324" xr:uid="{00000000-0005-0000-0000-0000399E0000}"/>
    <cellStyle name="Vírgula 2 5 3 5" xfId="40325" xr:uid="{00000000-0005-0000-0000-00003A9E0000}"/>
    <cellStyle name="Vírgula 2 5 3 5 2" xfId="40326" xr:uid="{00000000-0005-0000-0000-00003B9E0000}"/>
    <cellStyle name="Vírgula 2 5 3 5 2 2" xfId="40327" xr:uid="{00000000-0005-0000-0000-00003C9E0000}"/>
    <cellStyle name="Vírgula 2 5 3 5 2 3" xfId="40328" xr:uid="{00000000-0005-0000-0000-00003D9E0000}"/>
    <cellStyle name="Vírgula 2 5 3 5 3" xfId="40329" xr:uid="{00000000-0005-0000-0000-00003E9E0000}"/>
    <cellStyle name="Vírgula 2 5 3 5 4" xfId="40330" xr:uid="{00000000-0005-0000-0000-00003F9E0000}"/>
    <cellStyle name="Vírgula 2 5 3 6" xfId="40331" xr:uid="{00000000-0005-0000-0000-0000409E0000}"/>
    <cellStyle name="Vírgula 2 5 3 6 2" xfId="40332" xr:uid="{00000000-0005-0000-0000-0000419E0000}"/>
    <cellStyle name="Vírgula 2 5 3 6 2 2" xfId="40333" xr:uid="{00000000-0005-0000-0000-0000429E0000}"/>
    <cellStyle name="Vírgula 2 5 3 6 2 3" xfId="40334" xr:uid="{00000000-0005-0000-0000-0000439E0000}"/>
    <cellStyle name="Vírgula 2 5 3 6 3" xfId="40335" xr:uid="{00000000-0005-0000-0000-0000449E0000}"/>
    <cellStyle name="Vírgula 2 5 3 6 4" xfId="40336" xr:uid="{00000000-0005-0000-0000-0000459E0000}"/>
    <cellStyle name="Vírgula 2 5 3 7" xfId="40337" xr:uid="{00000000-0005-0000-0000-0000469E0000}"/>
    <cellStyle name="Vírgula 2 5 3 7 2" xfId="40338" xr:uid="{00000000-0005-0000-0000-0000479E0000}"/>
    <cellStyle name="Vírgula 2 5 3 7 2 2" xfId="40339" xr:uid="{00000000-0005-0000-0000-0000489E0000}"/>
    <cellStyle name="Vírgula 2 5 3 7 2 3" xfId="40340" xr:uid="{00000000-0005-0000-0000-0000499E0000}"/>
    <cellStyle name="Vírgula 2 5 3 7 3" xfId="40341" xr:uid="{00000000-0005-0000-0000-00004A9E0000}"/>
    <cellStyle name="Vírgula 2 5 3 7 4" xfId="40342" xr:uid="{00000000-0005-0000-0000-00004B9E0000}"/>
    <cellStyle name="Vírgula 2 5 3 8" xfId="40343" xr:uid="{00000000-0005-0000-0000-00004C9E0000}"/>
    <cellStyle name="Vírgula 2 5 3 8 2" xfId="40344" xr:uid="{00000000-0005-0000-0000-00004D9E0000}"/>
    <cellStyle name="Vírgula 2 5 3 8 3" xfId="40345" xr:uid="{00000000-0005-0000-0000-00004E9E0000}"/>
    <cellStyle name="Vírgula 2 5 3 9" xfId="40346" xr:uid="{00000000-0005-0000-0000-00004F9E0000}"/>
    <cellStyle name="Vírgula 2 5 4" xfId="40347" xr:uid="{00000000-0005-0000-0000-0000509E0000}"/>
    <cellStyle name="Vírgula 2 5 4 10" xfId="40348" xr:uid="{00000000-0005-0000-0000-0000519E0000}"/>
    <cellStyle name="Vírgula 2 5 4 11" xfId="40349" xr:uid="{00000000-0005-0000-0000-0000529E0000}"/>
    <cellStyle name="Vírgula 2 5 4 2" xfId="40350" xr:uid="{00000000-0005-0000-0000-0000539E0000}"/>
    <cellStyle name="Vírgula 2 5 4 2 2" xfId="40351" xr:uid="{00000000-0005-0000-0000-0000549E0000}"/>
    <cellStyle name="Vírgula 2 5 4 2 2 2" xfId="40352" xr:uid="{00000000-0005-0000-0000-0000559E0000}"/>
    <cellStyle name="Vírgula 2 5 4 2 2 2 2" xfId="40353" xr:uid="{00000000-0005-0000-0000-0000569E0000}"/>
    <cellStyle name="Vírgula 2 5 4 2 2 2 2 2" xfId="40354" xr:uid="{00000000-0005-0000-0000-0000579E0000}"/>
    <cellStyle name="Vírgula 2 5 4 2 2 2 2 3" xfId="40355" xr:uid="{00000000-0005-0000-0000-0000589E0000}"/>
    <cellStyle name="Vírgula 2 5 4 2 2 2 3" xfId="40356" xr:uid="{00000000-0005-0000-0000-0000599E0000}"/>
    <cellStyle name="Vírgula 2 5 4 2 2 2 4" xfId="40357" xr:uid="{00000000-0005-0000-0000-00005A9E0000}"/>
    <cellStyle name="Vírgula 2 5 4 2 2 3" xfId="40358" xr:uid="{00000000-0005-0000-0000-00005B9E0000}"/>
    <cellStyle name="Vírgula 2 5 4 2 2 3 2" xfId="40359" xr:uid="{00000000-0005-0000-0000-00005C9E0000}"/>
    <cellStyle name="Vírgula 2 5 4 2 2 3 2 2" xfId="40360" xr:uid="{00000000-0005-0000-0000-00005D9E0000}"/>
    <cellStyle name="Vírgula 2 5 4 2 2 3 2 3" xfId="40361" xr:uid="{00000000-0005-0000-0000-00005E9E0000}"/>
    <cellStyle name="Vírgula 2 5 4 2 2 3 3" xfId="40362" xr:uid="{00000000-0005-0000-0000-00005F9E0000}"/>
    <cellStyle name="Vírgula 2 5 4 2 2 3 4" xfId="40363" xr:uid="{00000000-0005-0000-0000-0000609E0000}"/>
    <cellStyle name="Vírgula 2 5 4 2 2 4" xfId="40364" xr:uid="{00000000-0005-0000-0000-0000619E0000}"/>
    <cellStyle name="Vírgula 2 5 4 2 2 4 2" xfId="40365" xr:uid="{00000000-0005-0000-0000-0000629E0000}"/>
    <cellStyle name="Vírgula 2 5 4 2 2 4 2 2" xfId="40366" xr:uid="{00000000-0005-0000-0000-0000639E0000}"/>
    <cellStyle name="Vírgula 2 5 4 2 2 4 2 3" xfId="40367" xr:uid="{00000000-0005-0000-0000-0000649E0000}"/>
    <cellStyle name="Vírgula 2 5 4 2 2 4 3" xfId="40368" xr:uid="{00000000-0005-0000-0000-0000659E0000}"/>
    <cellStyle name="Vírgula 2 5 4 2 2 4 4" xfId="40369" xr:uid="{00000000-0005-0000-0000-0000669E0000}"/>
    <cellStyle name="Vírgula 2 5 4 2 2 5" xfId="40370" xr:uid="{00000000-0005-0000-0000-0000679E0000}"/>
    <cellStyle name="Vírgula 2 5 4 2 2 5 2" xfId="40371" xr:uid="{00000000-0005-0000-0000-0000689E0000}"/>
    <cellStyle name="Vírgula 2 5 4 2 2 5 3" xfId="40372" xr:uid="{00000000-0005-0000-0000-0000699E0000}"/>
    <cellStyle name="Vírgula 2 5 4 2 2 6" xfId="40373" xr:uid="{00000000-0005-0000-0000-00006A9E0000}"/>
    <cellStyle name="Vírgula 2 5 4 2 2 7" xfId="40374" xr:uid="{00000000-0005-0000-0000-00006B9E0000}"/>
    <cellStyle name="Vírgula 2 5 4 2 3" xfId="40375" xr:uid="{00000000-0005-0000-0000-00006C9E0000}"/>
    <cellStyle name="Vírgula 2 5 4 2 3 2" xfId="40376" xr:uid="{00000000-0005-0000-0000-00006D9E0000}"/>
    <cellStyle name="Vírgula 2 5 4 2 3 2 2" xfId="40377" xr:uid="{00000000-0005-0000-0000-00006E9E0000}"/>
    <cellStyle name="Vírgula 2 5 4 2 3 2 3" xfId="40378" xr:uid="{00000000-0005-0000-0000-00006F9E0000}"/>
    <cellStyle name="Vírgula 2 5 4 2 3 3" xfId="40379" xr:uid="{00000000-0005-0000-0000-0000709E0000}"/>
    <cellStyle name="Vírgula 2 5 4 2 3 4" xfId="40380" xr:uid="{00000000-0005-0000-0000-0000719E0000}"/>
    <cellStyle name="Vírgula 2 5 4 2 4" xfId="40381" xr:uid="{00000000-0005-0000-0000-0000729E0000}"/>
    <cellStyle name="Vírgula 2 5 4 2 4 2" xfId="40382" xr:uid="{00000000-0005-0000-0000-0000739E0000}"/>
    <cellStyle name="Vírgula 2 5 4 2 4 2 2" xfId="40383" xr:uid="{00000000-0005-0000-0000-0000749E0000}"/>
    <cellStyle name="Vírgula 2 5 4 2 4 2 3" xfId="40384" xr:uid="{00000000-0005-0000-0000-0000759E0000}"/>
    <cellStyle name="Vírgula 2 5 4 2 4 3" xfId="40385" xr:uid="{00000000-0005-0000-0000-0000769E0000}"/>
    <cellStyle name="Vírgula 2 5 4 2 4 4" xfId="40386" xr:uid="{00000000-0005-0000-0000-0000779E0000}"/>
    <cellStyle name="Vírgula 2 5 4 2 5" xfId="40387" xr:uid="{00000000-0005-0000-0000-0000789E0000}"/>
    <cellStyle name="Vírgula 2 5 4 2 5 2" xfId="40388" xr:uid="{00000000-0005-0000-0000-0000799E0000}"/>
    <cellStyle name="Vírgula 2 5 4 2 5 2 2" xfId="40389" xr:uid="{00000000-0005-0000-0000-00007A9E0000}"/>
    <cellStyle name="Vírgula 2 5 4 2 5 2 3" xfId="40390" xr:uid="{00000000-0005-0000-0000-00007B9E0000}"/>
    <cellStyle name="Vírgula 2 5 4 2 5 3" xfId="40391" xr:uid="{00000000-0005-0000-0000-00007C9E0000}"/>
    <cellStyle name="Vírgula 2 5 4 2 5 4" xfId="40392" xr:uid="{00000000-0005-0000-0000-00007D9E0000}"/>
    <cellStyle name="Vírgula 2 5 4 2 6" xfId="40393" xr:uid="{00000000-0005-0000-0000-00007E9E0000}"/>
    <cellStyle name="Vírgula 2 5 4 2 6 2" xfId="40394" xr:uid="{00000000-0005-0000-0000-00007F9E0000}"/>
    <cellStyle name="Vírgula 2 5 4 2 6 3" xfId="40395" xr:uid="{00000000-0005-0000-0000-0000809E0000}"/>
    <cellStyle name="Vírgula 2 5 4 2 7" xfId="40396" xr:uid="{00000000-0005-0000-0000-0000819E0000}"/>
    <cellStyle name="Vírgula 2 5 4 2 8" xfId="40397" xr:uid="{00000000-0005-0000-0000-0000829E0000}"/>
    <cellStyle name="Vírgula 2 5 4 2 9" xfId="40398" xr:uid="{00000000-0005-0000-0000-0000839E0000}"/>
    <cellStyle name="Vírgula 2 5 4 3" xfId="40399" xr:uid="{00000000-0005-0000-0000-0000849E0000}"/>
    <cellStyle name="Vírgula 2 5 4 3 2" xfId="40400" xr:uid="{00000000-0005-0000-0000-0000859E0000}"/>
    <cellStyle name="Vírgula 2 5 4 3 2 2" xfId="40401" xr:uid="{00000000-0005-0000-0000-0000869E0000}"/>
    <cellStyle name="Vírgula 2 5 4 3 2 2 2" xfId="40402" xr:uid="{00000000-0005-0000-0000-0000879E0000}"/>
    <cellStyle name="Vírgula 2 5 4 3 2 2 3" xfId="40403" xr:uid="{00000000-0005-0000-0000-0000889E0000}"/>
    <cellStyle name="Vírgula 2 5 4 3 2 3" xfId="40404" xr:uid="{00000000-0005-0000-0000-0000899E0000}"/>
    <cellStyle name="Vírgula 2 5 4 3 2 4" xfId="40405" xr:uid="{00000000-0005-0000-0000-00008A9E0000}"/>
    <cellStyle name="Vírgula 2 5 4 3 3" xfId="40406" xr:uid="{00000000-0005-0000-0000-00008B9E0000}"/>
    <cellStyle name="Vírgula 2 5 4 3 3 2" xfId="40407" xr:uid="{00000000-0005-0000-0000-00008C9E0000}"/>
    <cellStyle name="Vírgula 2 5 4 3 3 2 2" xfId="40408" xr:uid="{00000000-0005-0000-0000-00008D9E0000}"/>
    <cellStyle name="Vírgula 2 5 4 3 3 2 3" xfId="40409" xr:uid="{00000000-0005-0000-0000-00008E9E0000}"/>
    <cellStyle name="Vírgula 2 5 4 3 3 3" xfId="40410" xr:uid="{00000000-0005-0000-0000-00008F9E0000}"/>
    <cellStyle name="Vírgula 2 5 4 3 3 4" xfId="40411" xr:uid="{00000000-0005-0000-0000-0000909E0000}"/>
    <cellStyle name="Vírgula 2 5 4 3 4" xfId="40412" xr:uid="{00000000-0005-0000-0000-0000919E0000}"/>
    <cellStyle name="Vírgula 2 5 4 3 4 2" xfId="40413" xr:uid="{00000000-0005-0000-0000-0000929E0000}"/>
    <cellStyle name="Vírgula 2 5 4 3 4 2 2" xfId="40414" xr:uid="{00000000-0005-0000-0000-0000939E0000}"/>
    <cellStyle name="Vírgula 2 5 4 3 4 2 3" xfId="40415" xr:uid="{00000000-0005-0000-0000-0000949E0000}"/>
    <cellStyle name="Vírgula 2 5 4 3 4 3" xfId="40416" xr:uid="{00000000-0005-0000-0000-0000959E0000}"/>
    <cellStyle name="Vírgula 2 5 4 3 4 4" xfId="40417" xr:uid="{00000000-0005-0000-0000-0000969E0000}"/>
    <cellStyle name="Vírgula 2 5 4 3 5" xfId="40418" xr:uid="{00000000-0005-0000-0000-0000979E0000}"/>
    <cellStyle name="Vírgula 2 5 4 3 5 2" xfId="40419" xr:uid="{00000000-0005-0000-0000-0000989E0000}"/>
    <cellStyle name="Vírgula 2 5 4 3 5 3" xfId="40420" xr:uid="{00000000-0005-0000-0000-0000999E0000}"/>
    <cellStyle name="Vírgula 2 5 4 3 6" xfId="40421" xr:uid="{00000000-0005-0000-0000-00009A9E0000}"/>
    <cellStyle name="Vírgula 2 5 4 3 7" xfId="40422" xr:uid="{00000000-0005-0000-0000-00009B9E0000}"/>
    <cellStyle name="Vírgula 2 5 4 4" xfId="40423" xr:uid="{00000000-0005-0000-0000-00009C9E0000}"/>
    <cellStyle name="Vírgula 2 5 4 5" xfId="40424" xr:uid="{00000000-0005-0000-0000-00009D9E0000}"/>
    <cellStyle name="Vírgula 2 5 4 5 2" xfId="40425" xr:uid="{00000000-0005-0000-0000-00009E9E0000}"/>
    <cellStyle name="Vírgula 2 5 4 5 2 2" xfId="40426" xr:uid="{00000000-0005-0000-0000-00009F9E0000}"/>
    <cellStyle name="Vírgula 2 5 4 5 2 3" xfId="40427" xr:uid="{00000000-0005-0000-0000-0000A09E0000}"/>
    <cellStyle name="Vírgula 2 5 4 5 3" xfId="40428" xr:uid="{00000000-0005-0000-0000-0000A19E0000}"/>
    <cellStyle name="Vírgula 2 5 4 5 4" xfId="40429" xr:uid="{00000000-0005-0000-0000-0000A29E0000}"/>
    <cellStyle name="Vírgula 2 5 4 6" xfId="40430" xr:uid="{00000000-0005-0000-0000-0000A39E0000}"/>
    <cellStyle name="Vírgula 2 5 4 6 2" xfId="40431" xr:uid="{00000000-0005-0000-0000-0000A49E0000}"/>
    <cellStyle name="Vírgula 2 5 4 6 2 2" xfId="40432" xr:uid="{00000000-0005-0000-0000-0000A59E0000}"/>
    <cellStyle name="Vírgula 2 5 4 6 2 3" xfId="40433" xr:uid="{00000000-0005-0000-0000-0000A69E0000}"/>
    <cellStyle name="Vírgula 2 5 4 6 3" xfId="40434" xr:uid="{00000000-0005-0000-0000-0000A79E0000}"/>
    <cellStyle name="Vírgula 2 5 4 6 4" xfId="40435" xr:uid="{00000000-0005-0000-0000-0000A89E0000}"/>
    <cellStyle name="Vírgula 2 5 4 7" xfId="40436" xr:uid="{00000000-0005-0000-0000-0000A99E0000}"/>
    <cellStyle name="Vírgula 2 5 4 7 2" xfId="40437" xr:uid="{00000000-0005-0000-0000-0000AA9E0000}"/>
    <cellStyle name="Vírgula 2 5 4 7 2 2" xfId="40438" xr:uid="{00000000-0005-0000-0000-0000AB9E0000}"/>
    <cellStyle name="Vírgula 2 5 4 7 2 3" xfId="40439" xr:uid="{00000000-0005-0000-0000-0000AC9E0000}"/>
    <cellStyle name="Vírgula 2 5 4 7 3" xfId="40440" xr:uid="{00000000-0005-0000-0000-0000AD9E0000}"/>
    <cellStyle name="Vírgula 2 5 4 7 4" xfId="40441" xr:uid="{00000000-0005-0000-0000-0000AE9E0000}"/>
    <cellStyle name="Vírgula 2 5 4 8" xfId="40442" xr:uid="{00000000-0005-0000-0000-0000AF9E0000}"/>
    <cellStyle name="Vírgula 2 5 4 8 2" xfId="40443" xr:uid="{00000000-0005-0000-0000-0000B09E0000}"/>
    <cellStyle name="Vírgula 2 5 4 8 3" xfId="40444" xr:uid="{00000000-0005-0000-0000-0000B19E0000}"/>
    <cellStyle name="Vírgula 2 5 4 9" xfId="40445" xr:uid="{00000000-0005-0000-0000-0000B29E0000}"/>
    <cellStyle name="Vírgula 2 5 5" xfId="40446" xr:uid="{00000000-0005-0000-0000-0000B39E0000}"/>
    <cellStyle name="Vírgula 2 5 5 2" xfId="40447" xr:uid="{00000000-0005-0000-0000-0000B49E0000}"/>
    <cellStyle name="Vírgula 2 5 5 3" xfId="40448" xr:uid="{00000000-0005-0000-0000-0000B59E0000}"/>
    <cellStyle name="Vírgula 2 5 5 3 2" xfId="40449" xr:uid="{00000000-0005-0000-0000-0000B69E0000}"/>
    <cellStyle name="Vírgula 2 5 5 3 2 2" xfId="40450" xr:uid="{00000000-0005-0000-0000-0000B79E0000}"/>
    <cellStyle name="Vírgula 2 5 5 3 2 2 2" xfId="40451" xr:uid="{00000000-0005-0000-0000-0000B89E0000}"/>
    <cellStyle name="Vírgula 2 5 5 3 2 2 3" xfId="40452" xr:uid="{00000000-0005-0000-0000-0000B99E0000}"/>
    <cellStyle name="Vírgula 2 5 5 3 2 3" xfId="40453" xr:uid="{00000000-0005-0000-0000-0000BA9E0000}"/>
    <cellStyle name="Vírgula 2 5 5 3 2 4" xfId="40454" xr:uid="{00000000-0005-0000-0000-0000BB9E0000}"/>
    <cellStyle name="Vírgula 2 5 5 3 3" xfId="40455" xr:uid="{00000000-0005-0000-0000-0000BC9E0000}"/>
    <cellStyle name="Vírgula 2 5 5 3 3 2" xfId="40456" xr:uid="{00000000-0005-0000-0000-0000BD9E0000}"/>
    <cellStyle name="Vírgula 2 5 5 3 3 2 2" xfId="40457" xr:uid="{00000000-0005-0000-0000-0000BE9E0000}"/>
    <cellStyle name="Vírgula 2 5 5 3 3 2 3" xfId="40458" xr:uid="{00000000-0005-0000-0000-0000BF9E0000}"/>
    <cellStyle name="Vírgula 2 5 5 3 3 3" xfId="40459" xr:uid="{00000000-0005-0000-0000-0000C09E0000}"/>
    <cellStyle name="Vírgula 2 5 5 3 3 4" xfId="40460" xr:uid="{00000000-0005-0000-0000-0000C19E0000}"/>
    <cellStyle name="Vírgula 2 5 5 3 4" xfId="40461" xr:uid="{00000000-0005-0000-0000-0000C29E0000}"/>
    <cellStyle name="Vírgula 2 5 5 3 4 2" xfId="40462" xr:uid="{00000000-0005-0000-0000-0000C39E0000}"/>
    <cellStyle name="Vírgula 2 5 5 3 4 2 2" xfId="40463" xr:uid="{00000000-0005-0000-0000-0000C49E0000}"/>
    <cellStyle name="Vírgula 2 5 5 3 4 2 3" xfId="40464" xr:uid="{00000000-0005-0000-0000-0000C59E0000}"/>
    <cellStyle name="Vírgula 2 5 5 3 4 3" xfId="40465" xr:uid="{00000000-0005-0000-0000-0000C69E0000}"/>
    <cellStyle name="Vírgula 2 5 5 3 4 4" xfId="40466" xr:uid="{00000000-0005-0000-0000-0000C79E0000}"/>
    <cellStyle name="Vírgula 2 5 5 3 5" xfId="40467" xr:uid="{00000000-0005-0000-0000-0000C89E0000}"/>
    <cellStyle name="Vírgula 2 5 5 3 5 2" xfId="40468" xr:uid="{00000000-0005-0000-0000-0000C99E0000}"/>
    <cellStyle name="Vírgula 2 5 5 3 5 3" xfId="40469" xr:uid="{00000000-0005-0000-0000-0000CA9E0000}"/>
    <cellStyle name="Vírgula 2 5 5 3 6" xfId="40470" xr:uid="{00000000-0005-0000-0000-0000CB9E0000}"/>
    <cellStyle name="Vírgula 2 5 5 3 7" xfId="40471" xr:uid="{00000000-0005-0000-0000-0000CC9E0000}"/>
    <cellStyle name="Vírgula 2 5 5 4" xfId="40472" xr:uid="{00000000-0005-0000-0000-0000CD9E0000}"/>
    <cellStyle name="Vírgula 2 5 6" xfId="40473" xr:uid="{00000000-0005-0000-0000-0000CE9E0000}"/>
    <cellStyle name="Vírgula 2 5 6 2" xfId="40474" xr:uid="{00000000-0005-0000-0000-0000CF9E0000}"/>
    <cellStyle name="Vírgula 2 5 6 2 2" xfId="40475" xr:uid="{00000000-0005-0000-0000-0000D09E0000}"/>
    <cellStyle name="Vírgula 2 5 6 2 2 2" xfId="40476" xr:uid="{00000000-0005-0000-0000-0000D19E0000}"/>
    <cellStyle name="Vírgula 2 5 6 2 2 2 2" xfId="40477" xr:uid="{00000000-0005-0000-0000-0000D29E0000}"/>
    <cellStyle name="Vírgula 2 5 6 2 2 2 3" xfId="40478" xr:uid="{00000000-0005-0000-0000-0000D39E0000}"/>
    <cellStyle name="Vírgula 2 5 6 2 2 3" xfId="40479" xr:uid="{00000000-0005-0000-0000-0000D49E0000}"/>
    <cellStyle name="Vírgula 2 5 6 2 2 4" xfId="40480" xr:uid="{00000000-0005-0000-0000-0000D59E0000}"/>
    <cellStyle name="Vírgula 2 5 6 2 3" xfId="40481" xr:uid="{00000000-0005-0000-0000-0000D69E0000}"/>
    <cellStyle name="Vírgula 2 5 6 2 3 2" xfId="40482" xr:uid="{00000000-0005-0000-0000-0000D79E0000}"/>
    <cellStyle name="Vírgula 2 5 6 2 3 2 2" xfId="40483" xr:uid="{00000000-0005-0000-0000-0000D89E0000}"/>
    <cellStyle name="Vírgula 2 5 6 2 3 2 3" xfId="40484" xr:uid="{00000000-0005-0000-0000-0000D99E0000}"/>
    <cellStyle name="Vírgula 2 5 6 2 3 3" xfId="40485" xr:uid="{00000000-0005-0000-0000-0000DA9E0000}"/>
    <cellStyle name="Vírgula 2 5 6 2 3 4" xfId="40486" xr:uid="{00000000-0005-0000-0000-0000DB9E0000}"/>
    <cellStyle name="Vírgula 2 5 6 2 4" xfId="40487" xr:uid="{00000000-0005-0000-0000-0000DC9E0000}"/>
    <cellStyle name="Vírgula 2 5 6 2 4 2" xfId="40488" xr:uid="{00000000-0005-0000-0000-0000DD9E0000}"/>
    <cellStyle name="Vírgula 2 5 6 2 4 2 2" xfId="40489" xr:uid="{00000000-0005-0000-0000-0000DE9E0000}"/>
    <cellStyle name="Vírgula 2 5 6 2 4 2 3" xfId="40490" xr:uid="{00000000-0005-0000-0000-0000DF9E0000}"/>
    <cellStyle name="Vírgula 2 5 6 2 4 3" xfId="40491" xr:uid="{00000000-0005-0000-0000-0000E09E0000}"/>
    <cellStyle name="Vírgula 2 5 6 2 4 4" xfId="40492" xr:uid="{00000000-0005-0000-0000-0000E19E0000}"/>
    <cellStyle name="Vírgula 2 5 6 2 5" xfId="40493" xr:uid="{00000000-0005-0000-0000-0000E29E0000}"/>
    <cellStyle name="Vírgula 2 5 6 2 5 2" xfId="40494" xr:uid="{00000000-0005-0000-0000-0000E39E0000}"/>
    <cellStyle name="Vírgula 2 5 6 2 5 3" xfId="40495" xr:uid="{00000000-0005-0000-0000-0000E49E0000}"/>
    <cellStyle name="Vírgula 2 5 6 2 6" xfId="40496" xr:uid="{00000000-0005-0000-0000-0000E59E0000}"/>
    <cellStyle name="Vírgula 2 5 6 2 7" xfId="40497" xr:uid="{00000000-0005-0000-0000-0000E69E0000}"/>
    <cellStyle name="Vírgula 2 5 6 3" xfId="40498" xr:uid="{00000000-0005-0000-0000-0000E79E0000}"/>
    <cellStyle name="Vírgula 2 5 6 3 2" xfId="40499" xr:uid="{00000000-0005-0000-0000-0000E89E0000}"/>
    <cellStyle name="Vírgula 2 5 6 3 2 2" xfId="40500" xr:uid="{00000000-0005-0000-0000-0000E99E0000}"/>
    <cellStyle name="Vírgula 2 5 6 3 2 3" xfId="40501" xr:uid="{00000000-0005-0000-0000-0000EA9E0000}"/>
    <cellStyle name="Vírgula 2 5 6 3 3" xfId="40502" xr:uid="{00000000-0005-0000-0000-0000EB9E0000}"/>
    <cellStyle name="Vírgula 2 5 6 3 4" xfId="40503" xr:uid="{00000000-0005-0000-0000-0000EC9E0000}"/>
    <cellStyle name="Vírgula 2 5 6 4" xfId="40504" xr:uid="{00000000-0005-0000-0000-0000ED9E0000}"/>
    <cellStyle name="Vírgula 2 5 6 4 2" xfId="40505" xr:uid="{00000000-0005-0000-0000-0000EE9E0000}"/>
    <cellStyle name="Vírgula 2 5 6 4 2 2" xfId="40506" xr:uid="{00000000-0005-0000-0000-0000EF9E0000}"/>
    <cellStyle name="Vírgula 2 5 6 4 2 3" xfId="40507" xr:uid="{00000000-0005-0000-0000-0000F09E0000}"/>
    <cellStyle name="Vírgula 2 5 6 4 3" xfId="40508" xr:uid="{00000000-0005-0000-0000-0000F19E0000}"/>
    <cellStyle name="Vírgula 2 5 6 4 4" xfId="40509" xr:uid="{00000000-0005-0000-0000-0000F29E0000}"/>
    <cellStyle name="Vírgula 2 5 6 5" xfId="40510" xr:uid="{00000000-0005-0000-0000-0000F39E0000}"/>
    <cellStyle name="Vírgula 2 5 6 5 2" xfId="40511" xr:uid="{00000000-0005-0000-0000-0000F49E0000}"/>
    <cellStyle name="Vírgula 2 5 6 5 2 2" xfId="40512" xr:uid="{00000000-0005-0000-0000-0000F59E0000}"/>
    <cellStyle name="Vírgula 2 5 6 5 2 3" xfId="40513" xr:uid="{00000000-0005-0000-0000-0000F69E0000}"/>
    <cellStyle name="Vírgula 2 5 6 5 3" xfId="40514" xr:uid="{00000000-0005-0000-0000-0000F79E0000}"/>
    <cellStyle name="Vírgula 2 5 6 5 4" xfId="40515" xr:uid="{00000000-0005-0000-0000-0000F89E0000}"/>
    <cellStyle name="Vírgula 2 5 6 6" xfId="40516" xr:uid="{00000000-0005-0000-0000-0000F99E0000}"/>
    <cellStyle name="Vírgula 2 5 6 6 2" xfId="40517" xr:uid="{00000000-0005-0000-0000-0000FA9E0000}"/>
    <cellStyle name="Vírgula 2 5 6 6 3" xfId="40518" xr:uid="{00000000-0005-0000-0000-0000FB9E0000}"/>
    <cellStyle name="Vírgula 2 5 6 7" xfId="40519" xr:uid="{00000000-0005-0000-0000-0000FC9E0000}"/>
    <cellStyle name="Vírgula 2 5 6 8" xfId="40520" xr:uid="{00000000-0005-0000-0000-0000FD9E0000}"/>
    <cellStyle name="Vírgula 2 5 6 9" xfId="40521" xr:uid="{00000000-0005-0000-0000-0000FE9E0000}"/>
    <cellStyle name="Vírgula 2 5 7" xfId="40522" xr:uid="{00000000-0005-0000-0000-0000FF9E0000}"/>
    <cellStyle name="Vírgula 2 5 7 2" xfId="40523" xr:uid="{00000000-0005-0000-0000-0000009F0000}"/>
    <cellStyle name="Vírgula 2 5 7 2 2" xfId="40524" xr:uid="{00000000-0005-0000-0000-0000019F0000}"/>
    <cellStyle name="Vírgula 2 5 7 2 2 2" xfId="40525" xr:uid="{00000000-0005-0000-0000-0000029F0000}"/>
    <cellStyle name="Vírgula 2 5 7 2 2 2 2" xfId="40526" xr:uid="{00000000-0005-0000-0000-0000039F0000}"/>
    <cellStyle name="Vírgula 2 5 7 2 2 2 3" xfId="40527" xr:uid="{00000000-0005-0000-0000-0000049F0000}"/>
    <cellStyle name="Vírgula 2 5 7 2 2 3" xfId="40528" xr:uid="{00000000-0005-0000-0000-0000059F0000}"/>
    <cellStyle name="Vírgula 2 5 7 2 2 4" xfId="40529" xr:uid="{00000000-0005-0000-0000-0000069F0000}"/>
    <cellStyle name="Vírgula 2 5 7 2 3" xfId="40530" xr:uid="{00000000-0005-0000-0000-0000079F0000}"/>
    <cellStyle name="Vírgula 2 5 7 2 3 2" xfId="40531" xr:uid="{00000000-0005-0000-0000-0000089F0000}"/>
    <cellStyle name="Vírgula 2 5 7 2 3 2 2" xfId="40532" xr:uid="{00000000-0005-0000-0000-0000099F0000}"/>
    <cellStyle name="Vírgula 2 5 7 2 3 2 3" xfId="40533" xr:uid="{00000000-0005-0000-0000-00000A9F0000}"/>
    <cellStyle name="Vírgula 2 5 7 2 3 3" xfId="40534" xr:uid="{00000000-0005-0000-0000-00000B9F0000}"/>
    <cellStyle name="Vírgula 2 5 7 2 3 4" xfId="40535" xr:uid="{00000000-0005-0000-0000-00000C9F0000}"/>
    <cellStyle name="Vírgula 2 5 7 2 4" xfId="40536" xr:uid="{00000000-0005-0000-0000-00000D9F0000}"/>
    <cellStyle name="Vírgula 2 5 7 2 4 2" xfId="40537" xr:uid="{00000000-0005-0000-0000-00000E9F0000}"/>
    <cellStyle name="Vírgula 2 5 7 2 4 2 2" xfId="40538" xr:uid="{00000000-0005-0000-0000-00000F9F0000}"/>
    <cellStyle name="Vírgula 2 5 7 2 4 2 3" xfId="40539" xr:uid="{00000000-0005-0000-0000-0000109F0000}"/>
    <cellStyle name="Vírgula 2 5 7 2 4 3" xfId="40540" xr:uid="{00000000-0005-0000-0000-0000119F0000}"/>
    <cellStyle name="Vírgula 2 5 7 2 4 4" xfId="40541" xr:uid="{00000000-0005-0000-0000-0000129F0000}"/>
    <cellStyle name="Vírgula 2 5 7 2 5" xfId="40542" xr:uid="{00000000-0005-0000-0000-0000139F0000}"/>
    <cellStyle name="Vírgula 2 5 7 2 5 2" xfId="40543" xr:uid="{00000000-0005-0000-0000-0000149F0000}"/>
    <cellStyle name="Vírgula 2 5 7 2 5 3" xfId="40544" xr:uid="{00000000-0005-0000-0000-0000159F0000}"/>
    <cellStyle name="Vírgula 2 5 7 2 6" xfId="40545" xr:uid="{00000000-0005-0000-0000-0000169F0000}"/>
    <cellStyle name="Vírgula 2 5 7 2 7" xfId="40546" xr:uid="{00000000-0005-0000-0000-0000179F0000}"/>
    <cellStyle name="Vírgula 2 5 7 3" xfId="40547" xr:uid="{00000000-0005-0000-0000-0000189F0000}"/>
    <cellStyle name="Vírgula 2 5 7 3 2" xfId="40548" xr:uid="{00000000-0005-0000-0000-0000199F0000}"/>
    <cellStyle name="Vírgula 2 5 7 3 2 2" xfId="40549" xr:uid="{00000000-0005-0000-0000-00001A9F0000}"/>
    <cellStyle name="Vírgula 2 5 7 3 2 3" xfId="40550" xr:uid="{00000000-0005-0000-0000-00001B9F0000}"/>
    <cellStyle name="Vírgula 2 5 7 3 3" xfId="40551" xr:uid="{00000000-0005-0000-0000-00001C9F0000}"/>
    <cellStyle name="Vírgula 2 5 7 3 4" xfId="40552" xr:uid="{00000000-0005-0000-0000-00001D9F0000}"/>
    <cellStyle name="Vírgula 2 5 7 4" xfId="40553" xr:uid="{00000000-0005-0000-0000-00001E9F0000}"/>
    <cellStyle name="Vírgula 2 5 7 4 2" xfId="40554" xr:uid="{00000000-0005-0000-0000-00001F9F0000}"/>
    <cellStyle name="Vírgula 2 5 7 4 2 2" xfId="40555" xr:uid="{00000000-0005-0000-0000-0000209F0000}"/>
    <cellStyle name="Vírgula 2 5 7 4 2 3" xfId="40556" xr:uid="{00000000-0005-0000-0000-0000219F0000}"/>
    <cellStyle name="Vírgula 2 5 7 4 3" xfId="40557" xr:uid="{00000000-0005-0000-0000-0000229F0000}"/>
    <cellStyle name="Vírgula 2 5 7 4 4" xfId="40558" xr:uid="{00000000-0005-0000-0000-0000239F0000}"/>
    <cellStyle name="Vírgula 2 5 7 5" xfId="40559" xr:uid="{00000000-0005-0000-0000-0000249F0000}"/>
    <cellStyle name="Vírgula 2 5 7 5 2" xfId="40560" xr:uid="{00000000-0005-0000-0000-0000259F0000}"/>
    <cellStyle name="Vírgula 2 5 7 5 2 2" xfId="40561" xr:uid="{00000000-0005-0000-0000-0000269F0000}"/>
    <cellStyle name="Vírgula 2 5 7 5 2 3" xfId="40562" xr:uid="{00000000-0005-0000-0000-0000279F0000}"/>
    <cellStyle name="Vírgula 2 5 7 5 3" xfId="40563" xr:uid="{00000000-0005-0000-0000-0000289F0000}"/>
    <cellStyle name="Vírgula 2 5 7 5 4" xfId="40564" xr:uid="{00000000-0005-0000-0000-0000299F0000}"/>
    <cellStyle name="Vírgula 2 5 7 6" xfId="40565" xr:uid="{00000000-0005-0000-0000-00002A9F0000}"/>
    <cellStyle name="Vírgula 2 5 7 6 2" xfId="40566" xr:uid="{00000000-0005-0000-0000-00002B9F0000}"/>
    <cellStyle name="Vírgula 2 5 7 6 3" xfId="40567" xr:uid="{00000000-0005-0000-0000-00002C9F0000}"/>
    <cellStyle name="Vírgula 2 5 7 7" xfId="40568" xr:uid="{00000000-0005-0000-0000-00002D9F0000}"/>
    <cellStyle name="Vírgula 2 5 7 8" xfId="40569" xr:uid="{00000000-0005-0000-0000-00002E9F0000}"/>
    <cellStyle name="Vírgula 2 5 7 9" xfId="40570" xr:uid="{00000000-0005-0000-0000-00002F9F0000}"/>
    <cellStyle name="Vírgula 2 5 8" xfId="40571" xr:uid="{00000000-0005-0000-0000-0000309F0000}"/>
    <cellStyle name="Vírgula 2 5 8 2" xfId="40572" xr:uid="{00000000-0005-0000-0000-0000319F0000}"/>
    <cellStyle name="Vírgula 2 5 8 2 2" xfId="40573" xr:uid="{00000000-0005-0000-0000-0000329F0000}"/>
    <cellStyle name="Vírgula 2 5 8 2 2 2" xfId="40574" xr:uid="{00000000-0005-0000-0000-0000339F0000}"/>
    <cellStyle name="Vírgula 2 5 8 2 2 2 2" xfId="40575" xr:uid="{00000000-0005-0000-0000-0000349F0000}"/>
    <cellStyle name="Vírgula 2 5 8 2 2 2 3" xfId="40576" xr:uid="{00000000-0005-0000-0000-0000359F0000}"/>
    <cellStyle name="Vírgula 2 5 8 2 2 3" xfId="40577" xr:uid="{00000000-0005-0000-0000-0000369F0000}"/>
    <cellStyle name="Vírgula 2 5 8 2 2 4" xfId="40578" xr:uid="{00000000-0005-0000-0000-0000379F0000}"/>
    <cellStyle name="Vírgula 2 5 8 2 3" xfId="40579" xr:uid="{00000000-0005-0000-0000-0000389F0000}"/>
    <cellStyle name="Vírgula 2 5 8 2 3 2" xfId="40580" xr:uid="{00000000-0005-0000-0000-0000399F0000}"/>
    <cellStyle name="Vírgula 2 5 8 2 3 2 2" xfId="40581" xr:uid="{00000000-0005-0000-0000-00003A9F0000}"/>
    <cellStyle name="Vírgula 2 5 8 2 3 2 3" xfId="40582" xr:uid="{00000000-0005-0000-0000-00003B9F0000}"/>
    <cellStyle name="Vírgula 2 5 8 2 3 3" xfId="40583" xr:uid="{00000000-0005-0000-0000-00003C9F0000}"/>
    <cellStyle name="Vírgula 2 5 8 2 3 4" xfId="40584" xr:uid="{00000000-0005-0000-0000-00003D9F0000}"/>
    <cellStyle name="Vírgula 2 5 8 2 4" xfId="40585" xr:uid="{00000000-0005-0000-0000-00003E9F0000}"/>
    <cellStyle name="Vírgula 2 5 8 2 4 2" xfId="40586" xr:uid="{00000000-0005-0000-0000-00003F9F0000}"/>
    <cellStyle name="Vírgula 2 5 8 2 4 2 2" xfId="40587" xr:uid="{00000000-0005-0000-0000-0000409F0000}"/>
    <cellStyle name="Vírgula 2 5 8 2 4 2 3" xfId="40588" xr:uid="{00000000-0005-0000-0000-0000419F0000}"/>
    <cellStyle name="Vírgula 2 5 8 2 4 3" xfId="40589" xr:uid="{00000000-0005-0000-0000-0000429F0000}"/>
    <cellStyle name="Vírgula 2 5 8 2 4 4" xfId="40590" xr:uid="{00000000-0005-0000-0000-0000439F0000}"/>
    <cellStyle name="Vírgula 2 5 8 2 5" xfId="40591" xr:uid="{00000000-0005-0000-0000-0000449F0000}"/>
    <cellStyle name="Vírgula 2 5 8 2 5 2" xfId="40592" xr:uid="{00000000-0005-0000-0000-0000459F0000}"/>
    <cellStyle name="Vírgula 2 5 8 2 5 3" xfId="40593" xr:uid="{00000000-0005-0000-0000-0000469F0000}"/>
    <cellStyle name="Vírgula 2 5 8 2 6" xfId="40594" xr:uid="{00000000-0005-0000-0000-0000479F0000}"/>
    <cellStyle name="Vírgula 2 5 8 2 7" xfId="40595" xr:uid="{00000000-0005-0000-0000-0000489F0000}"/>
    <cellStyle name="Vírgula 2 5 8 3" xfId="40596" xr:uid="{00000000-0005-0000-0000-0000499F0000}"/>
    <cellStyle name="Vírgula 2 5 8 3 2" xfId="40597" xr:uid="{00000000-0005-0000-0000-00004A9F0000}"/>
    <cellStyle name="Vírgula 2 5 8 3 2 2" xfId="40598" xr:uid="{00000000-0005-0000-0000-00004B9F0000}"/>
    <cellStyle name="Vírgula 2 5 8 3 2 3" xfId="40599" xr:uid="{00000000-0005-0000-0000-00004C9F0000}"/>
    <cellStyle name="Vírgula 2 5 8 3 3" xfId="40600" xr:uid="{00000000-0005-0000-0000-00004D9F0000}"/>
    <cellStyle name="Vírgula 2 5 8 3 4" xfId="40601" xr:uid="{00000000-0005-0000-0000-00004E9F0000}"/>
    <cellStyle name="Vírgula 2 5 8 4" xfId="40602" xr:uid="{00000000-0005-0000-0000-00004F9F0000}"/>
    <cellStyle name="Vírgula 2 5 8 4 2" xfId="40603" xr:uid="{00000000-0005-0000-0000-0000509F0000}"/>
    <cellStyle name="Vírgula 2 5 8 4 2 2" xfId="40604" xr:uid="{00000000-0005-0000-0000-0000519F0000}"/>
    <cellStyle name="Vírgula 2 5 8 4 2 3" xfId="40605" xr:uid="{00000000-0005-0000-0000-0000529F0000}"/>
    <cellStyle name="Vírgula 2 5 8 4 3" xfId="40606" xr:uid="{00000000-0005-0000-0000-0000539F0000}"/>
    <cellStyle name="Vírgula 2 5 8 4 4" xfId="40607" xr:uid="{00000000-0005-0000-0000-0000549F0000}"/>
    <cellStyle name="Vírgula 2 5 8 5" xfId="40608" xr:uid="{00000000-0005-0000-0000-0000559F0000}"/>
    <cellStyle name="Vírgula 2 5 8 5 2" xfId="40609" xr:uid="{00000000-0005-0000-0000-0000569F0000}"/>
    <cellStyle name="Vírgula 2 5 8 5 2 2" xfId="40610" xr:uid="{00000000-0005-0000-0000-0000579F0000}"/>
    <cellStyle name="Vírgula 2 5 8 5 2 3" xfId="40611" xr:uid="{00000000-0005-0000-0000-0000589F0000}"/>
    <cellStyle name="Vírgula 2 5 8 5 3" xfId="40612" xr:uid="{00000000-0005-0000-0000-0000599F0000}"/>
    <cellStyle name="Vírgula 2 5 8 5 4" xfId="40613" xr:uid="{00000000-0005-0000-0000-00005A9F0000}"/>
    <cellStyle name="Vírgula 2 5 8 6" xfId="40614" xr:uid="{00000000-0005-0000-0000-00005B9F0000}"/>
    <cellStyle name="Vírgula 2 5 8 6 2" xfId="40615" xr:uid="{00000000-0005-0000-0000-00005C9F0000}"/>
    <cellStyle name="Vírgula 2 5 8 6 3" xfId="40616" xr:uid="{00000000-0005-0000-0000-00005D9F0000}"/>
    <cellStyle name="Vírgula 2 5 8 7" xfId="40617" xr:uid="{00000000-0005-0000-0000-00005E9F0000}"/>
    <cellStyle name="Vírgula 2 5 8 8" xfId="40618" xr:uid="{00000000-0005-0000-0000-00005F9F0000}"/>
    <cellStyle name="Vírgula 2 5 8 9" xfId="40619" xr:uid="{00000000-0005-0000-0000-0000609F0000}"/>
    <cellStyle name="Vírgula 2 5 9" xfId="40620" xr:uid="{00000000-0005-0000-0000-0000619F0000}"/>
    <cellStyle name="Vírgula 2 5 9 2" xfId="40621" xr:uid="{00000000-0005-0000-0000-0000629F0000}"/>
    <cellStyle name="Vírgula 2 5 9 2 2" xfId="40622" xr:uid="{00000000-0005-0000-0000-0000639F0000}"/>
    <cellStyle name="Vírgula 2 5 9 2 2 2" xfId="40623" xr:uid="{00000000-0005-0000-0000-0000649F0000}"/>
    <cellStyle name="Vírgula 2 5 9 2 2 2 2" xfId="40624" xr:uid="{00000000-0005-0000-0000-0000659F0000}"/>
    <cellStyle name="Vírgula 2 5 9 2 2 2 3" xfId="40625" xr:uid="{00000000-0005-0000-0000-0000669F0000}"/>
    <cellStyle name="Vírgula 2 5 9 2 2 3" xfId="40626" xr:uid="{00000000-0005-0000-0000-0000679F0000}"/>
    <cellStyle name="Vírgula 2 5 9 2 2 4" xfId="40627" xr:uid="{00000000-0005-0000-0000-0000689F0000}"/>
    <cellStyle name="Vírgula 2 5 9 2 3" xfId="40628" xr:uid="{00000000-0005-0000-0000-0000699F0000}"/>
    <cellStyle name="Vírgula 2 5 9 2 3 2" xfId="40629" xr:uid="{00000000-0005-0000-0000-00006A9F0000}"/>
    <cellStyle name="Vírgula 2 5 9 2 3 2 2" xfId="40630" xr:uid="{00000000-0005-0000-0000-00006B9F0000}"/>
    <cellStyle name="Vírgula 2 5 9 2 3 2 3" xfId="40631" xr:uid="{00000000-0005-0000-0000-00006C9F0000}"/>
    <cellStyle name="Vírgula 2 5 9 2 3 3" xfId="40632" xr:uid="{00000000-0005-0000-0000-00006D9F0000}"/>
    <cellStyle name="Vírgula 2 5 9 2 3 4" xfId="40633" xr:uid="{00000000-0005-0000-0000-00006E9F0000}"/>
    <cellStyle name="Vírgula 2 5 9 2 4" xfId="40634" xr:uid="{00000000-0005-0000-0000-00006F9F0000}"/>
    <cellStyle name="Vírgula 2 5 9 2 4 2" xfId="40635" xr:uid="{00000000-0005-0000-0000-0000709F0000}"/>
    <cellStyle name="Vírgula 2 5 9 2 4 2 2" xfId="40636" xr:uid="{00000000-0005-0000-0000-0000719F0000}"/>
    <cellStyle name="Vírgula 2 5 9 2 4 2 3" xfId="40637" xr:uid="{00000000-0005-0000-0000-0000729F0000}"/>
    <cellStyle name="Vírgula 2 5 9 2 4 3" xfId="40638" xr:uid="{00000000-0005-0000-0000-0000739F0000}"/>
    <cellStyle name="Vírgula 2 5 9 2 4 4" xfId="40639" xr:uid="{00000000-0005-0000-0000-0000749F0000}"/>
    <cellStyle name="Vírgula 2 5 9 2 5" xfId="40640" xr:uid="{00000000-0005-0000-0000-0000759F0000}"/>
    <cellStyle name="Vírgula 2 5 9 2 5 2" xfId="40641" xr:uid="{00000000-0005-0000-0000-0000769F0000}"/>
    <cellStyle name="Vírgula 2 5 9 2 5 3" xfId="40642" xr:uid="{00000000-0005-0000-0000-0000779F0000}"/>
    <cellStyle name="Vírgula 2 5 9 2 6" xfId="40643" xr:uid="{00000000-0005-0000-0000-0000789F0000}"/>
    <cellStyle name="Vírgula 2 5 9 2 7" xfId="40644" xr:uid="{00000000-0005-0000-0000-0000799F0000}"/>
    <cellStyle name="Vírgula 2 5 9 3" xfId="40645" xr:uid="{00000000-0005-0000-0000-00007A9F0000}"/>
    <cellStyle name="Vírgula 2 5 9 3 2" xfId="40646" xr:uid="{00000000-0005-0000-0000-00007B9F0000}"/>
    <cellStyle name="Vírgula 2 5 9 3 2 2" xfId="40647" xr:uid="{00000000-0005-0000-0000-00007C9F0000}"/>
    <cellStyle name="Vírgula 2 5 9 3 2 3" xfId="40648" xr:uid="{00000000-0005-0000-0000-00007D9F0000}"/>
    <cellStyle name="Vírgula 2 5 9 3 3" xfId="40649" xr:uid="{00000000-0005-0000-0000-00007E9F0000}"/>
    <cellStyle name="Vírgula 2 5 9 3 4" xfId="40650" xr:uid="{00000000-0005-0000-0000-00007F9F0000}"/>
    <cellStyle name="Vírgula 2 5 9 4" xfId="40651" xr:uid="{00000000-0005-0000-0000-0000809F0000}"/>
    <cellStyle name="Vírgula 2 5 9 4 2" xfId="40652" xr:uid="{00000000-0005-0000-0000-0000819F0000}"/>
    <cellStyle name="Vírgula 2 5 9 4 2 2" xfId="40653" xr:uid="{00000000-0005-0000-0000-0000829F0000}"/>
    <cellStyle name="Vírgula 2 5 9 4 2 3" xfId="40654" xr:uid="{00000000-0005-0000-0000-0000839F0000}"/>
    <cellStyle name="Vírgula 2 5 9 4 3" xfId="40655" xr:uid="{00000000-0005-0000-0000-0000849F0000}"/>
    <cellStyle name="Vírgula 2 5 9 4 4" xfId="40656" xr:uid="{00000000-0005-0000-0000-0000859F0000}"/>
    <cellStyle name="Vírgula 2 5 9 5" xfId="40657" xr:uid="{00000000-0005-0000-0000-0000869F0000}"/>
    <cellStyle name="Vírgula 2 5 9 5 2" xfId="40658" xr:uid="{00000000-0005-0000-0000-0000879F0000}"/>
    <cellStyle name="Vírgula 2 5 9 5 2 2" xfId="40659" xr:uid="{00000000-0005-0000-0000-0000889F0000}"/>
    <cellStyle name="Vírgula 2 5 9 5 2 3" xfId="40660" xr:uid="{00000000-0005-0000-0000-0000899F0000}"/>
    <cellStyle name="Vírgula 2 5 9 5 3" xfId="40661" xr:uid="{00000000-0005-0000-0000-00008A9F0000}"/>
    <cellStyle name="Vírgula 2 5 9 5 4" xfId="40662" xr:uid="{00000000-0005-0000-0000-00008B9F0000}"/>
    <cellStyle name="Vírgula 2 5 9 6" xfId="40663" xr:uid="{00000000-0005-0000-0000-00008C9F0000}"/>
    <cellStyle name="Vírgula 2 5 9 6 2" xfId="40664" xr:uid="{00000000-0005-0000-0000-00008D9F0000}"/>
    <cellStyle name="Vírgula 2 5 9 6 3" xfId="40665" xr:uid="{00000000-0005-0000-0000-00008E9F0000}"/>
    <cellStyle name="Vírgula 2 5 9 7" xfId="40666" xr:uid="{00000000-0005-0000-0000-00008F9F0000}"/>
    <cellStyle name="Vírgula 2 5 9 8" xfId="40667" xr:uid="{00000000-0005-0000-0000-0000909F0000}"/>
    <cellStyle name="Vírgula 2 5 9 9" xfId="40668" xr:uid="{00000000-0005-0000-0000-0000919F0000}"/>
    <cellStyle name="Vírgula 2 6" xfId="10" xr:uid="{00000000-0005-0000-0000-0000929F0000}"/>
    <cellStyle name="Vírgula 2 6 2" xfId="40670" xr:uid="{00000000-0005-0000-0000-0000939F0000}"/>
    <cellStyle name="Vírgula 2 6 2 2" xfId="40671" xr:uid="{00000000-0005-0000-0000-0000949F0000}"/>
    <cellStyle name="Vírgula 2 6 2 2 2" xfId="40672" xr:uid="{00000000-0005-0000-0000-0000959F0000}"/>
    <cellStyle name="Vírgula 2 6 2 3" xfId="40673" xr:uid="{00000000-0005-0000-0000-0000969F0000}"/>
    <cellStyle name="Vírgula 2 6 3" xfId="40674" xr:uid="{00000000-0005-0000-0000-0000979F0000}"/>
    <cellStyle name="Vírgula 2 6 3 2" xfId="40675" xr:uid="{00000000-0005-0000-0000-0000989F0000}"/>
    <cellStyle name="Vírgula 2 6 3 2 2" xfId="40676" xr:uid="{00000000-0005-0000-0000-0000999F0000}"/>
    <cellStyle name="Vírgula 2 6 3 3" xfId="40677" xr:uid="{00000000-0005-0000-0000-00009A9F0000}"/>
    <cellStyle name="Vírgula 2 6 4" xfId="40678" xr:uid="{00000000-0005-0000-0000-00009B9F0000}"/>
    <cellStyle name="Vírgula 2 6 4 2" xfId="40679" xr:uid="{00000000-0005-0000-0000-00009C9F0000}"/>
    <cellStyle name="Vírgula 2 6 5" xfId="40680" xr:uid="{00000000-0005-0000-0000-00009D9F0000}"/>
    <cellStyle name="Vírgula 2 6 6" xfId="40681" xr:uid="{00000000-0005-0000-0000-00009E9F0000}"/>
    <cellStyle name="Vírgula 2 6 7" xfId="40669" xr:uid="{00000000-0005-0000-0000-00009F9F0000}"/>
    <cellStyle name="Vírgula 2 6 8" xfId="43936" xr:uid="{00000000-0005-0000-0000-0000A09F0000}"/>
    <cellStyle name="Vírgula 2 7" xfId="40682" xr:uid="{00000000-0005-0000-0000-0000A19F0000}"/>
    <cellStyle name="Vírgula 2 7 2" xfId="40683" xr:uid="{00000000-0005-0000-0000-0000A29F0000}"/>
    <cellStyle name="Vírgula 2 7 2 2" xfId="40684" xr:uid="{00000000-0005-0000-0000-0000A39F0000}"/>
    <cellStyle name="Vírgula 2 7 2 2 2" xfId="40685" xr:uid="{00000000-0005-0000-0000-0000A49F0000}"/>
    <cellStyle name="Vírgula 2 7 2 3" xfId="40686" xr:uid="{00000000-0005-0000-0000-0000A59F0000}"/>
    <cellStyle name="Vírgula 2 7 2 4" xfId="40687" xr:uid="{00000000-0005-0000-0000-0000A69F0000}"/>
    <cellStyle name="Vírgula 2 7 3" xfId="40688" xr:uid="{00000000-0005-0000-0000-0000A79F0000}"/>
    <cellStyle name="Vírgula 2 7 3 2" xfId="40689" xr:uid="{00000000-0005-0000-0000-0000A89F0000}"/>
    <cellStyle name="Vírgula 2 7 3 2 2" xfId="40690" xr:uid="{00000000-0005-0000-0000-0000A99F0000}"/>
    <cellStyle name="Vírgula 2 7 3 3" xfId="40691" xr:uid="{00000000-0005-0000-0000-0000AA9F0000}"/>
    <cellStyle name="Vírgula 2 7 3 4" xfId="40692" xr:uid="{00000000-0005-0000-0000-0000AB9F0000}"/>
    <cellStyle name="Vírgula 2 7 4" xfId="40693" xr:uid="{00000000-0005-0000-0000-0000AC9F0000}"/>
    <cellStyle name="Vírgula 2 7 4 2" xfId="40694" xr:uid="{00000000-0005-0000-0000-0000AD9F0000}"/>
    <cellStyle name="Vírgula 2 7 5" xfId="40695" xr:uid="{00000000-0005-0000-0000-0000AE9F0000}"/>
    <cellStyle name="Vírgula 2 7 6" xfId="40696" xr:uid="{00000000-0005-0000-0000-0000AF9F0000}"/>
    <cellStyle name="Vírgula 2 8" xfId="40697" xr:uid="{00000000-0005-0000-0000-0000B09F0000}"/>
    <cellStyle name="Vírgula 2 8 2" xfId="40698" xr:uid="{00000000-0005-0000-0000-0000B19F0000}"/>
    <cellStyle name="Vírgula 2 8 2 2" xfId="40699" xr:uid="{00000000-0005-0000-0000-0000B29F0000}"/>
    <cellStyle name="Vírgula 2 8 2 2 2" xfId="40700" xr:uid="{00000000-0005-0000-0000-0000B39F0000}"/>
    <cellStyle name="Vírgula 2 8 2 2 3" xfId="40701" xr:uid="{00000000-0005-0000-0000-0000B49F0000}"/>
    <cellStyle name="Vírgula 2 8 2 3" xfId="40702" xr:uid="{00000000-0005-0000-0000-0000B59F0000}"/>
    <cellStyle name="Vírgula 2 8 2 3 2" xfId="40703" xr:uid="{00000000-0005-0000-0000-0000B69F0000}"/>
    <cellStyle name="Vírgula 2 8 2 4" xfId="40704" xr:uid="{00000000-0005-0000-0000-0000B79F0000}"/>
    <cellStyle name="Vírgula 2 8 3" xfId="40705" xr:uid="{00000000-0005-0000-0000-0000B89F0000}"/>
    <cellStyle name="Vírgula 2 8 3 2" xfId="40706" xr:uid="{00000000-0005-0000-0000-0000B99F0000}"/>
    <cellStyle name="Vírgula 2 8 3 2 2" xfId="40707" xr:uid="{00000000-0005-0000-0000-0000BA9F0000}"/>
    <cellStyle name="Vírgula 2 8 3 3" xfId="40708" xr:uid="{00000000-0005-0000-0000-0000BB9F0000}"/>
    <cellStyle name="Vírgula 2 8 3 4" xfId="40709" xr:uid="{00000000-0005-0000-0000-0000BC9F0000}"/>
    <cellStyle name="Vírgula 2 8 4" xfId="40710" xr:uid="{00000000-0005-0000-0000-0000BD9F0000}"/>
    <cellStyle name="Vírgula 2 8 4 2" xfId="40711" xr:uid="{00000000-0005-0000-0000-0000BE9F0000}"/>
    <cellStyle name="Vírgula 2 8 4 2 2" xfId="40712" xr:uid="{00000000-0005-0000-0000-0000BF9F0000}"/>
    <cellStyle name="Vírgula 2 8 4 2 2 2" xfId="40713" xr:uid="{00000000-0005-0000-0000-0000C09F0000}"/>
    <cellStyle name="Vírgula 2 8 4 2 2 2 2" xfId="40714" xr:uid="{00000000-0005-0000-0000-0000C19F0000}"/>
    <cellStyle name="Vírgula 2 8 4 2 2 2 3" xfId="40715" xr:uid="{00000000-0005-0000-0000-0000C29F0000}"/>
    <cellStyle name="Vírgula 2 8 4 2 2 3" xfId="40716" xr:uid="{00000000-0005-0000-0000-0000C39F0000}"/>
    <cellStyle name="Vírgula 2 8 4 2 2 4" xfId="40717" xr:uid="{00000000-0005-0000-0000-0000C49F0000}"/>
    <cellStyle name="Vírgula 2 8 4 2 3" xfId="40718" xr:uid="{00000000-0005-0000-0000-0000C59F0000}"/>
    <cellStyle name="Vírgula 2 8 4 2 3 2" xfId="40719" xr:uid="{00000000-0005-0000-0000-0000C69F0000}"/>
    <cellStyle name="Vírgula 2 8 4 2 3 2 2" xfId="40720" xr:uid="{00000000-0005-0000-0000-0000C79F0000}"/>
    <cellStyle name="Vírgula 2 8 4 2 3 2 3" xfId="40721" xr:uid="{00000000-0005-0000-0000-0000C89F0000}"/>
    <cellStyle name="Vírgula 2 8 4 2 3 3" xfId="40722" xr:uid="{00000000-0005-0000-0000-0000C99F0000}"/>
    <cellStyle name="Vírgula 2 8 4 2 3 4" xfId="40723" xr:uid="{00000000-0005-0000-0000-0000CA9F0000}"/>
    <cellStyle name="Vírgula 2 8 4 2 4" xfId="40724" xr:uid="{00000000-0005-0000-0000-0000CB9F0000}"/>
    <cellStyle name="Vírgula 2 8 4 2 4 2" xfId="40725" xr:uid="{00000000-0005-0000-0000-0000CC9F0000}"/>
    <cellStyle name="Vírgula 2 8 4 2 4 2 2" xfId="40726" xr:uid="{00000000-0005-0000-0000-0000CD9F0000}"/>
    <cellStyle name="Vírgula 2 8 4 2 4 2 3" xfId="40727" xr:uid="{00000000-0005-0000-0000-0000CE9F0000}"/>
    <cellStyle name="Vírgula 2 8 4 2 4 3" xfId="40728" xr:uid="{00000000-0005-0000-0000-0000CF9F0000}"/>
    <cellStyle name="Vírgula 2 8 4 2 4 4" xfId="40729" xr:uid="{00000000-0005-0000-0000-0000D09F0000}"/>
    <cellStyle name="Vírgula 2 8 4 2 5" xfId="40730" xr:uid="{00000000-0005-0000-0000-0000D19F0000}"/>
    <cellStyle name="Vírgula 2 8 4 2 5 2" xfId="40731" xr:uid="{00000000-0005-0000-0000-0000D29F0000}"/>
    <cellStyle name="Vírgula 2 8 4 2 5 3" xfId="40732" xr:uid="{00000000-0005-0000-0000-0000D39F0000}"/>
    <cellStyle name="Vírgula 2 8 4 2 6" xfId="40733" xr:uid="{00000000-0005-0000-0000-0000D49F0000}"/>
    <cellStyle name="Vírgula 2 8 4 2 7" xfId="40734" xr:uid="{00000000-0005-0000-0000-0000D59F0000}"/>
    <cellStyle name="Vírgula 2 8 4 2 8" xfId="40735" xr:uid="{00000000-0005-0000-0000-0000D69F0000}"/>
    <cellStyle name="Vírgula 2 8 4 3" xfId="40736" xr:uid="{00000000-0005-0000-0000-0000D79F0000}"/>
    <cellStyle name="Vírgula 2 8 4 3 2" xfId="40737" xr:uid="{00000000-0005-0000-0000-0000D89F0000}"/>
    <cellStyle name="Vírgula 2 8 4 3 2 2" xfId="40738" xr:uid="{00000000-0005-0000-0000-0000D99F0000}"/>
    <cellStyle name="Vírgula 2 8 4 3 2 3" xfId="40739" xr:uid="{00000000-0005-0000-0000-0000DA9F0000}"/>
    <cellStyle name="Vírgula 2 8 4 3 3" xfId="40740" xr:uid="{00000000-0005-0000-0000-0000DB9F0000}"/>
    <cellStyle name="Vírgula 2 8 4 3 4" xfId="40741" xr:uid="{00000000-0005-0000-0000-0000DC9F0000}"/>
    <cellStyle name="Vírgula 2 8 4 4" xfId="40742" xr:uid="{00000000-0005-0000-0000-0000DD9F0000}"/>
    <cellStyle name="Vírgula 2 8 4 4 2" xfId="40743" xr:uid="{00000000-0005-0000-0000-0000DE9F0000}"/>
    <cellStyle name="Vírgula 2 8 4 4 2 2" xfId="40744" xr:uid="{00000000-0005-0000-0000-0000DF9F0000}"/>
    <cellStyle name="Vírgula 2 8 4 4 2 3" xfId="40745" xr:uid="{00000000-0005-0000-0000-0000E09F0000}"/>
    <cellStyle name="Vírgula 2 8 4 4 3" xfId="40746" xr:uid="{00000000-0005-0000-0000-0000E19F0000}"/>
    <cellStyle name="Vírgula 2 8 4 4 4" xfId="40747" xr:uid="{00000000-0005-0000-0000-0000E29F0000}"/>
    <cellStyle name="Vírgula 2 8 4 5" xfId="40748" xr:uid="{00000000-0005-0000-0000-0000E39F0000}"/>
    <cellStyle name="Vírgula 2 8 4 5 2" xfId="40749" xr:uid="{00000000-0005-0000-0000-0000E49F0000}"/>
    <cellStyle name="Vírgula 2 8 4 5 2 2" xfId="40750" xr:uid="{00000000-0005-0000-0000-0000E59F0000}"/>
    <cellStyle name="Vírgula 2 8 4 5 2 3" xfId="40751" xr:uid="{00000000-0005-0000-0000-0000E69F0000}"/>
    <cellStyle name="Vírgula 2 8 4 5 3" xfId="40752" xr:uid="{00000000-0005-0000-0000-0000E79F0000}"/>
    <cellStyle name="Vírgula 2 8 4 5 4" xfId="40753" xr:uid="{00000000-0005-0000-0000-0000E89F0000}"/>
    <cellStyle name="Vírgula 2 8 4 6" xfId="40754" xr:uid="{00000000-0005-0000-0000-0000E99F0000}"/>
    <cellStyle name="Vírgula 2 8 4 6 2" xfId="40755" xr:uid="{00000000-0005-0000-0000-0000EA9F0000}"/>
    <cellStyle name="Vírgula 2 8 4 6 3" xfId="40756" xr:uid="{00000000-0005-0000-0000-0000EB9F0000}"/>
    <cellStyle name="Vírgula 2 8 4 7" xfId="40757" xr:uid="{00000000-0005-0000-0000-0000EC9F0000}"/>
    <cellStyle name="Vírgula 2 8 4 8" xfId="40758" xr:uid="{00000000-0005-0000-0000-0000ED9F0000}"/>
    <cellStyle name="Vírgula 2 8 4 9" xfId="40759" xr:uid="{00000000-0005-0000-0000-0000EE9F0000}"/>
    <cellStyle name="Vírgula 2 8 5" xfId="40760" xr:uid="{00000000-0005-0000-0000-0000EF9F0000}"/>
    <cellStyle name="Vírgula 2 8 5 2" xfId="40761" xr:uid="{00000000-0005-0000-0000-0000F09F0000}"/>
    <cellStyle name="Vírgula 2 8 5 2 2" xfId="40762" xr:uid="{00000000-0005-0000-0000-0000F19F0000}"/>
    <cellStyle name="Vírgula 2 8 5 2 2 2" xfId="40763" xr:uid="{00000000-0005-0000-0000-0000F29F0000}"/>
    <cellStyle name="Vírgula 2 8 5 2 2 2 2" xfId="40764" xr:uid="{00000000-0005-0000-0000-0000F39F0000}"/>
    <cellStyle name="Vírgula 2 8 5 2 2 2 3" xfId="40765" xr:uid="{00000000-0005-0000-0000-0000F49F0000}"/>
    <cellStyle name="Vírgula 2 8 5 2 2 3" xfId="40766" xr:uid="{00000000-0005-0000-0000-0000F59F0000}"/>
    <cellStyle name="Vírgula 2 8 5 2 2 4" xfId="40767" xr:uid="{00000000-0005-0000-0000-0000F69F0000}"/>
    <cellStyle name="Vírgula 2 8 5 2 3" xfId="40768" xr:uid="{00000000-0005-0000-0000-0000F79F0000}"/>
    <cellStyle name="Vírgula 2 8 5 2 3 2" xfId="40769" xr:uid="{00000000-0005-0000-0000-0000F89F0000}"/>
    <cellStyle name="Vírgula 2 8 5 2 3 2 2" xfId="40770" xr:uid="{00000000-0005-0000-0000-0000F99F0000}"/>
    <cellStyle name="Vírgula 2 8 5 2 3 2 3" xfId="40771" xr:uid="{00000000-0005-0000-0000-0000FA9F0000}"/>
    <cellStyle name="Vírgula 2 8 5 2 3 3" xfId="40772" xr:uid="{00000000-0005-0000-0000-0000FB9F0000}"/>
    <cellStyle name="Vírgula 2 8 5 2 3 4" xfId="40773" xr:uid="{00000000-0005-0000-0000-0000FC9F0000}"/>
    <cellStyle name="Vírgula 2 8 5 2 4" xfId="40774" xr:uid="{00000000-0005-0000-0000-0000FD9F0000}"/>
    <cellStyle name="Vírgula 2 8 5 2 4 2" xfId="40775" xr:uid="{00000000-0005-0000-0000-0000FE9F0000}"/>
    <cellStyle name="Vírgula 2 8 5 2 4 2 2" xfId="40776" xr:uid="{00000000-0005-0000-0000-0000FF9F0000}"/>
    <cellStyle name="Vírgula 2 8 5 2 4 2 3" xfId="40777" xr:uid="{00000000-0005-0000-0000-000000A00000}"/>
    <cellStyle name="Vírgula 2 8 5 2 4 3" xfId="40778" xr:uid="{00000000-0005-0000-0000-000001A00000}"/>
    <cellStyle name="Vírgula 2 8 5 2 4 4" xfId="40779" xr:uid="{00000000-0005-0000-0000-000002A00000}"/>
    <cellStyle name="Vírgula 2 8 5 2 5" xfId="40780" xr:uid="{00000000-0005-0000-0000-000003A00000}"/>
    <cellStyle name="Vírgula 2 8 5 2 5 2" xfId="40781" xr:uid="{00000000-0005-0000-0000-000004A00000}"/>
    <cellStyle name="Vírgula 2 8 5 2 5 3" xfId="40782" xr:uid="{00000000-0005-0000-0000-000005A00000}"/>
    <cellStyle name="Vírgula 2 8 5 2 6" xfId="40783" xr:uid="{00000000-0005-0000-0000-000006A00000}"/>
    <cellStyle name="Vírgula 2 8 5 2 7" xfId="40784" xr:uid="{00000000-0005-0000-0000-000007A00000}"/>
    <cellStyle name="Vírgula 2 8 5 2 8" xfId="40785" xr:uid="{00000000-0005-0000-0000-000008A00000}"/>
    <cellStyle name="Vírgula 2 8 5 3" xfId="40786" xr:uid="{00000000-0005-0000-0000-000009A00000}"/>
    <cellStyle name="Vírgula 2 8 5 3 2" xfId="40787" xr:uid="{00000000-0005-0000-0000-00000AA00000}"/>
    <cellStyle name="Vírgula 2 8 5 3 2 2" xfId="40788" xr:uid="{00000000-0005-0000-0000-00000BA00000}"/>
    <cellStyle name="Vírgula 2 8 5 3 2 3" xfId="40789" xr:uid="{00000000-0005-0000-0000-00000CA00000}"/>
    <cellStyle name="Vírgula 2 8 5 3 3" xfId="40790" xr:uid="{00000000-0005-0000-0000-00000DA00000}"/>
    <cellStyle name="Vírgula 2 8 5 3 4" xfId="40791" xr:uid="{00000000-0005-0000-0000-00000EA00000}"/>
    <cellStyle name="Vírgula 2 8 5 4" xfId="40792" xr:uid="{00000000-0005-0000-0000-00000FA00000}"/>
    <cellStyle name="Vírgula 2 8 5 4 2" xfId="40793" xr:uid="{00000000-0005-0000-0000-000010A00000}"/>
    <cellStyle name="Vírgula 2 8 5 4 2 2" xfId="40794" xr:uid="{00000000-0005-0000-0000-000011A00000}"/>
    <cellStyle name="Vírgula 2 8 5 4 2 3" xfId="40795" xr:uid="{00000000-0005-0000-0000-000012A00000}"/>
    <cellStyle name="Vírgula 2 8 5 4 3" xfId="40796" xr:uid="{00000000-0005-0000-0000-000013A00000}"/>
    <cellStyle name="Vírgula 2 8 5 4 4" xfId="40797" xr:uid="{00000000-0005-0000-0000-000014A00000}"/>
    <cellStyle name="Vírgula 2 8 5 5" xfId="40798" xr:uid="{00000000-0005-0000-0000-000015A00000}"/>
    <cellStyle name="Vírgula 2 8 5 5 2" xfId="40799" xr:uid="{00000000-0005-0000-0000-000016A00000}"/>
    <cellStyle name="Vírgula 2 8 5 5 2 2" xfId="40800" xr:uid="{00000000-0005-0000-0000-000017A00000}"/>
    <cellStyle name="Vírgula 2 8 5 5 2 3" xfId="40801" xr:uid="{00000000-0005-0000-0000-000018A00000}"/>
    <cellStyle name="Vírgula 2 8 5 5 3" xfId="40802" xr:uid="{00000000-0005-0000-0000-000019A00000}"/>
    <cellStyle name="Vírgula 2 8 5 5 4" xfId="40803" xr:uid="{00000000-0005-0000-0000-00001AA00000}"/>
    <cellStyle name="Vírgula 2 8 5 6" xfId="40804" xr:uid="{00000000-0005-0000-0000-00001BA00000}"/>
    <cellStyle name="Vírgula 2 8 5 6 2" xfId="40805" xr:uid="{00000000-0005-0000-0000-00001CA00000}"/>
    <cellStyle name="Vírgula 2 8 5 6 3" xfId="40806" xr:uid="{00000000-0005-0000-0000-00001DA00000}"/>
    <cellStyle name="Vírgula 2 8 5 7" xfId="40807" xr:uid="{00000000-0005-0000-0000-00001EA00000}"/>
    <cellStyle name="Vírgula 2 8 5 8" xfId="40808" xr:uid="{00000000-0005-0000-0000-00001FA00000}"/>
    <cellStyle name="Vírgula 2 8 5 9" xfId="40809" xr:uid="{00000000-0005-0000-0000-000020A00000}"/>
    <cellStyle name="Vírgula 2 8 6" xfId="40810" xr:uid="{00000000-0005-0000-0000-000021A00000}"/>
    <cellStyle name="Vírgula 2 8 7" xfId="40811" xr:uid="{00000000-0005-0000-0000-000022A00000}"/>
    <cellStyle name="Vírgula 2 8 8" xfId="40812" xr:uid="{00000000-0005-0000-0000-000023A00000}"/>
    <cellStyle name="Vírgula 2 8 9" xfId="40813" xr:uid="{00000000-0005-0000-0000-000024A00000}"/>
    <cellStyle name="Vírgula 2 9" xfId="40814" xr:uid="{00000000-0005-0000-0000-000025A00000}"/>
    <cellStyle name="Vírgula 2 9 10" xfId="40815" xr:uid="{00000000-0005-0000-0000-000026A00000}"/>
    <cellStyle name="Vírgula 2 9 2" xfId="40816" xr:uid="{00000000-0005-0000-0000-000027A00000}"/>
    <cellStyle name="Vírgula 2 9 2 2" xfId="40817" xr:uid="{00000000-0005-0000-0000-000028A00000}"/>
    <cellStyle name="Vírgula 2 9 2 2 2" xfId="40818" xr:uid="{00000000-0005-0000-0000-000029A00000}"/>
    <cellStyle name="Vírgula 2 9 2 3" xfId="40819" xr:uid="{00000000-0005-0000-0000-00002AA00000}"/>
    <cellStyle name="Vírgula 2 9 2 4" xfId="40820" xr:uid="{00000000-0005-0000-0000-00002BA00000}"/>
    <cellStyle name="Vírgula 2 9 3" xfId="40821" xr:uid="{00000000-0005-0000-0000-00002CA00000}"/>
    <cellStyle name="Vírgula 2 9 3 2" xfId="40822" xr:uid="{00000000-0005-0000-0000-00002DA00000}"/>
    <cellStyle name="Vírgula 2 9 3 2 2" xfId="40823" xr:uid="{00000000-0005-0000-0000-00002EA00000}"/>
    <cellStyle name="Vírgula 2 9 3 2 2 2" xfId="40824" xr:uid="{00000000-0005-0000-0000-00002FA00000}"/>
    <cellStyle name="Vírgula 2 9 3 2 2 3" xfId="40825" xr:uid="{00000000-0005-0000-0000-000030A00000}"/>
    <cellStyle name="Vírgula 2 9 3 2 2 4" xfId="40826" xr:uid="{00000000-0005-0000-0000-000031A00000}"/>
    <cellStyle name="Vírgula 2 9 3 2 3" xfId="40827" xr:uid="{00000000-0005-0000-0000-000032A00000}"/>
    <cellStyle name="Vírgula 2 9 3 2 4" xfId="40828" xr:uid="{00000000-0005-0000-0000-000033A00000}"/>
    <cellStyle name="Vírgula 2 9 3 2 5" xfId="40829" xr:uid="{00000000-0005-0000-0000-000034A00000}"/>
    <cellStyle name="Vírgula 2 9 3 2 6" xfId="40830" xr:uid="{00000000-0005-0000-0000-000035A00000}"/>
    <cellStyle name="Vírgula 2 9 3 3" xfId="40831" xr:uid="{00000000-0005-0000-0000-000036A00000}"/>
    <cellStyle name="Vírgula 2 9 3 3 2" xfId="40832" xr:uid="{00000000-0005-0000-0000-000037A00000}"/>
    <cellStyle name="Vírgula 2 9 3 3 2 2" xfId="40833" xr:uid="{00000000-0005-0000-0000-000038A00000}"/>
    <cellStyle name="Vírgula 2 9 3 3 2 3" xfId="40834" xr:uid="{00000000-0005-0000-0000-000039A00000}"/>
    <cellStyle name="Vírgula 2 9 3 3 3" xfId="40835" xr:uid="{00000000-0005-0000-0000-00003AA00000}"/>
    <cellStyle name="Vírgula 2 9 3 3 4" xfId="40836" xr:uid="{00000000-0005-0000-0000-00003BA00000}"/>
    <cellStyle name="Vírgula 2 9 3 3 5" xfId="40837" xr:uid="{00000000-0005-0000-0000-00003CA00000}"/>
    <cellStyle name="Vírgula 2 9 3 4" xfId="40838" xr:uid="{00000000-0005-0000-0000-00003DA00000}"/>
    <cellStyle name="Vírgula 2 9 3 4 2" xfId="40839" xr:uid="{00000000-0005-0000-0000-00003EA00000}"/>
    <cellStyle name="Vírgula 2 9 3 4 2 2" xfId="40840" xr:uid="{00000000-0005-0000-0000-00003FA00000}"/>
    <cellStyle name="Vírgula 2 9 3 4 2 3" xfId="40841" xr:uid="{00000000-0005-0000-0000-000040A00000}"/>
    <cellStyle name="Vírgula 2 9 3 4 3" xfId="40842" xr:uid="{00000000-0005-0000-0000-000041A00000}"/>
    <cellStyle name="Vírgula 2 9 3 4 4" xfId="40843" xr:uid="{00000000-0005-0000-0000-000042A00000}"/>
    <cellStyle name="Vírgula 2 9 3 5" xfId="40844" xr:uid="{00000000-0005-0000-0000-000043A00000}"/>
    <cellStyle name="Vírgula 2 9 3 5 2" xfId="40845" xr:uid="{00000000-0005-0000-0000-000044A00000}"/>
    <cellStyle name="Vírgula 2 9 3 5 3" xfId="40846" xr:uid="{00000000-0005-0000-0000-000045A00000}"/>
    <cellStyle name="Vírgula 2 9 3 6" xfId="40847" xr:uid="{00000000-0005-0000-0000-000046A00000}"/>
    <cellStyle name="Vírgula 2 9 3 7" xfId="40848" xr:uid="{00000000-0005-0000-0000-000047A00000}"/>
    <cellStyle name="Vírgula 2 9 3 8" xfId="40849" xr:uid="{00000000-0005-0000-0000-000048A00000}"/>
    <cellStyle name="Vírgula 2 9 4" xfId="40850" xr:uid="{00000000-0005-0000-0000-000049A00000}"/>
    <cellStyle name="Vírgula 2 9 4 2" xfId="40851" xr:uid="{00000000-0005-0000-0000-00004AA00000}"/>
    <cellStyle name="Vírgula 2 9 4 2 2" xfId="40852" xr:uid="{00000000-0005-0000-0000-00004BA00000}"/>
    <cellStyle name="Vírgula 2 9 4 2 3" xfId="40853" xr:uid="{00000000-0005-0000-0000-00004CA00000}"/>
    <cellStyle name="Vírgula 2 9 4 2 4" xfId="40854" xr:uid="{00000000-0005-0000-0000-00004DA00000}"/>
    <cellStyle name="Vírgula 2 9 4 3" xfId="40855" xr:uid="{00000000-0005-0000-0000-00004EA00000}"/>
    <cellStyle name="Vírgula 2 9 4 4" xfId="40856" xr:uid="{00000000-0005-0000-0000-00004FA00000}"/>
    <cellStyle name="Vírgula 2 9 4 5" xfId="40857" xr:uid="{00000000-0005-0000-0000-000050A00000}"/>
    <cellStyle name="Vírgula 2 9 4 6" xfId="40858" xr:uid="{00000000-0005-0000-0000-000051A00000}"/>
    <cellStyle name="Vírgula 2 9 5" xfId="40859" xr:uid="{00000000-0005-0000-0000-000052A00000}"/>
    <cellStyle name="Vírgula 2 9 5 2" xfId="40860" xr:uid="{00000000-0005-0000-0000-000053A00000}"/>
    <cellStyle name="Vírgula 2 9 5 2 2" xfId="40861" xr:uid="{00000000-0005-0000-0000-000054A00000}"/>
    <cellStyle name="Vírgula 2 9 5 2 3" xfId="40862" xr:uid="{00000000-0005-0000-0000-000055A00000}"/>
    <cellStyle name="Vírgula 2 9 5 3" xfId="40863" xr:uid="{00000000-0005-0000-0000-000056A00000}"/>
    <cellStyle name="Vírgula 2 9 5 4" xfId="40864" xr:uid="{00000000-0005-0000-0000-000057A00000}"/>
    <cellStyle name="Vírgula 2 9 5 5" xfId="40865" xr:uid="{00000000-0005-0000-0000-000058A00000}"/>
    <cellStyle name="Vírgula 2 9 6" xfId="40866" xr:uid="{00000000-0005-0000-0000-000059A00000}"/>
    <cellStyle name="Vírgula 2 9 6 2" xfId="40867" xr:uid="{00000000-0005-0000-0000-00005AA00000}"/>
    <cellStyle name="Vírgula 2 9 6 2 2" xfId="40868" xr:uid="{00000000-0005-0000-0000-00005BA00000}"/>
    <cellStyle name="Vírgula 2 9 6 2 3" xfId="40869" xr:uid="{00000000-0005-0000-0000-00005CA00000}"/>
    <cellStyle name="Vírgula 2 9 6 3" xfId="40870" xr:uid="{00000000-0005-0000-0000-00005DA00000}"/>
    <cellStyle name="Vírgula 2 9 6 4" xfId="40871" xr:uid="{00000000-0005-0000-0000-00005EA00000}"/>
    <cellStyle name="Vírgula 2 9 7" xfId="40872" xr:uid="{00000000-0005-0000-0000-00005FA00000}"/>
    <cellStyle name="Vírgula 2 9 7 2" xfId="40873" xr:uid="{00000000-0005-0000-0000-000060A00000}"/>
    <cellStyle name="Vírgula 2 9 7 3" xfId="40874" xr:uid="{00000000-0005-0000-0000-000061A00000}"/>
    <cellStyle name="Vírgula 2 9 8" xfId="40875" xr:uid="{00000000-0005-0000-0000-000062A00000}"/>
    <cellStyle name="Vírgula 2 9 9" xfId="40876" xr:uid="{00000000-0005-0000-0000-000063A00000}"/>
    <cellStyle name="Vírgula 20" xfId="40877" xr:uid="{00000000-0005-0000-0000-000064A00000}"/>
    <cellStyle name="Vírgula 20 2" xfId="40878" xr:uid="{00000000-0005-0000-0000-000065A00000}"/>
    <cellStyle name="Vírgula 21" xfId="40879" xr:uid="{00000000-0005-0000-0000-000066A00000}"/>
    <cellStyle name="Vírgula 21 2" xfId="40880" xr:uid="{00000000-0005-0000-0000-000067A00000}"/>
    <cellStyle name="Vírgula 21 3" xfId="40881" xr:uid="{00000000-0005-0000-0000-000068A00000}"/>
    <cellStyle name="Vírgula 21 8" xfId="44081" xr:uid="{E8E2E255-245C-4F27-87B0-CF745B2C4D59}"/>
    <cellStyle name="Vírgula 22" xfId="40882" xr:uid="{00000000-0005-0000-0000-000069A00000}"/>
    <cellStyle name="Vírgula 22 2" xfId="44078" xr:uid="{462AC74B-D727-4587-9856-06B702FB7277}"/>
    <cellStyle name="Vírgula 23" xfId="40883" xr:uid="{00000000-0005-0000-0000-00006AA00000}"/>
    <cellStyle name="Vírgula 24" xfId="40884" xr:uid="{00000000-0005-0000-0000-00006BA00000}"/>
    <cellStyle name="Vírgula 25" xfId="40885" xr:uid="{00000000-0005-0000-0000-00006CA00000}"/>
    <cellStyle name="Vírgula 26" xfId="40886" xr:uid="{00000000-0005-0000-0000-00006DA00000}"/>
    <cellStyle name="Vírgula 27" xfId="40887" xr:uid="{00000000-0005-0000-0000-00006EA00000}"/>
    <cellStyle name="Vírgula 28" xfId="40888" xr:uid="{00000000-0005-0000-0000-00006FA00000}"/>
    <cellStyle name="Vírgula 29" xfId="43893" xr:uid="{00000000-0005-0000-0000-000070A00000}"/>
    <cellStyle name="Vírgula 29 2" xfId="43930" xr:uid="{00000000-0005-0000-0000-000071A00000}"/>
    <cellStyle name="Vírgula 3" xfId="40889" xr:uid="{00000000-0005-0000-0000-000072A00000}"/>
    <cellStyle name="Vírgula 3 10" xfId="40890" xr:uid="{00000000-0005-0000-0000-000073A00000}"/>
    <cellStyle name="Vírgula 3 10 2" xfId="40891" xr:uid="{00000000-0005-0000-0000-000074A00000}"/>
    <cellStyle name="Vírgula 3 10 2 2" xfId="40892" xr:uid="{00000000-0005-0000-0000-000075A00000}"/>
    <cellStyle name="Vírgula 3 10 2 2 2" xfId="40893" xr:uid="{00000000-0005-0000-0000-000076A00000}"/>
    <cellStyle name="Vírgula 3 10 2 2 2 2" xfId="40894" xr:uid="{00000000-0005-0000-0000-000077A00000}"/>
    <cellStyle name="Vírgula 3 10 2 2 2 3" xfId="40895" xr:uid="{00000000-0005-0000-0000-000078A00000}"/>
    <cellStyle name="Vírgula 3 10 2 2 3" xfId="40896" xr:uid="{00000000-0005-0000-0000-000079A00000}"/>
    <cellStyle name="Vírgula 3 10 2 2 4" xfId="40897" xr:uid="{00000000-0005-0000-0000-00007AA00000}"/>
    <cellStyle name="Vírgula 3 10 2 3" xfId="40898" xr:uid="{00000000-0005-0000-0000-00007BA00000}"/>
    <cellStyle name="Vírgula 3 10 2 3 2" xfId="40899" xr:uid="{00000000-0005-0000-0000-00007CA00000}"/>
    <cellStyle name="Vírgula 3 10 2 3 2 2" xfId="40900" xr:uid="{00000000-0005-0000-0000-00007DA00000}"/>
    <cellStyle name="Vírgula 3 10 2 3 2 3" xfId="40901" xr:uid="{00000000-0005-0000-0000-00007EA00000}"/>
    <cellStyle name="Vírgula 3 10 2 3 3" xfId="40902" xr:uid="{00000000-0005-0000-0000-00007FA00000}"/>
    <cellStyle name="Vírgula 3 10 2 3 4" xfId="40903" xr:uid="{00000000-0005-0000-0000-000080A00000}"/>
    <cellStyle name="Vírgula 3 10 2 4" xfId="40904" xr:uid="{00000000-0005-0000-0000-000081A00000}"/>
    <cellStyle name="Vírgula 3 10 2 4 2" xfId="40905" xr:uid="{00000000-0005-0000-0000-000082A00000}"/>
    <cellStyle name="Vírgula 3 10 2 4 2 2" xfId="40906" xr:uid="{00000000-0005-0000-0000-000083A00000}"/>
    <cellStyle name="Vírgula 3 10 2 4 2 3" xfId="40907" xr:uid="{00000000-0005-0000-0000-000084A00000}"/>
    <cellStyle name="Vírgula 3 10 2 4 3" xfId="40908" xr:uid="{00000000-0005-0000-0000-000085A00000}"/>
    <cellStyle name="Vírgula 3 10 2 4 4" xfId="40909" xr:uid="{00000000-0005-0000-0000-000086A00000}"/>
    <cellStyle name="Vírgula 3 10 2 5" xfId="40910" xr:uid="{00000000-0005-0000-0000-000087A00000}"/>
    <cellStyle name="Vírgula 3 10 2 5 2" xfId="40911" xr:uid="{00000000-0005-0000-0000-000088A00000}"/>
    <cellStyle name="Vírgula 3 10 2 5 3" xfId="40912" xr:uid="{00000000-0005-0000-0000-000089A00000}"/>
    <cellStyle name="Vírgula 3 10 2 6" xfId="40913" xr:uid="{00000000-0005-0000-0000-00008AA00000}"/>
    <cellStyle name="Vírgula 3 10 2 7" xfId="40914" xr:uid="{00000000-0005-0000-0000-00008BA00000}"/>
    <cellStyle name="Vírgula 3 10 3" xfId="40915" xr:uid="{00000000-0005-0000-0000-00008CA00000}"/>
    <cellStyle name="Vírgula 3 10 3 2" xfId="40916" xr:uid="{00000000-0005-0000-0000-00008DA00000}"/>
    <cellStyle name="Vírgula 3 10 3 2 2" xfId="40917" xr:uid="{00000000-0005-0000-0000-00008EA00000}"/>
    <cellStyle name="Vírgula 3 10 3 2 3" xfId="40918" xr:uid="{00000000-0005-0000-0000-00008FA00000}"/>
    <cellStyle name="Vírgula 3 10 3 3" xfId="40919" xr:uid="{00000000-0005-0000-0000-000090A00000}"/>
    <cellStyle name="Vírgula 3 10 3 4" xfId="40920" xr:uid="{00000000-0005-0000-0000-000091A00000}"/>
    <cellStyle name="Vírgula 3 10 4" xfId="40921" xr:uid="{00000000-0005-0000-0000-000092A00000}"/>
    <cellStyle name="Vírgula 3 10 4 2" xfId="40922" xr:uid="{00000000-0005-0000-0000-000093A00000}"/>
    <cellStyle name="Vírgula 3 10 4 2 2" xfId="40923" xr:uid="{00000000-0005-0000-0000-000094A00000}"/>
    <cellStyle name="Vírgula 3 10 4 2 3" xfId="40924" xr:uid="{00000000-0005-0000-0000-000095A00000}"/>
    <cellStyle name="Vírgula 3 10 4 3" xfId="40925" xr:uid="{00000000-0005-0000-0000-000096A00000}"/>
    <cellStyle name="Vírgula 3 10 4 4" xfId="40926" xr:uid="{00000000-0005-0000-0000-000097A00000}"/>
    <cellStyle name="Vírgula 3 10 5" xfId="40927" xr:uid="{00000000-0005-0000-0000-000098A00000}"/>
    <cellStyle name="Vírgula 3 10 5 2" xfId="40928" xr:uid="{00000000-0005-0000-0000-000099A00000}"/>
    <cellStyle name="Vírgula 3 10 5 2 2" xfId="40929" xr:uid="{00000000-0005-0000-0000-00009AA00000}"/>
    <cellStyle name="Vírgula 3 10 5 2 3" xfId="40930" xr:uid="{00000000-0005-0000-0000-00009BA00000}"/>
    <cellStyle name="Vírgula 3 10 5 3" xfId="40931" xr:uid="{00000000-0005-0000-0000-00009CA00000}"/>
    <cellStyle name="Vírgula 3 10 5 4" xfId="40932" xr:uid="{00000000-0005-0000-0000-00009DA00000}"/>
    <cellStyle name="Vírgula 3 10 6" xfId="40933" xr:uid="{00000000-0005-0000-0000-00009EA00000}"/>
    <cellStyle name="Vírgula 3 10 6 2" xfId="40934" xr:uid="{00000000-0005-0000-0000-00009FA00000}"/>
    <cellStyle name="Vírgula 3 10 6 3" xfId="40935" xr:uid="{00000000-0005-0000-0000-0000A0A00000}"/>
    <cellStyle name="Vírgula 3 10 7" xfId="40936" xr:uid="{00000000-0005-0000-0000-0000A1A00000}"/>
    <cellStyle name="Vírgula 3 10 8" xfId="40937" xr:uid="{00000000-0005-0000-0000-0000A2A00000}"/>
    <cellStyle name="Vírgula 3 10 9" xfId="40938" xr:uid="{00000000-0005-0000-0000-0000A3A00000}"/>
    <cellStyle name="Vírgula 3 11" xfId="40939" xr:uid="{00000000-0005-0000-0000-0000A4A00000}"/>
    <cellStyle name="Vírgula 3 11 2" xfId="40940" xr:uid="{00000000-0005-0000-0000-0000A5A00000}"/>
    <cellStyle name="Vírgula 3 11 2 2" xfId="40941" xr:uid="{00000000-0005-0000-0000-0000A6A00000}"/>
    <cellStyle name="Vírgula 3 11 2 2 2" xfId="40942" xr:uid="{00000000-0005-0000-0000-0000A7A00000}"/>
    <cellStyle name="Vírgula 3 11 2 2 2 2" xfId="40943" xr:uid="{00000000-0005-0000-0000-0000A8A00000}"/>
    <cellStyle name="Vírgula 3 11 2 2 2 3" xfId="40944" xr:uid="{00000000-0005-0000-0000-0000A9A00000}"/>
    <cellStyle name="Vírgula 3 11 2 2 3" xfId="40945" xr:uid="{00000000-0005-0000-0000-0000AAA00000}"/>
    <cellStyle name="Vírgula 3 11 2 2 4" xfId="40946" xr:uid="{00000000-0005-0000-0000-0000ABA00000}"/>
    <cellStyle name="Vírgula 3 11 2 3" xfId="40947" xr:uid="{00000000-0005-0000-0000-0000ACA00000}"/>
    <cellStyle name="Vírgula 3 11 2 3 2" xfId="40948" xr:uid="{00000000-0005-0000-0000-0000ADA00000}"/>
    <cellStyle name="Vírgula 3 11 2 3 2 2" xfId="40949" xr:uid="{00000000-0005-0000-0000-0000AEA00000}"/>
    <cellStyle name="Vírgula 3 11 2 3 2 3" xfId="40950" xr:uid="{00000000-0005-0000-0000-0000AFA00000}"/>
    <cellStyle name="Vírgula 3 11 2 3 3" xfId="40951" xr:uid="{00000000-0005-0000-0000-0000B0A00000}"/>
    <cellStyle name="Vírgula 3 11 2 3 4" xfId="40952" xr:uid="{00000000-0005-0000-0000-0000B1A00000}"/>
    <cellStyle name="Vírgula 3 11 2 4" xfId="40953" xr:uid="{00000000-0005-0000-0000-0000B2A00000}"/>
    <cellStyle name="Vírgula 3 11 2 4 2" xfId="40954" xr:uid="{00000000-0005-0000-0000-0000B3A00000}"/>
    <cellStyle name="Vírgula 3 11 2 4 2 2" xfId="40955" xr:uid="{00000000-0005-0000-0000-0000B4A00000}"/>
    <cellStyle name="Vírgula 3 11 2 4 2 3" xfId="40956" xr:uid="{00000000-0005-0000-0000-0000B5A00000}"/>
    <cellStyle name="Vírgula 3 11 2 4 3" xfId="40957" xr:uid="{00000000-0005-0000-0000-0000B6A00000}"/>
    <cellStyle name="Vírgula 3 11 2 4 4" xfId="40958" xr:uid="{00000000-0005-0000-0000-0000B7A00000}"/>
    <cellStyle name="Vírgula 3 11 2 5" xfId="40959" xr:uid="{00000000-0005-0000-0000-0000B8A00000}"/>
    <cellStyle name="Vírgula 3 11 2 5 2" xfId="40960" xr:uid="{00000000-0005-0000-0000-0000B9A00000}"/>
    <cellStyle name="Vírgula 3 11 2 5 3" xfId="40961" xr:uid="{00000000-0005-0000-0000-0000BAA00000}"/>
    <cellStyle name="Vírgula 3 11 2 6" xfId="40962" xr:uid="{00000000-0005-0000-0000-0000BBA00000}"/>
    <cellStyle name="Vírgula 3 11 2 7" xfId="40963" xr:uid="{00000000-0005-0000-0000-0000BCA00000}"/>
    <cellStyle name="Vírgula 3 11 3" xfId="40964" xr:uid="{00000000-0005-0000-0000-0000BDA00000}"/>
    <cellStyle name="Vírgula 3 11 3 2" xfId="40965" xr:uid="{00000000-0005-0000-0000-0000BEA00000}"/>
    <cellStyle name="Vírgula 3 11 3 2 2" xfId="40966" xr:uid="{00000000-0005-0000-0000-0000BFA00000}"/>
    <cellStyle name="Vírgula 3 11 3 2 3" xfId="40967" xr:uid="{00000000-0005-0000-0000-0000C0A00000}"/>
    <cellStyle name="Vírgula 3 11 3 3" xfId="40968" xr:uid="{00000000-0005-0000-0000-0000C1A00000}"/>
    <cellStyle name="Vírgula 3 11 3 4" xfId="40969" xr:uid="{00000000-0005-0000-0000-0000C2A00000}"/>
    <cellStyle name="Vírgula 3 11 4" xfId="40970" xr:uid="{00000000-0005-0000-0000-0000C3A00000}"/>
    <cellStyle name="Vírgula 3 11 4 2" xfId="40971" xr:uid="{00000000-0005-0000-0000-0000C4A00000}"/>
    <cellStyle name="Vírgula 3 11 4 2 2" xfId="40972" xr:uid="{00000000-0005-0000-0000-0000C5A00000}"/>
    <cellStyle name="Vírgula 3 11 4 2 3" xfId="40973" xr:uid="{00000000-0005-0000-0000-0000C6A00000}"/>
    <cellStyle name="Vírgula 3 11 4 3" xfId="40974" xr:uid="{00000000-0005-0000-0000-0000C7A00000}"/>
    <cellStyle name="Vírgula 3 11 4 4" xfId="40975" xr:uid="{00000000-0005-0000-0000-0000C8A00000}"/>
    <cellStyle name="Vírgula 3 11 5" xfId="40976" xr:uid="{00000000-0005-0000-0000-0000C9A00000}"/>
    <cellStyle name="Vírgula 3 11 5 2" xfId="40977" xr:uid="{00000000-0005-0000-0000-0000CAA00000}"/>
    <cellStyle name="Vírgula 3 11 5 2 2" xfId="40978" xr:uid="{00000000-0005-0000-0000-0000CBA00000}"/>
    <cellStyle name="Vírgula 3 11 5 2 3" xfId="40979" xr:uid="{00000000-0005-0000-0000-0000CCA00000}"/>
    <cellStyle name="Vírgula 3 11 5 3" xfId="40980" xr:uid="{00000000-0005-0000-0000-0000CDA00000}"/>
    <cellStyle name="Vírgula 3 11 5 4" xfId="40981" xr:uid="{00000000-0005-0000-0000-0000CEA00000}"/>
    <cellStyle name="Vírgula 3 11 6" xfId="40982" xr:uid="{00000000-0005-0000-0000-0000CFA00000}"/>
    <cellStyle name="Vírgula 3 11 6 2" xfId="40983" xr:uid="{00000000-0005-0000-0000-0000D0A00000}"/>
    <cellStyle name="Vírgula 3 11 6 3" xfId="40984" xr:uid="{00000000-0005-0000-0000-0000D1A00000}"/>
    <cellStyle name="Vírgula 3 11 7" xfId="40985" xr:uid="{00000000-0005-0000-0000-0000D2A00000}"/>
    <cellStyle name="Vírgula 3 11 8" xfId="40986" xr:uid="{00000000-0005-0000-0000-0000D3A00000}"/>
    <cellStyle name="Vírgula 3 11 9" xfId="40987" xr:uid="{00000000-0005-0000-0000-0000D4A00000}"/>
    <cellStyle name="Vírgula 3 12" xfId="40988" xr:uid="{00000000-0005-0000-0000-0000D5A00000}"/>
    <cellStyle name="Vírgula 3 12 2" xfId="40989" xr:uid="{00000000-0005-0000-0000-0000D6A00000}"/>
    <cellStyle name="Vírgula 3 12 2 2" xfId="40990" xr:uid="{00000000-0005-0000-0000-0000D7A00000}"/>
    <cellStyle name="Vírgula 3 12 2 2 2" xfId="40991" xr:uid="{00000000-0005-0000-0000-0000D8A00000}"/>
    <cellStyle name="Vírgula 3 12 2 2 2 2" xfId="40992" xr:uid="{00000000-0005-0000-0000-0000D9A00000}"/>
    <cellStyle name="Vírgula 3 12 2 2 2 3" xfId="40993" xr:uid="{00000000-0005-0000-0000-0000DAA00000}"/>
    <cellStyle name="Vírgula 3 12 2 2 3" xfId="40994" xr:uid="{00000000-0005-0000-0000-0000DBA00000}"/>
    <cellStyle name="Vírgula 3 12 2 2 4" xfId="40995" xr:uid="{00000000-0005-0000-0000-0000DCA00000}"/>
    <cellStyle name="Vírgula 3 12 2 3" xfId="40996" xr:uid="{00000000-0005-0000-0000-0000DDA00000}"/>
    <cellStyle name="Vírgula 3 12 2 3 2" xfId="40997" xr:uid="{00000000-0005-0000-0000-0000DEA00000}"/>
    <cellStyle name="Vírgula 3 12 2 3 2 2" xfId="40998" xr:uid="{00000000-0005-0000-0000-0000DFA00000}"/>
    <cellStyle name="Vírgula 3 12 2 3 2 3" xfId="40999" xr:uid="{00000000-0005-0000-0000-0000E0A00000}"/>
    <cellStyle name="Vírgula 3 12 2 3 3" xfId="41000" xr:uid="{00000000-0005-0000-0000-0000E1A00000}"/>
    <cellStyle name="Vírgula 3 12 2 3 4" xfId="41001" xr:uid="{00000000-0005-0000-0000-0000E2A00000}"/>
    <cellStyle name="Vírgula 3 12 2 4" xfId="41002" xr:uid="{00000000-0005-0000-0000-0000E3A00000}"/>
    <cellStyle name="Vírgula 3 12 2 4 2" xfId="41003" xr:uid="{00000000-0005-0000-0000-0000E4A00000}"/>
    <cellStyle name="Vírgula 3 12 2 4 2 2" xfId="41004" xr:uid="{00000000-0005-0000-0000-0000E5A00000}"/>
    <cellStyle name="Vírgula 3 12 2 4 2 3" xfId="41005" xr:uid="{00000000-0005-0000-0000-0000E6A00000}"/>
    <cellStyle name="Vírgula 3 12 2 4 3" xfId="41006" xr:uid="{00000000-0005-0000-0000-0000E7A00000}"/>
    <cellStyle name="Vírgula 3 12 2 4 4" xfId="41007" xr:uid="{00000000-0005-0000-0000-0000E8A00000}"/>
    <cellStyle name="Vírgula 3 12 2 5" xfId="41008" xr:uid="{00000000-0005-0000-0000-0000E9A00000}"/>
    <cellStyle name="Vírgula 3 12 2 5 2" xfId="41009" xr:uid="{00000000-0005-0000-0000-0000EAA00000}"/>
    <cellStyle name="Vírgula 3 12 2 5 3" xfId="41010" xr:uid="{00000000-0005-0000-0000-0000EBA00000}"/>
    <cellStyle name="Vírgula 3 12 2 6" xfId="41011" xr:uid="{00000000-0005-0000-0000-0000ECA00000}"/>
    <cellStyle name="Vírgula 3 12 2 7" xfId="41012" xr:uid="{00000000-0005-0000-0000-0000EDA00000}"/>
    <cellStyle name="Vírgula 3 12 3" xfId="41013" xr:uid="{00000000-0005-0000-0000-0000EEA00000}"/>
    <cellStyle name="Vírgula 3 12 3 2" xfId="41014" xr:uid="{00000000-0005-0000-0000-0000EFA00000}"/>
    <cellStyle name="Vírgula 3 12 3 2 2" xfId="41015" xr:uid="{00000000-0005-0000-0000-0000F0A00000}"/>
    <cellStyle name="Vírgula 3 12 3 2 3" xfId="41016" xr:uid="{00000000-0005-0000-0000-0000F1A00000}"/>
    <cellStyle name="Vírgula 3 12 3 3" xfId="41017" xr:uid="{00000000-0005-0000-0000-0000F2A00000}"/>
    <cellStyle name="Vírgula 3 12 3 4" xfId="41018" xr:uid="{00000000-0005-0000-0000-0000F3A00000}"/>
    <cellStyle name="Vírgula 3 12 4" xfId="41019" xr:uid="{00000000-0005-0000-0000-0000F4A00000}"/>
    <cellStyle name="Vírgula 3 12 4 2" xfId="41020" xr:uid="{00000000-0005-0000-0000-0000F5A00000}"/>
    <cellStyle name="Vírgula 3 12 4 2 2" xfId="41021" xr:uid="{00000000-0005-0000-0000-0000F6A00000}"/>
    <cellStyle name="Vírgula 3 12 4 2 3" xfId="41022" xr:uid="{00000000-0005-0000-0000-0000F7A00000}"/>
    <cellStyle name="Vírgula 3 12 4 3" xfId="41023" xr:uid="{00000000-0005-0000-0000-0000F8A00000}"/>
    <cellStyle name="Vírgula 3 12 4 4" xfId="41024" xr:uid="{00000000-0005-0000-0000-0000F9A00000}"/>
    <cellStyle name="Vírgula 3 12 5" xfId="41025" xr:uid="{00000000-0005-0000-0000-0000FAA00000}"/>
    <cellStyle name="Vírgula 3 12 5 2" xfId="41026" xr:uid="{00000000-0005-0000-0000-0000FBA00000}"/>
    <cellStyle name="Vírgula 3 12 5 2 2" xfId="41027" xr:uid="{00000000-0005-0000-0000-0000FCA00000}"/>
    <cellStyle name="Vírgula 3 12 5 2 3" xfId="41028" xr:uid="{00000000-0005-0000-0000-0000FDA00000}"/>
    <cellStyle name="Vírgula 3 12 5 3" xfId="41029" xr:uid="{00000000-0005-0000-0000-0000FEA00000}"/>
    <cellStyle name="Vírgula 3 12 5 4" xfId="41030" xr:uid="{00000000-0005-0000-0000-0000FFA00000}"/>
    <cellStyle name="Vírgula 3 12 6" xfId="41031" xr:uid="{00000000-0005-0000-0000-000000A10000}"/>
    <cellStyle name="Vírgula 3 12 6 2" xfId="41032" xr:uid="{00000000-0005-0000-0000-000001A10000}"/>
    <cellStyle name="Vírgula 3 12 6 3" xfId="41033" xr:uid="{00000000-0005-0000-0000-000002A10000}"/>
    <cellStyle name="Vírgula 3 12 7" xfId="41034" xr:uid="{00000000-0005-0000-0000-000003A10000}"/>
    <cellStyle name="Vírgula 3 12 8" xfId="41035" xr:uid="{00000000-0005-0000-0000-000004A10000}"/>
    <cellStyle name="Vírgula 3 12 9" xfId="41036" xr:uid="{00000000-0005-0000-0000-000005A10000}"/>
    <cellStyle name="Vírgula 3 13" xfId="41037" xr:uid="{00000000-0005-0000-0000-000006A10000}"/>
    <cellStyle name="Vírgula 3 13 2" xfId="41038" xr:uid="{00000000-0005-0000-0000-000007A10000}"/>
    <cellStyle name="Vírgula 3 13 3" xfId="41039" xr:uid="{00000000-0005-0000-0000-000008A10000}"/>
    <cellStyle name="Vírgula 3 13 4" xfId="41040" xr:uid="{00000000-0005-0000-0000-000009A10000}"/>
    <cellStyle name="Vírgula 3 14" xfId="41041" xr:uid="{00000000-0005-0000-0000-00000AA10000}"/>
    <cellStyle name="Vírgula 3 15" xfId="44022" xr:uid="{00000000-0005-0000-0000-00000BA10000}"/>
    <cellStyle name="Vírgula 3 2" xfId="41042" xr:uid="{00000000-0005-0000-0000-00000CA10000}"/>
    <cellStyle name="Vírgula 3 2 2" xfId="41043" xr:uid="{00000000-0005-0000-0000-00000DA10000}"/>
    <cellStyle name="Vírgula 3 2 2 2" xfId="41044" xr:uid="{00000000-0005-0000-0000-00000EA10000}"/>
    <cellStyle name="Vírgula 3 2 2 2 2" xfId="41045" xr:uid="{00000000-0005-0000-0000-00000FA10000}"/>
    <cellStyle name="Vírgula 3 2 3" xfId="41046" xr:uid="{00000000-0005-0000-0000-000010A10000}"/>
    <cellStyle name="Vírgula 3 2 3 2" xfId="41047" xr:uid="{00000000-0005-0000-0000-000011A10000}"/>
    <cellStyle name="Vírgula 3 2 3 3" xfId="41048" xr:uid="{00000000-0005-0000-0000-000012A10000}"/>
    <cellStyle name="Vírgula 3 2 4" xfId="41049" xr:uid="{00000000-0005-0000-0000-000013A10000}"/>
    <cellStyle name="Vírgula 3 2 4 2" xfId="41050" xr:uid="{00000000-0005-0000-0000-000014A10000}"/>
    <cellStyle name="Vírgula 3 2 5" xfId="41051" xr:uid="{00000000-0005-0000-0000-000015A10000}"/>
    <cellStyle name="Vírgula 3 2 6" xfId="41052" xr:uid="{00000000-0005-0000-0000-000016A10000}"/>
    <cellStyle name="Vírgula 3 3" xfId="41053" xr:uid="{00000000-0005-0000-0000-000017A10000}"/>
    <cellStyle name="Vírgula 3 3 2" xfId="41054" xr:uid="{00000000-0005-0000-0000-000018A10000}"/>
    <cellStyle name="Vírgula 3 3 2 10" xfId="41055" xr:uid="{00000000-0005-0000-0000-000019A10000}"/>
    <cellStyle name="Vírgula 3 3 2 10 2" xfId="41056" xr:uid="{00000000-0005-0000-0000-00001AA10000}"/>
    <cellStyle name="Vírgula 3 3 2 10 2 2" xfId="41057" xr:uid="{00000000-0005-0000-0000-00001BA10000}"/>
    <cellStyle name="Vírgula 3 3 2 10 2 2 2" xfId="41058" xr:uid="{00000000-0005-0000-0000-00001CA10000}"/>
    <cellStyle name="Vírgula 3 3 2 10 2 2 3" xfId="41059" xr:uid="{00000000-0005-0000-0000-00001DA10000}"/>
    <cellStyle name="Vírgula 3 3 2 10 2 3" xfId="41060" xr:uid="{00000000-0005-0000-0000-00001EA10000}"/>
    <cellStyle name="Vírgula 3 3 2 10 2 4" xfId="41061" xr:uid="{00000000-0005-0000-0000-00001FA10000}"/>
    <cellStyle name="Vírgula 3 3 2 10 3" xfId="41062" xr:uid="{00000000-0005-0000-0000-000020A10000}"/>
    <cellStyle name="Vírgula 3 3 2 10 3 2" xfId="41063" xr:uid="{00000000-0005-0000-0000-000021A10000}"/>
    <cellStyle name="Vírgula 3 3 2 10 3 2 2" xfId="41064" xr:uid="{00000000-0005-0000-0000-000022A10000}"/>
    <cellStyle name="Vírgula 3 3 2 10 3 2 3" xfId="41065" xr:uid="{00000000-0005-0000-0000-000023A10000}"/>
    <cellStyle name="Vírgula 3 3 2 10 3 3" xfId="41066" xr:uid="{00000000-0005-0000-0000-000024A10000}"/>
    <cellStyle name="Vírgula 3 3 2 10 3 4" xfId="41067" xr:uid="{00000000-0005-0000-0000-000025A10000}"/>
    <cellStyle name="Vírgula 3 3 2 10 4" xfId="41068" xr:uid="{00000000-0005-0000-0000-000026A10000}"/>
    <cellStyle name="Vírgula 3 3 2 10 4 2" xfId="41069" xr:uid="{00000000-0005-0000-0000-000027A10000}"/>
    <cellStyle name="Vírgula 3 3 2 10 4 2 2" xfId="41070" xr:uid="{00000000-0005-0000-0000-000028A10000}"/>
    <cellStyle name="Vírgula 3 3 2 10 4 2 3" xfId="41071" xr:uid="{00000000-0005-0000-0000-000029A10000}"/>
    <cellStyle name="Vírgula 3 3 2 10 4 3" xfId="41072" xr:uid="{00000000-0005-0000-0000-00002AA10000}"/>
    <cellStyle name="Vírgula 3 3 2 10 4 4" xfId="41073" xr:uid="{00000000-0005-0000-0000-00002BA10000}"/>
    <cellStyle name="Vírgula 3 3 2 10 5" xfId="41074" xr:uid="{00000000-0005-0000-0000-00002CA10000}"/>
    <cellStyle name="Vírgula 3 3 2 10 5 2" xfId="41075" xr:uid="{00000000-0005-0000-0000-00002DA10000}"/>
    <cellStyle name="Vírgula 3 3 2 10 5 3" xfId="41076" xr:uid="{00000000-0005-0000-0000-00002EA10000}"/>
    <cellStyle name="Vírgula 3 3 2 10 6" xfId="41077" xr:uid="{00000000-0005-0000-0000-00002FA10000}"/>
    <cellStyle name="Vírgula 3 3 2 10 7" xfId="41078" xr:uid="{00000000-0005-0000-0000-000030A10000}"/>
    <cellStyle name="Vírgula 3 3 2 10 8" xfId="41079" xr:uid="{00000000-0005-0000-0000-000031A10000}"/>
    <cellStyle name="Vírgula 3 3 2 10 9" xfId="41080" xr:uid="{00000000-0005-0000-0000-000032A10000}"/>
    <cellStyle name="Vírgula 3 3 2 11" xfId="41081" xr:uid="{00000000-0005-0000-0000-000033A10000}"/>
    <cellStyle name="Vírgula 3 3 2 11 2" xfId="41082" xr:uid="{00000000-0005-0000-0000-000034A10000}"/>
    <cellStyle name="Vírgula 3 3 2 11 2 2" xfId="41083" xr:uid="{00000000-0005-0000-0000-000035A10000}"/>
    <cellStyle name="Vírgula 3 3 2 11 2 3" xfId="41084" xr:uid="{00000000-0005-0000-0000-000036A10000}"/>
    <cellStyle name="Vírgula 3 3 2 11 3" xfId="41085" xr:uid="{00000000-0005-0000-0000-000037A10000}"/>
    <cellStyle name="Vírgula 3 3 2 11 4" xfId="41086" xr:uid="{00000000-0005-0000-0000-000038A10000}"/>
    <cellStyle name="Vírgula 3 3 2 11 5" xfId="41087" xr:uid="{00000000-0005-0000-0000-000039A10000}"/>
    <cellStyle name="Vírgula 3 3 2 12" xfId="41088" xr:uid="{00000000-0005-0000-0000-00003AA10000}"/>
    <cellStyle name="Vírgula 3 3 2 12 2" xfId="41089" xr:uid="{00000000-0005-0000-0000-00003BA10000}"/>
    <cellStyle name="Vírgula 3 3 2 12 2 2" xfId="41090" xr:uid="{00000000-0005-0000-0000-00003CA10000}"/>
    <cellStyle name="Vírgula 3 3 2 12 2 3" xfId="41091" xr:uid="{00000000-0005-0000-0000-00003DA10000}"/>
    <cellStyle name="Vírgula 3 3 2 12 3" xfId="41092" xr:uid="{00000000-0005-0000-0000-00003EA10000}"/>
    <cellStyle name="Vírgula 3 3 2 12 4" xfId="41093" xr:uid="{00000000-0005-0000-0000-00003FA10000}"/>
    <cellStyle name="Vírgula 3 3 2 12 5" xfId="41094" xr:uid="{00000000-0005-0000-0000-000040A10000}"/>
    <cellStyle name="Vírgula 3 3 2 13" xfId="41095" xr:uid="{00000000-0005-0000-0000-000041A10000}"/>
    <cellStyle name="Vírgula 3 3 2 13 2" xfId="41096" xr:uid="{00000000-0005-0000-0000-000042A10000}"/>
    <cellStyle name="Vírgula 3 3 2 13 2 2" xfId="41097" xr:uid="{00000000-0005-0000-0000-000043A10000}"/>
    <cellStyle name="Vírgula 3 3 2 13 2 3" xfId="41098" xr:uid="{00000000-0005-0000-0000-000044A10000}"/>
    <cellStyle name="Vírgula 3 3 2 13 3" xfId="41099" xr:uid="{00000000-0005-0000-0000-000045A10000}"/>
    <cellStyle name="Vírgula 3 3 2 13 4" xfId="41100" xr:uid="{00000000-0005-0000-0000-000046A10000}"/>
    <cellStyle name="Vírgula 3 3 2 14" xfId="41101" xr:uid="{00000000-0005-0000-0000-000047A10000}"/>
    <cellStyle name="Vírgula 3 3 2 14 2" xfId="41102" xr:uid="{00000000-0005-0000-0000-000048A10000}"/>
    <cellStyle name="Vírgula 3 3 2 14 3" xfId="41103" xr:uid="{00000000-0005-0000-0000-000049A10000}"/>
    <cellStyle name="Vírgula 3 3 2 15" xfId="41104" xr:uid="{00000000-0005-0000-0000-00004AA10000}"/>
    <cellStyle name="Vírgula 3 3 2 16" xfId="41105" xr:uid="{00000000-0005-0000-0000-00004BA10000}"/>
    <cellStyle name="Vírgula 3 3 2 17" xfId="41106" xr:uid="{00000000-0005-0000-0000-00004CA10000}"/>
    <cellStyle name="Vírgula 3 3 2 18" xfId="41107" xr:uid="{00000000-0005-0000-0000-00004DA10000}"/>
    <cellStyle name="Vírgula 3 3 2 19" xfId="41108" xr:uid="{00000000-0005-0000-0000-00004EA10000}"/>
    <cellStyle name="Vírgula 3 3 2 2" xfId="41109" xr:uid="{00000000-0005-0000-0000-00004FA10000}"/>
    <cellStyle name="Vírgula 3 3 2 2 10" xfId="41110" xr:uid="{00000000-0005-0000-0000-000050A10000}"/>
    <cellStyle name="Vírgula 3 3 2 2 11" xfId="41111" xr:uid="{00000000-0005-0000-0000-000051A10000}"/>
    <cellStyle name="Vírgula 3 3 2 2 2" xfId="41112" xr:uid="{00000000-0005-0000-0000-000052A10000}"/>
    <cellStyle name="Vírgula 3 3 2 2 2 10" xfId="41113" xr:uid="{00000000-0005-0000-0000-000053A10000}"/>
    <cellStyle name="Vírgula 3 3 2 2 2 2" xfId="41114" xr:uid="{00000000-0005-0000-0000-000054A10000}"/>
    <cellStyle name="Vírgula 3 3 2 2 2 2 2" xfId="41115" xr:uid="{00000000-0005-0000-0000-000055A10000}"/>
    <cellStyle name="Vírgula 3 3 2 2 2 2 2 2" xfId="41116" xr:uid="{00000000-0005-0000-0000-000056A10000}"/>
    <cellStyle name="Vírgula 3 3 2 2 2 2 2 2 2" xfId="41117" xr:uid="{00000000-0005-0000-0000-000057A10000}"/>
    <cellStyle name="Vírgula 3 3 2 2 2 2 2 2 2 2" xfId="41118" xr:uid="{00000000-0005-0000-0000-000058A10000}"/>
    <cellStyle name="Vírgula 3 3 2 2 2 2 2 2 2 3" xfId="41119" xr:uid="{00000000-0005-0000-0000-000059A10000}"/>
    <cellStyle name="Vírgula 3 3 2 2 2 2 2 2 3" xfId="41120" xr:uid="{00000000-0005-0000-0000-00005AA10000}"/>
    <cellStyle name="Vírgula 3 3 2 2 2 2 2 2 4" xfId="41121" xr:uid="{00000000-0005-0000-0000-00005BA10000}"/>
    <cellStyle name="Vírgula 3 3 2 2 2 2 2 3" xfId="41122" xr:uid="{00000000-0005-0000-0000-00005CA10000}"/>
    <cellStyle name="Vírgula 3 3 2 2 2 2 2 3 2" xfId="41123" xr:uid="{00000000-0005-0000-0000-00005DA10000}"/>
    <cellStyle name="Vírgula 3 3 2 2 2 2 2 3 2 2" xfId="41124" xr:uid="{00000000-0005-0000-0000-00005EA10000}"/>
    <cellStyle name="Vírgula 3 3 2 2 2 2 2 3 2 3" xfId="41125" xr:uid="{00000000-0005-0000-0000-00005FA10000}"/>
    <cellStyle name="Vírgula 3 3 2 2 2 2 2 3 3" xfId="41126" xr:uid="{00000000-0005-0000-0000-000060A10000}"/>
    <cellStyle name="Vírgula 3 3 2 2 2 2 2 3 4" xfId="41127" xr:uid="{00000000-0005-0000-0000-000061A10000}"/>
    <cellStyle name="Vírgula 3 3 2 2 2 2 2 4" xfId="41128" xr:uid="{00000000-0005-0000-0000-000062A10000}"/>
    <cellStyle name="Vírgula 3 3 2 2 2 2 2 4 2" xfId="41129" xr:uid="{00000000-0005-0000-0000-000063A10000}"/>
    <cellStyle name="Vírgula 3 3 2 2 2 2 2 4 2 2" xfId="41130" xr:uid="{00000000-0005-0000-0000-000064A10000}"/>
    <cellStyle name="Vírgula 3 3 2 2 2 2 2 4 2 3" xfId="41131" xr:uid="{00000000-0005-0000-0000-000065A10000}"/>
    <cellStyle name="Vírgula 3 3 2 2 2 2 2 4 3" xfId="41132" xr:uid="{00000000-0005-0000-0000-000066A10000}"/>
    <cellStyle name="Vírgula 3 3 2 2 2 2 2 4 4" xfId="41133" xr:uid="{00000000-0005-0000-0000-000067A10000}"/>
    <cellStyle name="Vírgula 3 3 2 2 2 2 2 5" xfId="41134" xr:uid="{00000000-0005-0000-0000-000068A10000}"/>
    <cellStyle name="Vírgula 3 3 2 2 2 2 2 5 2" xfId="41135" xr:uid="{00000000-0005-0000-0000-000069A10000}"/>
    <cellStyle name="Vírgula 3 3 2 2 2 2 2 5 3" xfId="41136" xr:uid="{00000000-0005-0000-0000-00006AA10000}"/>
    <cellStyle name="Vírgula 3 3 2 2 2 2 2 6" xfId="41137" xr:uid="{00000000-0005-0000-0000-00006BA10000}"/>
    <cellStyle name="Vírgula 3 3 2 2 2 2 2 7" xfId="41138" xr:uid="{00000000-0005-0000-0000-00006CA10000}"/>
    <cellStyle name="Vírgula 3 3 2 2 2 2 3" xfId="41139" xr:uid="{00000000-0005-0000-0000-00006DA10000}"/>
    <cellStyle name="Vírgula 3 3 2 2 2 2 3 2" xfId="41140" xr:uid="{00000000-0005-0000-0000-00006EA10000}"/>
    <cellStyle name="Vírgula 3 3 2 2 2 2 3 2 2" xfId="41141" xr:uid="{00000000-0005-0000-0000-00006FA10000}"/>
    <cellStyle name="Vírgula 3 3 2 2 2 2 3 2 3" xfId="41142" xr:uid="{00000000-0005-0000-0000-000070A10000}"/>
    <cellStyle name="Vírgula 3 3 2 2 2 2 3 3" xfId="41143" xr:uid="{00000000-0005-0000-0000-000071A10000}"/>
    <cellStyle name="Vírgula 3 3 2 2 2 2 3 4" xfId="41144" xr:uid="{00000000-0005-0000-0000-000072A10000}"/>
    <cellStyle name="Vírgula 3 3 2 2 2 2 4" xfId="41145" xr:uid="{00000000-0005-0000-0000-000073A10000}"/>
    <cellStyle name="Vírgula 3 3 2 2 2 2 4 2" xfId="41146" xr:uid="{00000000-0005-0000-0000-000074A10000}"/>
    <cellStyle name="Vírgula 3 3 2 2 2 2 4 2 2" xfId="41147" xr:uid="{00000000-0005-0000-0000-000075A10000}"/>
    <cellStyle name="Vírgula 3 3 2 2 2 2 4 2 3" xfId="41148" xr:uid="{00000000-0005-0000-0000-000076A10000}"/>
    <cellStyle name="Vírgula 3 3 2 2 2 2 4 3" xfId="41149" xr:uid="{00000000-0005-0000-0000-000077A10000}"/>
    <cellStyle name="Vírgula 3 3 2 2 2 2 4 4" xfId="41150" xr:uid="{00000000-0005-0000-0000-000078A10000}"/>
    <cellStyle name="Vírgula 3 3 2 2 2 2 5" xfId="41151" xr:uid="{00000000-0005-0000-0000-000079A10000}"/>
    <cellStyle name="Vírgula 3 3 2 2 2 2 5 2" xfId="41152" xr:uid="{00000000-0005-0000-0000-00007AA10000}"/>
    <cellStyle name="Vírgula 3 3 2 2 2 2 5 2 2" xfId="41153" xr:uid="{00000000-0005-0000-0000-00007BA10000}"/>
    <cellStyle name="Vírgula 3 3 2 2 2 2 5 2 3" xfId="41154" xr:uid="{00000000-0005-0000-0000-00007CA10000}"/>
    <cellStyle name="Vírgula 3 3 2 2 2 2 5 3" xfId="41155" xr:uid="{00000000-0005-0000-0000-00007DA10000}"/>
    <cellStyle name="Vírgula 3 3 2 2 2 2 5 4" xfId="41156" xr:uid="{00000000-0005-0000-0000-00007EA10000}"/>
    <cellStyle name="Vírgula 3 3 2 2 2 2 6" xfId="41157" xr:uid="{00000000-0005-0000-0000-00007FA10000}"/>
    <cellStyle name="Vírgula 3 3 2 2 2 2 6 2" xfId="41158" xr:uid="{00000000-0005-0000-0000-000080A10000}"/>
    <cellStyle name="Vírgula 3 3 2 2 2 2 6 3" xfId="41159" xr:uid="{00000000-0005-0000-0000-000081A10000}"/>
    <cellStyle name="Vírgula 3 3 2 2 2 2 7" xfId="41160" xr:uid="{00000000-0005-0000-0000-000082A10000}"/>
    <cellStyle name="Vírgula 3 3 2 2 2 2 8" xfId="41161" xr:uid="{00000000-0005-0000-0000-000083A10000}"/>
    <cellStyle name="Vírgula 3 3 2 2 2 2 9" xfId="41162" xr:uid="{00000000-0005-0000-0000-000084A10000}"/>
    <cellStyle name="Vírgula 3 3 2 2 2 3" xfId="41163" xr:uid="{00000000-0005-0000-0000-000085A10000}"/>
    <cellStyle name="Vírgula 3 3 2 2 2 3 2" xfId="41164" xr:uid="{00000000-0005-0000-0000-000086A10000}"/>
    <cellStyle name="Vírgula 3 3 2 2 2 3 2 2" xfId="41165" xr:uid="{00000000-0005-0000-0000-000087A10000}"/>
    <cellStyle name="Vírgula 3 3 2 2 2 3 2 2 2" xfId="41166" xr:uid="{00000000-0005-0000-0000-000088A10000}"/>
    <cellStyle name="Vírgula 3 3 2 2 2 3 2 2 3" xfId="41167" xr:uid="{00000000-0005-0000-0000-000089A10000}"/>
    <cellStyle name="Vírgula 3 3 2 2 2 3 2 3" xfId="41168" xr:uid="{00000000-0005-0000-0000-00008AA10000}"/>
    <cellStyle name="Vírgula 3 3 2 2 2 3 2 4" xfId="41169" xr:uid="{00000000-0005-0000-0000-00008BA10000}"/>
    <cellStyle name="Vírgula 3 3 2 2 2 3 3" xfId="41170" xr:uid="{00000000-0005-0000-0000-00008CA10000}"/>
    <cellStyle name="Vírgula 3 3 2 2 2 3 3 2" xfId="41171" xr:uid="{00000000-0005-0000-0000-00008DA10000}"/>
    <cellStyle name="Vírgula 3 3 2 2 2 3 3 2 2" xfId="41172" xr:uid="{00000000-0005-0000-0000-00008EA10000}"/>
    <cellStyle name="Vírgula 3 3 2 2 2 3 3 2 3" xfId="41173" xr:uid="{00000000-0005-0000-0000-00008FA10000}"/>
    <cellStyle name="Vírgula 3 3 2 2 2 3 3 3" xfId="41174" xr:uid="{00000000-0005-0000-0000-000090A10000}"/>
    <cellStyle name="Vírgula 3 3 2 2 2 3 3 4" xfId="41175" xr:uid="{00000000-0005-0000-0000-000091A10000}"/>
    <cellStyle name="Vírgula 3 3 2 2 2 3 4" xfId="41176" xr:uid="{00000000-0005-0000-0000-000092A10000}"/>
    <cellStyle name="Vírgula 3 3 2 2 2 3 4 2" xfId="41177" xr:uid="{00000000-0005-0000-0000-000093A10000}"/>
    <cellStyle name="Vírgula 3 3 2 2 2 3 4 2 2" xfId="41178" xr:uid="{00000000-0005-0000-0000-000094A10000}"/>
    <cellStyle name="Vírgula 3 3 2 2 2 3 4 2 3" xfId="41179" xr:uid="{00000000-0005-0000-0000-000095A10000}"/>
    <cellStyle name="Vírgula 3 3 2 2 2 3 4 3" xfId="41180" xr:uid="{00000000-0005-0000-0000-000096A10000}"/>
    <cellStyle name="Vírgula 3 3 2 2 2 3 4 4" xfId="41181" xr:uid="{00000000-0005-0000-0000-000097A10000}"/>
    <cellStyle name="Vírgula 3 3 2 2 2 3 5" xfId="41182" xr:uid="{00000000-0005-0000-0000-000098A10000}"/>
    <cellStyle name="Vírgula 3 3 2 2 2 3 5 2" xfId="41183" xr:uid="{00000000-0005-0000-0000-000099A10000}"/>
    <cellStyle name="Vírgula 3 3 2 2 2 3 5 3" xfId="41184" xr:uid="{00000000-0005-0000-0000-00009AA10000}"/>
    <cellStyle name="Vírgula 3 3 2 2 2 3 6" xfId="41185" xr:uid="{00000000-0005-0000-0000-00009BA10000}"/>
    <cellStyle name="Vírgula 3 3 2 2 2 3 7" xfId="41186" xr:uid="{00000000-0005-0000-0000-00009CA10000}"/>
    <cellStyle name="Vírgula 3 3 2 2 2 4" xfId="41187" xr:uid="{00000000-0005-0000-0000-00009DA10000}"/>
    <cellStyle name="Vírgula 3 3 2 2 2 4 2" xfId="41188" xr:uid="{00000000-0005-0000-0000-00009EA10000}"/>
    <cellStyle name="Vírgula 3 3 2 2 2 4 2 2" xfId="41189" xr:uid="{00000000-0005-0000-0000-00009FA10000}"/>
    <cellStyle name="Vírgula 3 3 2 2 2 4 2 3" xfId="41190" xr:uid="{00000000-0005-0000-0000-0000A0A10000}"/>
    <cellStyle name="Vírgula 3 3 2 2 2 4 3" xfId="41191" xr:uid="{00000000-0005-0000-0000-0000A1A10000}"/>
    <cellStyle name="Vírgula 3 3 2 2 2 4 4" xfId="41192" xr:uid="{00000000-0005-0000-0000-0000A2A10000}"/>
    <cellStyle name="Vírgula 3 3 2 2 2 5" xfId="41193" xr:uid="{00000000-0005-0000-0000-0000A3A10000}"/>
    <cellStyle name="Vírgula 3 3 2 2 2 5 2" xfId="41194" xr:uid="{00000000-0005-0000-0000-0000A4A10000}"/>
    <cellStyle name="Vírgula 3 3 2 2 2 5 2 2" xfId="41195" xr:uid="{00000000-0005-0000-0000-0000A5A10000}"/>
    <cellStyle name="Vírgula 3 3 2 2 2 5 2 3" xfId="41196" xr:uid="{00000000-0005-0000-0000-0000A6A10000}"/>
    <cellStyle name="Vírgula 3 3 2 2 2 5 3" xfId="41197" xr:uid="{00000000-0005-0000-0000-0000A7A10000}"/>
    <cellStyle name="Vírgula 3 3 2 2 2 5 4" xfId="41198" xr:uid="{00000000-0005-0000-0000-0000A8A10000}"/>
    <cellStyle name="Vírgula 3 3 2 2 2 6" xfId="41199" xr:uid="{00000000-0005-0000-0000-0000A9A10000}"/>
    <cellStyle name="Vírgula 3 3 2 2 2 6 2" xfId="41200" xr:uid="{00000000-0005-0000-0000-0000AAA10000}"/>
    <cellStyle name="Vírgula 3 3 2 2 2 6 2 2" xfId="41201" xr:uid="{00000000-0005-0000-0000-0000ABA10000}"/>
    <cellStyle name="Vírgula 3 3 2 2 2 6 2 3" xfId="41202" xr:uid="{00000000-0005-0000-0000-0000ACA10000}"/>
    <cellStyle name="Vírgula 3 3 2 2 2 6 3" xfId="41203" xr:uid="{00000000-0005-0000-0000-0000ADA10000}"/>
    <cellStyle name="Vírgula 3 3 2 2 2 6 4" xfId="41204" xr:uid="{00000000-0005-0000-0000-0000AEA10000}"/>
    <cellStyle name="Vírgula 3 3 2 2 2 7" xfId="41205" xr:uid="{00000000-0005-0000-0000-0000AFA10000}"/>
    <cellStyle name="Vírgula 3 3 2 2 2 7 2" xfId="41206" xr:uid="{00000000-0005-0000-0000-0000B0A10000}"/>
    <cellStyle name="Vírgula 3 3 2 2 2 7 3" xfId="41207" xr:uid="{00000000-0005-0000-0000-0000B1A10000}"/>
    <cellStyle name="Vírgula 3 3 2 2 2 8" xfId="41208" xr:uid="{00000000-0005-0000-0000-0000B2A10000}"/>
    <cellStyle name="Vírgula 3 3 2 2 2 9" xfId="41209" xr:uid="{00000000-0005-0000-0000-0000B3A10000}"/>
    <cellStyle name="Vírgula 3 3 2 2 3" xfId="41210" xr:uid="{00000000-0005-0000-0000-0000B4A10000}"/>
    <cellStyle name="Vírgula 3 3 2 2 3 10" xfId="41211" xr:uid="{00000000-0005-0000-0000-0000B5A10000}"/>
    <cellStyle name="Vírgula 3 3 2 2 3 2" xfId="41212" xr:uid="{00000000-0005-0000-0000-0000B6A10000}"/>
    <cellStyle name="Vírgula 3 3 2 2 3 2 2" xfId="41213" xr:uid="{00000000-0005-0000-0000-0000B7A10000}"/>
    <cellStyle name="Vírgula 3 3 2 2 3 2 2 2" xfId="41214" xr:uid="{00000000-0005-0000-0000-0000B8A10000}"/>
    <cellStyle name="Vírgula 3 3 2 2 3 2 2 2 2" xfId="41215" xr:uid="{00000000-0005-0000-0000-0000B9A10000}"/>
    <cellStyle name="Vírgula 3 3 2 2 3 2 2 2 3" xfId="41216" xr:uid="{00000000-0005-0000-0000-0000BAA10000}"/>
    <cellStyle name="Vírgula 3 3 2 2 3 2 2 3" xfId="41217" xr:uid="{00000000-0005-0000-0000-0000BBA10000}"/>
    <cellStyle name="Vírgula 3 3 2 2 3 2 2 4" xfId="41218" xr:uid="{00000000-0005-0000-0000-0000BCA10000}"/>
    <cellStyle name="Vírgula 3 3 2 2 3 2 3" xfId="41219" xr:uid="{00000000-0005-0000-0000-0000BDA10000}"/>
    <cellStyle name="Vírgula 3 3 2 2 3 2 3 2" xfId="41220" xr:uid="{00000000-0005-0000-0000-0000BEA10000}"/>
    <cellStyle name="Vírgula 3 3 2 2 3 2 3 2 2" xfId="41221" xr:uid="{00000000-0005-0000-0000-0000BFA10000}"/>
    <cellStyle name="Vírgula 3 3 2 2 3 2 3 2 3" xfId="41222" xr:uid="{00000000-0005-0000-0000-0000C0A10000}"/>
    <cellStyle name="Vírgula 3 3 2 2 3 2 3 3" xfId="41223" xr:uid="{00000000-0005-0000-0000-0000C1A10000}"/>
    <cellStyle name="Vírgula 3 3 2 2 3 2 3 4" xfId="41224" xr:uid="{00000000-0005-0000-0000-0000C2A10000}"/>
    <cellStyle name="Vírgula 3 3 2 2 3 2 4" xfId="41225" xr:uid="{00000000-0005-0000-0000-0000C3A10000}"/>
    <cellStyle name="Vírgula 3 3 2 2 3 2 4 2" xfId="41226" xr:uid="{00000000-0005-0000-0000-0000C4A10000}"/>
    <cellStyle name="Vírgula 3 3 2 2 3 2 4 2 2" xfId="41227" xr:uid="{00000000-0005-0000-0000-0000C5A10000}"/>
    <cellStyle name="Vírgula 3 3 2 2 3 2 4 2 3" xfId="41228" xr:uid="{00000000-0005-0000-0000-0000C6A10000}"/>
    <cellStyle name="Vírgula 3 3 2 2 3 2 4 3" xfId="41229" xr:uid="{00000000-0005-0000-0000-0000C7A10000}"/>
    <cellStyle name="Vírgula 3 3 2 2 3 2 4 4" xfId="41230" xr:uid="{00000000-0005-0000-0000-0000C8A10000}"/>
    <cellStyle name="Vírgula 3 3 2 2 3 2 5" xfId="41231" xr:uid="{00000000-0005-0000-0000-0000C9A10000}"/>
    <cellStyle name="Vírgula 3 3 2 2 3 2 5 2" xfId="41232" xr:uid="{00000000-0005-0000-0000-0000CAA10000}"/>
    <cellStyle name="Vírgula 3 3 2 2 3 2 5 3" xfId="41233" xr:uid="{00000000-0005-0000-0000-0000CBA10000}"/>
    <cellStyle name="Vírgula 3 3 2 2 3 2 6" xfId="41234" xr:uid="{00000000-0005-0000-0000-0000CCA10000}"/>
    <cellStyle name="Vírgula 3 3 2 2 3 2 7" xfId="41235" xr:uid="{00000000-0005-0000-0000-0000CDA10000}"/>
    <cellStyle name="Vírgula 3 3 2 2 3 3" xfId="41236" xr:uid="{00000000-0005-0000-0000-0000CEA10000}"/>
    <cellStyle name="Vírgula 3 3 2 2 3 4" xfId="41237" xr:uid="{00000000-0005-0000-0000-0000CFA10000}"/>
    <cellStyle name="Vírgula 3 3 2 2 3 4 2" xfId="41238" xr:uid="{00000000-0005-0000-0000-0000D0A10000}"/>
    <cellStyle name="Vírgula 3 3 2 2 3 4 2 2" xfId="41239" xr:uid="{00000000-0005-0000-0000-0000D1A10000}"/>
    <cellStyle name="Vírgula 3 3 2 2 3 4 2 3" xfId="41240" xr:uid="{00000000-0005-0000-0000-0000D2A10000}"/>
    <cellStyle name="Vírgula 3 3 2 2 3 4 3" xfId="41241" xr:uid="{00000000-0005-0000-0000-0000D3A10000}"/>
    <cellStyle name="Vírgula 3 3 2 2 3 4 4" xfId="41242" xr:uid="{00000000-0005-0000-0000-0000D4A10000}"/>
    <cellStyle name="Vírgula 3 3 2 2 3 5" xfId="41243" xr:uid="{00000000-0005-0000-0000-0000D5A10000}"/>
    <cellStyle name="Vírgula 3 3 2 2 3 5 2" xfId="41244" xr:uid="{00000000-0005-0000-0000-0000D6A10000}"/>
    <cellStyle name="Vírgula 3 3 2 2 3 5 2 2" xfId="41245" xr:uid="{00000000-0005-0000-0000-0000D7A10000}"/>
    <cellStyle name="Vírgula 3 3 2 2 3 5 2 3" xfId="41246" xr:uid="{00000000-0005-0000-0000-0000D8A10000}"/>
    <cellStyle name="Vírgula 3 3 2 2 3 5 3" xfId="41247" xr:uid="{00000000-0005-0000-0000-0000D9A10000}"/>
    <cellStyle name="Vírgula 3 3 2 2 3 5 4" xfId="41248" xr:uid="{00000000-0005-0000-0000-0000DAA10000}"/>
    <cellStyle name="Vírgula 3 3 2 2 3 6" xfId="41249" xr:uid="{00000000-0005-0000-0000-0000DBA10000}"/>
    <cellStyle name="Vírgula 3 3 2 2 3 6 2" xfId="41250" xr:uid="{00000000-0005-0000-0000-0000DCA10000}"/>
    <cellStyle name="Vírgula 3 3 2 2 3 6 2 2" xfId="41251" xr:uid="{00000000-0005-0000-0000-0000DDA10000}"/>
    <cellStyle name="Vírgula 3 3 2 2 3 6 2 3" xfId="41252" xr:uid="{00000000-0005-0000-0000-0000DEA10000}"/>
    <cellStyle name="Vírgula 3 3 2 2 3 6 3" xfId="41253" xr:uid="{00000000-0005-0000-0000-0000DFA10000}"/>
    <cellStyle name="Vírgula 3 3 2 2 3 6 4" xfId="41254" xr:uid="{00000000-0005-0000-0000-0000E0A10000}"/>
    <cellStyle name="Vírgula 3 3 2 2 3 7" xfId="41255" xr:uid="{00000000-0005-0000-0000-0000E1A10000}"/>
    <cellStyle name="Vírgula 3 3 2 2 3 7 2" xfId="41256" xr:uid="{00000000-0005-0000-0000-0000E2A10000}"/>
    <cellStyle name="Vírgula 3 3 2 2 3 7 3" xfId="41257" xr:uid="{00000000-0005-0000-0000-0000E3A10000}"/>
    <cellStyle name="Vírgula 3 3 2 2 3 8" xfId="41258" xr:uid="{00000000-0005-0000-0000-0000E4A10000}"/>
    <cellStyle name="Vírgula 3 3 2 2 3 9" xfId="41259" xr:uid="{00000000-0005-0000-0000-0000E5A10000}"/>
    <cellStyle name="Vírgula 3 3 2 2 4" xfId="41260" xr:uid="{00000000-0005-0000-0000-0000E6A10000}"/>
    <cellStyle name="Vírgula 3 3 2 2 4 2" xfId="41261" xr:uid="{00000000-0005-0000-0000-0000E7A10000}"/>
    <cellStyle name="Vírgula 3 3 2 2 4 2 2" xfId="41262" xr:uid="{00000000-0005-0000-0000-0000E8A10000}"/>
    <cellStyle name="Vírgula 3 3 2 2 4 2 2 2" xfId="41263" xr:uid="{00000000-0005-0000-0000-0000E9A10000}"/>
    <cellStyle name="Vírgula 3 3 2 2 4 2 2 3" xfId="41264" xr:uid="{00000000-0005-0000-0000-0000EAA10000}"/>
    <cellStyle name="Vírgula 3 3 2 2 4 2 3" xfId="41265" xr:uid="{00000000-0005-0000-0000-0000EBA10000}"/>
    <cellStyle name="Vírgula 3 3 2 2 4 2 4" xfId="41266" xr:uid="{00000000-0005-0000-0000-0000ECA10000}"/>
    <cellStyle name="Vírgula 3 3 2 2 4 3" xfId="41267" xr:uid="{00000000-0005-0000-0000-0000EDA10000}"/>
    <cellStyle name="Vírgula 3 3 2 2 4 3 2" xfId="41268" xr:uid="{00000000-0005-0000-0000-0000EEA10000}"/>
    <cellStyle name="Vírgula 3 3 2 2 4 3 2 2" xfId="41269" xr:uid="{00000000-0005-0000-0000-0000EFA10000}"/>
    <cellStyle name="Vírgula 3 3 2 2 4 3 2 3" xfId="41270" xr:uid="{00000000-0005-0000-0000-0000F0A10000}"/>
    <cellStyle name="Vírgula 3 3 2 2 4 3 3" xfId="41271" xr:uid="{00000000-0005-0000-0000-0000F1A10000}"/>
    <cellStyle name="Vírgula 3 3 2 2 4 3 4" xfId="41272" xr:uid="{00000000-0005-0000-0000-0000F2A10000}"/>
    <cellStyle name="Vírgula 3 3 2 2 4 4" xfId="41273" xr:uid="{00000000-0005-0000-0000-0000F3A10000}"/>
    <cellStyle name="Vírgula 3 3 2 2 4 4 2" xfId="41274" xr:uid="{00000000-0005-0000-0000-0000F4A10000}"/>
    <cellStyle name="Vírgula 3 3 2 2 4 4 2 2" xfId="41275" xr:uid="{00000000-0005-0000-0000-0000F5A10000}"/>
    <cellStyle name="Vírgula 3 3 2 2 4 4 2 3" xfId="41276" xr:uid="{00000000-0005-0000-0000-0000F6A10000}"/>
    <cellStyle name="Vírgula 3 3 2 2 4 4 3" xfId="41277" xr:uid="{00000000-0005-0000-0000-0000F7A10000}"/>
    <cellStyle name="Vírgula 3 3 2 2 4 4 4" xfId="41278" xr:uid="{00000000-0005-0000-0000-0000F8A10000}"/>
    <cellStyle name="Vírgula 3 3 2 2 4 5" xfId="41279" xr:uid="{00000000-0005-0000-0000-0000F9A10000}"/>
    <cellStyle name="Vírgula 3 3 2 2 4 5 2" xfId="41280" xr:uid="{00000000-0005-0000-0000-0000FAA10000}"/>
    <cellStyle name="Vírgula 3 3 2 2 4 5 3" xfId="41281" xr:uid="{00000000-0005-0000-0000-0000FBA10000}"/>
    <cellStyle name="Vírgula 3 3 2 2 4 6" xfId="41282" xr:uid="{00000000-0005-0000-0000-0000FCA10000}"/>
    <cellStyle name="Vírgula 3 3 2 2 4 7" xfId="41283" xr:uid="{00000000-0005-0000-0000-0000FDA10000}"/>
    <cellStyle name="Vírgula 3 3 2 2 4 8" xfId="41284" xr:uid="{00000000-0005-0000-0000-0000FEA10000}"/>
    <cellStyle name="Vírgula 3 3 2 2 5" xfId="41285" xr:uid="{00000000-0005-0000-0000-0000FFA10000}"/>
    <cellStyle name="Vírgula 3 3 2 2 5 2" xfId="41286" xr:uid="{00000000-0005-0000-0000-000000A20000}"/>
    <cellStyle name="Vírgula 3 3 2 2 5 2 2" xfId="41287" xr:uid="{00000000-0005-0000-0000-000001A20000}"/>
    <cellStyle name="Vírgula 3 3 2 2 5 2 3" xfId="41288" xr:uid="{00000000-0005-0000-0000-000002A20000}"/>
    <cellStyle name="Vírgula 3 3 2 2 5 3" xfId="41289" xr:uid="{00000000-0005-0000-0000-000003A20000}"/>
    <cellStyle name="Vírgula 3 3 2 2 5 4" xfId="41290" xr:uid="{00000000-0005-0000-0000-000004A20000}"/>
    <cellStyle name="Vírgula 3 3 2 2 6" xfId="41291" xr:uid="{00000000-0005-0000-0000-000005A20000}"/>
    <cellStyle name="Vírgula 3 3 2 2 6 2" xfId="41292" xr:uid="{00000000-0005-0000-0000-000006A20000}"/>
    <cellStyle name="Vírgula 3 3 2 2 6 2 2" xfId="41293" xr:uid="{00000000-0005-0000-0000-000007A20000}"/>
    <cellStyle name="Vírgula 3 3 2 2 6 2 3" xfId="41294" xr:uid="{00000000-0005-0000-0000-000008A20000}"/>
    <cellStyle name="Vírgula 3 3 2 2 6 3" xfId="41295" xr:uid="{00000000-0005-0000-0000-000009A20000}"/>
    <cellStyle name="Vírgula 3 3 2 2 6 4" xfId="41296" xr:uid="{00000000-0005-0000-0000-00000AA20000}"/>
    <cellStyle name="Vírgula 3 3 2 2 7" xfId="41297" xr:uid="{00000000-0005-0000-0000-00000BA20000}"/>
    <cellStyle name="Vírgula 3 3 2 2 7 2" xfId="41298" xr:uid="{00000000-0005-0000-0000-00000CA20000}"/>
    <cellStyle name="Vírgula 3 3 2 2 7 2 2" xfId="41299" xr:uid="{00000000-0005-0000-0000-00000DA20000}"/>
    <cellStyle name="Vírgula 3 3 2 2 7 2 3" xfId="41300" xr:uid="{00000000-0005-0000-0000-00000EA20000}"/>
    <cellStyle name="Vírgula 3 3 2 2 7 3" xfId="41301" xr:uid="{00000000-0005-0000-0000-00000FA20000}"/>
    <cellStyle name="Vírgula 3 3 2 2 7 4" xfId="41302" xr:uid="{00000000-0005-0000-0000-000010A20000}"/>
    <cellStyle name="Vírgula 3 3 2 2 8" xfId="41303" xr:uid="{00000000-0005-0000-0000-000011A20000}"/>
    <cellStyle name="Vírgula 3 3 2 2 8 2" xfId="41304" xr:uid="{00000000-0005-0000-0000-000012A20000}"/>
    <cellStyle name="Vírgula 3 3 2 2 8 3" xfId="41305" xr:uid="{00000000-0005-0000-0000-000013A20000}"/>
    <cellStyle name="Vírgula 3 3 2 2 9" xfId="41306" xr:uid="{00000000-0005-0000-0000-000014A20000}"/>
    <cellStyle name="Vírgula 3 3 2 20" xfId="41307" xr:uid="{00000000-0005-0000-0000-000015A20000}"/>
    <cellStyle name="Vírgula 3 3 2 21" xfId="41308" xr:uid="{00000000-0005-0000-0000-000016A20000}"/>
    <cellStyle name="Vírgula 3 3 2 3" xfId="41309" xr:uid="{00000000-0005-0000-0000-000017A20000}"/>
    <cellStyle name="Vírgula 3 3 2 3 10" xfId="41310" xr:uid="{00000000-0005-0000-0000-000018A20000}"/>
    <cellStyle name="Vírgula 3 3 2 3 11" xfId="41311" xr:uid="{00000000-0005-0000-0000-000019A20000}"/>
    <cellStyle name="Vírgula 3 3 2 3 2" xfId="41312" xr:uid="{00000000-0005-0000-0000-00001AA20000}"/>
    <cellStyle name="Vírgula 3 3 2 3 2 2" xfId="41313" xr:uid="{00000000-0005-0000-0000-00001BA20000}"/>
    <cellStyle name="Vírgula 3 3 2 3 2 2 2" xfId="41314" xr:uid="{00000000-0005-0000-0000-00001CA20000}"/>
    <cellStyle name="Vírgula 3 3 2 3 2 2 2 2" xfId="41315" xr:uid="{00000000-0005-0000-0000-00001DA20000}"/>
    <cellStyle name="Vírgula 3 3 2 3 2 2 2 2 2" xfId="41316" xr:uid="{00000000-0005-0000-0000-00001EA20000}"/>
    <cellStyle name="Vírgula 3 3 2 3 2 2 2 2 3" xfId="41317" xr:uid="{00000000-0005-0000-0000-00001FA20000}"/>
    <cellStyle name="Vírgula 3 3 2 3 2 2 2 3" xfId="41318" xr:uid="{00000000-0005-0000-0000-000020A20000}"/>
    <cellStyle name="Vírgula 3 3 2 3 2 2 2 4" xfId="41319" xr:uid="{00000000-0005-0000-0000-000021A20000}"/>
    <cellStyle name="Vírgula 3 3 2 3 2 2 3" xfId="41320" xr:uid="{00000000-0005-0000-0000-000022A20000}"/>
    <cellStyle name="Vírgula 3 3 2 3 2 2 3 2" xfId="41321" xr:uid="{00000000-0005-0000-0000-000023A20000}"/>
    <cellStyle name="Vírgula 3 3 2 3 2 2 3 2 2" xfId="41322" xr:uid="{00000000-0005-0000-0000-000024A20000}"/>
    <cellStyle name="Vírgula 3 3 2 3 2 2 3 2 3" xfId="41323" xr:uid="{00000000-0005-0000-0000-000025A20000}"/>
    <cellStyle name="Vírgula 3 3 2 3 2 2 3 3" xfId="41324" xr:uid="{00000000-0005-0000-0000-000026A20000}"/>
    <cellStyle name="Vírgula 3 3 2 3 2 2 3 4" xfId="41325" xr:uid="{00000000-0005-0000-0000-000027A20000}"/>
    <cellStyle name="Vírgula 3 3 2 3 2 2 4" xfId="41326" xr:uid="{00000000-0005-0000-0000-000028A20000}"/>
    <cellStyle name="Vírgula 3 3 2 3 2 2 4 2" xfId="41327" xr:uid="{00000000-0005-0000-0000-000029A20000}"/>
    <cellStyle name="Vírgula 3 3 2 3 2 2 4 2 2" xfId="41328" xr:uid="{00000000-0005-0000-0000-00002AA20000}"/>
    <cellStyle name="Vírgula 3 3 2 3 2 2 4 2 3" xfId="41329" xr:uid="{00000000-0005-0000-0000-00002BA20000}"/>
    <cellStyle name="Vírgula 3 3 2 3 2 2 4 3" xfId="41330" xr:uid="{00000000-0005-0000-0000-00002CA20000}"/>
    <cellStyle name="Vírgula 3 3 2 3 2 2 4 4" xfId="41331" xr:uid="{00000000-0005-0000-0000-00002DA20000}"/>
    <cellStyle name="Vírgula 3 3 2 3 2 2 5" xfId="41332" xr:uid="{00000000-0005-0000-0000-00002EA20000}"/>
    <cellStyle name="Vírgula 3 3 2 3 2 2 5 2" xfId="41333" xr:uid="{00000000-0005-0000-0000-00002FA20000}"/>
    <cellStyle name="Vírgula 3 3 2 3 2 2 5 3" xfId="41334" xr:uid="{00000000-0005-0000-0000-000030A20000}"/>
    <cellStyle name="Vírgula 3 3 2 3 2 2 6" xfId="41335" xr:uid="{00000000-0005-0000-0000-000031A20000}"/>
    <cellStyle name="Vírgula 3 3 2 3 2 2 7" xfId="41336" xr:uid="{00000000-0005-0000-0000-000032A20000}"/>
    <cellStyle name="Vírgula 3 3 2 3 2 3" xfId="41337" xr:uid="{00000000-0005-0000-0000-000033A20000}"/>
    <cellStyle name="Vírgula 3 3 2 3 2 3 2" xfId="41338" xr:uid="{00000000-0005-0000-0000-000034A20000}"/>
    <cellStyle name="Vírgula 3 3 2 3 2 3 2 2" xfId="41339" xr:uid="{00000000-0005-0000-0000-000035A20000}"/>
    <cellStyle name="Vírgula 3 3 2 3 2 3 2 3" xfId="41340" xr:uid="{00000000-0005-0000-0000-000036A20000}"/>
    <cellStyle name="Vírgula 3 3 2 3 2 3 3" xfId="41341" xr:uid="{00000000-0005-0000-0000-000037A20000}"/>
    <cellStyle name="Vírgula 3 3 2 3 2 3 4" xfId="41342" xr:uid="{00000000-0005-0000-0000-000038A20000}"/>
    <cellStyle name="Vírgula 3 3 2 3 2 4" xfId="41343" xr:uid="{00000000-0005-0000-0000-000039A20000}"/>
    <cellStyle name="Vírgula 3 3 2 3 2 4 2" xfId="41344" xr:uid="{00000000-0005-0000-0000-00003AA20000}"/>
    <cellStyle name="Vírgula 3 3 2 3 2 4 2 2" xfId="41345" xr:uid="{00000000-0005-0000-0000-00003BA20000}"/>
    <cellStyle name="Vírgula 3 3 2 3 2 4 2 3" xfId="41346" xr:uid="{00000000-0005-0000-0000-00003CA20000}"/>
    <cellStyle name="Vírgula 3 3 2 3 2 4 3" xfId="41347" xr:uid="{00000000-0005-0000-0000-00003DA20000}"/>
    <cellStyle name="Vírgula 3 3 2 3 2 4 4" xfId="41348" xr:uid="{00000000-0005-0000-0000-00003EA20000}"/>
    <cellStyle name="Vírgula 3 3 2 3 2 5" xfId="41349" xr:uid="{00000000-0005-0000-0000-00003FA20000}"/>
    <cellStyle name="Vírgula 3 3 2 3 2 5 2" xfId="41350" xr:uid="{00000000-0005-0000-0000-000040A20000}"/>
    <cellStyle name="Vírgula 3 3 2 3 2 5 2 2" xfId="41351" xr:uid="{00000000-0005-0000-0000-000041A20000}"/>
    <cellStyle name="Vírgula 3 3 2 3 2 5 2 3" xfId="41352" xr:uid="{00000000-0005-0000-0000-000042A20000}"/>
    <cellStyle name="Vírgula 3 3 2 3 2 5 3" xfId="41353" xr:uid="{00000000-0005-0000-0000-000043A20000}"/>
    <cellStyle name="Vírgula 3 3 2 3 2 5 4" xfId="41354" xr:uid="{00000000-0005-0000-0000-000044A20000}"/>
    <cellStyle name="Vírgula 3 3 2 3 2 6" xfId="41355" xr:uid="{00000000-0005-0000-0000-000045A20000}"/>
    <cellStyle name="Vírgula 3 3 2 3 2 6 2" xfId="41356" xr:uid="{00000000-0005-0000-0000-000046A20000}"/>
    <cellStyle name="Vírgula 3 3 2 3 2 6 3" xfId="41357" xr:uid="{00000000-0005-0000-0000-000047A20000}"/>
    <cellStyle name="Vírgula 3 3 2 3 2 7" xfId="41358" xr:uid="{00000000-0005-0000-0000-000048A20000}"/>
    <cellStyle name="Vírgula 3 3 2 3 2 8" xfId="41359" xr:uid="{00000000-0005-0000-0000-000049A20000}"/>
    <cellStyle name="Vírgula 3 3 2 3 2 9" xfId="41360" xr:uid="{00000000-0005-0000-0000-00004AA20000}"/>
    <cellStyle name="Vírgula 3 3 2 3 3" xfId="41361" xr:uid="{00000000-0005-0000-0000-00004BA20000}"/>
    <cellStyle name="Vírgula 3 3 2 3 3 2" xfId="41362" xr:uid="{00000000-0005-0000-0000-00004CA20000}"/>
    <cellStyle name="Vírgula 3 3 2 3 3 2 2" xfId="41363" xr:uid="{00000000-0005-0000-0000-00004DA20000}"/>
    <cellStyle name="Vírgula 3 3 2 3 3 2 2 2" xfId="41364" xr:uid="{00000000-0005-0000-0000-00004EA20000}"/>
    <cellStyle name="Vírgula 3 3 2 3 3 2 2 3" xfId="41365" xr:uid="{00000000-0005-0000-0000-00004FA20000}"/>
    <cellStyle name="Vírgula 3 3 2 3 3 2 3" xfId="41366" xr:uid="{00000000-0005-0000-0000-000050A20000}"/>
    <cellStyle name="Vírgula 3 3 2 3 3 2 4" xfId="41367" xr:uid="{00000000-0005-0000-0000-000051A20000}"/>
    <cellStyle name="Vírgula 3 3 2 3 3 3" xfId="41368" xr:uid="{00000000-0005-0000-0000-000052A20000}"/>
    <cellStyle name="Vírgula 3 3 2 3 3 3 2" xfId="41369" xr:uid="{00000000-0005-0000-0000-000053A20000}"/>
    <cellStyle name="Vírgula 3 3 2 3 3 3 2 2" xfId="41370" xr:uid="{00000000-0005-0000-0000-000054A20000}"/>
    <cellStyle name="Vírgula 3 3 2 3 3 3 2 3" xfId="41371" xr:uid="{00000000-0005-0000-0000-000055A20000}"/>
    <cellStyle name="Vírgula 3 3 2 3 3 3 3" xfId="41372" xr:uid="{00000000-0005-0000-0000-000056A20000}"/>
    <cellStyle name="Vírgula 3 3 2 3 3 3 4" xfId="41373" xr:uid="{00000000-0005-0000-0000-000057A20000}"/>
    <cellStyle name="Vírgula 3 3 2 3 3 4" xfId="41374" xr:uid="{00000000-0005-0000-0000-000058A20000}"/>
    <cellStyle name="Vírgula 3 3 2 3 3 4 2" xfId="41375" xr:uid="{00000000-0005-0000-0000-000059A20000}"/>
    <cellStyle name="Vírgula 3 3 2 3 3 4 2 2" xfId="41376" xr:uid="{00000000-0005-0000-0000-00005AA20000}"/>
    <cellStyle name="Vírgula 3 3 2 3 3 4 2 3" xfId="41377" xr:uid="{00000000-0005-0000-0000-00005BA20000}"/>
    <cellStyle name="Vírgula 3 3 2 3 3 4 3" xfId="41378" xr:uid="{00000000-0005-0000-0000-00005CA20000}"/>
    <cellStyle name="Vírgula 3 3 2 3 3 4 4" xfId="41379" xr:uid="{00000000-0005-0000-0000-00005DA20000}"/>
    <cellStyle name="Vírgula 3 3 2 3 3 5" xfId="41380" xr:uid="{00000000-0005-0000-0000-00005EA20000}"/>
    <cellStyle name="Vírgula 3 3 2 3 3 5 2" xfId="41381" xr:uid="{00000000-0005-0000-0000-00005FA20000}"/>
    <cellStyle name="Vírgula 3 3 2 3 3 5 3" xfId="41382" xr:uid="{00000000-0005-0000-0000-000060A20000}"/>
    <cellStyle name="Vírgula 3 3 2 3 3 6" xfId="41383" xr:uid="{00000000-0005-0000-0000-000061A20000}"/>
    <cellStyle name="Vírgula 3 3 2 3 3 7" xfId="41384" xr:uid="{00000000-0005-0000-0000-000062A20000}"/>
    <cellStyle name="Vírgula 3 3 2 3 4" xfId="41385" xr:uid="{00000000-0005-0000-0000-000063A20000}"/>
    <cellStyle name="Vírgula 3 3 2 3 5" xfId="41386" xr:uid="{00000000-0005-0000-0000-000064A20000}"/>
    <cellStyle name="Vírgula 3 3 2 3 5 2" xfId="41387" xr:uid="{00000000-0005-0000-0000-000065A20000}"/>
    <cellStyle name="Vírgula 3 3 2 3 5 2 2" xfId="41388" xr:uid="{00000000-0005-0000-0000-000066A20000}"/>
    <cellStyle name="Vírgula 3 3 2 3 5 2 3" xfId="41389" xr:uid="{00000000-0005-0000-0000-000067A20000}"/>
    <cellStyle name="Vírgula 3 3 2 3 5 3" xfId="41390" xr:uid="{00000000-0005-0000-0000-000068A20000}"/>
    <cellStyle name="Vírgula 3 3 2 3 5 4" xfId="41391" xr:uid="{00000000-0005-0000-0000-000069A20000}"/>
    <cellStyle name="Vírgula 3 3 2 3 6" xfId="41392" xr:uid="{00000000-0005-0000-0000-00006AA20000}"/>
    <cellStyle name="Vírgula 3 3 2 3 6 2" xfId="41393" xr:uid="{00000000-0005-0000-0000-00006BA20000}"/>
    <cellStyle name="Vírgula 3 3 2 3 6 2 2" xfId="41394" xr:uid="{00000000-0005-0000-0000-00006CA20000}"/>
    <cellStyle name="Vírgula 3 3 2 3 6 2 3" xfId="41395" xr:uid="{00000000-0005-0000-0000-00006DA20000}"/>
    <cellStyle name="Vírgula 3 3 2 3 6 3" xfId="41396" xr:uid="{00000000-0005-0000-0000-00006EA20000}"/>
    <cellStyle name="Vírgula 3 3 2 3 6 4" xfId="41397" xr:uid="{00000000-0005-0000-0000-00006FA20000}"/>
    <cellStyle name="Vírgula 3 3 2 3 7" xfId="41398" xr:uid="{00000000-0005-0000-0000-000070A20000}"/>
    <cellStyle name="Vírgula 3 3 2 3 7 2" xfId="41399" xr:uid="{00000000-0005-0000-0000-000071A20000}"/>
    <cellStyle name="Vírgula 3 3 2 3 7 2 2" xfId="41400" xr:uid="{00000000-0005-0000-0000-000072A20000}"/>
    <cellStyle name="Vírgula 3 3 2 3 7 2 3" xfId="41401" xr:uid="{00000000-0005-0000-0000-000073A20000}"/>
    <cellStyle name="Vírgula 3 3 2 3 7 3" xfId="41402" xr:uid="{00000000-0005-0000-0000-000074A20000}"/>
    <cellStyle name="Vírgula 3 3 2 3 7 4" xfId="41403" xr:uid="{00000000-0005-0000-0000-000075A20000}"/>
    <cellStyle name="Vírgula 3 3 2 3 8" xfId="41404" xr:uid="{00000000-0005-0000-0000-000076A20000}"/>
    <cellStyle name="Vírgula 3 3 2 3 8 2" xfId="41405" xr:uid="{00000000-0005-0000-0000-000077A20000}"/>
    <cellStyle name="Vírgula 3 3 2 3 8 3" xfId="41406" xr:uid="{00000000-0005-0000-0000-000078A20000}"/>
    <cellStyle name="Vírgula 3 3 2 3 9" xfId="41407" xr:uid="{00000000-0005-0000-0000-000079A20000}"/>
    <cellStyle name="Vírgula 3 3 2 4" xfId="41408" xr:uid="{00000000-0005-0000-0000-00007AA20000}"/>
    <cellStyle name="Vírgula 3 3 2 4 10" xfId="41409" xr:uid="{00000000-0005-0000-0000-00007BA20000}"/>
    <cellStyle name="Vírgula 3 3 2 4 11" xfId="41410" xr:uid="{00000000-0005-0000-0000-00007CA20000}"/>
    <cellStyle name="Vírgula 3 3 2 4 2" xfId="41411" xr:uid="{00000000-0005-0000-0000-00007DA20000}"/>
    <cellStyle name="Vírgula 3 3 2 4 2 2" xfId="41412" xr:uid="{00000000-0005-0000-0000-00007EA20000}"/>
    <cellStyle name="Vírgula 3 3 2 4 2 2 2" xfId="41413" xr:uid="{00000000-0005-0000-0000-00007FA20000}"/>
    <cellStyle name="Vírgula 3 3 2 4 2 2 2 2" xfId="41414" xr:uid="{00000000-0005-0000-0000-000080A20000}"/>
    <cellStyle name="Vírgula 3 3 2 4 2 2 2 2 2" xfId="41415" xr:uid="{00000000-0005-0000-0000-000081A20000}"/>
    <cellStyle name="Vírgula 3 3 2 4 2 2 2 2 3" xfId="41416" xr:uid="{00000000-0005-0000-0000-000082A20000}"/>
    <cellStyle name="Vírgula 3 3 2 4 2 2 2 3" xfId="41417" xr:uid="{00000000-0005-0000-0000-000083A20000}"/>
    <cellStyle name="Vírgula 3 3 2 4 2 2 2 4" xfId="41418" xr:uid="{00000000-0005-0000-0000-000084A20000}"/>
    <cellStyle name="Vírgula 3 3 2 4 2 2 3" xfId="41419" xr:uid="{00000000-0005-0000-0000-000085A20000}"/>
    <cellStyle name="Vírgula 3 3 2 4 2 2 3 2" xfId="41420" xr:uid="{00000000-0005-0000-0000-000086A20000}"/>
    <cellStyle name="Vírgula 3 3 2 4 2 2 3 2 2" xfId="41421" xr:uid="{00000000-0005-0000-0000-000087A20000}"/>
    <cellStyle name="Vírgula 3 3 2 4 2 2 3 2 3" xfId="41422" xr:uid="{00000000-0005-0000-0000-000088A20000}"/>
    <cellStyle name="Vírgula 3 3 2 4 2 2 3 3" xfId="41423" xr:uid="{00000000-0005-0000-0000-000089A20000}"/>
    <cellStyle name="Vírgula 3 3 2 4 2 2 3 4" xfId="41424" xr:uid="{00000000-0005-0000-0000-00008AA20000}"/>
    <cellStyle name="Vírgula 3 3 2 4 2 2 4" xfId="41425" xr:uid="{00000000-0005-0000-0000-00008BA20000}"/>
    <cellStyle name="Vírgula 3 3 2 4 2 2 4 2" xfId="41426" xr:uid="{00000000-0005-0000-0000-00008CA20000}"/>
    <cellStyle name="Vírgula 3 3 2 4 2 2 4 2 2" xfId="41427" xr:uid="{00000000-0005-0000-0000-00008DA20000}"/>
    <cellStyle name="Vírgula 3 3 2 4 2 2 4 2 3" xfId="41428" xr:uid="{00000000-0005-0000-0000-00008EA20000}"/>
    <cellStyle name="Vírgula 3 3 2 4 2 2 4 3" xfId="41429" xr:uid="{00000000-0005-0000-0000-00008FA20000}"/>
    <cellStyle name="Vírgula 3 3 2 4 2 2 4 4" xfId="41430" xr:uid="{00000000-0005-0000-0000-000090A20000}"/>
    <cellStyle name="Vírgula 3 3 2 4 2 2 5" xfId="41431" xr:uid="{00000000-0005-0000-0000-000091A20000}"/>
    <cellStyle name="Vírgula 3 3 2 4 2 2 5 2" xfId="41432" xr:uid="{00000000-0005-0000-0000-000092A20000}"/>
    <cellStyle name="Vírgula 3 3 2 4 2 2 5 3" xfId="41433" xr:uid="{00000000-0005-0000-0000-000093A20000}"/>
    <cellStyle name="Vírgula 3 3 2 4 2 2 6" xfId="41434" xr:uid="{00000000-0005-0000-0000-000094A20000}"/>
    <cellStyle name="Vírgula 3 3 2 4 2 2 7" xfId="41435" xr:uid="{00000000-0005-0000-0000-000095A20000}"/>
    <cellStyle name="Vírgula 3 3 2 4 2 3" xfId="41436" xr:uid="{00000000-0005-0000-0000-000096A20000}"/>
    <cellStyle name="Vírgula 3 3 2 4 2 3 2" xfId="41437" xr:uid="{00000000-0005-0000-0000-000097A20000}"/>
    <cellStyle name="Vírgula 3 3 2 4 2 3 2 2" xfId="41438" xr:uid="{00000000-0005-0000-0000-000098A20000}"/>
    <cellStyle name="Vírgula 3 3 2 4 2 3 2 3" xfId="41439" xr:uid="{00000000-0005-0000-0000-000099A20000}"/>
    <cellStyle name="Vírgula 3 3 2 4 2 3 3" xfId="41440" xr:uid="{00000000-0005-0000-0000-00009AA20000}"/>
    <cellStyle name="Vírgula 3 3 2 4 2 3 4" xfId="41441" xr:uid="{00000000-0005-0000-0000-00009BA20000}"/>
    <cellStyle name="Vírgula 3 3 2 4 2 4" xfId="41442" xr:uid="{00000000-0005-0000-0000-00009CA20000}"/>
    <cellStyle name="Vírgula 3 3 2 4 2 4 2" xfId="41443" xr:uid="{00000000-0005-0000-0000-00009DA20000}"/>
    <cellStyle name="Vírgula 3 3 2 4 2 4 2 2" xfId="41444" xr:uid="{00000000-0005-0000-0000-00009EA20000}"/>
    <cellStyle name="Vírgula 3 3 2 4 2 4 2 3" xfId="41445" xr:uid="{00000000-0005-0000-0000-00009FA20000}"/>
    <cellStyle name="Vírgula 3 3 2 4 2 4 3" xfId="41446" xr:uid="{00000000-0005-0000-0000-0000A0A20000}"/>
    <cellStyle name="Vírgula 3 3 2 4 2 4 4" xfId="41447" xr:uid="{00000000-0005-0000-0000-0000A1A20000}"/>
    <cellStyle name="Vírgula 3 3 2 4 2 5" xfId="41448" xr:uid="{00000000-0005-0000-0000-0000A2A20000}"/>
    <cellStyle name="Vírgula 3 3 2 4 2 5 2" xfId="41449" xr:uid="{00000000-0005-0000-0000-0000A3A20000}"/>
    <cellStyle name="Vírgula 3 3 2 4 2 5 2 2" xfId="41450" xr:uid="{00000000-0005-0000-0000-0000A4A20000}"/>
    <cellStyle name="Vírgula 3 3 2 4 2 5 2 3" xfId="41451" xr:uid="{00000000-0005-0000-0000-0000A5A20000}"/>
    <cellStyle name="Vírgula 3 3 2 4 2 5 3" xfId="41452" xr:uid="{00000000-0005-0000-0000-0000A6A20000}"/>
    <cellStyle name="Vírgula 3 3 2 4 2 5 4" xfId="41453" xr:uid="{00000000-0005-0000-0000-0000A7A20000}"/>
    <cellStyle name="Vírgula 3 3 2 4 2 6" xfId="41454" xr:uid="{00000000-0005-0000-0000-0000A8A20000}"/>
    <cellStyle name="Vírgula 3 3 2 4 2 6 2" xfId="41455" xr:uid="{00000000-0005-0000-0000-0000A9A20000}"/>
    <cellStyle name="Vírgula 3 3 2 4 2 6 3" xfId="41456" xr:uid="{00000000-0005-0000-0000-0000AAA20000}"/>
    <cellStyle name="Vírgula 3 3 2 4 2 7" xfId="41457" xr:uid="{00000000-0005-0000-0000-0000ABA20000}"/>
    <cellStyle name="Vírgula 3 3 2 4 2 8" xfId="41458" xr:uid="{00000000-0005-0000-0000-0000ACA20000}"/>
    <cellStyle name="Vírgula 3 3 2 4 2 9" xfId="41459" xr:uid="{00000000-0005-0000-0000-0000ADA20000}"/>
    <cellStyle name="Vírgula 3 3 2 4 3" xfId="41460" xr:uid="{00000000-0005-0000-0000-0000AEA20000}"/>
    <cellStyle name="Vírgula 3 3 2 4 3 2" xfId="41461" xr:uid="{00000000-0005-0000-0000-0000AFA20000}"/>
    <cellStyle name="Vírgula 3 3 2 4 3 2 2" xfId="41462" xr:uid="{00000000-0005-0000-0000-0000B0A20000}"/>
    <cellStyle name="Vírgula 3 3 2 4 3 2 2 2" xfId="41463" xr:uid="{00000000-0005-0000-0000-0000B1A20000}"/>
    <cellStyle name="Vírgula 3 3 2 4 3 2 2 3" xfId="41464" xr:uid="{00000000-0005-0000-0000-0000B2A20000}"/>
    <cellStyle name="Vírgula 3 3 2 4 3 2 3" xfId="41465" xr:uid="{00000000-0005-0000-0000-0000B3A20000}"/>
    <cellStyle name="Vírgula 3 3 2 4 3 2 4" xfId="41466" xr:uid="{00000000-0005-0000-0000-0000B4A20000}"/>
    <cellStyle name="Vírgula 3 3 2 4 3 3" xfId="41467" xr:uid="{00000000-0005-0000-0000-0000B5A20000}"/>
    <cellStyle name="Vírgula 3 3 2 4 3 3 2" xfId="41468" xr:uid="{00000000-0005-0000-0000-0000B6A20000}"/>
    <cellStyle name="Vírgula 3 3 2 4 3 3 2 2" xfId="41469" xr:uid="{00000000-0005-0000-0000-0000B7A20000}"/>
    <cellStyle name="Vírgula 3 3 2 4 3 3 2 3" xfId="41470" xr:uid="{00000000-0005-0000-0000-0000B8A20000}"/>
    <cellStyle name="Vírgula 3 3 2 4 3 3 3" xfId="41471" xr:uid="{00000000-0005-0000-0000-0000B9A20000}"/>
    <cellStyle name="Vírgula 3 3 2 4 3 3 4" xfId="41472" xr:uid="{00000000-0005-0000-0000-0000BAA20000}"/>
    <cellStyle name="Vírgula 3 3 2 4 3 4" xfId="41473" xr:uid="{00000000-0005-0000-0000-0000BBA20000}"/>
    <cellStyle name="Vírgula 3 3 2 4 3 4 2" xfId="41474" xr:uid="{00000000-0005-0000-0000-0000BCA20000}"/>
    <cellStyle name="Vírgula 3 3 2 4 3 4 2 2" xfId="41475" xr:uid="{00000000-0005-0000-0000-0000BDA20000}"/>
    <cellStyle name="Vírgula 3 3 2 4 3 4 2 3" xfId="41476" xr:uid="{00000000-0005-0000-0000-0000BEA20000}"/>
    <cellStyle name="Vírgula 3 3 2 4 3 4 3" xfId="41477" xr:uid="{00000000-0005-0000-0000-0000BFA20000}"/>
    <cellStyle name="Vírgula 3 3 2 4 3 4 4" xfId="41478" xr:uid="{00000000-0005-0000-0000-0000C0A20000}"/>
    <cellStyle name="Vírgula 3 3 2 4 3 5" xfId="41479" xr:uid="{00000000-0005-0000-0000-0000C1A20000}"/>
    <cellStyle name="Vírgula 3 3 2 4 3 5 2" xfId="41480" xr:uid="{00000000-0005-0000-0000-0000C2A20000}"/>
    <cellStyle name="Vírgula 3 3 2 4 3 5 3" xfId="41481" xr:uid="{00000000-0005-0000-0000-0000C3A20000}"/>
    <cellStyle name="Vírgula 3 3 2 4 3 6" xfId="41482" xr:uid="{00000000-0005-0000-0000-0000C4A20000}"/>
    <cellStyle name="Vírgula 3 3 2 4 3 7" xfId="41483" xr:uid="{00000000-0005-0000-0000-0000C5A20000}"/>
    <cellStyle name="Vírgula 3 3 2 4 4" xfId="41484" xr:uid="{00000000-0005-0000-0000-0000C6A20000}"/>
    <cellStyle name="Vírgula 3 3 2 4 5" xfId="41485" xr:uid="{00000000-0005-0000-0000-0000C7A20000}"/>
    <cellStyle name="Vírgula 3 3 2 4 5 2" xfId="41486" xr:uid="{00000000-0005-0000-0000-0000C8A20000}"/>
    <cellStyle name="Vírgula 3 3 2 4 5 2 2" xfId="41487" xr:uid="{00000000-0005-0000-0000-0000C9A20000}"/>
    <cellStyle name="Vírgula 3 3 2 4 5 2 3" xfId="41488" xr:uid="{00000000-0005-0000-0000-0000CAA20000}"/>
    <cellStyle name="Vírgula 3 3 2 4 5 3" xfId="41489" xr:uid="{00000000-0005-0000-0000-0000CBA20000}"/>
    <cellStyle name="Vírgula 3 3 2 4 5 4" xfId="41490" xr:uid="{00000000-0005-0000-0000-0000CCA20000}"/>
    <cellStyle name="Vírgula 3 3 2 4 6" xfId="41491" xr:uid="{00000000-0005-0000-0000-0000CDA20000}"/>
    <cellStyle name="Vírgula 3 3 2 4 6 2" xfId="41492" xr:uid="{00000000-0005-0000-0000-0000CEA20000}"/>
    <cellStyle name="Vírgula 3 3 2 4 6 2 2" xfId="41493" xr:uid="{00000000-0005-0000-0000-0000CFA20000}"/>
    <cellStyle name="Vírgula 3 3 2 4 6 2 3" xfId="41494" xr:uid="{00000000-0005-0000-0000-0000D0A20000}"/>
    <cellStyle name="Vírgula 3 3 2 4 6 3" xfId="41495" xr:uid="{00000000-0005-0000-0000-0000D1A20000}"/>
    <cellStyle name="Vírgula 3 3 2 4 6 4" xfId="41496" xr:uid="{00000000-0005-0000-0000-0000D2A20000}"/>
    <cellStyle name="Vírgula 3 3 2 4 7" xfId="41497" xr:uid="{00000000-0005-0000-0000-0000D3A20000}"/>
    <cellStyle name="Vírgula 3 3 2 4 7 2" xfId="41498" xr:uid="{00000000-0005-0000-0000-0000D4A20000}"/>
    <cellStyle name="Vírgula 3 3 2 4 7 2 2" xfId="41499" xr:uid="{00000000-0005-0000-0000-0000D5A20000}"/>
    <cellStyle name="Vírgula 3 3 2 4 7 2 3" xfId="41500" xr:uid="{00000000-0005-0000-0000-0000D6A20000}"/>
    <cellStyle name="Vírgula 3 3 2 4 7 3" xfId="41501" xr:uid="{00000000-0005-0000-0000-0000D7A20000}"/>
    <cellStyle name="Vírgula 3 3 2 4 7 4" xfId="41502" xr:uid="{00000000-0005-0000-0000-0000D8A20000}"/>
    <cellStyle name="Vírgula 3 3 2 4 8" xfId="41503" xr:uid="{00000000-0005-0000-0000-0000D9A20000}"/>
    <cellStyle name="Vírgula 3 3 2 4 8 2" xfId="41504" xr:uid="{00000000-0005-0000-0000-0000DAA20000}"/>
    <cellStyle name="Vírgula 3 3 2 4 8 3" xfId="41505" xr:uid="{00000000-0005-0000-0000-0000DBA20000}"/>
    <cellStyle name="Vírgula 3 3 2 4 9" xfId="41506" xr:uid="{00000000-0005-0000-0000-0000DCA20000}"/>
    <cellStyle name="Vírgula 3 3 2 5" xfId="41507" xr:uid="{00000000-0005-0000-0000-0000DDA20000}"/>
    <cellStyle name="Vírgula 3 3 2 5 2" xfId="41508" xr:uid="{00000000-0005-0000-0000-0000DEA20000}"/>
    <cellStyle name="Vírgula 3 3 2 5 3" xfId="41509" xr:uid="{00000000-0005-0000-0000-0000DFA20000}"/>
    <cellStyle name="Vírgula 3 3 2 5 3 2" xfId="41510" xr:uid="{00000000-0005-0000-0000-0000E0A20000}"/>
    <cellStyle name="Vírgula 3 3 2 5 3 2 2" xfId="41511" xr:uid="{00000000-0005-0000-0000-0000E1A20000}"/>
    <cellStyle name="Vírgula 3 3 2 5 3 2 2 2" xfId="41512" xr:uid="{00000000-0005-0000-0000-0000E2A20000}"/>
    <cellStyle name="Vírgula 3 3 2 5 3 2 2 3" xfId="41513" xr:uid="{00000000-0005-0000-0000-0000E3A20000}"/>
    <cellStyle name="Vírgula 3 3 2 5 3 2 3" xfId="41514" xr:uid="{00000000-0005-0000-0000-0000E4A20000}"/>
    <cellStyle name="Vírgula 3 3 2 5 3 2 4" xfId="41515" xr:uid="{00000000-0005-0000-0000-0000E5A20000}"/>
    <cellStyle name="Vírgula 3 3 2 5 3 3" xfId="41516" xr:uid="{00000000-0005-0000-0000-0000E6A20000}"/>
    <cellStyle name="Vírgula 3 3 2 5 3 3 2" xfId="41517" xr:uid="{00000000-0005-0000-0000-0000E7A20000}"/>
    <cellStyle name="Vírgula 3 3 2 5 3 3 2 2" xfId="41518" xr:uid="{00000000-0005-0000-0000-0000E8A20000}"/>
    <cellStyle name="Vírgula 3 3 2 5 3 3 2 3" xfId="41519" xr:uid="{00000000-0005-0000-0000-0000E9A20000}"/>
    <cellStyle name="Vírgula 3 3 2 5 3 3 3" xfId="41520" xr:uid="{00000000-0005-0000-0000-0000EAA20000}"/>
    <cellStyle name="Vírgula 3 3 2 5 3 3 4" xfId="41521" xr:uid="{00000000-0005-0000-0000-0000EBA20000}"/>
    <cellStyle name="Vírgula 3 3 2 5 3 4" xfId="41522" xr:uid="{00000000-0005-0000-0000-0000ECA20000}"/>
    <cellStyle name="Vírgula 3 3 2 5 3 4 2" xfId="41523" xr:uid="{00000000-0005-0000-0000-0000EDA20000}"/>
    <cellStyle name="Vírgula 3 3 2 5 3 4 2 2" xfId="41524" xr:uid="{00000000-0005-0000-0000-0000EEA20000}"/>
    <cellStyle name="Vírgula 3 3 2 5 3 4 2 3" xfId="41525" xr:uid="{00000000-0005-0000-0000-0000EFA20000}"/>
    <cellStyle name="Vírgula 3 3 2 5 3 4 3" xfId="41526" xr:uid="{00000000-0005-0000-0000-0000F0A20000}"/>
    <cellStyle name="Vírgula 3 3 2 5 3 4 4" xfId="41527" xr:uid="{00000000-0005-0000-0000-0000F1A20000}"/>
    <cellStyle name="Vírgula 3 3 2 5 3 5" xfId="41528" xr:uid="{00000000-0005-0000-0000-0000F2A20000}"/>
    <cellStyle name="Vírgula 3 3 2 5 3 5 2" xfId="41529" xr:uid="{00000000-0005-0000-0000-0000F3A20000}"/>
    <cellStyle name="Vírgula 3 3 2 5 3 5 3" xfId="41530" xr:uid="{00000000-0005-0000-0000-0000F4A20000}"/>
    <cellStyle name="Vírgula 3 3 2 5 3 6" xfId="41531" xr:uid="{00000000-0005-0000-0000-0000F5A20000}"/>
    <cellStyle name="Vírgula 3 3 2 5 3 7" xfId="41532" xr:uid="{00000000-0005-0000-0000-0000F6A20000}"/>
    <cellStyle name="Vírgula 3 3 2 6" xfId="41533" xr:uid="{00000000-0005-0000-0000-0000F7A20000}"/>
    <cellStyle name="Vírgula 3 3 2 6 2" xfId="41534" xr:uid="{00000000-0005-0000-0000-0000F8A20000}"/>
    <cellStyle name="Vírgula 3 3 2 6 2 2" xfId="41535" xr:uid="{00000000-0005-0000-0000-0000F9A20000}"/>
    <cellStyle name="Vírgula 3 3 2 6 2 2 2" xfId="41536" xr:uid="{00000000-0005-0000-0000-0000FAA20000}"/>
    <cellStyle name="Vírgula 3 3 2 6 2 2 2 2" xfId="41537" xr:uid="{00000000-0005-0000-0000-0000FBA20000}"/>
    <cellStyle name="Vírgula 3 3 2 6 2 2 2 3" xfId="41538" xr:uid="{00000000-0005-0000-0000-0000FCA20000}"/>
    <cellStyle name="Vírgula 3 3 2 6 2 2 3" xfId="41539" xr:uid="{00000000-0005-0000-0000-0000FDA20000}"/>
    <cellStyle name="Vírgula 3 3 2 6 2 2 4" xfId="41540" xr:uid="{00000000-0005-0000-0000-0000FEA20000}"/>
    <cellStyle name="Vírgula 3 3 2 6 2 3" xfId="41541" xr:uid="{00000000-0005-0000-0000-0000FFA20000}"/>
    <cellStyle name="Vírgula 3 3 2 6 2 3 2" xfId="41542" xr:uid="{00000000-0005-0000-0000-000000A30000}"/>
    <cellStyle name="Vírgula 3 3 2 6 2 3 2 2" xfId="41543" xr:uid="{00000000-0005-0000-0000-000001A30000}"/>
    <cellStyle name="Vírgula 3 3 2 6 2 3 2 3" xfId="41544" xr:uid="{00000000-0005-0000-0000-000002A30000}"/>
    <cellStyle name="Vírgula 3 3 2 6 2 3 3" xfId="41545" xr:uid="{00000000-0005-0000-0000-000003A30000}"/>
    <cellStyle name="Vírgula 3 3 2 6 2 3 4" xfId="41546" xr:uid="{00000000-0005-0000-0000-000004A30000}"/>
    <cellStyle name="Vírgula 3 3 2 6 2 4" xfId="41547" xr:uid="{00000000-0005-0000-0000-000005A30000}"/>
    <cellStyle name="Vírgula 3 3 2 6 2 4 2" xfId="41548" xr:uid="{00000000-0005-0000-0000-000006A30000}"/>
    <cellStyle name="Vírgula 3 3 2 6 2 4 2 2" xfId="41549" xr:uid="{00000000-0005-0000-0000-000007A30000}"/>
    <cellStyle name="Vírgula 3 3 2 6 2 4 2 3" xfId="41550" xr:uid="{00000000-0005-0000-0000-000008A30000}"/>
    <cellStyle name="Vírgula 3 3 2 6 2 4 3" xfId="41551" xr:uid="{00000000-0005-0000-0000-000009A30000}"/>
    <cellStyle name="Vírgula 3 3 2 6 2 4 4" xfId="41552" xr:uid="{00000000-0005-0000-0000-00000AA30000}"/>
    <cellStyle name="Vírgula 3 3 2 6 2 5" xfId="41553" xr:uid="{00000000-0005-0000-0000-00000BA30000}"/>
    <cellStyle name="Vírgula 3 3 2 6 2 5 2" xfId="41554" xr:uid="{00000000-0005-0000-0000-00000CA30000}"/>
    <cellStyle name="Vírgula 3 3 2 6 2 5 3" xfId="41555" xr:uid="{00000000-0005-0000-0000-00000DA30000}"/>
    <cellStyle name="Vírgula 3 3 2 6 2 6" xfId="41556" xr:uid="{00000000-0005-0000-0000-00000EA30000}"/>
    <cellStyle name="Vírgula 3 3 2 6 2 7" xfId="41557" xr:uid="{00000000-0005-0000-0000-00000FA30000}"/>
    <cellStyle name="Vírgula 3 3 2 6 3" xfId="41558" xr:uid="{00000000-0005-0000-0000-000010A30000}"/>
    <cellStyle name="Vírgula 3 3 2 6 3 2" xfId="41559" xr:uid="{00000000-0005-0000-0000-000011A30000}"/>
    <cellStyle name="Vírgula 3 3 2 6 3 2 2" xfId="41560" xr:uid="{00000000-0005-0000-0000-000012A30000}"/>
    <cellStyle name="Vírgula 3 3 2 6 3 2 3" xfId="41561" xr:uid="{00000000-0005-0000-0000-000013A30000}"/>
    <cellStyle name="Vírgula 3 3 2 6 3 3" xfId="41562" xr:uid="{00000000-0005-0000-0000-000014A30000}"/>
    <cellStyle name="Vírgula 3 3 2 6 3 4" xfId="41563" xr:uid="{00000000-0005-0000-0000-000015A30000}"/>
    <cellStyle name="Vírgula 3 3 2 6 4" xfId="41564" xr:uid="{00000000-0005-0000-0000-000016A30000}"/>
    <cellStyle name="Vírgula 3 3 2 6 4 2" xfId="41565" xr:uid="{00000000-0005-0000-0000-000017A30000}"/>
    <cellStyle name="Vírgula 3 3 2 6 4 2 2" xfId="41566" xr:uid="{00000000-0005-0000-0000-000018A30000}"/>
    <cellStyle name="Vírgula 3 3 2 6 4 2 3" xfId="41567" xr:uid="{00000000-0005-0000-0000-000019A30000}"/>
    <cellStyle name="Vírgula 3 3 2 6 4 3" xfId="41568" xr:uid="{00000000-0005-0000-0000-00001AA30000}"/>
    <cellStyle name="Vírgula 3 3 2 6 4 4" xfId="41569" xr:uid="{00000000-0005-0000-0000-00001BA30000}"/>
    <cellStyle name="Vírgula 3 3 2 6 5" xfId="41570" xr:uid="{00000000-0005-0000-0000-00001CA30000}"/>
    <cellStyle name="Vírgula 3 3 2 6 5 2" xfId="41571" xr:uid="{00000000-0005-0000-0000-00001DA30000}"/>
    <cellStyle name="Vírgula 3 3 2 6 5 2 2" xfId="41572" xr:uid="{00000000-0005-0000-0000-00001EA30000}"/>
    <cellStyle name="Vírgula 3 3 2 6 5 2 3" xfId="41573" xr:uid="{00000000-0005-0000-0000-00001FA30000}"/>
    <cellStyle name="Vírgula 3 3 2 6 5 3" xfId="41574" xr:uid="{00000000-0005-0000-0000-000020A30000}"/>
    <cellStyle name="Vírgula 3 3 2 6 5 4" xfId="41575" xr:uid="{00000000-0005-0000-0000-000021A30000}"/>
    <cellStyle name="Vírgula 3 3 2 6 6" xfId="41576" xr:uid="{00000000-0005-0000-0000-000022A30000}"/>
    <cellStyle name="Vírgula 3 3 2 6 6 2" xfId="41577" xr:uid="{00000000-0005-0000-0000-000023A30000}"/>
    <cellStyle name="Vírgula 3 3 2 6 6 3" xfId="41578" xr:uid="{00000000-0005-0000-0000-000024A30000}"/>
    <cellStyle name="Vírgula 3 3 2 6 7" xfId="41579" xr:uid="{00000000-0005-0000-0000-000025A30000}"/>
    <cellStyle name="Vírgula 3 3 2 6 8" xfId="41580" xr:uid="{00000000-0005-0000-0000-000026A30000}"/>
    <cellStyle name="Vírgula 3 3 2 6 9" xfId="41581" xr:uid="{00000000-0005-0000-0000-000027A30000}"/>
    <cellStyle name="Vírgula 3 3 2 7" xfId="41582" xr:uid="{00000000-0005-0000-0000-000028A30000}"/>
    <cellStyle name="Vírgula 3 3 2 7 2" xfId="41583" xr:uid="{00000000-0005-0000-0000-000029A30000}"/>
    <cellStyle name="Vírgula 3 3 2 7 2 2" xfId="41584" xr:uid="{00000000-0005-0000-0000-00002AA30000}"/>
    <cellStyle name="Vírgula 3 3 2 7 2 2 2" xfId="41585" xr:uid="{00000000-0005-0000-0000-00002BA30000}"/>
    <cellStyle name="Vírgula 3 3 2 7 2 2 2 2" xfId="41586" xr:uid="{00000000-0005-0000-0000-00002CA30000}"/>
    <cellStyle name="Vírgula 3 3 2 7 2 2 2 3" xfId="41587" xr:uid="{00000000-0005-0000-0000-00002DA30000}"/>
    <cellStyle name="Vírgula 3 3 2 7 2 2 3" xfId="41588" xr:uid="{00000000-0005-0000-0000-00002EA30000}"/>
    <cellStyle name="Vírgula 3 3 2 7 2 2 4" xfId="41589" xr:uid="{00000000-0005-0000-0000-00002FA30000}"/>
    <cellStyle name="Vírgula 3 3 2 7 2 3" xfId="41590" xr:uid="{00000000-0005-0000-0000-000030A30000}"/>
    <cellStyle name="Vírgula 3 3 2 7 2 3 2" xfId="41591" xr:uid="{00000000-0005-0000-0000-000031A30000}"/>
    <cellStyle name="Vírgula 3 3 2 7 2 3 2 2" xfId="41592" xr:uid="{00000000-0005-0000-0000-000032A30000}"/>
    <cellStyle name="Vírgula 3 3 2 7 2 3 2 3" xfId="41593" xr:uid="{00000000-0005-0000-0000-000033A30000}"/>
    <cellStyle name="Vírgula 3 3 2 7 2 3 3" xfId="41594" xr:uid="{00000000-0005-0000-0000-000034A30000}"/>
    <cellStyle name="Vírgula 3 3 2 7 2 3 4" xfId="41595" xr:uid="{00000000-0005-0000-0000-000035A30000}"/>
    <cellStyle name="Vírgula 3 3 2 7 2 4" xfId="41596" xr:uid="{00000000-0005-0000-0000-000036A30000}"/>
    <cellStyle name="Vírgula 3 3 2 7 2 4 2" xfId="41597" xr:uid="{00000000-0005-0000-0000-000037A30000}"/>
    <cellStyle name="Vírgula 3 3 2 7 2 4 2 2" xfId="41598" xr:uid="{00000000-0005-0000-0000-000038A30000}"/>
    <cellStyle name="Vírgula 3 3 2 7 2 4 2 3" xfId="41599" xr:uid="{00000000-0005-0000-0000-000039A30000}"/>
    <cellStyle name="Vírgula 3 3 2 7 2 4 3" xfId="41600" xr:uid="{00000000-0005-0000-0000-00003AA30000}"/>
    <cellStyle name="Vírgula 3 3 2 7 2 4 4" xfId="41601" xr:uid="{00000000-0005-0000-0000-00003BA30000}"/>
    <cellStyle name="Vírgula 3 3 2 7 2 5" xfId="41602" xr:uid="{00000000-0005-0000-0000-00003CA30000}"/>
    <cellStyle name="Vírgula 3 3 2 7 2 5 2" xfId="41603" xr:uid="{00000000-0005-0000-0000-00003DA30000}"/>
    <cellStyle name="Vírgula 3 3 2 7 2 5 3" xfId="41604" xr:uid="{00000000-0005-0000-0000-00003EA30000}"/>
    <cellStyle name="Vírgula 3 3 2 7 2 6" xfId="41605" xr:uid="{00000000-0005-0000-0000-00003FA30000}"/>
    <cellStyle name="Vírgula 3 3 2 7 2 7" xfId="41606" xr:uid="{00000000-0005-0000-0000-000040A30000}"/>
    <cellStyle name="Vírgula 3 3 2 7 3" xfId="41607" xr:uid="{00000000-0005-0000-0000-000041A30000}"/>
    <cellStyle name="Vírgula 3 3 2 7 3 2" xfId="41608" xr:uid="{00000000-0005-0000-0000-000042A30000}"/>
    <cellStyle name="Vírgula 3 3 2 7 3 2 2" xfId="41609" xr:uid="{00000000-0005-0000-0000-000043A30000}"/>
    <cellStyle name="Vírgula 3 3 2 7 3 2 3" xfId="41610" xr:uid="{00000000-0005-0000-0000-000044A30000}"/>
    <cellStyle name="Vírgula 3 3 2 7 3 3" xfId="41611" xr:uid="{00000000-0005-0000-0000-000045A30000}"/>
    <cellStyle name="Vírgula 3 3 2 7 3 4" xfId="41612" xr:uid="{00000000-0005-0000-0000-000046A30000}"/>
    <cellStyle name="Vírgula 3 3 2 7 4" xfId="41613" xr:uid="{00000000-0005-0000-0000-000047A30000}"/>
    <cellStyle name="Vírgula 3 3 2 7 4 2" xfId="41614" xr:uid="{00000000-0005-0000-0000-000048A30000}"/>
    <cellStyle name="Vírgula 3 3 2 7 4 2 2" xfId="41615" xr:uid="{00000000-0005-0000-0000-000049A30000}"/>
    <cellStyle name="Vírgula 3 3 2 7 4 2 3" xfId="41616" xr:uid="{00000000-0005-0000-0000-00004AA30000}"/>
    <cellStyle name="Vírgula 3 3 2 7 4 3" xfId="41617" xr:uid="{00000000-0005-0000-0000-00004BA30000}"/>
    <cellStyle name="Vírgula 3 3 2 7 4 4" xfId="41618" xr:uid="{00000000-0005-0000-0000-00004CA30000}"/>
    <cellStyle name="Vírgula 3 3 2 7 5" xfId="41619" xr:uid="{00000000-0005-0000-0000-00004DA30000}"/>
    <cellStyle name="Vírgula 3 3 2 7 5 2" xfId="41620" xr:uid="{00000000-0005-0000-0000-00004EA30000}"/>
    <cellStyle name="Vírgula 3 3 2 7 5 2 2" xfId="41621" xr:uid="{00000000-0005-0000-0000-00004FA30000}"/>
    <cellStyle name="Vírgula 3 3 2 7 5 2 3" xfId="41622" xr:uid="{00000000-0005-0000-0000-000050A30000}"/>
    <cellStyle name="Vírgula 3 3 2 7 5 3" xfId="41623" xr:uid="{00000000-0005-0000-0000-000051A30000}"/>
    <cellStyle name="Vírgula 3 3 2 7 5 4" xfId="41624" xr:uid="{00000000-0005-0000-0000-000052A30000}"/>
    <cellStyle name="Vírgula 3 3 2 7 6" xfId="41625" xr:uid="{00000000-0005-0000-0000-000053A30000}"/>
    <cellStyle name="Vírgula 3 3 2 7 6 2" xfId="41626" xr:uid="{00000000-0005-0000-0000-000054A30000}"/>
    <cellStyle name="Vírgula 3 3 2 7 6 3" xfId="41627" xr:uid="{00000000-0005-0000-0000-000055A30000}"/>
    <cellStyle name="Vírgula 3 3 2 7 7" xfId="41628" xr:uid="{00000000-0005-0000-0000-000056A30000}"/>
    <cellStyle name="Vírgula 3 3 2 7 8" xfId="41629" xr:uid="{00000000-0005-0000-0000-000057A30000}"/>
    <cellStyle name="Vírgula 3 3 2 7 9" xfId="41630" xr:uid="{00000000-0005-0000-0000-000058A30000}"/>
    <cellStyle name="Vírgula 3 3 2 8" xfId="41631" xr:uid="{00000000-0005-0000-0000-000059A30000}"/>
    <cellStyle name="Vírgula 3 3 2 8 2" xfId="41632" xr:uid="{00000000-0005-0000-0000-00005AA30000}"/>
    <cellStyle name="Vírgula 3 3 2 8 2 2" xfId="41633" xr:uid="{00000000-0005-0000-0000-00005BA30000}"/>
    <cellStyle name="Vírgula 3 3 2 8 2 2 2" xfId="41634" xr:uid="{00000000-0005-0000-0000-00005CA30000}"/>
    <cellStyle name="Vírgula 3 3 2 8 2 2 2 2" xfId="41635" xr:uid="{00000000-0005-0000-0000-00005DA30000}"/>
    <cellStyle name="Vírgula 3 3 2 8 2 2 2 3" xfId="41636" xr:uid="{00000000-0005-0000-0000-00005EA30000}"/>
    <cellStyle name="Vírgula 3 3 2 8 2 2 3" xfId="41637" xr:uid="{00000000-0005-0000-0000-00005FA30000}"/>
    <cellStyle name="Vírgula 3 3 2 8 2 2 4" xfId="41638" xr:uid="{00000000-0005-0000-0000-000060A30000}"/>
    <cellStyle name="Vírgula 3 3 2 8 2 3" xfId="41639" xr:uid="{00000000-0005-0000-0000-000061A30000}"/>
    <cellStyle name="Vírgula 3 3 2 8 2 3 2" xfId="41640" xr:uid="{00000000-0005-0000-0000-000062A30000}"/>
    <cellStyle name="Vírgula 3 3 2 8 2 3 2 2" xfId="41641" xr:uid="{00000000-0005-0000-0000-000063A30000}"/>
    <cellStyle name="Vírgula 3 3 2 8 2 3 2 3" xfId="41642" xr:uid="{00000000-0005-0000-0000-000064A30000}"/>
    <cellStyle name="Vírgula 3 3 2 8 2 3 3" xfId="41643" xr:uid="{00000000-0005-0000-0000-000065A30000}"/>
    <cellStyle name="Vírgula 3 3 2 8 2 3 4" xfId="41644" xr:uid="{00000000-0005-0000-0000-000066A30000}"/>
    <cellStyle name="Vírgula 3 3 2 8 2 4" xfId="41645" xr:uid="{00000000-0005-0000-0000-000067A30000}"/>
    <cellStyle name="Vírgula 3 3 2 8 2 4 2" xfId="41646" xr:uid="{00000000-0005-0000-0000-000068A30000}"/>
    <cellStyle name="Vírgula 3 3 2 8 2 4 2 2" xfId="41647" xr:uid="{00000000-0005-0000-0000-000069A30000}"/>
    <cellStyle name="Vírgula 3 3 2 8 2 4 2 3" xfId="41648" xr:uid="{00000000-0005-0000-0000-00006AA30000}"/>
    <cellStyle name="Vírgula 3 3 2 8 2 4 3" xfId="41649" xr:uid="{00000000-0005-0000-0000-00006BA30000}"/>
    <cellStyle name="Vírgula 3 3 2 8 2 4 4" xfId="41650" xr:uid="{00000000-0005-0000-0000-00006CA30000}"/>
    <cellStyle name="Vírgula 3 3 2 8 2 5" xfId="41651" xr:uid="{00000000-0005-0000-0000-00006DA30000}"/>
    <cellStyle name="Vírgula 3 3 2 8 2 5 2" xfId="41652" xr:uid="{00000000-0005-0000-0000-00006EA30000}"/>
    <cellStyle name="Vírgula 3 3 2 8 2 5 3" xfId="41653" xr:uid="{00000000-0005-0000-0000-00006FA30000}"/>
    <cellStyle name="Vírgula 3 3 2 8 2 6" xfId="41654" xr:uid="{00000000-0005-0000-0000-000070A30000}"/>
    <cellStyle name="Vírgula 3 3 2 8 2 7" xfId="41655" xr:uid="{00000000-0005-0000-0000-000071A30000}"/>
    <cellStyle name="Vírgula 3 3 2 8 3" xfId="41656" xr:uid="{00000000-0005-0000-0000-000072A30000}"/>
    <cellStyle name="Vírgula 3 3 2 8 3 2" xfId="41657" xr:uid="{00000000-0005-0000-0000-000073A30000}"/>
    <cellStyle name="Vírgula 3 3 2 8 3 2 2" xfId="41658" xr:uid="{00000000-0005-0000-0000-000074A30000}"/>
    <cellStyle name="Vírgula 3 3 2 8 3 2 3" xfId="41659" xr:uid="{00000000-0005-0000-0000-000075A30000}"/>
    <cellStyle name="Vírgula 3 3 2 8 3 3" xfId="41660" xr:uid="{00000000-0005-0000-0000-000076A30000}"/>
    <cellStyle name="Vírgula 3 3 2 8 3 4" xfId="41661" xr:uid="{00000000-0005-0000-0000-000077A30000}"/>
    <cellStyle name="Vírgula 3 3 2 8 4" xfId="41662" xr:uid="{00000000-0005-0000-0000-000078A30000}"/>
    <cellStyle name="Vírgula 3 3 2 8 4 2" xfId="41663" xr:uid="{00000000-0005-0000-0000-000079A30000}"/>
    <cellStyle name="Vírgula 3 3 2 8 4 2 2" xfId="41664" xr:uid="{00000000-0005-0000-0000-00007AA30000}"/>
    <cellStyle name="Vírgula 3 3 2 8 4 2 3" xfId="41665" xr:uid="{00000000-0005-0000-0000-00007BA30000}"/>
    <cellStyle name="Vírgula 3 3 2 8 4 3" xfId="41666" xr:uid="{00000000-0005-0000-0000-00007CA30000}"/>
    <cellStyle name="Vírgula 3 3 2 8 4 4" xfId="41667" xr:uid="{00000000-0005-0000-0000-00007DA30000}"/>
    <cellStyle name="Vírgula 3 3 2 8 5" xfId="41668" xr:uid="{00000000-0005-0000-0000-00007EA30000}"/>
    <cellStyle name="Vírgula 3 3 2 8 5 2" xfId="41669" xr:uid="{00000000-0005-0000-0000-00007FA30000}"/>
    <cellStyle name="Vírgula 3 3 2 8 5 2 2" xfId="41670" xr:uid="{00000000-0005-0000-0000-000080A30000}"/>
    <cellStyle name="Vírgula 3 3 2 8 5 2 3" xfId="41671" xr:uid="{00000000-0005-0000-0000-000081A30000}"/>
    <cellStyle name="Vírgula 3 3 2 8 5 3" xfId="41672" xr:uid="{00000000-0005-0000-0000-000082A30000}"/>
    <cellStyle name="Vírgula 3 3 2 8 5 4" xfId="41673" xr:uid="{00000000-0005-0000-0000-000083A30000}"/>
    <cellStyle name="Vírgula 3 3 2 8 6" xfId="41674" xr:uid="{00000000-0005-0000-0000-000084A30000}"/>
    <cellStyle name="Vírgula 3 3 2 8 6 2" xfId="41675" xr:uid="{00000000-0005-0000-0000-000085A30000}"/>
    <cellStyle name="Vírgula 3 3 2 8 6 3" xfId="41676" xr:uid="{00000000-0005-0000-0000-000086A30000}"/>
    <cellStyle name="Vírgula 3 3 2 8 7" xfId="41677" xr:uid="{00000000-0005-0000-0000-000087A30000}"/>
    <cellStyle name="Vírgula 3 3 2 8 8" xfId="41678" xr:uid="{00000000-0005-0000-0000-000088A30000}"/>
    <cellStyle name="Vírgula 3 3 2 8 9" xfId="41679" xr:uid="{00000000-0005-0000-0000-000089A30000}"/>
    <cellStyle name="Vírgula 3 3 2 9" xfId="41680" xr:uid="{00000000-0005-0000-0000-00008AA30000}"/>
    <cellStyle name="Vírgula 3 3 2 9 2" xfId="41681" xr:uid="{00000000-0005-0000-0000-00008BA30000}"/>
    <cellStyle name="Vírgula 3 3 2 9 2 2" xfId="41682" xr:uid="{00000000-0005-0000-0000-00008CA30000}"/>
    <cellStyle name="Vírgula 3 3 2 9 2 2 2" xfId="41683" xr:uid="{00000000-0005-0000-0000-00008DA30000}"/>
    <cellStyle name="Vírgula 3 3 2 9 2 2 2 2" xfId="41684" xr:uid="{00000000-0005-0000-0000-00008EA30000}"/>
    <cellStyle name="Vírgula 3 3 2 9 2 2 2 3" xfId="41685" xr:uid="{00000000-0005-0000-0000-00008FA30000}"/>
    <cellStyle name="Vírgula 3 3 2 9 2 2 3" xfId="41686" xr:uid="{00000000-0005-0000-0000-000090A30000}"/>
    <cellStyle name="Vírgula 3 3 2 9 2 2 4" xfId="41687" xr:uid="{00000000-0005-0000-0000-000091A30000}"/>
    <cellStyle name="Vírgula 3 3 2 9 2 3" xfId="41688" xr:uid="{00000000-0005-0000-0000-000092A30000}"/>
    <cellStyle name="Vírgula 3 3 2 9 2 3 2" xfId="41689" xr:uid="{00000000-0005-0000-0000-000093A30000}"/>
    <cellStyle name="Vírgula 3 3 2 9 2 3 2 2" xfId="41690" xr:uid="{00000000-0005-0000-0000-000094A30000}"/>
    <cellStyle name="Vírgula 3 3 2 9 2 3 2 3" xfId="41691" xr:uid="{00000000-0005-0000-0000-000095A30000}"/>
    <cellStyle name="Vírgula 3 3 2 9 2 3 3" xfId="41692" xr:uid="{00000000-0005-0000-0000-000096A30000}"/>
    <cellStyle name="Vírgula 3 3 2 9 2 3 4" xfId="41693" xr:uid="{00000000-0005-0000-0000-000097A30000}"/>
    <cellStyle name="Vírgula 3 3 2 9 2 4" xfId="41694" xr:uid="{00000000-0005-0000-0000-000098A30000}"/>
    <cellStyle name="Vírgula 3 3 2 9 2 4 2" xfId="41695" xr:uid="{00000000-0005-0000-0000-000099A30000}"/>
    <cellStyle name="Vírgula 3 3 2 9 2 4 2 2" xfId="41696" xr:uid="{00000000-0005-0000-0000-00009AA30000}"/>
    <cellStyle name="Vírgula 3 3 2 9 2 4 2 3" xfId="41697" xr:uid="{00000000-0005-0000-0000-00009BA30000}"/>
    <cellStyle name="Vírgula 3 3 2 9 2 4 3" xfId="41698" xr:uid="{00000000-0005-0000-0000-00009CA30000}"/>
    <cellStyle name="Vírgula 3 3 2 9 2 4 4" xfId="41699" xr:uid="{00000000-0005-0000-0000-00009DA30000}"/>
    <cellStyle name="Vírgula 3 3 2 9 2 5" xfId="41700" xr:uid="{00000000-0005-0000-0000-00009EA30000}"/>
    <cellStyle name="Vírgula 3 3 2 9 2 5 2" xfId="41701" xr:uid="{00000000-0005-0000-0000-00009FA30000}"/>
    <cellStyle name="Vírgula 3 3 2 9 2 5 3" xfId="41702" xr:uid="{00000000-0005-0000-0000-0000A0A30000}"/>
    <cellStyle name="Vírgula 3 3 2 9 2 6" xfId="41703" xr:uid="{00000000-0005-0000-0000-0000A1A30000}"/>
    <cellStyle name="Vírgula 3 3 2 9 2 7" xfId="41704" xr:uid="{00000000-0005-0000-0000-0000A2A30000}"/>
    <cellStyle name="Vírgula 3 3 2 9 3" xfId="41705" xr:uid="{00000000-0005-0000-0000-0000A3A30000}"/>
    <cellStyle name="Vírgula 3 3 2 9 3 2" xfId="41706" xr:uid="{00000000-0005-0000-0000-0000A4A30000}"/>
    <cellStyle name="Vírgula 3 3 2 9 3 2 2" xfId="41707" xr:uid="{00000000-0005-0000-0000-0000A5A30000}"/>
    <cellStyle name="Vírgula 3 3 2 9 3 2 3" xfId="41708" xr:uid="{00000000-0005-0000-0000-0000A6A30000}"/>
    <cellStyle name="Vírgula 3 3 2 9 3 3" xfId="41709" xr:uid="{00000000-0005-0000-0000-0000A7A30000}"/>
    <cellStyle name="Vírgula 3 3 2 9 3 4" xfId="41710" xr:uid="{00000000-0005-0000-0000-0000A8A30000}"/>
    <cellStyle name="Vírgula 3 3 2 9 4" xfId="41711" xr:uid="{00000000-0005-0000-0000-0000A9A30000}"/>
    <cellStyle name="Vírgula 3 3 2 9 4 2" xfId="41712" xr:uid="{00000000-0005-0000-0000-0000AAA30000}"/>
    <cellStyle name="Vírgula 3 3 2 9 4 2 2" xfId="41713" xr:uid="{00000000-0005-0000-0000-0000ABA30000}"/>
    <cellStyle name="Vírgula 3 3 2 9 4 2 3" xfId="41714" xr:uid="{00000000-0005-0000-0000-0000ACA30000}"/>
    <cellStyle name="Vírgula 3 3 2 9 4 3" xfId="41715" xr:uid="{00000000-0005-0000-0000-0000ADA30000}"/>
    <cellStyle name="Vírgula 3 3 2 9 4 4" xfId="41716" xr:uid="{00000000-0005-0000-0000-0000AEA30000}"/>
    <cellStyle name="Vírgula 3 3 2 9 5" xfId="41717" xr:uid="{00000000-0005-0000-0000-0000AFA30000}"/>
    <cellStyle name="Vírgula 3 3 2 9 5 2" xfId="41718" xr:uid="{00000000-0005-0000-0000-0000B0A30000}"/>
    <cellStyle name="Vírgula 3 3 2 9 5 2 2" xfId="41719" xr:uid="{00000000-0005-0000-0000-0000B1A30000}"/>
    <cellStyle name="Vírgula 3 3 2 9 5 2 3" xfId="41720" xr:uid="{00000000-0005-0000-0000-0000B2A30000}"/>
    <cellStyle name="Vírgula 3 3 2 9 5 3" xfId="41721" xr:uid="{00000000-0005-0000-0000-0000B3A30000}"/>
    <cellStyle name="Vírgula 3 3 2 9 5 4" xfId="41722" xr:uid="{00000000-0005-0000-0000-0000B4A30000}"/>
    <cellStyle name="Vírgula 3 3 2 9 6" xfId="41723" xr:uid="{00000000-0005-0000-0000-0000B5A30000}"/>
    <cellStyle name="Vírgula 3 3 2 9 6 2" xfId="41724" xr:uid="{00000000-0005-0000-0000-0000B6A30000}"/>
    <cellStyle name="Vírgula 3 3 2 9 6 3" xfId="41725" xr:uid="{00000000-0005-0000-0000-0000B7A30000}"/>
    <cellStyle name="Vírgula 3 3 2 9 7" xfId="41726" xr:uid="{00000000-0005-0000-0000-0000B8A30000}"/>
    <cellStyle name="Vírgula 3 3 2 9 8" xfId="41727" xr:uid="{00000000-0005-0000-0000-0000B9A30000}"/>
    <cellStyle name="Vírgula 3 3 2 9 9" xfId="41728" xr:uid="{00000000-0005-0000-0000-0000BAA30000}"/>
    <cellStyle name="Vírgula 3 3 3" xfId="41729" xr:uid="{00000000-0005-0000-0000-0000BBA30000}"/>
    <cellStyle name="Vírgula 3 3 4" xfId="41730" xr:uid="{00000000-0005-0000-0000-0000BCA30000}"/>
    <cellStyle name="Vírgula 3 3 4 2" xfId="41731" xr:uid="{00000000-0005-0000-0000-0000BDA30000}"/>
    <cellStyle name="Vírgula 3 3 5" xfId="41732" xr:uid="{00000000-0005-0000-0000-0000BEA30000}"/>
    <cellStyle name="Vírgula 3 3 6" xfId="41733" xr:uid="{00000000-0005-0000-0000-0000BFA30000}"/>
    <cellStyle name="Vírgula 3 4" xfId="41734" xr:uid="{00000000-0005-0000-0000-0000C0A30000}"/>
    <cellStyle name="Vírgula 3 4 2" xfId="41735" xr:uid="{00000000-0005-0000-0000-0000C1A30000}"/>
    <cellStyle name="Vírgula 3 4 2 10" xfId="41736" xr:uid="{00000000-0005-0000-0000-0000C2A30000}"/>
    <cellStyle name="Vírgula 3 4 2 2" xfId="41737" xr:uid="{00000000-0005-0000-0000-0000C3A30000}"/>
    <cellStyle name="Vírgula 3 4 2 2 2" xfId="41738" xr:uid="{00000000-0005-0000-0000-0000C4A30000}"/>
    <cellStyle name="Vírgula 3 4 2 2 2 2" xfId="41739" xr:uid="{00000000-0005-0000-0000-0000C5A30000}"/>
    <cellStyle name="Vírgula 3 4 2 2 2 2 2" xfId="41740" xr:uid="{00000000-0005-0000-0000-0000C6A30000}"/>
    <cellStyle name="Vírgula 3 4 2 2 2 2 2 2" xfId="41741" xr:uid="{00000000-0005-0000-0000-0000C7A30000}"/>
    <cellStyle name="Vírgula 3 4 2 2 2 2 2 3" xfId="41742" xr:uid="{00000000-0005-0000-0000-0000C8A30000}"/>
    <cellStyle name="Vírgula 3 4 2 2 2 2 3" xfId="41743" xr:uid="{00000000-0005-0000-0000-0000C9A30000}"/>
    <cellStyle name="Vírgula 3 4 2 2 2 2 4" xfId="41744" xr:uid="{00000000-0005-0000-0000-0000CAA30000}"/>
    <cellStyle name="Vírgula 3 4 2 2 2 3" xfId="41745" xr:uid="{00000000-0005-0000-0000-0000CBA30000}"/>
    <cellStyle name="Vírgula 3 4 2 2 2 3 2" xfId="41746" xr:uid="{00000000-0005-0000-0000-0000CCA30000}"/>
    <cellStyle name="Vírgula 3 4 2 2 2 3 2 2" xfId="41747" xr:uid="{00000000-0005-0000-0000-0000CDA30000}"/>
    <cellStyle name="Vírgula 3 4 2 2 2 3 2 3" xfId="41748" xr:uid="{00000000-0005-0000-0000-0000CEA30000}"/>
    <cellStyle name="Vírgula 3 4 2 2 2 3 3" xfId="41749" xr:uid="{00000000-0005-0000-0000-0000CFA30000}"/>
    <cellStyle name="Vírgula 3 4 2 2 2 3 4" xfId="41750" xr:uid="{00000000-0005-0000-0000-0000D0A30000}"/>
    <cellStyle name="Vírgula 3 4 2 2 2 4" xfId="41751" xr:uid="{00000000-0005-0000-0000-0000D1A30000}"/>
    <cellStyle name="Vírgula 3 4 2 2 2 4 2" xfId="41752" xr:uid="{00000000-0005-0000-0000-0000D2A30000}"/>
    <cellStyle name="Vírgula 3 4 2 2 2 4 2 2" xfId="41753" xr:uid="{00000000-0005-0000-0000-0000D3A30000}"/>
    <cellStyle name="Vírgula 3 4 2 2 2 4 2 3" xfId="41754" xr:uid="{00000000-0005-0000-0000-0000D4A30000}"/>
    <cellStyle name="Vírgula 3 4 2 2 2 4 3" xfId="41755" xr:uid="{00000000-0005-0000-0000-0000D5A30000}"/>
    <cellStyle name="Vírgula 3 4 2 2 2 4 4" xfId="41756" xr:uid="{00000000-0005-0000-0000-0000D6A30000}"/>
    <cellStyle name="Vírgula 3 4 2 2 2 5" xfId="41757" xr:uid="{00000000-0005-0000-0000-0000D7A30000}"/>
    <cellStyle name="Vírgula 3 4 2 2 2 5 2" xfId="41758" xr:uid="{00000000-0005-0000-0000-0000D8A30000}"/>
    <cellStyle name="Vírgula 3 4 2 2 2 5 3" xfId="41759" xr:uid="{00000000-0005-0000-0000-0000D9A30000}"/>
    <cellStyle name="Vírgula 3 4 2 2 2 6" xfId="41760" xr:uid="{00000000-0005-0000-0000-0000DAA30000}"/>
    <cellStyle name="Vírgula 3 4 2 2 2 7" xfId="41761" xr:uid="{00000000-0005-0000-0000-0000DBA30000}"/>
    <cellStyle name="Vírgula 3 4 2 2 3" xfId="41762" xr:uid="{00000000-0005-0000-0000-0000DCA30000}"/>
    <cellStyle name="Vírgula 3 4 2 2 3 2" xfId="41763" xr:uid="{00000000-0005-0000-0000-0000DDA30000}"/>
    <cellStyle name="Vírgula 3 4 2 2 3 2 2" xfId="41764" xr:uid="{00000000-0005-0000-0000-0000DEA30000}"/>
    <cellStyle name="Vírgula 3 4 2 2 3 2 3" xfId="41765" xr:uid="{00000000-0005-0000-0000-0000DFA30000}"/>
    <cellStyle name="Vírgula 3 4 2 2 3 3" xfId="41766" xr:uid="{00000000-0005-0000-0000-0000E0A30000}"/>
    <cellStyle name="Vírgula 3 4 2 2 3 4" xfId="41767" xr:uid="{00000000-0005-0000-0000-0000E1A30000}"/>
    <cellStyle name="Vírgula 3 4 2 2 4" xfId="41768" xr:uid="{00000000-0005-0000-0000-0000E2A30000}"/>
    <cellStyle name="Vírgula 3 4 2 2 4 2" xfId="41769" xr:uid="{00000000-0005-0000-0000-0000E3A30000}"/>
    <cellStyle name="Vírgula 3 4 2 2 4 2 2" xfId="41770" xr:uid="{00000000-0005-0000-0000-0000E4A30000}"/>
    <cellStyle name="Vírgula 3 4 2 2 4 2 3" xfId="41771" xr:uid="{00000000-0005-0000-0000-0000E5A30000}"/>
    <cellStyle name="Vírgula 3 4 2 2 4 3" xfId="41772" xr:uid="{00000000-0005-0000-0000-0000E6A30000}"/>
    <cellStyle name="Vírgula 3 4 2 2 4 4" xfId="41773" xr:uid="{00000000-0005-0000-0000-0000E7A30000}"/>
    <cellStyle name="Vírgula 3 4 2 2 5" xfId="41774" xr:uid="{00000000-0005-0000-0000-0000E8A30000}"/>
    <cellStyle name="Vírgula 3 4 2 2 5 2" xfId="41775" xr:uid="{00000000-0005-0000-0000-0000E9A30000}"/>
    <cellStyle name="Vírgula 3 4 2 2 5 2 2" xfId="41776" xr:uid="{00000000-0005-0000-0000-0000EAA30000}"/>
    <cellStyle name="Vírgula 3 4 2 2 5 2 3" xfId="41777" xr:uid="{00000000-0005-0000-0000-0000EBA30000}"/>
    <cellStyle name="Vírgula 3 4 2 2 5 3" xfId="41778" xr:uid="{00000000-0005-0000-0000-0000ECA30000}"/>
    <cellStyle name="Vírgula 3 4 2 2 5 4" xfId="41779" xr:uid="{00000000-0005-0000-0000-0000EDA30000}"/>
    <cellStyle name="Vírgula 3 4 2 2 6" xfId="41780" xr:uid="{00000000-0005-0000-0000-0000EEA30000}"/>
    <cellStyle name="Vírgula 3 4 2 2 6 2" xfId="41781" xr:uid="{00000000-0005-0000-0000-0000EFA30000}"/>
    <cellStyle name="Vírgula 3 4 2 2 6 3" xfId="41782" xr:uid="{00000000-0005-0000-0000-0000F0A30000}"/>
    <cellStyle name="Vírgula 3 4 2 2 7" xfId="41783" xr:uid="{00000000-0005-0000-0000-0000F1A30000}"/>
    <cellStyle name="Vírgula 3 4 2 2 8" xfId="41784" xr:uid="{00000000-0005-0000-0000-0000F2A30000}"/>
    <cellStyle name="Vírgula 3 4 2 2 9" xfId="41785" xr:uid="{00000000-0005-0000-0000-0000F3A30000}"/>
    <cellStyle name="Vírgula 3 4 2 3" xfId="41786" xr:uid="{00000000-0005-0000-0000-0000F4A30000}"/>
    <cellStyle name="Vírgula 3 4 2 3 2" xfId="41787" xr:uid="{00000000-0005-0000-0000-0000F5A30000}"/>
    <cellStyle name="Vírgula 3 4 2 3 2 2" xfId="41788" xr:uid="{00000000-0005-0000-0000-0000F6A30000}"/>
    <cellStyle name="Vírgula 3 4 2 3 2 2 2" xfId="41789" xr:uid="{00000000-0005-0000-0000-0000F7A30000}"/>
    <cellStyle name="Vírgula 3 4 2 3 2 2 3" xfId="41790" xr:uid="{00000000-0005-0000-0000-0000F8A30000}"/>
    <cellStyle name="Vírgula 3 4 2 3 2 3" xfId="41791" xr:uid="{00000000-0005-0000-0000-0000F9A30000}"/>
    <cellStyle name="Vírgula 3 4 2 3 2 4" xfId="41792" xr:uid="{00000000-0005-0000-0000-0000FAA30000}"/>
    <cellStyle name="Vírgula 3 4 2 3 2 5" xfId="41793" xr:uid="{00000000-0005-0000-0000-0000FBA30000}"/>
    <cellStyle name="Vírgula 3 4 2 3 3" xfId="41794" xr:uid="{00000000-0005-0000-0000-0000FCA30000}"/>
    <cellStyle name="Vírgula 3 4 2 3 3 2" xfId="41795" xr:uid="{00000000-0005-0000-0000-0000FDA30000}"/>
    <cellStyle name="Vírgula 3 4 2 3 3 2 2" xfId="41796" xr:uid="{00000000-0005-0000-0000-0000FEA30000}"/>
    <cellStyle name="Vírgula 3 4 2 3 3 2 3" xfId="41797" xr:uid="{00000000-0005-0000-0000-0000FFA30000}"/>
    <cellStyle name="Vírgula 3 4 2 3 3 3" xfId="41798" xr:uid="{00000000-0005-0000-0000-000000A40000}"/>
    <cellStyle name="Vírgula 3 4 2 3 3 4" xfId="41799" xr:uid="{00000000-0005-0000-0000-000001A40000}"/>
    <cellStyle name="Vírgula 3 4 2 3 4" xfId="41800" xr:uid="{00000000-0005-0000-0000-000002A40000}"/>
    <cellStyle name="Vírgula 3 4 2 3 4 2" xfId="41801" xr:uid="{00000000-0005-0000-0000-000003A40000}"/>
    <cellStyle name="Vírgula 3 4 2 3 4 2 2" xfId="41802" xr:uid="{00000000-0005-0000-0000-000004A40000}"/>
    <cellStyle name="Vírgula 3 4 2 3 4 2 3" xfId="41803" xr:uid="{00000000-0005-0000-0000-000005A40000}"/>
    <cellStyle name="Vírgula 3 4 2 3 4 3" xfId="41804" xr:uid="{00000000-0005-0000-0000-000006A40000}"/>
    <cellStyle name="Vírgula 3 4 2 3 4 4" xfId="41805" xr:uid="{00000000-0005-0000-0000-000007A40000}"/>
    <cellStyle name="Vírgula 3 4 2 3 5" xfId="41806" xr:uid="{00000000-0005-0000-0000-000008A40000}"/>
    <cellStyle name="Vírgula 3 4 2 3 5 2" xfId="41807" xr:uid="{00000000-0005-0000-0000-000009A40000}"/>
    <cellStyle name="Vírgula 3 4 2 3 5 3" xfId="41808" xr:uid="{00000000-0005-0000-0000-00000AA40000}"/>
    <cellStyle name="Vírgula 3 4 2 3 6" xfId="41809" xr:uid="{00000000-0005-0000-0000-00000BA40000}"/>
    <cellStyle name="Vírgula 3 4 2 3 7" xfId="41810" xr:uid="{00000000-0005-0000-0000-00000CA40000}"/>
    <cellStyle name="Vírgula 3 4 2 4" xfId="41811" xr:uid="{00000000-0005-0000-0000-00000DA40000}"/>
    <cellStyle name="Vírgula 3 4 2 4 2" xfId="41812" xr:uid="{00000000-0005-0000-0000-00000EA40000}"/>
    <cellStyle name="Vírgula 3 4 2 4 2 2" xfId="41813" xr:uid="{00000000-0005-0000-0000-00000FA40000}"/>
    <cellStyle name="Vírgula 3 4 2 4 2 3" xfId="41814" xr:uid="{00000000-0005-0000-0000-000010A40000}"/>
    <cellStyle name="Vírgula 3 4 2 4 3" xfId="41815" xr:uid="{00000000-0005-0000-0000-000011A40000}"/>
    <cellStyle name="Vírgula 3 4 2 4 4" xfId="41816" xr:uid="{00000000-0005-0000-0000-000012A40000}"/>
    <cellStyle name="Vírgula 3 4 2 4 5" xfId="41817" xr:uid="{00000000-0005-0000-0000-000013A40000}"/>
    <cellStyle name="Vírgula 3 4 2 5" xfId="41818" xr:uid="{00000000-0005-0000-0000-000014A40000}"/>
    <cellStyle name="Vírgula 3 4 2 5 2" xfId="41819" xr:uid="{00000000-0005-0000-0000-000015A40000}"/>
    <cellStyle name="Vírgula 3 4 2 5 2 2" xfId="41820" xr:uid="{00000000-0005-0000-0000-000016A40000}"/>
    <cellStyle name="Vírgula 3 4 2 5 2 3" xfId="41821" xr:uid="{00000000-0005-0000-0000-000017A40000}"/>
    <cellStyle name="Vírgula 3 4 2 5 3" xfId="41822" xr:uid="{00000000-0005-0000-0000-000018A40000}"/>
    <cellStyle name="Vírgula 3 4 2 5 4" xfId="41823" xr:uid="{00000000-0005-0000-0000-000019A40000}"/>
    <cellStyle name="Vírgula 3 4 2 6" xfId="41824" xr:uid="{00000000-0005-0000-0000-00001AA40000}"/>
    <cellStyle name="Vírgula 3 4 2 6 2" xfId="41825" xr:uid="{00000000-0005-0000-0000-00001BA40000}"/>
    <cellStyle name="Vírgula 3 4 2 6 2 2" xfId="41826" xr:uid="{00000000-0005-0000-0000-00001CA40000}"/>
    <cellStyle name="Vírgula 3 4 2 6 2 3" xfId="41827" xr:uid="{00000000-0005-0000-0000-00001DA40000}"/>
    <cellStyle name="Vírgula 3 4 2 6 3" xfId="41828" xr:uid="{00000000-0005-0000-0000-00001EA40000}"/>
    <cellStyle name="Vírgula 3 4 2 6 4" xfId="41829" xr:uid="{00000000-0005-0000-0000-00001FA40000}"/>
    <cellStyle name="Vírgula 3 4 2 7" xfId="41830" xr:uid="{00000000-0005-0000-0000-000020A40000}"/>
    <cellStyle name="Vírgula 3 4 2 7 2" xfId="41831" xr:uid="{00000000-0005-0000-0000-000021A40000}"/>
    <cellStyle name="Vírgula 3 4 2 7 3" xfId="41832" xr:uid="{00000000-0005-0000-0000-000022A40000}"/>
    <cellStyle name="Vírgula 3 4 2 8" xfId="41833" xr:uid="{00000000-0005-0000-0000-000023A40000}"/>
    <cellStyle name="Vírgula 3 4 2 9" xfId="41834" xr:uid="{00000000-0005-0000-0000-000024A40000}"/>
    <cellStyle name="Vírgula 3 4 3" xfId="41835" xr:uid="{00000000-0005-0000-0000-000025A40000}"/>
    <cellStyle name="Vírgula 3 4 3 2" xfId="41836" xr:uid="{00000000-0005-0000-0000-000026A40000}"/>
    <cellStyle name="Vírgula 3 4 4" xfId="41837" xr:uid="{00000000-0005-0000-0000-000027A40000}"/>
    <cellStyle name="Vírgula 3 5" xfId="41838" xr:uid="{00000000-0005-0000-0000-000028A40000}"/>
    <cellStyle name="Vírgula 3 5 2" xfId="41839" xr:uid="{00000000-0005-0000-0000-000029A40000}"/>
    <cellStyle name="Vírgula 3 5 2 2" xfId="41840" xr:uid="{00000000-0005-0000-0000-00002AA40000}"/>
    <cellStyle name="Vírgula 3 5 3" xfId="41841" xr:uid="{00000000-0005-0000-0000-00002BA40000}"/>
    <cellStyle name="Vírgula 3 5 3 2" xfId="41842" xr:uid="{00000000-0005-0000-0000-00002CA40000}"/>
    <cellStyle name="Vírgula 3 5 4" xfId="41843" xr:uid="{00000000-0005-0000-0000-00002DA40000}"/>
    <cellStyle name="Vírgula 3 5 5" xfId="41844" xr:uid="{00000000-0005-0000-0000-00002EA40000}"/>
    <cellStyle name="Vírgula 3 5 6" xfId="41845" xr:uid="{00000000-0005-0000-0000-00002FA40000}"/>
    <cellStyle name="Vírgula 3 6" xfId="41846" xr:uid="{00000000-0005-0000-0000-000030A40000}"/>
    <cellStyle name="Vírgula 3 6 10" xfId="41847" xr:uid="{00000000-0005-0000-0000-000031A40000}"/>
    <cellStyle name="Vírgula 3 6 11" xfId="41848" xr:uid="{00000000-0005-0000-0000-000032A40000}"/>
    <cellStyle name="Vírgula 3 6 2" xfId="41849" xr:uid="{00000000-0005-0000-0000-000033A40000}"/>
    <cellStyle name="Vírgula 3 6 2 2" xfId="41850" xr:uid="{00000000-0005-0000-0000-000034A40000}"/>
    <cellStyle name="Vírgula 3 6 2 2 2" xfId="41851" xr:uid="{00000000-0005-0000-0000-000035A40000}"/>
    <cellStyle name="Vírgula 3 6 2 2 2 2" xfId="41852" xr:uid="{00000000-0005-0000-0000-000036A40000}"/>
    <cellStyle name="Vírgula 3 6 2 2 2 2 2" xfId="41853" xr:uid="{00000000-0005-0000-0000-000037A40000}"/>
    <cellStyle name="Vírgula 3 6 2 2 2 2 3" xfId="41854" xr:uid="{00000000-0005-0000-0000-000038A40000}"/>
    <cellStyle name="Vírgula 3 6 2 2 2 3" xfId="41855" xr:uid="{00000000-0005-0000-0000-000039A40000}"/>
    <cellStyle name="Vírgula 3 6 2 2 2 4" xfId="41856" xr:uid="{00000000-0005-0000-0000-00003AA40000}"/>
    <cellStyle name="Vírgula 3 6 2 2 3" xfId="41857" xr:uid="{00000000-0005-0000-0000-00003BA40000}"/>
    <cellStyle name="Vírgula 3 6 2 2 3 2" xfId="41858" xr:uid="{00000000-0005-0000-0000-00003CA40000}"/>
    <cellStyle name="Vírgula 3 6 2 2 3 2 2" xfId="41859" xr:uid="{00000000-0005-0000-0000-00003DA40000}"/>
    <cellStyle name="Vírgula 3 6 2 2 3 2 3" xfId="41860" xr:uid="{00000000-0005-0000-0000-00003EA40000}"/>
    <cellStyle name="Vírgula 3 6 2 2 3 3" xfId="41861" xr:uid="{00000000-0005-0000-0000-00003FA40000}"/>
    <cellStyle name="Vírgula 3 6 2 2 3 4" xfId="41862" xr:uid="{00000000-0005-0000-0000-000040A40000}"/>
    <cellStyle name="Vírgula 3 6 2 2 4" xfId="41863" xr:uid="{00000000-0005-0000-0000-000041A40000}"/>
    <cellStyle name="Vírgula 3 6 2 2 4 2" xfId="41864" xr:uid="{00000000-0005-0000-0000-000042A40000}"/>
    <cellStyle name="Vírgula 3 6 2 2 4 2 2" xfId="41865" xr:uid="{00000000-0005-0000-0000-000043A40000}"/>
    <cellStyle name="Vírgula 3 6 2 2 4 2 3" xfId="41866" xr:uid="{00000000-0005-0000-0000-000044A40000}"/>
    <cellStyle name="Vírgula 3 6 2 2 4 3" xfId="41867" xr:uid="{00000000-0005-0000-0000-000045A40000}"/>
    <cellStyle name="Vírgula 3 6 2 2 4 4" xfId="41868" xr:uid="{00000000-0005-0000-0000-000046A40000}"/>
    <cellStyle name="Vírgula 3 6 2 2 5" xfId="41869" xr:uid="{00000000-0005-0000-0000-000047A40000}"/>
    <cellStyle name="Vírgula 3 6 2 2 5 2" xfId="41870" xr:uid="{00000000-0005-0000-0000-000048A40000}"/>
    <cellStyle name="Vírgula 3 6 2 2 5 3" xfId="41871" xr:uid="{00000000-0005-0000-0000-000049A40000}"/>
    <cellStyle name="Vírgula 3 6 2 2 6" xfId="41872" xr:uid="{00000000-0005-0000-0000-00004AA40000}"/>
    <cellStyle name="Vírgula 3 6 2 2 7" xfId="41873" xr:uid="{00000000-0005-0000-0000-00004BA40000}"/>
    <cellStyle name="Vírgula 3 6 2 3" xfId="41874" xr:uid="{00000000-0005-0000-0000-00004CA40000}"/>
    <cellStyle name="Vírgula 3 6 2 3 2" xfId="41875" xr:uid="{00000000-0005-0000-0000-00004DA40000}"/>
    <cellStyle name="Vírgula 3 6 2 3 2 2" xfId="41876" xr:uid="{00000000-0005-0000-0000-00004EA40000}"/>
    <cellStyle name="Vírgula 3 6 2 3 2 3" xfId="41877" xr:uid="{00000000-0005-0000-0000-00004FA40000}"/>
    <cellStyle name="Vírgula 3 6 2 3 3" xfId="41878" xr:uid="{00000000-0005-0000-0000-000050A40000}"/>
    <cellStyle name="Vírgula 3 6 2 3 4" xfId="41879" xr:uid="{00000000-0005-0000-0000-000051A40000}"/>
    <cellStyle name="Vírgula 3 6 2 4" xfId="41880" xr:uid="{00000000-0005-0000-0000-000052A40000}"/>
    <cellStyle name="Vírgula 3 6 2 4 2" xfId="41881" xr:uid="{00000000-0005-0000-0000-000053A40000}"/>
    <cellStyle name="Vírgula 3 6 2 4 2 2" xfId="41882" xr:uid="{00000000-0005-0000-0000-000054A40000}"/>
    <cellStyle name="Vírgula 3 6 2 4 2 3" xfId="41883" xr:uid="{00000000-0005-0000-0000-000055A40000}"/>
    <cellStyle name="Vírgula 3 6 2 4 3" xfId="41884" xr:uid="{00000000-0005-0000-0000-000056A40000}"/>
    <cellStyle name="Vírgula 3 6 2 4 4" xfId="41885" xr:uid="{00000000-0005-0000-0000-000057A40000}"/>
    <cellStyle name="Vírgula 3 6 2 5" xfId="41886" xr:uid="{00000000-0005-0000-0000-000058A40000}"/>
    <cellStyle name="Vírgula 3 6 2 5 2" xfId="41887" xr:uid="{00000000-0005-0000-0000-000059A40000}"/>
    <cellStyle name="Vírgula 3 6 2 5 2 2" xfId="41888" xr:uid="{00000000-0005-0000-0000-00005AA40000}"/>
    <cellStyle name="Vírgula 3 6 2 5 2 3" xfId="41889" xr:uid="{00000000-0005-0000-0000-00005BA40000}"/>
    <cellStyle name="Vírgula 3 6 2 5 3" xfId="41890" xr:uid="{00000000-0005-0000-0000-00005CA40000}"/>
    <cellStyle name="Vírgula 3 6 2 5 4" xfId="41891" xr:uid="{00000000-0005-0000-0000-00005DA40000}"/>
    <cellStyle name="Vírgula 3 6 2 6" xfId="41892" xr:uid="{00000000-0005-0000-0000-00005EA40000}"/>
    <cellStyle name="Vírgula 3 6 2 6 2" xfId="41893" xr:uid="{00000000-0005-0000-0000-00005FA40000}"/>
    <cellStyle name="Vírgula 3 6 2 6 3" xfId="41894" xr:uid="{00000000-0005-0000-0000-000060A40000}"/>
    <cellStyle name="Vírgula 3 6 2 7" xfId="41895" xr:uid="{00000000-0005-0000-0000-000061A40000}"/>
    <cellStyle name="Vírgula 3 6 2 8" xfId="41896" xr:uid="{00000000-0005-0000-0000-000062A40000}"/>
    <cellStyle name="Vírgula 3 6 2 9" xfId="41897" xr:uid="{00000000-0005-0000-0000-000063A40000}"/>
    <cellStyle name="Vírgula 3 6 3" xfId="41898" xr:uid="{00000000-0005-0000-0000-000064A40000}"/>
    <cellStyle name="Vírgula 3 6 3 2" xfId="41899" xr:uid="{00000000-0005-0000-0000-000065A40000}"/>
    <cellStyle name="Vírgula 3 6 3 2 2" xfId="41900" xr:uid="{00000000-0005-0000-0000-000066A40000}"/>
    <cellStyle name="Vírgula 3 6 3 2 2 2" xfId="41901" xr:uid="{00000000-0005-0000-0000-000067A40000}"/>
    <cellStyle name="Vírgula 3 6 3 2 2 3" xfId="41902" xr:uid="{00000000-0005-0000-0000-000068A40000}"/>
    <cellStyle name="Vírgula 3 6 3 2 3" xfId="41903" xr:uid="{00000000-0005-0000-0000-000069A40000}"/>
    <cellStyle name="Vírgula 3 6 3 2 4" xfId="41904" xr:uid="{00000000-0005-0000-0000-00006AA40000}"/>
    <cellStyle name="Vírgula 3 6 3 2 5" xfId="41905" xr:uid="{00000000-0005-0000-0000-00006BA40000}"/>
    <cellStyle name="Vírgula 3 6 3 3" xfId="41906" xr:uid="{00000000-0005-0000-0000-00006CA40000}"/>
    <cellStyle name="Vírgula 3 6 3 3 2" xfId="41907" xr:uid="{00000000-0005-0000-0000-00006DA40000}"/>
    <cellStyle name="Vírgula 3 6 3 3 2 2" xfId="41908" xr:uid="{00000000-0005-0000-0000-00006EA40000}"/>
    <cellStyle name="Vírgula 3 6 3 3 2 3" xfId="41909" xr:uid="{00000000-0005-0000-0000-00006FA40000}"/>
    <cellStyle name="Vírgula 3 6 3 3 3" xfId="41910" xr:uid="{00000000-0005-0000-0000-000070A40000}"/>
    <cellStyle name="Vírgula 3 6 3 3 4" xfId="41911" xr:uid="{00000000-0005-0000-0000-000071A40000}"/>
    <cellStyle name="Vírgula 3 6 3 4" xfId="41912" xr:uid="{00000000-0005-0000-0000-000072A40000}"/>
    <cellStyle name="Vírgula 3 6 3 4 2" xfId="41913" xr:uid="{00000000-0005-0000-0000-000073A40000}"/>
    <cellStyle name="Vírgula 3 6 3 4 2 2" xfId="41914" xr:uid="{00000000-0005-0000-0000-000074A40000}"/>
    <cellStyle name="Vírgula 3 6 3 4 2 3" xfId="41915" xr:uid="{00000000-0005-0000-0000-000075A40000}"/>
    <cellStyle name="Vírgula 3 6 3 4 3" xfId="41916" xr:uid="{00000000-0005-0000-0000-000076A40000}"/>
    <cellStyle name="Vírgula 3 6 3 4 4" xfId="41917" xr:uid="{00000000-0005-0000-0000-000077A40000}"/>
    <cellStyle name="Vírgula 3 6 3 5" xfId="41918" xr:uid="{00000000-0005-0000-0000-000078A40000}"/>
    <cellStyle name="Vírgula 3 6 3 5 2" xfId="41919" xr:uid="{00000000-0005-0000-0000-000079A40000}"/>
    <cellStyle name="Vírgula 3 6 3 5 3" xfId="41920" xr:uid="{00000000-0005-0000-0000-00007AA40000}"/>
    <cellStyle name="Vírgula 3 6 3 6" xfId="41921" xr:uid="{00000000-0005-0000-0000-00007BA40000}"/>
    <cellStyle name="Vírgula 3 6 3 7" xfId="41922" xr:uid="{00000000-0005-0000-0000-00007CA40000}"/>
    <cellStyle name="Vírgula 3 6 4" xfId="41923" xr:uid="{00000000-0005-0000-0000-00007DA40000}"/>
    <cellStyle name="Vírgula 3 6 4 2" xfId="41924" xr:uid="{00000000-0005-0000-0000-00007EA40000}"/>
    <cellStyle name="Vírgula 3 6 4 2 2" xfId="41925" xr:uid="{00000000-0005-0000-0000-00007FA40000}"/>
    <cellStyle name="Vírgula 3 6 4 2 3" xfId="41926" xr:uid="{00000000-0005-0000-0000-000080A40000}"/>
    <cellStyle name="Vírgula 3 6 4 3" xfId="41927" xr:uid="{00000000-0005-0000-0000-000081A40000}"/>
    <cellStyle name="Vírgula 3 6 4 4" xfId="41928" xr:uid="{00000000-0005-0000-0000-000082A40000}"/>
    <cellStyle name="Vírgula 3 6 5" xfId="41929" xr:uid="{00000000-0005-0000-0000-000083A40000}"/>
    <cellStyle name="Vírgula 3 6 5 2" xfId="41930" xr:uid="{00000000-0005-0000-0000-000084A40000}"/>
    <cellStyle name="Vírgula 3 6 5 2 2" xfId="41931" xr:uid="{00000000-0005-0000-0000-000085A40000}"/>
    <cellStyle name="Vírgula 3 6 5 2 3" xfId="41932" xr:uid="{00000000-0005-0000-0000-000086A40000}"/>
    <cellStyle name="Vírgula 3 6 5 3" xfId="41933" xr:uid="{00000000-0005-0000-0000-000087A40000}"/>
    <cellStyle name="Vírgula 3 6 5 4" xfId="41934" xr:uid="{00000000-0005-0000-0000-000088A40000}"/>
    <cellStyle name="Vírgula 3 6 6" xfId="41935" xr:uid="{00000000-0005-0000-0000-000089A40000}"/>
    <cellStyle name="Vírgula 3 6 6 2" xfId="41936" xr:uid="{00000000-0005-0000-0000-00008AA40000}"/>
    <cellStyle name="Vírgula 3 6 6 2 2" xfId="41937" xr:uid="{00000000-0005-0000-0000-00008BA40000}"/>
    <cellStyle name="Vírgula 3 6 6 2 3" xfId="41938" xr:uid="{00000000-0005-0000-0000-00008CA40000}"/>
    <cellStyle name="Vírgula 3 6 6 3" xfId="41939" xr:uid="{00000000-0005-0000-0000-00008DA40000}"/>
    <cellStyle name="Vírgula 3 6 6 4" xfId="41940" xr:uid="{00000000-0005-0000-0000-00008EA40000}"/>
    <cellStyle name="Vírgula 3 6 7" xfId="41941" xr:uid="{00000000-0005-0000-0000-00008FA40000}"/>
    <cellStyle name="Vírgula 3 6 7 2" xfId="41942" xr:uid="{00000000-0005-0000-0000-000090A40000}"/>
    <cellStyle name="Vírgula 3 6 7 3" xfId="41943" xr:uid="{00000000-0005-0000-0000-000091A40000}"/>
    <cellStyle name="Vírgula 3 6 8" xfId="41944" xr:uid="{00000000-0005-0000-0000-000092A40000}"/>
    <cellStyle name="Vírgula 3 6 9" xfId="41945" xr:uid="{00000000-0005-0000-0000-000093A40000}"/>
    <cellStyle name="Vírgula 3 7" xfId="41946" xr:uid="{00000000-0005-0000-0000-000094A40000}"/>
    <cellStyle name="Vírgula 3 7 10" xfId="41947" xr:uid="{00000000-0005-0000-0000-000095A40000}"/>
    <cellStyle name="Vírgula 3 7 11" xfId="41948" xr:uid="{00000000-0005-0000-0000-000096A40000}"/>
    <cellStyle name="Vírgula 3 7 2" xfId="41949" xr:uid="{00000000-0005-0000-0000-000097A40000}"/>
    <cellStyle name="Vírgula 3 7 2 2" xfId="41950" xr:uid="{00000000-0005-0000-0000-000098A40000}"/>
    <cellStyle name="Vírgula 3 7 2 2 2" xfId="41951" xr:uid="{00000000-0005-0000-0000-000099A40000}"/>
    <cellStyle name="Vírgula 3 7 2 2 2 2" xfId="41952" xr:uid="{00000000-0005-0000-0000-00009AA40000}"/>
    <cellStyle name="Vírgula 3 7 2 2 2 2 2" xfId="41953" xr:uid="{00000000-0005-0000-0000-00009BA40000}"/>
    <cellStyle name="Vírgula 3 7 2 2 2 2 3" xfId="41954" xr:uid="{00000000-0005-0000-0000-00009CA40000}"/>
    <cellStyle name="Vírgula 3 7 2 2 2 3" xfId="41955" xr:uid="{00000000-0005-0000-0000-00009DA40000}"/>
    <cellStyle name="Vírgula 3 7 2 2 2 4" xfId="41956" xr:uid="{00000000-0005-0000-0000-00009EA40000}"/>
    <cellStyle name="Vírgula 3 7 2 2 3" xfId="41957" xr:uid="{00000000-0005-0000-0000-00009FA40000}"/>
    <cellStyle name="Vírgula 3 7 2 2 3 2" xfId="41958" xr:uid="{00000000-0005-0000-0000-0000A0A40000}"/>
    <cellStyle name="Vírgula 3 7 2 2 3 2 2" xfId="41959" xr:uid="{00000000-0005-0000-0000-0000A1A40000}"/>
    <cellStyle name="Vírgula 3 7 2 2 3 2 3" xfId="41960" xr:uid="{00000000-0005-0000-0000-0000A2A40000}"/>
    <cellStyle name="Vírgula 3 7 2 2 3 3" xfId="41961" xr:uid="{00000000-0005-0000-0000-0000A3A40000}"/>
    <cellStyle name="Vírgula 3 7 2 2 3 4" xfId="41962" xr:uid="{00000000-0005-0000-0000-0000A4A40000}"/>
    <cellStyle name="Vírgula 3 7 2 2 4" xfId="41963" xr:uid="{00000000-0005-0000-0000-0000A5A40000}"/>
    <cellStyle name="Vírgula 3 7 2 2 4 2" xfId="41964" xr:uid="{00000000-0005-0000-0000-0000A6A40000}"/>
    <cellStyle name="Vírgula 3 7 2 2 4 2 2" xfId="41965" xr:uid="{00000000-0005-0000-0000-0000A7A40000}"/>
    <cellStyle name="Vírgula 3 7 2 2 4 2 3" xfId="41966" xr:uid="{00000000-0005-0000-0000-0000A8A40000}"/>
    <cellStyle name="Vírgula 3 7 2 2 4 3" xfId="41967" xr:uid="{00000000-0005-0000-0000-0000A9A40000}"/>
    <cellStyle name="Vírgula 3 7 2 2 4 4" xfId="41968" xr:uid="{00000000-0005-0000-0000-0000AAA40000}"/>
    <cellStyle name="Vírgula 3 7 2 2 5" xfId="41969" xr:uid="{00000000-0005-0000-0000-0000ABA40000}"/>
    <cellStyle name="Vírgula 3 7 2 2 5 2" xfId="41970" xr:uid="{00000000-0005-0000-0000-0000ACA40000}"/>
    <cellStyle name="Vírgula 3 7 2 2 5 3" xfId="41971" xr:uid="{00000000-0005-0000-0000-0000ADA40000}"/>
    <cellStyle name="Vírgula 3 7 2 2 6" xfId="41972" xr:uid="{00000000-0005-0000-0000-0000AEA40000}"/>
    <cellStyle name="Vírgula 3 7 2 2 7" xfId="41973" xr:uid="{00000000-0005-0000-0000-0000AFA40000}"/>
    <cellStyle name="Vírgula 3 7 2 3" xfId="41974" xr:uid="{00000000-0005-0000-0000-0000B0A40000}"/>
    <cellStyle name="Vírgula 3 7 2 3 2" xfId="41975" xr:uid="{00000000-0005-0000-0000-0000B1A40000}"/>
    <cellStyle name="Vírgula 3 7 2 3 2 2" xfId="41976" xr:uid="{00000000-0005-0000-0000-0000B2A40000}"/>
    <cellStyle name="Vírgula 3 7 2 3 2 3" xfId="41977" xr:uid="{00000000-0005-0000-0000-0000B3A40000}"/>
    <cellStyle name="Vírgula 3 7 2 3 3" xfId="41978" xr:uid="{00000000-0005-0000-0000-0000B4A40000}"/>
    <cellStyle name="Vírgula 3 7 2 3 4" xfId="41979" xr:uid="{00000000-0005-0000-0000-0000B5A40000}"/>
    <cellStyle name="Vírgula 3 7 2 4" xfId="41980" xr:uid="{00000000-0005-0000-0000-0000B6A40000}"/>
    <cellStyle name="Vírgula 3 7 2 4 2" xfId="41981" xr:uid="{00000000-0005-0000-0000-0000B7A40000}"/>
    <cellStyle name="Vírgula 3 7 2 4 2 2" xfId="41982" xr:uid="{00000000-0005-0000-0000-0000B8A40000}"/>
    <cellStyle name="Vírgula 3 7 2 4 2 3" xfId="41983" xr:uid="{00000000-0005-0000-0000-0000B9A40000}"/>
    <cellStyle name="Vírgula 3 7 2 4 3" xfId="41984" xr:uid="{00000000-0005-0000-0000-0000BAA40000}"/>
    <cellStyle name="Vírgula 3 7 2 4 4" xfId="41985" xr:uid="{00000000-0005-0000-0000-0000BBA40000}"/>
    <cellStyle name="Vírgula 3 7 2 5" xfId="41986" xr:uid="{00000000-0005-0000-0000-0000BCA40000}"/>
    <cellStyle name="Vírgula 3 7 2 5 2" xfId="41987" xr:uid="{00000000-0005-0000-0000-0000BDA40000}"/>
    <cellStyle name="Vírgula 3 7 2 5 2 2" xfId="41988" xr:uid="{00000000-0005-0000-0000-0000BEA40000}"/>
    <cellStyle name="Vírgula 3 7 2 5 2 3" xfId="41989" xr:uid="{00000000-0005-0000-0000-0000BFA40000}"/>
    <cellStyle name="Vírgula 3 7 2 5 3" xfId="41990" xr:uid="{00000000-0005-0000-0000-0000C0A40000}"/>
    <cellStyle name="Vírgula 3 7 2 5 4" xfId="41991" xr:uid="{00000000-0005-0000-0000-0000C1A40000}"/>
    <cellStyle name="Vírgula 3 7 2 6" xfId="41992" xr:uid="{00000000-0005-0000-0000-0000C2A40000}"/>
    <cellStyle name="Vírgula 3 7 2 6 2" xfId="41993" xr:uid="{00000000-0005-0000-0000-0000C3A40000}"/>
    <cellStyle name="Vírgula 3 7 2 6 3" xfId="41994" xr:uid="{00000000-0005-0000-0000-0000C4A40000}"/>
    <cellStyle name="Vírgula 3 7 2 7" xfId="41995" xr:uid="{00000000-0005-0000-0000-0000C5A40000}"/>
    <cellStyle name="Vírgula 3 7 2 8" xfId="41996" xr:uid="{00000000-0005-0000-0000-0000C6A40000}"/>
    <cellStyle name="Vírgula 3 7 2 9" xfId="41997" xr:uid="{00000000-0005-0000-0000-0000C7A40000}"/>
    <cellStyle name="Vírgula 3 7 3" xfId="41998" xr:uid="{00000000-0005-0000-0000-0000C8A40000}"/>
    <cellStyle name="Vírgula 3 7 3 2" xfId="41999" xr:uid="{00000000-0005-0000-0000-0000C9A40000}"/>
    <cellStyle name="Vírgula 3 7 3 2 2" xfId="42000" xr:uid="{00000000-0005-0000-0000-0000CAA40000}"/>
    <cellStyle name="Vírgula 3 7 3 2 2 2" xfId="42001" xr:uid="{00000000-0005-0000-0000-0000CBA40000}"/>
    <cellStyle name="Vírgula 3 7 3 2 2 3" xfId="42002" xr:uid="{00000000-0005-0000-0000-0000CCA40000}"/>
    <cellStyle name="Vírgula 3 7 3 2 3" xfId="42003" xr:uid="{00000000-0005-0000-0000-0000CDA40000}"/>
    <cellStyle name="Vírgula 3 7 3 2 4" xfId="42004" xr:uid="{00000000-0005-0000-0000-0000CEA40000}"/>
    <cellStyle name="Vírgula 3 7 3 3" xfId="42005" xr:uid="{00000000-0005-0000-0000-0000CFA40000}"/>
    <cellStyle name="Vírgula 3 7 3 3 2" xfId="42006" xr:uid="{00000000-0005-0000-0000-0000D0A40000}"/>
    <cellStyle name="Vírgula 3 7 3 3 2 2" xfId="42007" xr:uid="{00000000-0005-0000-0000-0000D1A40000}"/>
    <cellStyle name="Vírgula 3 7 3 3 2 3" xfId="42008" xr:uid="{00000000-0005-0000-0000-0000D2A40000}"/>
    <cellStyle name="Vírgula 3 7 3 3 3" xfId="42009" xr:uid="{00000000-0005-0000-0000-0000D3A40000}"/>
    <cellStyle name="Vírgula 3 7 3 3 4" xfId="42010" xr:uid="{00000000-0005-0000-0000-0000D4A40000}"/>
    <cellStyle name="Vírgula 3 7 3 4" xfId="42011" xr:uid="{00000000-0005-0000-0000-0000D5A40000}"/>
    <cellStyle name="Vírgula 3 7 3 4 2" xfId="42012" xr:uid="{00000000-0005-0000-0000-0000D6A40000}"/>
    <cellStyle name="Vírgula 3 7 3 4 2 2" xfId="42013" xr:uid="{00000000-0005-0000-0000-0000D7A40000}"/>
    <cellStyle name="Vírgula 3 7 3 4 2 3" xfId="42014" xr:uid="{00000000-0005-0000-0000-0000D8A40000}"/>
    <cellStyle name="Vírgula 3 7 3 4 3" xfId="42015" xr:uid="{00000000-0005-0000-0000-0000D9A40000}"/>
    <cellStyle name="Vírgula 3 7 3 4 4" xfId="42016" xr:uid="{00000000-0005-0000-0000-0000DAA40000}"/>
    <cellStyle name="Vírgula 3 7 3 5" xfId="42017" xr:uid="{00000000-0005-0000-0000-0000DBA40000}"/>
    <cellStyle name="Vírgula 3 7 3 5 2" xfId="42018" xr:uid="{00000000-0005-0000-0000-0000DCA40000}"/>
    <cellStyle name="Vírgula 3 7 3 5 3" xfId="42019" xr:uid="{00000000-0005-0000-0000-0000DDA40000}"/>
    <cellStyle name="Vírgula 3 7 3 6" xfId="42020" xr:uid="{00000000-0005-0000-0000-0000DEA40000}"/>
    <cellStyle name="Vírgula 3 7 3 7" xfId="42021" xr:uid="{00000000-0005-0000-0000-0000DFA40000}"/>
    <cellStyle name="Vírgula 3 7 3 8" xfId="42022" xr:uid="{00000000-0005-0000-0000-0000E0A40000}"/>
    <cellStyle name="Vírgula 3 7 4" xfId="42023" xr:uid="{00000000-0005-0000-0000-0000E1A40000}"/>
    <cellStyle name="Vírgula 3 7 4 2" xfId="42024" xr:uid="{00000000-0005-0000-0000-0000E2A40000}"/>
    <cellStyle name="Vírgula 3 7 4 2 2" xfId="42025" xr:uid="{00000000-0005-0000-0000-0000E3A40000}"/>
    <cellStyle name="Vírgula 3 7 4 2 3" xfId="42026" xr:uid="{00000000-0005-0000-0000-0000E4A40000}"/>
    <cellStyle name="Vírgula 3 7 4 3" xfId="42027" xr:uid="{00000000-0005-0000-0000-0000E5A40000}"/>
    <cellStyle name="Vírgula 3 7 4 4" xfId="42028" xr:uid="{00000000-0005-0000-0000-0000E6A40000}"/>
    <cellStyle name="Vírgula 3 7 4 5" xfId="42029" xr:uid="{00000000-0005-0000-0000-0000E7A40000}"/>
    <cellStyle name="Vírgula 3 7 5" xfId="42030" xr:uid="{00000000-0005-0000-0000-0000E8A40000}"/>
    <cellStyle name="Vírgula 3 7 5 2" xfId="42031" xr:uid="{00000000-0005-0000-0000-0000E9A40000}"/>
    <cellStyle name="Vírgula 3 7 5 2 2" xfId="42032" xr:uid="{00000000-0005-0000-0000-0000EAA40000}"/>
    <cellStyle name="Vírgula 3 7 5 2 3" xfId="42033" xr:uid="{00000000-0005-0000-0000-0000EBA40000}"/>
    <cellStyle name="Vírgula 3 7 5 3" xfId="42034" xr:uid="{00000000-0005-0000-0000-0000ECA40000}"/>
    <cellStyle name="Vírgula 3 7 5 4" xfId="42035" xr:uid="{00000000-0005-0000-0000-0000EDA40000}"/>
    <cellStyle name="Vírgula 3 7 6" xfId="42036" xr:uid="{00000000-0005-0000-0000-0000EEA40000}"/>
    <cellStyle name="Vírgula 3 7 6 2" xfId="42037" xr:uid="{00000000-0005-0000-0000-0000EFA40000}"/>
    <cellStyle name="Vírgula 3 7 6 2 2" xfId="42038" xr:uid="{00000000-0005-0000-0000-0000F0A40000}"/>
    <cellStyle name="Vírgula 3 7 6 2 3" xfId="42039" xr:uid="{00000000-0005-0000-0000-0000F1A40000}"/>
    <cellStyle name="Vírgula 3 7 6 3" xfId="42040" xr:uid="{00000000-0005-0000-0000-0000F2A40000}"/>
    <cellStyle name="Vírgula 3 7 6 4" xfId="42041" xr:uid="{00000000-0005-0000-0000-0000F3A40000}"/>
    <cellStyle name="Vírgula 3 7 7" xfId="42042" xr:uid="{00000000-0005-0000-0000-0000F4A40000}"/>
    <cellStyle name="Vírgula 3 7 7 2" xfId="42043" xr:uid="{00000000-0005-0000-0000-0000F5A40000}"/>
    <cellStyle name="Vírgula 3 7 7 3" xfId="42044" xr:uid="{00000000-0005-0000-0000-0000F6A40000}"/>
    <cellStyle name="Vírgula 3 7 8" xfId="42045" xr:uid="{00000000-0005-0000-0000-0000F7A40000}"/>
    <cellStyle name="Vírgula 3 7 9" xfId="42046" xr:uid="{00000000-0005-0000-0000-0000F8A40000}"/>
    <cellStyle name="Vírgula 3 8" xfId="42047" xr:uid="{00000000-0005-0000-0000-0000F9A40000}"/>
    <cellStyle name="Vírgula 3 8 10" xfId="42048" xr:uid="{00000000-0005-0000-0000-0000FAA40000}"/>
    <cellStyle name="Vírgula 3 8 2" xfId="42049" xr:uid="{00000000-0005-0000-0000-0000FBA40000}"/>
    <cellStyle name="Vírgula 3 8 3" xfId="42050" xr:uid="{00000000-0005-0000-0000-0000FCA40000}"/>
    <cellStyle name="Vírgula 3 8 3 2" xfId="42051" xr:uid="{00000000-0005-0000-0000-0000FDA40000}"/>
    <cellStyle name="Vírgula 3 8 3 2 2" xfId="42052" xr:uid="{00000000-0005-0000-0000-0000FEA40000}"/>
    <cellStyle name="Vírgula 3 8 3 2 2 2" xfId="42053" xr:uid="{00000000-0005-0000-0000-0000FFA40000}"/>
    <cellStyle name="Vírgula 3 8 3 2 2 3" xfId="42054" xr:uid="{00000000-0005-0000-0000-000000A50000}"/>
    <cellStyle name="Vírgula 3 8 3 2 3" xfId="42055" xr:uid="{00000000-0005-0000-0000-000001A50000}"/>
    <cellStyle name="Vírgula 3 8 3 2 4" xfId="42056" xr:uid="{00000000-0005-0000-0000-000002A50000}"/>
    <cellStyle name="Vírgula 3 8 3 3" xfId="42057" xr:uid="{00000000-0005-0000-0000-000003A50000}"/>
    <cellStyle name="Vírgula 3 8 3 3 2" xfId="42058" xr:uid="{00000000-0005-0000-0000-000004A50000}"/>
    <cellStyle name="Vírgula 3 8 3 3 2 2" xfId="42059" xr:uid="{00000000-0005-0000-0000-000005A50000}"/>
    <cellStyle name="Vírgula 3 8 3 3 2 3" xfId="42060" xr:uid="{00000000-0005-0000-0000-000006A50000}"/>
    <cellStyle name="Vírgula 3 8 3 3 3" xfId="42061" xr:uid="{00000000-0005-0000-0000-000007A50000}"/>
    <cellStyle name="Vírgula 3 8 3 3 4" xfId="42062" xr:uid="{00000000-0005-0000-0000-000008A50000}"/>
    <cellStyle name="Vírgula 3 8 3 4" xfId="42063" xr:uid="{00000000-0005-0000-0000-000009A50000}"/>
    <cellStyle name="Vírgula 3 8 3 4 2" xfId="42064" xr:uid="{00000000-0005-0000-0000-00000AA50000}"/>
    <cellStyle name="Vírgula 3 8 3 4 2 2" xfId="42065" xr:uid="{00000000-0005-0000-0000-00000BA50000}"/>
    <cellStyle name="Vírgula 3 8 3 4 2 3" xfId="42066" xr:uid="{00000000-0005-0000-0000-00000CA50000}"/>
    <cellStyle name="Vírgula 3 8 3 4 3" xfId="42067" xr:uid="{00000000-0005-0000-0000-00000DA50000}"/>
    <cellStyle name="Vírgula 3 8 3 4 4" xfId="42068" xr:uid="{00000000-0005-0000-0000-00000EA50000}"/>
    <cellStyle name="Vírgula 3 8 3 5" xfId="42069" xr:uid="{00000000-0005-0000-0000-00000FA50000}"/>
    <cellStyle name="Vírgula 3 8 3 5 2" xfId="42070" xr:uid="{00000000-0005-0000-0000-000010A50000}"/>
    <cellStyle name="Vírgula 3 8 3 5 3" xfId="42071" xr:uid="{00000000-0005-0000-0000-000011A50000}"/>
    <cellStyle name="Vírgula 3 8 3 6" xfId="42072" xr:uid="{00000000-0005-0000-0000-000012A50000}"/>
    <cellStyle name="Vírgula 3 8 3 7" xfId="42073" xr:uid="{00000000-0005-0000-0000-000013A50000}"/>
    <cellStyle name="Vírgula 3 8 4" xfId="42074" xr:uid="{00000000-0005-0000-0000-000014A50000}"/>
    <cellStyle name="Vírgula 3 8 4 2" xfId="42075" xr:uid="{00000000-0005-0000-0000-000015A50000}"/>
    <cellStyle name="Vírgula 3 8 4 2 2" xfId="42076" xr:uid="{00000000-0005-0000-0000-000016A50000}"/>
    <cellStyle name="Vírgula 3 8 4 2 3" xfId="42077" xr:uid="{00000000-0005-0000-0000-000017A50000}"/>
    <cellStyle name="Vírgula 3 8 4 3" xfId="42078" xr:uid="{00000000-0005-0000-0000-000018A50000}"/>
    <cellStyle name="Vírgula 3 8 4 4" xfId="42079" xr:uid="{00000000-0005-0000-0000-000019A50000}"/>
    <cellStyle name="Vírgula 3 8 5" xfId="42080" xr:uid="{00000000-0005-0000-0000-00001AA50000}"/>
    <cellStyle name="Vírgula 3 8 5 2" xfId="42081" xr:uid="{00000000-0005-0000-0000-00001BA50000}"/>
    <cellStyle name="Vírgula 3 8 5 2 2" xfId="42082" xr:uid="{00000000-0005-0000-0000-00001CA50000}"/>
    <cellStyle name="Vírgula 3 8 5 2 3" xfId="42083" xr:uid="{00000000-0005-0000-0000-00001DA50000}"/>
    <cellStyle name="Vírgula 3 8 5 3" xfId="42084" xr:uid="{00000000-0005-0000-0000-00001EA50000}"/>
    <cellStyle name="Vírgula 3 8 5 4" xfId="42085" xr:uid="{00000000-0005-0000-0000-00001FA50000}"/>
    <cellStyle name="Vírgula 3 8 6" xfId="42086" xr:uid="{00000000-0005-0000-0000-000020A50000}"/>
    <cellStyle name="Vírgula 3 8 6 2" xfId="42087" xr:uid="{00000000-0005-0000-0000-000021A50000}"/>
    <cellStyle name="Vírgula 3 8 6 2 2" xfId="42088" xr:uid="{00000000-0005-0000-0000-000022A50000}"/>
    <cellStyle name="Vírgula 3 8 6 2 3" xfId="42089" xr:uid="{00000000-0005-0000-0000-000023A50000}"/>
    <cellStyle name="Vírgula 3 8 6 3" xfId="42090" xr:uid="{00000000-0005-0000-0000-000024A50000}"/>
    <cellStyle name="Vírgula 3 8 6 4" xfId="42091" xr:uid="{00000000-0005-0000-0000-000025A50000}"/>
    <cellStyle name="Vírgula 3 8 7" xfId="42092" xr:uid="{00000000-0005-0000-0000-000026A50000}"/>
    <cellStyle name="Vírgula 3 8 7 2" xfId="42093" xr:uid="{00000000-0005-0000-0000-000027A50000}"/>
    <cellStyle name="Vírgula 3 8 7 3" xfId="42094" xr:uid="{00000000-0005-0000-0000-000028A50000}"/>
    <cellStyle name="Vírgula 3 8 8" xfId="42095" xr:uid="{00000000-0005-0000-0000-000029A50000}"/>
    <cellStyle name="Vírgula 3 8 9" xfId="42096" xr:uid="{00000000-0005-0000-0000-00002AA50000}"/>
    <cellStyle name="Vírgula 3 9" xfId="42097" xr:uid="{00000000-0005-0000-0000-00002BA50000}"/>
    <cellStyle name="Vírgula 30" xfId="43895" xr:uid="{00000000-0005-0000-0000-00002CA50000}"/>
    <cellStyle name="Vírgula 30 2" xfId="43906" xr:uid="{00000000-0005-0000-0000-00002DA50000}"/>
    <cellStyle name="Vírgula 31" xfId="41" xr:uid="{00000000-0005-0000-0000-00002EA50000}"/>
    <cellStyle name="Vírgula 32" xfId="3" xr:uid="{00000000-0005-0000-0000-00002FA50000}"/>
    <cellStyle name="Vírgula 33" xfId="43939" xr:uid="{00000000-0005-0000-0000-000030A50000}"/>
    <cellStyle name="Vírgula 34" xfId="43942" xr:uid="{00000000-0005-0000-0000-000031A50000}"/>
    <cellStyle name="Vírgula 35" xfId="43945" xr:uid="{00000000-0005-0000-0000-000032A50000}"/>
    <cellStyle name="Vírgula 36" xfId="43958" xr:uid="{00000000-0005-0000-0000-000033A50000}"/>
    <cellStyle name="Vírgula 37" xfId="44015" xr:uid="{00000000-0005-0000-0000-000034A50000}"/>
    <cellStyle name="Vírgula 38" xfId="44079" xr:uid="{83220068-19B9-42C9-871B-A8323EEDFC06}"/>
    <cellStyle name="Vírgula 39" xfId="44083" xr:uid="{F05A19AC-11B2-42D6-95F8-BD7C8AD9AD36}"/>
    <cellStyle name="Vírgula 4" xfId="17" xr:uid="{00000000-0005-0000-0000-000035A50000}"/>
    <cellStyle name="Vírgula 4 10" xfId="42099" xr:uid="{00000000-0005-0000-0000-000036A50000}"/>
    <cellStyle name="Vírgula 4 11" xfId="42098" xr:uid="{00000000-0005-0000-0000-000037A50000}"/>
    <cellStyle name="Vírgula 4 12" xfId="43932" xr:uid="{00000000-0005-0000-0000-000038A50000}"/>
    <cellStyle name="Vírgula 4 2" xfId="42100" xr:uid="{00000000-0005-0000-0000-000039A50000}"/>
    <cellStyle name="Vírgula 4 2 2" xfId="42101" xr:uid="{00000000-0005-0000-0000-00003AA50000}"/>
    <cellStyle name="Vírgula 4 2 2 2" xfId="42102" xr:uid="{00000000-0005-0000-0000-00003BA50000}"/>
    <cellStyle name="Vírgula 4 2 2 3" xfId="42103" xr:uid="{00000000-0005-0000-0000-00003CA50000}"/>
    <cellStyle name="Vírgula 4 2 2 4" xfId="42104" xr:uid="{00000000-0005-0000-0000-00003DA50000}"/>
    <cellStyle name="Vírgula 4 2 2 5" xfId="42105" xr:uid="{00000000-0005-0000-0000-00003EA50000}"/>
    <cellStyle name="Vírgula 4 2 3" xfId="42106" xr:uid="{00000000-0005-0000-0000-00003FA50000}"/>
    <cellStyle name="Vírgula 4 2 3 2" xfId="42107" xr:uid="{00000000-0005-0000-0000-000040A50000}"/>
    <cellStyle name="Vírgula 4 2 4" xfId="42108" xr:uid="{00000000-0005-0000-0000-000041A50000}"/>
    <cellStyle name="Vírgula 4 2 4 2" xfId="42109" xr:uid="{00000000-0005-0000-0000-000042A50000}"/>
    <cellStyle name="Vírgula 4 2 5" xfId="42110" xr:uid="{00000000-0005-0000-0000-000043A50000}"/>
    <cellStyle name="Vírgula 4 2 6" xfId="42111" xr:uid="{00000000-0005-0000-0000-000044A50000}"/>
    <cellStyle name="Vírgula 4 2 7" xfId="42112" xr:uid="{00000000-0005-0000-0000-000045A50000}"/>
    <cellStyle name="Vírgula 4 3" xfId="42113" xr:uid="{00000000-0005-0000-0000-000046A50000}"/>
    <cellStyle name="Vírgula 4 3 2" xfId="42114" xr:uid="{00000000-0005-0000-0000-000047A50000}"/>
    <cellStyle name="Vírgula 4 3 3" xfId="42115" xr:uid="{00000000-0005-0000-0000-000048A50000}"/>
    <cellStyle name="Vírgula 4 3 4" xfId="42116" xr:uid="{00000000-0005-0000-0000-000049A50000}"/>
    <cellStyle name="Vírgula 4 3 5" xfId="42117" xr:uid="{00000000-0005-0000-0000-00004AA50000}"/>
    <cellStyle name="Vírgula 4 3 6" xfId="42118" xr:uid="{00000000-0005-0000-0000-00004BA50000}"/>
    <cellStyle name="Vírgula 4 3 7" xfId="44086" xr:uid="{F6BA19B9-3080-4C22-9AC6-4F72C62E6BBB}"/>
    <cellStyle name="Vírgula 4 4" xfId="42119" xr:uid="{00000000-0005-0000-0000-00004CA50000}"/>
    <cellStyle name="Vírgula 4 4 2" xfId="42120" xr:uid="{00000000-0005-0000-0000-00004DA50000}"/>
    <cellStyle name="Vírgula 4 4 2 2" xfId="42121" xr:uid="{00000000-0005-0000-0000-00004EA50000}"/>
    <cellStyle name="Vírgula 4 4 2 2 2" xfId="42122" xr:uid="{00000000-0005-0000-0000-00004FA50000}"/>
    <cellStyle name="Vírgula 4 4 2 2 2 2" xfId="42123" xr:uid="{00000000-0005-0000-0000-000050A50000}"/>
    <cellStyle name="Vírgula 4 4 2 2 2 2 2" xfId="42124" xr:uid="{00000000-0005-0000-0000-000051A50000}"/>
    <cellStyle name="Vírgula 4 4 2 2 2 2 3" xfId="42125" xr:uid="{00000000-0005-0000-0000-000052A50000}"/>
    <cellStyle name="Vírgula 4 4 2 2 2 3" xfId="42126" xr:uid="{00000000-0005-0000-0000-000053A50000}"/>
    <cellStyle name="Vírgula 4 4 2 2 2 4" xfId="42127" xr:uid="{00000000-0005-0000-0000-000054A50000}"/>
    <cellStyle name="Vírgula 4 4 2 2 3" xfId="42128" xr:uid="{00000000-0005-0000-0000-000055A50000}"/>
    <cellStyle name="Vírgula 4 4 2 2 3 2" xfId="42129" xr:uid="{00000000-0005-0000-0000-000056A50000}"/>
    <cellStyle name="Vírgula 4 4 2 2 3 2 2" xfId="42130" xr:uid="{00000000-0005-0000-0000-000057A50000}"/>
    <cellStyle name="Vírgula 4 4 2 2 3 2 3" xfId="42131" xr:uid="{00000000-0005-0000-0000-000058A50000}"/>
    <cellStyle name="Vírgula 4 4 2 2 3 3" xfId="42132" xr:uid="{00000000-0005-0000-0000-000059A50000}"/>
    <cellStyle name="Vírgula 4 4 2 2 3 4" xfId="42133" xr:uid="{00000000-0005-0000-0000-00005AA50000}"/>
    <cellStyle name="Vírgula 4 4 2 2 4" xfId="42134" xr:uid="{00000000-0005-0000-0000-00005BA50000}"/>
    <cellStyle name="Vírgula 4 4 2 2 4 2" xfId="42135" xr:uid="{00000000-0005-0000-0000-00005CA50000}"/>
    <cellStyle name="Vírgula 4 4 2 2 4 2 2" xfId="42136" xr:uid="{00000000-0005-0000-0000-00005DA50000}"/>
    <cellStyle name="Vírgula 4 4 2 2 4 2 3" xfId="42137" xr:uid="{00000000-0005-0000-0000-00005EA50000}"/>
    <cellStyle name="Vírgula 4 4 2 2 4 3" xfId="42138" xr:uid="{00000000-0005-0000-0000-00005FA50000}"/>
    <cellStyle name="Vírgula 4 4 2 2 4 4" xfId="42139" xr:uid="{00000000-0005-0000-0000-000060A50000}"/>
    <cellStyle name="Vírgula 4 4 2 2 5" xfId="42140" xr:uid="{00000000-0005-0000-0000-000061A50000}"/>
    <cellStyle name="Vírgula 4 4 2 2 5 2" xfId="42141" xr:uid="{00000000-0005-0000-0000-000062A50000}"/>
    <cellStyle name="Vírgula 4 4 2 2 5 3" xfId="42142" xr:uid="{00000000-0005-0000-0000-000063A50000}"/>
    <cellStyle name="Vírgula 4 4 2 2 6" xfId="42143" xr:uid="{00000000-0005-0000-0000-000064A50000}"/>
    <cellStyle name="Vírgula 4 4 2 2 7" xfId="42144" xr:uid="{00000000-0005-0000-0000-000065A50000}"/>
    <cellStyle name="Vírgula 4 4 2 3" xfId="42145" xr:uid="{00000000-0005-0000-0000-000066A50000}"/>
    <cellStyle name="Vírgula 4 4 2 3 2" xfId="42146" xr:uid="{00000000-0005-0000-0000-000067A50000}"/>
    <cellStyle name="Vírgula 4 4 2 3 2 2" xfId="42147" xr:uid="{00000000-0005-0000-0000-000068A50000}"/>
    <cellStyle name="Vírgula 4 4 2 3 2 3" xfId="42148" xr:uid="{00000000-0005-0000-0000-000069A50000}"/>
    <cellStyle name="Vírgula 4 4 2 3 3" xfId="42149" xr:uid="{00000000-0005-0000-0000-00006AA50000}"/>
    <cellStyle name="Vírgula 4 4 2 3 4" xfId="42150" xr:uid="{00000000-0005-0000-0000-00006BA50000}"/>
    <cellStyle name="Vírgula 4 4 2 4" xfId="42151" xr:uid="{00000000-0005-0000-0000-00006CA50000}"/>
    <cellStyle name="Vírgula 4 4 2 4 2" xfId="42152" xr:uid="{00000000-0005-0000-0000-00006DA50000}"/>
    <cellStyle name="Vírgula 4 4 2 4 2 2" xfId="42153" xr:uid="{00000000-0005-0000-0000-00006EA50000}"/>
    <cellStyle name="Vírgula 4 4 2 4 2 3" xfId="42154" xr:uid="{00000000-0005-0000-0000-00006FA50000}"/>
    <cellStyle name="Vírgula 4 4 2 4 3" xfId="42155" xr:uid="{00000000-0005-0000-0000-000070A50000}"/>
    <cellStyle name="Vírgula 4 4 2 4 4" xfId="42156" xr:uid="{00000000-0005-0000-0000-000071A50000}"/>
    <cellStyle name="Vírgula 4 4 2 5" xfId="42157" xr:uid="{00000000-0005-0000-0000-000072A50000}"/>
    <cellStyle name="Vírgula 4 4 2 5 2" xfId="42158" xr:uid="{00000000-0005-0000-0000-000073A50000}"/>
    <cellStyle name="Vírgula 4 4 2 5 2 2" xfId="42159" xr:uid="{00000000-0005-0000-0000-000074A50000}"/>
    <cellStyle name="Vírgula 4 4 2 5 2 3" xfId="42160" xr:uid="{00000000-0005-0000-0000-000075A50000}"/>
    <cellStyle name="Vírgula 4 4 2 5 3" xfId="42161" xr:uid="{00000000-0005-0000-0000-000076A50000}"/>
    <cellStyle name="Vírgula 4 4 2 5 4" xfId="42162" xr:uid="{00000000-0005-0000-0000-000077A50000}"/>
    <cellStyle name="Vírgula 4 4 2 6" xfId="42163" xr:uid="{00000000-0005-0000-0000-000078A50000}"/>
    <cellStyle name="Vírgula 4 4 2 6 2" xfId="42164" xr:uid="{00000000-0005-0000-0000-000079A50000}"/>
    <cellStyle name="Vírgula 4 4 2 6 3" xfId="42165" xr:uid="{00000000-0005-0000-0000-00007AA50000}"/>
    <cellStyle name="Vírgula 4 4 2 7" xfId="42166" xr:uid="{00000000-0005-0000-0000-00007BA50000}"/>
    <cellStyle name="Vírgula 4 4 2 8" xfId="42167" xr:uid="{00000000-0005-0000-0000-00007CA50000}"/>
    <cellStyle name="Vírgula 4 4 2 9" xfId="42168" xr:uid="{00000000-0005-0000-0000-00007DA50000}"/>
    <cellStyle name="Vírgula 4 4 3" xfId="42169" xr:uid="{00000000-0005-0000-0000-00007EA50000}"/>
    <cellStyle name="Vírgula 4 4 3 2" xfId="42170" xr:uid="{00000000-0005-0000-0000-00007FA50000}"/>
    <cellStyle name="Vírgula 4 4 3 3" xfId="42171" xr:uid="{00000000-0005-0000-0000-000080A50000}"/>
    <cellStyle name="Vírgula 4 4 4" xfId="42172" xr:uid="{00000000-0005-0000-0000-000081A50000}"/>
    <cellStyle name="Vírgula 4 4 4 2" xfId="42173" xr:uid="{00000000-0005-0000-0000-000082A50000}"/>
    <cellStyle name="Vírgula 4 4 4 2 2" xfId="42174" xr:uid="{00000000-0005-0000-0000-000083A50000}"/>
    <cellStyle name="Vírgula 4 4 4 2 2 2" xfId="42175" xr:uid="{00000000-0005-0000-0000-000084A50000}"/>
    <cellStyle name="Vírgula 4 4 4 2 2 2 2" xfId="42176" xr:uid="{00000000-0005-0000-0000-000085A50000}"/>
    <cellStyle name="Vírgula 4 4 4 2 2 2 3" xfId="42177" xr:uid="{00000000-0005-0000-0000-000086A50000}"/>
    <cellStyle name="Vírgula 4 4 4 2 2 3" xfId="42178" xr:uid="{00000000-0005-0000-0000-000087A50000}"/>
    <cellStyle name="Vírgula 4 4 4 2 2 4" xfId="42179" xr:uid="{00000000-0005-0000-0000-000088A50000}"/>
    <cellStyle name="Vírgula 4 4 4 2 3" xfId="42180" xr:uid="{00000000-0005-0000-0000-000089A50000}"/>
    <cellStyle name="Vírgula 4 4 4 2 3 2" xfId="42181" xr:uid="{00000000-0005-0000-0000-00008AA50000}"/>
    <cellStyle name="Vírgula 4 4 4 2 3 2 2" xfId="42182" xr:uid="{00000000-0005-0000-0000-00008BA50000}"/>
    <cellStyle name="Vírgula 4 4 4 2 3 2 3" xfId="42183" xr:uid="{00000000-0005-0000-0000-00008CA50000}"/>
    <cellStyle name="Vírgula 4 4 4 2 3 3" xfId="42184" xr:uid="{00000000-0005-0000-0000-00008DA50000}"/>
    <cellStyle name="Vírgula 4 4 4 2 3 4" xfId="42185" xr:uid="{00000000-0005-0000-0000-00008EA50000}"/>
    <cellStyle name="Vírgula 4 4 4 2 4" xfId="42186" xr:uid="{00000000-0005-0000-0000-00008FA50000}"/>
    <cellStyle name="Vírgula 4 4 4 2 4 2" xfId="42187" xr:uid="{00000000-0005-0000-0000-000090A50000}"/>
    <cellStyle name="Vírgula 4 4 4 2 4 2 2" xfId="42188" xr:uid="{00000000-0005-0000-0000-000091A50000}"/>
    <cellStyle name="Vírgula 4 4 4 2 4 2 3" xfId="42189" xr:uid="{00000000-0005-0000-0000-000092A50000}"/>
    <cellStyle name="Vírgula 4 4 4 2 4 3" xfId="42190" xr:uid="{00000000-0005-0000-0000-000093A50000}"/>
    <cellStyle name="Vírgula 4 4 4 2 4 4" xfId="42191" xr:uid="{00000000-0005-0000-0000-000094A50000}"/>
    <cellStyle name="Vírgula 4 4 4 2 5" xfId="42192" xr:uid="{00000000-0005-0000-0000-000095A50000}"/>
    <cellStyle name="Vírgula 4 4 4 2 5 2" xfId="42193" xr:uid="{00000000-0005-0000-0000-000096A50000}"/>
    <cellStyle name="Vírgula 4 4 4 2 5 3" xfId="42194" xr:uid="{00000000-0005-0000-0000-000097A50000}"/>
    <cellStyle name="Vírgula 4 4 4 2 6" xfId="42195" xr:uid="{00000000-0005-0000-0000-000098A50000}"/>
    <cellStyle name="Vírgula 4 4 4 2 7" xfId="42196" xr:uid="{00000000-0005-0000-0000-000099A50000}"/>
    <cellStyle name="Vírgula 4 4 4 3" xfId="42197" xr:uid="{00000000-0005-0000-0000-00009AA50000}"/>
    <cellStyle name="Vírgula 4 4 4 3 2" xfId="42198" xr:uid="{00000000-0005-0000-0000-00009BA50000}"/>
    <cellStyle name="Vírgula 4 4 4 3 2 2" xfId="42199" xr:uid="{00000000-0005-0000-0000-00009CA50000}"/>
    <cellStyle name="Vírgula 4 4 4 3 2 3" xfId="42200" xr:uid="{00000000-0005-0000-0000-00009DA50000}"/>
    <cellStyle name="Vírgula 4 4 4 3 3" xfId="42201" xr:uid="{00000000-0005-0000-0000-00009EA50000}"/>
    <cellStyle name="Vírgula 4 4 4 3 4" xfId="42202" xr:uid="{00000000-0005-0000-0000-00009FA50000}"/>
    <cellStyle name="Vírgula 4 4 4 4" xfId="42203" xr:uid="{00000000-0005-0000-0000-0000A0A50000}"/>
    <cellStyle name="Vírgula 4 4 4 4 2" xfId="42204" xr:uid="{00000000-0005-0000-0000-0000A1A50000}"/>
    <cellStyle name="Vírgula 4 4 4 4 2 2" xfId="42205" xr:uid="{00000000-0005-0000-0000-0000A2A50000}"/>
    <cellStyle name="Vírgula 4 4 4 4 2 3" xfId="42206" xr:uid="{00000000-0005-0000-0000-0000A3A50000}"/>
    <cellStyle name="Vírgula 4 4 4 4 3" xfId="42207" xr:uid="{00000000-0005-0000-0000-0000A4A50000}"/>
    <cellStyle name="Vírgula 4 4 4 4 4" xfId="42208" xr:uid="{00000000-0005-0000-0000-0000A5A50000}"/>
    <cellStyle name="Vírgula 4 4 4 5" xfId="42209" xr:uid="{00000000-0005-0000-0000-0000A6A50000}"/>
    <cellStyle name="Vírgula 4 4 4 5 2" xfId="42210" xr:uid="{00000000-0005-0000-0000-0000A7A50000}"/>
    <cellStyle name="Vírgula 4 4 4 5 2 2" xfId="42211" xr:uid="{00000000-0005-0000-0000-0000A8A50000}"/>
    <cellStyle name="Vírgula 4 4 4 5 2 3" xfId="42212" xr:uid="{00000000-0005-0000-0000-0000A9A50000}"/>
    <cellStyle name="Vírgula 4 4 4 5 3" xfId="42213" xr:uid="{00000000-0005-0000-0000-0000AAA50000}"/>
    <cellStyle name="Vírgula 4 4 4 5 4" xfId="42214" xr:uid="{00000000-0005-0000-0000-0000ABA50000}"/>
    <cellStyle name="Vírgula 4 4 4 6" xfId="42215" xr:uid="{00000000-0005-0000-0000-0000ACA50000}"/>
    <cellStyle name="Vírgula 4 4 4 6 2" xfId="42216" xr:uid="{00000000-0005-0000-0000-0000ADA50000}"/>
    <cellStyle name="Vírgula 4 4 4 6 3" xfId="42217" xr:uid="{00000000-0005-0000-0000-0000AEA50000}"/>
    <cellStyle name="Vírgula 4 4 4 7" xfId="42218" xr:uid="{00000000-0005-0000-0000-0000AFA50000}"/>
    <cellStyle name="Vírgula 4 4 4 8" xfId="42219" xr:uid="{00000000-0005-0000-0000-0000B0A50000}"/>
    <cellStyle name="Vírgula 4 4 5" xfId="42220" xr:uid="{00000000-0005-0000-0000-0000B1A50000}"/>
    <cellStyle name="Vírgula 4 4 6" xfId="42221" xr:uid="{00000000-0005-0000-0000-0000B2A50000}"/>
    <cellStyle name="Vírgula 4 4 7" xfId="42222" xr:uid="{00000000-0005-0000-0000-0000B3A50000}"/>
    <cellStyle name="Vírgula 4 4 8" xfId="42223" xr:uid="{00000000-0005-0000-0000-0000B4A50000}"/>
    <cellStyle name="Vírgula 4 5" xfId="42224" xr:uid="{00000000-0005-0000-0000-0000B5A50000}"/>
    <cellStyle name="Vírgula 4 5 10" xfId="42225" xr:uid="{00000000-0005-0000-0000-0000B6A50000}"/>
    <cellStyle name="Vírgula 4 5 2" xfId="42226" xr:uid="{00000000-0005-0000-0000-0000B7A50000}"/>
    <cellStyle name="Vírgula 4 5 2 2" xfId="42227" xr:uid="{00000000-0005-0000-0000-0000B8A50000}"/>
    <cellStyle name="Vírgula 4 5 2 2 2" xfId="42228" xr:uid="{00000000-0005-0000-0000-0000B9A50000}"/>
    <cellStyle name="Vírgula 4 5 2 2 2 2" xfId="42229" xr:uid="{00000000-0005-0000-0000-0000BAA50000}"/>
    <cellStyle name="Vírgula 4 5 2 2 2 2 2" xfId="42230" xr:uid="{00000000-0005-0000-0000-0000BBA50000}"/>
    <cellStyle name="Vírgula 4 5 2 2 2 2 3" xfId="42231" xr:uid="{00000000-0005-0000-0000-0000BCA50000}"/>
    <cellStyle name="Vírgula 4 5 2 2 2 3" xfId="42232" xr:uid="{00000000-0005-0000-0000-0000BDA50000}"/>
    <cellStyle name="Vírgula 4 5 2 2 2 4" xfId="42233" xr:uid="{00000000-0005-0000-0000-0000BEA50000}"/>
    <cellStyle name="Vírgula 4 5 2 2 3" xfId="42234" xr:uid="{00000000-0005-0000-0000-0000BFA50000}"/>
    <cellStyle name="Vírgula 4 5 2 2 3 2" xfId="42235" xr:uid="{00000000-0005-0000-0000-0000C0A50000}"/>
    <cellStyle name="Vírgula 4 5 2 2 3 2 2" xfId="42236" xr:uid="{00000000-0005-0000-0000-0000C1A50000}"/>
    <cellStyle name="Vírgula 4 5 2 2 3 2 3" xfId="42237" xr:uid="{00000000-0005-0000-0000-0000C2A50000}"/>
    <cellStyle name="Vírgula 4 5 2 2 3 3" xfId="42238" xr:uid="{00000000-0005-0000-0000-0000C3A50000}"/>
    <cellStyle name="Vírgula 4 5 2 2 3 4" xfId="42239" xr:uid="{00000000-0005-0000-0000-0000C4A50000}"/>
    <cellStyle name="Vírgula 4 5 2 2 4" xfId="42240" xr:uid="{00000000-0005-0000-0000-0000C5A50000}"/>
    <cellStyle name="Vírgula 4 5 2 2 4 2" xfId="42241" xr:uid="{00000000-0005-0000-0000-0000C6A50000}"/>
    <cellStyle name="Vírgula 4 5 2 2 4 2 2" xfId="42242" xr:uid="{00000000-0005-0000-0000-0000C7A50000}"/>
    <cellStyle name="Vírgula 4 5 2 2 4 2 3" xfId="42243" xr:uid="{00000000-0005-0000-0000-0000C8A50000}"/>
    <cellStyle name="Vírgula 4 5 2 2 4 3" xfId="42244" xr:uid="{00000000-0005-0000-0000-0000C9A50000}"/>
    <cellStyle name="Vírgula 4 5 2 2 4 4" xfId="42245" xr:uid="{00000000-0005-0000-0000-0000CAA50000}"/>
    <cellStyle name="Vírgula 4 5 2 2 5" xfId="42246" xr:uid="{00000000-0005-0000-0000-0000CBA50000}"/>
    <cellStyle name="Vírgula 4 5 2 2 5 2" xfId="42247" xr:uid="{00000000-0005-0000-0000-0000CCA50000}"/>
    <cellStyle name="Vírgula 4 5 2 2 5 3" xfId="42248" xr:uid="{00000000-0005-0000-0000-0000CDA50000}"/>
    <cellStyle name="Vírgula 4 5 2 2 6" xfId="42249" xr:uid="{00000000-0005-0000-0000-0000CEA50000}"/>
    <cellStyle name="Vírgula 4 5 2 2 7" xfId="42250" xr:uid="{00000000-0005-0000-0000-0000CFA50000}"/>
    <cellStyle name="Vírgula 4 5 2 3" xfId="42251" xr:uid="{00000000-0005-0000-0000-0000D0A50000}"/>
    <cellStyle name="Vírgula 4 5 2 3 2" xfId="42252" xr:uid="{00000000-0005-0000-0000-0000D1A50000}"/>
    <cellStyle name="Vírgula 4 5 2 3 2 2" xfId="42253" xr:uid="{00000000-0005-0000-0000-0000D2A50000}"/>
    <cellStyle name="Vírgula 4 5 2 3 2 3" xfId="42254" xr:uid="{00000000-0005-0000-0000-0000D3A50000}"/>
    <cellStyle name="Vírgula 4 5 2 3 3" xfId="42255" xr:uid="{00000000-0005-0000-0000-0000D4A50000}"/>
    <cellStyle name="Vírgula 4 5 2 3 4" xfId="42256" xr:uid="{00000000-0005-0000-0000-0000D5A50000}"/>
    <cellStyle name="Vírgula 4 5 2 4" xfId="42257" xr:uid="{00000000-0005-0000-0000-0000D6A50000}"/>
    <cellStyle name="Vírgula 4 5 2 4 2" xfId="42258" xr:uid="{00000000-0005-0000-0000-0000D7A50000}"/>
    <cellStyle name="Vírgula 4 5 2 4 2 2" xfId="42259" xr:uid="{00000000-0005-0000-0000-0000D8A50000}"/>
    <cellStyle name="Vírgula 4 5 2 4 2 3" xfId="42260" xr:uid="{00000000-0005-0000-0000-0000D9A50000}"/>
    <cellStyle name="Vírgula 4 5 2 4 3" xfId="42261" xr:uid="{00000000-0005-0000-0000-0000DAA50000}"/>
    <cellStyle name="Vírgula 4 5 2 4 4" xfId="42262" xr:uid="{00000000-0005-0000-0000-0000DBA50000}"/>
    <cellStyle name="Vírgula 4 5 2 5" xfId="42263" xr:uid="{00000000-0005-0000-0000-0000DCA50000}"/>
    <cellStyle name="Vírgula 4 5 2 5 2" xfId="42264" xr:uid="{00000000-0005-0000-0000-0000DDA50000}"/>
    <cellStyle name="Vírgula 4 5 2 5 2 2" xfId="42265" xr:uid="{00000000-0005-0000-0000-0000DEA50000}"/>
    <cellStyle name="Vírgula 4 5 2 5 2 3" xfId="42266" xr:uid="{00000000-0005-0000-0000-0000DFA50000}"/>
    <cellStyle name="Vírgula 4 5 2 5 3" xfId="42267" xr:uid="{00000000-0005-0000-0000-0000E0A50000}"/>
    <cellStyle name="Vírgula 4 5 2 5 4" xfId="42268" xr:uid="{00000000-0005-0000-0000-0000E1A50000}"/>
    <cellStyle name="Vírgula 4 5 2 6" xfId="42269" xr:uid="{00000000-0005-0000-0000-0000E2A50000}"/>
    <cellStyle name="Vírgula 4 5 2 6 2" xfId="42270" xr:uid="{00000000-0005-0000-0000-0000E3A50000}"/>
    <cellStyle name="Vírgula 4 5 2 6 3" xfId="42271" xr:uid="{00000000-0005-0000-0000-0000E4A50000}"/>
    <cellStyle name="Vírgula 4 5 2 7" xfId="42272" xr:uid="{00000000-0005-0000-0000-0000E5A50000}"/>
    <cellStyle name="Vírgula 4 5 2 8" xfId="42273" xr:uid="{00000000-0005-0000-0000-0000E6A50000}"/>
    <cellStyle name="Vírgula 4 5 2 9" xfId="42274" xr:uid="{00000000-0005-0000-0000-0000E7A50000}"/>
    <cellStyle name="Vírgula 4 5 3" xfId="42275" xr:uid="{00000000-0005-0000-0000-0000E8A50000}"/>
    <cellStyle name="Vírgula 4 5 3 2" xfId="42276" xr:uid="{00000000-0005-0000-0000-0000E9A50000}"/>
    <cellStyle name="Vírgula 4 5 3 2 2" xfId="42277" xr:uid="{00000000-0005-0000-0000-0000EAA50000}"/>
    <cellStyle name="Vírgula 4 5 3 2 2 2" xfId="42278" xr:uid="{00000000-0005-0000-0000-0000EBA50000}"/>
    <cellStyle name="Vírgula 4 5 3 2 2 3" xfId="42279" xr:uid="{00000000-0005-0000-0000-0000ECA50000}"/>
    <cellStyle name="Vírgula 4 5 3 2 3" xfId="42280" xr:uid="{00000000-0005-0000-0000-0000EDA50000}"/>
    <cellStyle name="Vírgula 4 5 3 2 4" xfId="42281" xr:uid="{00000000-0005-0000-0000-0000EEA50000}"/>
    <cellStyle name="Vírgula 4 5 3 3" xfId="42282" xr:uid="{00000000-0005-0000-0000-0000EFA50000}"/>
    <cellStyle name="Vírgula 4 5 3 3 2" xfId="42283" xr:uid="{00000000-0005-0000-0000-0000F0A50000}"/>
    <cellStyle name="Vírgula 4 5 3 3 2 2" xfId="42284" xr:uid="{00000000-0005-0000-0000-0000F1A50000}"/>
    <cellStyle name="Vírgula 4 5 3 3 2 3" xfId="42285" xr:uid="{00000000-0005-0000-0000-0000F2A50000}"/>
    <cellStyle name="Vírgula 4 5 3 3 3" xfId="42286" xr:uid="{00000000-0005-0000-0000-0000F3A50000}"/>
    <cellStyle name="Vírgula 4 5 3 3 4" xfId="42287" xr:uid="{00000000-0005-0000-0000-0000F4A50000}"/>
    <cellStyle name="Vírgula 4 5 3 4" xfId="42288" xr:uid="{00000000-0005-0000-0000-0000F5A50000}"/>
    <cellStyle name="Vírgula 4 5 3 4 2" xfId="42289" xr:uid="{00000000-0005-0000-0000-0000F6A50000}"/>
    <cellStyle name="Vírgula 4 5 3 4 2 2" xfId="42290" xr:uid="{00000000-0005-0000-0000-0000F7A50000}"/>
    <cellStyle name="Vírgula 4 5 3 4 2 3" xfId="42291" xr:uid="{00000000-0005-0000-0000-0000F8A50000}"/>
    <cellStyle name="Vírgula 4 5 3 4 3" xfId="42292" xr:uid="{00000000-0005-0000-0000-0000F9A50000}"/>
    <cellStyle name="Vírgula 4 5 3 4 4" xfId="42293" xr:uid="{00000000-0005-0000-0000-0000FAA50000}"/>
    <cellStyle name="Vírgula 4 5 3 5" xfId="42294" xr:uid="{00000000-0005-0000-0000-0000FBA50000}"/>
    <cellStyle name="Vírgula 4 5 3 5 2" xfId="42295" xr:uid="{00000000-0005-0000-0000-0000FCA50000}"/>
    <cellStyle name="Vírgula 4 5 3 5 3" xfId="42296" xr:uid="{00000000-0005-0000-0000-0000FDA50000}"/>
    <cellStyle name="Vírgula 4 5 3 6" xfId="42297" xr:uid="{00000000-0005-0000-0000-0000FEA50000}"/>
    <cellStyle name="Vírgula 4 5 3 7" xfId="42298" xr:uid="{00000000-0005-0000-0000-0000FFA50000}"/>
    <cellStyle name="Vírgula 4 5 4" xfId="42299" xr:uid="{00000000-0005-0000-0000-000000A60000}"/>
    <cellStyle name="Vírgula 4 5 4 2" xfId="42300" xr:uid="{00000000-0005-0000-0000-000001A60000}"/>
    <cellStyle name="Vírgula 4 5 4 2 2" xfId="42301" xr:uid="{00000000-0005-0000-0000-000002A60000}"/>
    <cellStyle name="Vírgula 4 5 4 2 3" xfId="42302" xr:uid="{00000000-0005-0000-0000-000003A60000}"/>
    <cellStyle name="Vírgula 4 5 4 3" xfId="42303" xr:uid="{00000000-0005-0000-0000-000004A60000}"/>
    <cellStyle name="Vírgula 4 5 4 4" xfId="42304" xr:uid="{00000000-0005-0000-0000-000005A60000}"/>
    <cellStyle name="Vírgula 4 5 5" xfId="42305" xr:uid="{00000000-0005-0000-0000-000006A60000}"/>
    <cellStyle name="Vírgula 4 5 5 2" xfId="42306" xr:uid="{00000000-0005-0000-0000-000007A60000}"/>
    <cellStyle name="Vírgula 4 5 5 2 2" xfId="42307" xr:uid="{00000000-0005-0000-0000-000008A60000}"/>
    <cellStyle name="Vírgula 4 5 5 2 3" xfId="42308" xr:uid="{00000000-0005-0000-0000-000009A60000}"/>
    <cellStyle name="Vírgula 4 5 5 3" xfId="42309" xr:uid="{00000000-0005-0000-0000-00000AA60000}"/>
    <cellStyle name="Vírgula 4 5 5 4" xfId="42310" xr:uid="{00000000-0005-0000-0000-00000BA60000}"/>
    <cellStyle name="Vírgula 4 5 6" xfId="42311" xr:uid="{00000000-0005-0000-0000-00000CA60000}"/>
    <cellStyle name="Vírgula 4 5 6 2" xfId="42312" xr:uid="{00000000-0005-0000-0000-00000DA60000}"/>
    <cellStyle name="Vírgula 4 5 6 2 2" xfId="42313" xr:uid="{00000000-0005-0000-0000-00000EA60000}"/>
    <cellStyle name="Vírgula 4 5 6 2 3" xfId="42314" xr:uid="{00000000-0005-0000-0000-00000FA60000}"/>
    <cellStyle name="Vírgula 4 5 6 3" xfId="42315" xr:uid="{00000000-0005-0000-0000-000010A60000}"/>
    <cellStyle name="Vírgula 4 5 6 4" xfId="42316" xr:uid="{00000000-0005-0000-0000-000011A60000}"/>
    <cellStyle name="Vírgula 4 5 7" xfId="42317" xr:uid="{00000000-0005-0000-0000-000012A60000}"/>
    <cellStyle name="Vírgula 4 5 7 2" xfId="42318" xr:uid="{00000000-0005-0000-0000-000013A60000}"/>
    <cellStyle name="Vírgula 4 5 7 3" xfId="42319" xr:uid="{00000000-0005-0000-0000-000014A60000}"/>
    <cellStyle name="Vírgula 4 5 8" xfId="42320" xr:uid="{00000000-0005-0000-0000-000015A60000}"/>
    <cellStyle name="Vírgula 4 5 9" xfId="42321" xr:uid="{00000000-0005-0000-0000-000016A60000}"/>
    <cellStyle name="Vírgula 4 6" xfId="42322" xr:uid="{00000000-0005-0000-0000-000017A60000}"/>
    <cellStyle name="Vírgula 4 7" xfId="42323" xr:uid="{00000000-0005-0000-0000-000018A60000}"/>
    <cellStyle name="Vírgula 4 8" xfId="42324" xr:uid="{00000000-0005-0000-0000-000019A60000}"/>
    <cellStyle name="Vírgula 4 9" xfId="42325" xr:uid="{00000000-0005-0000-0000-00001AA60000}"/>
    <cellStyle name="Vírgula 5" xfId="42326" xr:uid="{00000000-0005-0000-0000-00001BA60000}"/>
    <cellStyle name="Vírgula 5 10" xfId="42327" xr:uid="{00000000-0005-0000-0000-00001CA60000}"/>
    <cellStyle name="Vírgula 5 10 2" xfId="42328" xr:uid="{00000000-0005-0000-0000-00001DA60000}"/>
    <cellStyle name="Vírgula 5 10 2 2" xfId="42329" xr:uid="{00000000-0005-0000-0000-00001EA60000}"/>
    <cellStyle name="Vírgula 5 10 2 2 2" xfId="42330" xr:uid="{00000000-0005-0000-0000-00001FA60000}"/>
    <cellStyle name="Vírgula 5 10 2 2 2 2" xfId="42331" xr:uid="{00000000-0005-0000-0000-000020A60000}"/>
    <cellStyle name="Vírgula 5 10 2 2 2 3" xfId="42332" xr:uid="{00000000-0005-0000-0000-000021A60000}"/>
    <cellStyle name="Vírgula 5 10 2 2 3" xfId="42333" xr:uid="{00000000-0005-0000-0000-000022A60000}"/>
    <cellStyle name="Vírgula 5 10 2 2 4" xfId="42334" xr:uid="{00000000-0005-0000-0000-000023A60000}"/>
    <cellStyle name="Vírgula 5 10 2 3" xfId="42335" xr:uid="{00000000-0005-0000-0000-000024A60000}"/>
    <cellStyle name="Vírgula 5 10 2 3 2" xfId="42336" xr:uid="{00000000-0005-0000-0000-000025A60000}"/>
    <cellStyle name="Vírgula 5 10 2 3 2 2" xfId="42337" xr:uid="{00000000-0005-0000-0000-000026A60000}"/>
    <cellStyle name="Vírgula 5 10 2 3 2 3" xfId="42338" xr:uid="{00000000-0005-0000-0000-000027A60000}"/>
    <cellStyle name="Vírgula 5 10 2 3 3" xfId="42339" xr:uid="{00000000-0005-0000-0000-000028A60000}"/>
    <cellStyle name="Vírgula 5 10 2 3 4" xfId="42340" xr:uid="{00000000-0005-0000-0000-000029A60000}"/>
    <cellStyle name="Vírgula 5 10 2 4" xfId="42341" xr:uid="{00000000-0005-0000-0000-00002AA60000}"/>
    <cellStyle name="Vírgula 5 10 2 4 2" xfId="42342" xr:uid="{00000000-0005-0000-0000-00002BA60000}"/>
    <cellStyle name="Vírgula 5 10 2 4 2 2" xfId="42343" xr:uid="{00000000-0005-0000-0000-00002CA60000}"/>
    <cellStyle name="Vírgula 5 10 2 4 2 3" xfId="42344" xr:uid="{00000000-0005-0000-0000-00002DA60000}"/>
    <cellStyle name="Vírgula 5 10 2 4 3" xfId="42345" xr:uid="{00000000-0005-0000-0000-00002EA60000}"/>
    <cellStyle name="Vírgula 5 10 2 4 4" xfId="42346" xr:uid="{00000000-0005-0000-0000-00002FA60000}"/>
    <cellStyle name="Vírgula 5 10 2 5" xfId="42347" xr:uid="{00000000-0005-0000-0000-000030A60000}"/>
    <cellStyle name="Vírgula 5 10 2 5 2" xfId="42348" xr:uid="{00000000-0005-0000-0000-000031A60000}"/>
    <cellStyle name="Vírgula 5 10 2 5 3" xfId="42349" xr:uid="{00000000-0005-0000-0000-000032A60000}"/>
    <cellStyle name="Vírgula 5 10 2 6" xfId="42350" xr:uid="{00000000-0005-0000-0000-000033A60000}"/>
    <cellStyle name="Vírgula 5 10 2 7" xfId="42351" xr:uid="{00000000-0005-0000-0000-000034A60000}"/>
    <cellStyle name="Vírgula 5 10 3" xfId="42352" xr:uid="{00000000-0005-0000-0000-000035A60000}"/>
    <cellStyle name="Vírgula 5 10 3 2" xfId="42353" xr:uid="{00000000-0005-0000-0000-000036A60000}"/>
    <cellStyle name="Vírgula 5 10 3 2 2" xfId="42354" xr:uid="{00000000-0005-0000-0000-000037A60000}"/>
    <cellStyle name="Vírgula 5 10 3 2 3" xfId="42355" xr:uid="{00000000-0005-0000-0000-000038A60000}"/>
    <cellStyle name="Vírgula 5 10 3 3" xfId="42356" xr:uid="{00000000-0005-0000-0000-000039A60000}"/>
    <cellStyle name="Vírgula 5 10 3 4" xfId="42357" xr:uid="{00000000-0005-0000-0000-00003AA60000}"/>
    <cellStyle name="Vírgula 5 10 4" xfId="42358" xr:uid="{00000000-0005-0000-0000-00003BA60000}"/>
    <cellStyle name="Vírgula 5 10 4 2" xfId="42359" xr:uid="{00000000-0005-0000-0000-00003CA60000}"/>
    <cellStyle name="Vírgula 5 10 4 2 2" xfId="42360" xr:uid="{00000000-0005-0000-0000-00003DA60000}"/>
    <cellStyle name="Vírgula 5 10 4 2 3" xfId="42361" xr:uid="{00000000-0005-0000-0000-00003EA60000}"/>
    <cellStyle name="Vírgula 5 10 4 3" xfId="42362" xr:uid="{00000000-0005-0000-0000-00003FA60000}"/>
    <cellStyle name="Vírgula 5 10 4 4" xfId="42363" xr:uid="{00000000-0005-0000-0000-000040A60000}"/>
    <cellStyle name="Vírgula 5 10 5" xfId="42364" xr:uid="{00000000-0005-0000-0000-000041A60000}"/>
    <cellStyle name="Vírgula 5 10 5 2" xfId="42365" xr:uid="{00000000-0005-0000-0000-000042A60000}"/>
    <cellStyle name="Vírgula 5 10 5 2 2" xfId="42366" xr:uid="{00000000-0005-0000-0000-000043A60000}"/>
    <cellStyle name="Vírgula 5 10 5 2 3" xfId="42367" xr:uid="{00000000-0005-0000-0000-000044A60000}"/>
    <cellStyle name="Vírgula 5 10 5 3" xfId="42368" xr:uid="{00000000-0005-0000-0000-000045A60000}"/>
    <cellStyle name="Vírgula 5 10 5 4" xfId="42369" xr:uid="{00000000-0005-0000-0000-000046A60000}"/>
    <cellStyle name="Vírgula 5 10 6" xfId="42370" xr:uid="{00000000-0005-0000-0000-000047A60000}"/>
    <cellStyle name="Vírgula 5 10 6 2" xfId="42371" xr:uid="{00000000-0005-0000-0000-000048A60000}"/>
    <cellStyle name="Vírgula 5 10 6 3" xfId="42372" xr:uid="{00000000-0005-0000-0000-000049A60000}"/>
    <cellStyle name="Vírgula 5 10 7" xfId="42373" xr:uid="{00000000-0005-0000-0000-00004AA60000}"/>
    <cellStyle name="Vírgula 5 10 8" xfId="42374" xr:uid="{00000000-0005-0000-0000-00004BA60000}"/>
    <cellStyle name="Vírgula 5 10 9" xfId="42375" xr:uid="{00000000-0005-0000-0000-00004CA60000}"/>
    <cellStyle name="Vírgula 5 11" xfId="42376" xr:uid="{00000000-0005-0000-0000-00004DA60000}"/>
    <cellStyle name="Vírgula 5 11 2" xfId="42377" xr:uid="{00000000-0005-0000-0000-00004EA60000}"/>
    <cellStyle name="Vírgula 5 11 2 2" xfId="42378" xr:uid="{00000000-0005-0000-0000-00004FA60000}"/>
    <cellStyle name="Vírgula 5 11 2 2 2" xfId="42379" xr:uid="{00000000-0005-0000-0000-000050A60000}"/>
    <cellStyle name="Vírgula 5 11 2 2 2 2" xfId="42380" xr:uid="{00000000-0005-0000-0000-000051A60000}"/>
    <cellStyle name="Vírgula 5 11 2 2 2 3" xfId="42381" xr:uid="{00000000-0005-0000-0000-000052A60000}"/>
    <cellStyle name="Vírgula 5 11 2 2 3" xfId="42382" xr:uid="{00000000-0005-0000-0000-000053A60000}"/>
    <cellStyle name="Vírgula 5 11 2 2 4" xfId="42383" xr:uid="{00000000-0005-0000-0000-000054A60000}"/>
    <cellStyle name="Vírgula 5 11 2 3" xfId="42384" xr:uid="{00000000-0005-0000-0000-000055A60000}"/>
    <cellStyle name="Vírgula 5 11 2 3 2" xfId="42385" xr:uid="{00000000-0005-0000-0000-000056A60000}"/>
    <cellStyle name="Vírgula 5 11 2 3 2 2" xfId="42386" xr:uid="{00000000-0005-0000-0000-000057A60000}"/>
    <cellStyle name="Vírgula 5 11 2 3 2 3" xfId="42387" xr:uid="{00000000-0005-0000-0000-000058A60000}"/>
    <cellStyle name="Vírgula 5 11 2 3 3" xfId="42388" xr:uid="{00000000-0005-0000-0000-000059A60000}"/>
    <cellStyle name="Vírgula 5 11 2 3 4" xfId="42389" xr:uid="{00000000-0005-0000-0000-00005AA60000}"/>
    <cellStyle name="Vírgula 5 11 2 4" xfId="42390" xr:uid="{00000000-0005-0000-0000-00005BA60000}"/>
    <cellStyle name="Vírgula 5 11 2 4 2" xfId="42391" xr:uid="{00000000-0005-0000-0000-00005CA60000}"/>
    <cellStyle name="Vírgula 5 11 2 4 2 2" xfId="42392" xr:uid="{00000000-0005-0000-0000-00005DA60000}"/>
    <cellStyle name="Vírgula 5 11 2 4 2 3" xfId="42393" xr:uid="{00000000-0005-0000-0000-00005EA60000}"/>
    <cellStyle name="Vírgula 5 11 2 4 3" xfId="42394" xr:uid="{00000000-0005-0000-0000-00005FA60000}"/>
    <cellStyle name="Vírgula 5 11 2 4 4" xfId="42395" xr:uid="{00000000-0005-0000-0000-000060A60000}"/>
    <cellStyle name="Vírgula 5 11 2 5" xfId="42396" xr:uid="{00000000-0005-0000-0000-000061A60000}"/>
    <cellStyle name="Vírgula 5 11 2 5 2" xfId="42397" xr:uid="{00000000-0005-0000-0000-000062A60000}"/>
    <cellStyle name="Vírgula 5 11 2 5 3" xfId="42398" xr:uid="{00000000-0005-0000-0000-000063A60000}"/>
    <cellStyle name="Vírgula 5 11 2 6" xfId="42399" xr:uid="{00000000-0005-0000-0000-000064A60000}"/>
    <cellStyle name="Vírgula 5 11 2 7" xfId="42400" xr:uid="{00000000-0005-0000-0000-000065A60000}"/>
    <cellStyle name="Vírgula 5 11 3" xfId="42401" xr:uid="{00000000-0005-0000-0000-000066A60000}"/>
    <cellStyle name="Vírgula 5 11 3 2" xfId="42402" xr:uid="{00000000-0005-0000-0000-000067A60000}"/>
    <cellStyle name="Vírgula 5 11 3 2 2" xfId="42403" xr:uid="{00000000-0005-0000-0000-000068A60000}"/>
    <cellStyle name="Vírgula 5 11 3 2 3" xfId="42404" xr:uid="{00000000-0005-0000-0000-000069A60000}"/>
    <cellStyle name="Vírgula 5 11 3 3" xfId="42405" xr:uid="{00000000-0005-0000-0000-00006AA60000}"/>
    <cellStyle name="Vírgula 5 11 3 4" xfId="42406" xr:uid="{00000000-0005-0000-0000-00006BA60000}"/>
    <cellStyle name="Vírgula 5 11 4" xfId="42407" xr:uid="{00000000-0005-0000-0000-00006CA60000}"/>
    <cellStyle name="Vírgula 5 11 4 2" xfId="42408" xr:uid="{00000000-0005-0000-0000-00006DA60000}"/>
    <cellStyle name="Vírgula 5 11 4 2 2" xfId="42409" xr:uid="{00000000-0005-0000-0000-00006EA60000}"/>
    <cellStyle name="Vírgula 5 11 4 2 3" xfId="42410" xr:uid="{00000000-0005-0000-0000-00006FA60000}"/>
    <cellStyle name="Vírgula 5 11 4 3" xfId="42411" xr:uid="{00000000-0005-0000-0000-000070A60000}"/>
    <cellStyle name="Vírgula 5 11 4 4" xfId="42412" xr:uid="{00000000-0005-0000-0000-000071A60000}"/>
    <cellStyle name="Vírgula 5 11 5" xfId="42413" xr:uid="{00000000-0005-0000-0000-000072A60000}"/>
    <cellStyle name="Vírgula 5 11 5 2" xfId="42414" xr:uid="{00000000-0005-0000-0000-000073A60000}"/>
    <cellStyle name="Vírgula 5 11 5 2 2" xfId="42415" xr:uid="{00000000-0005-0000-0000-000074A60000}"/>
    <cellStyle name="Vírgula 5 11 5 2 3" xfId="42416" xr:uid="{00000000-0005-0000-0000-000075A60000}"/>
    <cellStyle name="Vírgula 5 11 5 3" xfId="42417" xr:uid="{00000000-0005-0000-0000-000076A60000}"/>
    <cellStyle name="Vírgula 5 11 5 4" xfId="42418" xr:uid="{00000000-0005-0000-0000-000077A60000}"/>
    <cellStyle name="Vírgula 5 11 6" xfId="42419" xr:uid="{00000000-0005-0000-0000-000078A60000}"/>
    <cellStyle name="Vírgula 5 11 6 2" xfId="42420" xr:uid="{00000000-0005-0000-0000-000079A60000}"/>
    <cellStyle name="Vírgula 5 11 6 3" xfId="42421" xr:uid="{00000000-0005-0000-0000-00007AA60000}"/>
    <cellStyle name="Vírgula 5 11 7" xfId="42422" xr:uid="{00000000-0005-0000-0000-00007BA60000}"/>
    <cellStyle name="Vírgula 5 11 8" xfId="42423" xr:uid="{00000000-0005-0000-0000-00007CA60000}"/>
    <cellStyle name="Vírgula 5 11 9" xfId="42424" xr:uid="{00000000-0005-0000-0000-00007DA60000}"/>
    <cellStyle name="Vírgula 5 12" xfId="42425" xr:uid="{00000000-0005-0000-0000-00007EA60000}"/>
    <cellStyle name="Vírgula 5 12 2" xfId="42426" xr:uid="{00000000-0005-0000-0000-00007FA60000}"/>
    <cellStyle name="Vírgula 5 12 3" xfId="42427" xr:uid="{00000000-0005-0000-0000-000080A60000}"/>
    <cellStyle name="Vírgula 5 13" xfId="42428" xr:uid="{00000000-0005-0000-0000-000081A60000}"/>
    <cellStyle name="Vírgula 5 13 2" xfId="42429" xr:uid="{00000000-0005-0000-0000-000082A60000}"/>
    <cellStyle name="Vírgula 5 13 2 2" xfId="42430" xr:uid="{00000000-0005-0000-0000-000083A60000}"/>
    <cellStyle name="Vírgula 5 13 2 2 2" xfId="42431" xr:uid="{00000000-0005-0000-0000-000084A60000}"/>
    <cellStyle name="Vírgula 5 13 2 2 3" xfId="42432" xr:uid="{00000000-0005-0000-0000-000085A60000}"/>
    <cellStyle name="Vírgula 5 13 2 3" xfId="42433" xr:uid="{00000000-0005-0000-0000-000086A60000}"/>
    <cellStyle name="Vírgula 5 13 2 4" xfId="42434" xr:uid="{00000000-0005-0000-0000-000087A60000}"/>
    <cellStyle name="Vírgula 5 13 3" xfId="42435" xr:uid="{00000000-0005-0000-0000-000088A60000}"/>
    <cellStyle name="Vírgula 5 13 3 2" xfId="42436" xr:uid="{00000000-0005-0000-0000-000089A60000}"/>
    <cellStyle name="Vírgula 5 13 3 2 2" xfId="42437" xr:uid="{00000000-0005-0000-0000-00008AA60000}"/>
    <cellStyle name="Vírgula 5 13 3 2 3" xfId="42438" xr:uid="{00000000-0005-0000-0000-00008BA60000}"/>
    <cellStyle name="Vírgula 5 13 3 3" xfId="42439" xr:uid="{00000000-0005-0000-0000-00008CA60000}"/>
    <cellStyle name="Vírgula 5 13 3 4" xfId="42440" xr:uid="{00000000-0005-0000-0000-00008DA60000}"/>
    <cellStyle name="Vírgula 5 13 4" xfId="42441" xr:uid="{00000000-0005-0000-0000-00008EA60000}"/>
    <cellStyle name="Vírgula 5 13 4 2" xfId="42442" xr:uid="{00000000-0005-0000-0000-00008FA60000}"/>
    <cellStyle name="Vírgula 5 13 4 2 2" xfId="42443" xr:uid="{00000000-0005-0000-0000-000090A60000}"/>
    <cellStyle name="Vírgula 5 13 4 2 3" xfId="42444" xr:uid="{00000000-0005-0000-0000-000091A60000}"/>
    <cellStyle name="Vírgula 5 13 4 3" xfId="42445" xr:uid="{00000000-0005-0000-0000-000092A60000}"/>
    <cellStyle name="Vírgula 5 13 4 4" xfId="42446" xr:uid="{00000000-0005-0000-0000-000093A60000}"/>
    <cellStyle name="Vírgula 5 13 5" xfId="42447" xr:uid="{00000000-0005-0000-0000-000094A60000}"/>
    <cellStyle name="Vírgula 5 13 5 2" xfId="42448" xr:uid="{00000000-0005-0000-0000-000095A60000}"/>
    <cellStyle name="Vírgula 5 13 5 3" xfId="42449" xr:uid="{00000000-0005-0000-0000-000096A60000}"/>
    <cellStyle name="Vírgula 5 13 6" xfId="42450" xr:uid="{00000000-0005-0000-0000-000097A60000}"/>
    <cellStyle name="Vírgula 5 13 7" xfId="42451" xr:uid="{00000000-0005-0000-0000-000098A60000}"/>
    <cellStyle name="Vírgula 5 13 8" xfId="42452" xr:uid="{00000000-0005-0000-0000-000099A60000}"/>
    <cellStyle name="Vírgula 5 14" xfId="42453" xr:uid="{00000000-0005-0000-0000-00009AA60000}"/>
    <cellStyle name="Vírgula 5 14 2" xfId="42454" xr:uid="{00000000-0005-0000-0000-00009BA60000}"/>
    <cellStyle name="Vírgula 5 14 2 2" xfId="42455" xr:uid="{00000000-0005-0000-0000-00009CA60000}"/>
    <cellStyle name="Vírgula 5 14 2 2 2" xfId="42456" xr:uid="{00000000-0005-0000-0000-00009DA60000}"/>
    <cellStyle name="Vírgula 5 14 2 2 3" xfId="42457" xr:uid="{00000000-0005-0000-0000-00009EA60000}"/>
    <cellStyle name="Vírgula 5 14 2 3" xfId="42458" xr:uid="{00000000-0005-0000-0000-00009FA60000}"/>
    <cellStyle name="Vírgula 5 14 2 4" xfId="42459" xr:uid="{00000000-0005-0000-0000-0000A0A60000}"/>
    <cellStyle name="Vírgula 5 14 3" xfId="42460" xr:uid="{00000000-0005-0000-0000-0000A1A60000}"/>
    <cellStyle name="Vírgula 5 14 3 2" xfId="42461" xr:uid="{00000000-0005-0000-0000-0000A2A60000}"/>
    <cellStyle name="Vírgula 5 14 3 3" xfId="42462" xr:uid="{00000000-0005-0000-0000-0000A3A60000}"/>
    <cellStyle name="Vírgula 5 14 4" xfId="42463" xr:uid="{00000000-0005-0000-0000-0000A4A60000}"/>
    <cellStyle name="Vírgula 5 14 5" xfId="42464" xr:uid="{00000000-0005-0000-0000-0000A5A60000}"/>
    <cellStyle name="Vírgula 5 14 6" xfId="42465" xr:uid="{00000000-0005-0000-0000-0000A6A60000}"/>
    <cellStyle name="Vírgula 5 15" xfId="42466" xr:uid="{00000000-0005-0000-0000-0000A7A60000}"/>
    <cellStyle name="Vírgula 5 15 2" xfId="42467" xr:uid="{00000000-0005-0000-0000-0000A8A60000}"/>
    <cellStyle name="Vírgula 5 15 2 2" xfId="42468" xr:uid="{00000000-0005-0000-0000-0000A9A60000}"/>
    <cellStyle name="Vírgula 5 15 2 3" xfId="42469" xr:uid="{00000000-0005-0000-0000-0000AAA60000}"/>
    <cellStyle name="Vírgula 5 15 3" xfId="42470" xr:uid="{00000000-0005-0000-0000-0000ABA60000}"/>
    <cellStyle name="Vírgula 5 15 4" xfId="42471" xr:uid="{00000000-0005-0000-0000-0000ACA60000}"/>
    <cellStyle name="Vírgula 5 16" xfId="42472" xr:uid="{00000000-0005-0000-0000-0000ADA60000}"/>
    <cellStyle name="Vírgula 5 16 2" xfId="42473" xr:uid="{00000000-0005-0000-0000-0000AEA60000}"/>
    <cellStyle name="Vírgula 5 16 2 2" xfId="42474" xr:uid="{00000000-0005-0000-0000-0000AFA60000}"/>
    <cellStyle name="Vírgula 5 16 2 3" xfId="42475" xr:uid="{00000000-0005-0000-0000-0000B0A60000}"/>
    <cellStyle name="Vírgula 5 16 3" xfId="42476" xr:uid="{00000000-0005-0000-0000-0000B1A60000}"/>
    <cellStyle name="Vírgula 5 16 4" xfId="42477" xr:uid="{00000000-0005-0000-0000-0000B2A60000}"/>
    <cellStyle name="Vírgula 5 17" xfId="42478" xr:uid="{00000000-0005-0000-0000-0000B3A60000}"/>
    <cellStyle name="Vírgula 5 17 2" xfId="42479" xr:uid="{00000000-0005-0000-0000-0000B4A60000}"/>
    <cellStyle name="Vírgula 5 17 2 2" xfId="42480" xr:uid="{00000000-0005-0000-0000-0000B5A60000}"/>
    <cellStyle name="Vírgula 5 17 2 3" xfId="42481" xr:uid="{00000000-0005-0000-0000-0000B6A60000}"/>
    <cellStyle name="Vírgula 5 17 3" xfId="42482" xr:uid="{00000000-0005-0000-0000-0000B7A60000}"/>
    <cellStyle name="Vírgula 5 17 4" xfId="42483" xr:uid="{00000000-0005-0000-0000-0000B8A60000}"/>
    <cellStyle name="Vírgula 5 18" xfId="42484" xr:uid="{00000000-0005-0000-0000-0000B9A60000}"/>
    <cellStyle name="Vírgula 5 19" xfId="42485" xr:uid="{00000000-0005-0000-0000-0000BAA60000}"/>
    <cellStyle name="Vírgula 5 19 2" xfId="42486" xr:uid="{00000000-0005-0000-0000-0000BBA60000}"/>
    <cellStyle name="Vírgula 5 19 3" xfId="42487" xr:uid="{00000000-0005-0000-0000-0000BCA60000}"/>
    <cellStyle name="Vírgula 5 2" xfId="42488" xr:uid="{00000000-0005-0000-0000-0000BDA60000}"/>
    <cellStyle name="Vírgula 5 2 10" xfId="42489" xr:uid="{00000000-0005-0000-0000-0000BEA60000}"/>
    <cellStyle name="Vírgula 5 2 10 10" xfId="42490" xr:uid="{00000000-0005-0000-0000-0000BFA60000}"/>
    <cellStyle name="Vírgula 5 2 10 2" xfId="42491" xr:uid="{00000000-0005-0000-0000-0000C0A60000}"/>
    <cellStyle name="Vírgula 5 2 10 2 2" xfId="42492" xr:uid="{00000000-0005-0000-0000-0000C1A60000}"/>
    <cellStyle name="Vírgula 5 2 10 2 2 2" xfId="42493" xr:uid="{00000000-0005-0000-0000-0000C2A60000}"/>
    <cellStyle name="Vírgula 5 2 10 2 2 2 2" xfId="42494" xr:uid="{00000000-0005-0000-0000-0000C3A60000}"/>
    <cellStyle name="Vírgula 5 2 10 2 2 2 3" xfId="42495" xr:uid="{00000000-0005-0000-0000-0000C4A60000}"/>
    <cellStyle name="Vírgula 5 2 10 2 2 3" xfId="42496" xr:uid="{00000000-0005-0000-0000-0000C5A60000}"/>
    <cellStyle name="Vírgula 5 2 10 2 2 4" xfId="42497" xr:uid="{00000000-0005-0000-0000-0000C6A60000}"/>
    <cellStyle name="Vírgula 5 2 10 2 3" xfId="42498" xr:uid="{00000000-0005-0000-0000-0000C7A60000}"/>
    <cellStyle name="Vírgula 5 2 10 2 3 2" xfId="42499" xr:uid="{00000000-0005-0000-0000-0000C8A60000}"/>
    <cellStyle name="Vírgula 5 2 10 2 3 2 2" xfId="42500" xr:uid="{00000000-0005-0000-0000-0000C9A60000}"/>
    <cellStyle name="Vírgula 5 2 10 2 3 2 3" xfId="42501" xr:uid="{00000000-0005-0000-0000-0000CAA60000}"/>
    <cellStyle name="Vírgula 5 2 10 2 3 3" xfId="42502" xr:uid="{00000000-0005-0000-0000-0000CBA60000}"/>
    <cellStyle name="Vírgula 5 2 10 2 3 4" xfId="42503" xr:uid="{00000000-0005-0000-0000-0000CCA60000}"/>
    <cellStyle name="Vírgula 5 2 10 2 4" xfId="42504" xr:uid="{00000000-0005-0000-0000-0000CDA60000}"/>
    <cellStyle name="Vírgula 5 2 10 2 4 2" xfId="42505" xr:uid="{00000000-0005-0000-0000-0000CEA60000}"/>
    <cellStyle name="Vírgula 5 2 10 2 4 2 2" xfId="42506" xr:uid="{00000000-0005-0000-0000-0000CFA60000}"/>
    <cellStyle name="Vírgula 5 2 10 2 4 2 3" xfId="42507" xr:uid="{00000000-0005-0000-0000-0000D0A60000}"/>
    <cellStyle name="Vírgula 5 2 10 2 4 3" xfId="42508" xr:uid="{00000000-0005-0000-0000-0000D1A60000}"/>
    <cellStyle name="Vírgula 5 2 10 2 4 4" xfId="42509" xr:uid="{00000000-0005-0000-0000-0000D2A60000}"/>
    <cellStyle name="Vírgula 5 2 10 2 5" xfId="42510" xr:uid="{00000000-0005-0000-0000-0000D3A60000}"/>
    <cellStyle name="Vírgula 5 2 10 2 5 2" xfId="42511" xr:uid="{00000000-0005-0000-0000-0000D4A60000}"/>
    <cellStyle name="Vírgula 5 2 10 2 5 3" xfId="42512" xr:uid="{00000000-0005-0000-0000-0000D5A60000}"/>
    <cellStyle name="Vírgula 5 2 10 2 6" xfId="42513" xr:uid="{00000000-0005-0000-0000-0000D6A60000}"/>
    <cellStyle name="Vírgula 5 2 10 2 7" xfId="42514" xr:uid="{00000000-0005-0000-0000-0000D7A60000}"/>
    <cellStyle name="Vírgula 5 2 10 3" xfId="42515" xr:uid="{00000000-0005-0000-0000-0000D8A60000}"/>
    <cellStyle name="Vírgula 5 2 10 3 2" xfId="42516" xr:uid="{00000000-0005-0000-0000-0000D9A60000}"/>
    <cellStyle name="Vírgula 5 2 10 3 2 2" xfId="42517" xr:uid="{00000000-0005-0000-0000-0000DAA60000}"/>
    <cellStyle name="Vírgula 5 2 10 3 2 3" xfId="42518" xr:uid="{00000000-0005-0000-0000-0000DBA60000}"/>
    <cellStyle name="Vírgula 5 2 10 3 3" xfId="42519" xr:uid="{00000000-0005-0000-0000-0000DCA60000}"/>
    <cellStyle name="Vírgula 5 2 10 3 4" xfId="42520" xr:uid="{00000000-0005-0000-0000-0000DDA60000}"/>
    <cellStyle name="Vírgula 5 2 10 4" xfId="42521" xr:uid="{00000000-0005-0000-0000-0000DEA60000}"/>
    <cellStyle name="Vírgula 5 2 10 4 2" xfId="42522" xr:uid="{00000000-0005-0000-0000-0000DFA60000}"/>
    <cellStyle name="Vírgula 5 2 10 4 2 2" xfId="42523" xr:uid="{00000000-0005-0000-0000-0000E0A60000}"/>
    <cellStyle name="Vírgula 5 2 10 4 2 3" xfId="42524" xr:uid="{00000000-0005-0000-0000-0000E1A60000}"/>
    <cellStyle name="Vírgula 5 2 10 4 3" xfId="42525" xr:uid="{00000000-0005-0000-0000-0000E2A60000}"/>
    <cellStyle name="Vírgula 5 2 10 4 4" xfId="42526" xr:uid="{00000000-0005-0000-0000-0000E3A60000}"/>
    <cellStyle name="Vírgula 5 2 10 5" xfId="42527" xr:uid="{00000000-0005-0000-0000-0000E4A60000}"/>
    <cellStyle name="Vírgula 5 2 10 5 2" xfId="42528" xr:uid="{00000000-0005-0000-0000-0000E5A60000}"/>
    <cellStyle name="Vírgula 5 2 10 5 2 2" xfId="42529" xr:uid="{00000000-0005-0000-0000-0000E6A60000}"/>
    <cellStyle name="Vírgula 5 2 10 5 2 3" xfId="42530" xr:uid="{00000000-0005-0000-0000-0000E7A60000}"/>
    <cellStyle name="Vírgula 5 2 10 5 3" xfId="42531" xr:uid="{00000000-0005-0000-0000-0000E8A60000}"/>
    <cellStyle name="Vírgula 5 2 10 5 4" xfId="42532" xr:uid="{00000000-0005-0000-0000-0000E9A60000}"/>
    <cellStyle name="Vírgula 5 2 10 6" xfId="42533" xr:uid="{00000000-0005-0000-0000-0000EAA60000}"/>
    <cellStyle name="Vírgula 5 2 10 6 2" xfId="42534" xr:uid="{00000000-0005-0000-0000-0000EBA60000}"/>
    <cellStyle name="Vírgula 5 2 10 6 3" xfId="42535" xr:uid="{00000000-0005-0000-0000-0000ECA60000}"/>
    <cellStyle name="Vírgula 5 2 10 7" xfId="42536" xr:uid="{00000000-0005-0000-0000-0000EDA60000}"/>
    <cellStyle name="Vírgula 5 2 10 8" xfId="42537" xr:uid="{00000000-0005-0000-0000-0000EEA60000}"/>
    <cellStyle name="Vírgula 5 2 10 9" xfId="42538" xr:uid="{00000000-0005-0000-0000-0000EFA60000}"/>
    <cellStyle name="Vírgula 5 2 11" xfId="42539" xr:uid="{00000000-0005-0000-0000-0000F0A60000}"/>
    <cellStyle name="Vírgula 5 2 11 2" xfId="42540" xr:uid="{00000000-0005-0000-0000-0000F1A60000}"/>
    <cellStyle name="Vírgula 5 2 11 2 2" xfId="42541" xr:uid="{00000000-0005-0000-0000-0000F2A60000}"/>
    <cellStyle name="Vírgula 5 2 11 2 2 2" xfId="42542" xr:uid="{00000000-0005-0000-0000-0000F3A60000}"/>
    <cellStyle name="Vírgula 5 2 11 2 2 3" xfId="42543" xr:uid="{00000000-0005-0000-0000-0000F4A60000}"/>
    <cellStyle name="Vírgula 5 2 11 2 3" xfId="42544" xr:uid="{00000000-0005-0000-0000-0000F5A60000}"/>
    <cellStyle name="Vírgula 5 2 11 2 4" xfId="42545" xr:uid="{00000000-0005-0000-0000-0000F6A60000}"/>
    <cellStyle name="Vírgula 5 2 11 3" xfId="42546" xr:uid="{00000000-0005-0000-0000-0000F7A60000}"/>
    <cellStyle name="Vírgula 5 2 11 3 2" xfId="42547" xr:uid="{00000000-0005-0000-0000-0000F8A60000}"/>
    <cellStyle name="Vírgula 5 2 11 3 2 2" xfId="42548" xr:uid="{00000000-0005-0000-0000-0000F9A60000}"/>
    <cellStyle name="Vírgula 5 2 11 3 2 3" xfId="42549" xr:uid="{00000000-0005-0000-0000-0000FAA60000}"/>
    <cellStyle name="Vírgula 5 2 11 3 3" xfId="42550" xr:uid="{00000000-0005-0000-0000-0000FBA60000}"/>
    <cellStyle name="Vírgula 5 2 11 3 4" xfId="42551" xr:uid="{00000000-0005-0000-0000-0000FCA60000}"/>
    <cellStyle name="Vírgula 5 2 11 4" xfId="42552" xr:uid="{00000000-0005-0000-0000-0000FDA60000}"/>
    <cellStyle name="Vírgula 5 2 11 4 2" xfId="42553" xr:uid="{00000000-0005-0000-0000-0000FEA60000}"/>
    <cellStyle name="Vírgula 5 2 11 4 2 2" xfId="42554" xr:uid="{00000000-0005-0000-0000-0000FFA60000}"/>
    <cellStyle name="Vírgula 5 2 11 4 2 3" xfId="42555" xr:uid="{00000000-0005-0000-0000-000000A70000}"/>
    <cellStyle name="Vírgula 5 2 11 4 3" xfId="42556" xr:uid="{00000000-0005-0000-0000-000001A70000}"/>
    <cellStyle name="Vírgula 5 2 11 4 4" xfId="42557" xr:uid="{00000000-0005-0000-0000-000002A70000}"/>
    <cellStyle name="Vírgula 5 2 11 5" xfId="42558" xr:uid="{00000000-0005-0000-0000-000003A70000}"/>
    <cellStyle name="Vírgula 5 2 11 5 2" xfId="42559" xr:uid="{00000000-0005-0000-0000-000004A70000}"/>
    <cellStyle name="Vírgula 5 2 11 5 3" xfId="42560" xr:uid="{00000000-0005-0000-0000-000005A70000}"/>
    <cellStyle name="Vírgula 5 2 11 6" xfId="42561" xr:uid="{00000000-0005-0000-0000-000006A70000}"/>
    <cellStyle name="Vírgula 5 2 11 7" xfId="42562" xr:uid="{00000000-0005-0000-0000-000007A70000}"/>
    <cellStyle name="Vírgula 5 2 11 8" xfId="42563" xr:uid="{00000000-0005-0000-0000-000008A70000}"/>
    <cellStyle name="Vírgula 5 2 11 9" xfId="42564" xr:uid="{00000000-0005-0000-0000-000009A70000}"/>
    <cellStyle name="Vírgula 5 2 12" xfId="42565" xr:uid="{00000000-0005-0000-0000-00000AA70000}"/>
    <cellStyle name="Vírgula 5 2 12 2" xfId="42566" xr:uid="{00000000-0005-0000-0000-00000BA70000}"/>
    <cellStyle name="Vírgula 5 2 12 2 2" xfId="42567" xr:uid="{00000000-0005-0000-0000-00000CA70000}"/>
    <cellStyle name="Vírgula 5 2 12 2 3" xfId="42568" xr:uid="{00000000-0005-0000-0000-00000DA70000}"/>
    <cellStyle name="Vírgula 5 2 12 3" xfId="42569" xr:uid="{00000000-0005-0000-0000-00000EA70000}"/>
    <cellStyle name="Vírgula 5 2 12 4" xfId="42570" xr:uid="{00000000-0005-0000-0000-00000FA70000}"/>
    <cellStyle name="Vírgula 5 2 13" xfId="42571" xr:uid="{00000000-0005-0000-0000-000010A70000}"/>
    <cellStyle name="Vírgula 5 2 13 2" xfId="42572" xr:uid="{00000000-0005-0000-0000-000011A70000}"/>
    <cellStyle name="Vírgula 5 2 13 2 2" xfId="42573" xr:uid="{00000000-0005-0000-0000-000012A70000}"/>
    <cellStyle name="Vírgula 5 2 13 2 3" xfId="42574" xr:uid="{00000000-0005-0000-0000-000013A70000}"/>
    <cellStyle name="Vírgula 5 2 13 3" xfId="42575" xr:uid="{00000000-0005-0000-0000-000014A70000}"/>
    <cellStyle name="Vírgula 5 2 13 4" xfId="42576" xr:uid="{00000000-0005-0000-0000-000015A70000}"/>
    <cellStyle name="Vírgula 5 2 14" xfId="42577" xr:uid="{00000000-0005-0000-0000-000016A70000}"/>
    <cellStyle name="Vírgula 5 2 14 2" xfId="42578" xr:uid="{00000000-0005-0000-0000-000017A70000}"/>
    <cellStyle name="Vírgula 5 2 14 2 2" xfId="42579" xr:uid="{00000000-0005-0000-0000-000018A70000}"/>
    <cellStyle name="Vírgula 5 2 14 2 3" xfId="42580" xr:uid="{00000000-0005-0000-0000-000019A70000}"/>
    <cellStyle name="Vírgula 5 2 14 3" xfId="42581" xr:uid="{00000000-0005-0000-0000-00001AA70000}"/>
    <cellStyle name="Vírgula 5 2 14 4" xfId="42582" xr:uid="{00000000-0005-0000-0000-00001BA70000}"/>
    <cellStyle name="Vírgula 5 2 15" xfId="42583" xr:uid="{00000000-0005-0000-0000-00001CA70000}"/>
    <cellStyle name="Vírgula 5 2 15 2" xfId="42584" xr:uid="{00000000-0005-0000-0000-00001DA70000}"/>
    <cellStyle name="Vírgula 5 2 15 3" xfId="42585" xr:uid="{00000000-0005-0000-0000-00001EA70000}"/>
    <cellStyle name="Vírgula 5 2 16" xfId="42586" xr:uid="{00000000-0005-0000-0000-00001FA70000}"/>
    <cellStyle name="Vírgula 5 2 17" xfId="42587" xr:uid="{00000000-0005-0000-0000-000020A70000}"/>
    <cellStyle name="Vírgula 5 2 18" xfId="42588" xr:uid="{00000000-0005-0000-0000-000021A70000}"/>
    <cellStyle name="Vírgula 5 2 19" xfId="42589" xr:uid="{00000000-0005-0000-0000-000022A70000}"/>
    <cellStyle name="Vírgula 5 2 2" xfId="42590" xr:uid="{00000000-0005-0000-0000-000023A70000}"/>
    <cellStyle name="Vírgula 5 2 2 10" xfId="42591" xr:uid="{00000000-0005-0000-0000-000024A70000}"/>
    <cellStyle name="Vírgula 5 2 2 11" xfId="42592" xr:uid="{00000000-0005-0000-0000-000025A70000}"/>
    <cellStyle name="Vírgula 5 2 2 12" xfId="42593" xr:uid="{00000000-0005-0000-0000-000026A70000}"/>
    <cellStyle name="Vírgula 5 2 2 13" xfId="42594" xr:uid="{00000000-0005-0000-0000-000027A70000}"/>
    <cellStyle name="Vírgula 5 2 2 2" xfId="42595" xr:uid="{00000000-0005-0000-0000-000028A70000}"/>
    <cellStyle name="Vírgula 5 2 2 2 10" xfId="42596" xr:uid="{00000000-0005-0000-0000-000029A70000}"/>
    <cellStyle name="Vírgula 5 2 2 2 2" xfId="42597" xr:uid="{00000000-0005-0000-0000-00002AA70000}"/>
    <cellStyle name="Vírgula 5 2 2 2 2 2" xfId="42598" xr:uid="{00000000-0005-0000-0000-00002BA70000}"/>
    <cellStyle name="Vírgula 5 2 2 2 2 2 2" xfId="42599" xr:uid="{00000000-0005-0000-0000-00002CA70000}"/>
    <cellStyle name="Vírgula 5 2 2 2 2 2 2 2" xfId="42600" xr:uid="{00000000-0005-0000-0000-00002DA70000}"/>
    <cellStyle name="Vírgula 5 2 2 2 2 2 2 2 2" xfId="42601" xr:uid="{00000000-0005-0000-0000-00002EA70000}"/>
    <cellStyle name="Vírgula 5 2 2 2 2 2 2 2 3" xfId="42602" xr:uid="{00000000-0005-0000-0000-00002FA70000}"/>
    <cellStyle name="Vírgula 5 2 2 2 2 2 2 3" xfId="42603" xr:uid="{00000000-0005-0000-0000-000030A70000}"/>
    <cellStyle name="Vírgula 5 2 2 2 2 2 2 4" xfId="42604" xr:uid="{00000000-0005-0000-0000-000031A70000}"/>
    <cellStyle name="Vírgula 5 2 2 2 2 2 3" xfId="42605" xr:uid="{00000000-0005-0000-0000-000032A70000}"/>
    <cellStyle name="Vírgula 5 2 2 2 2 2 3 2" xfId="42606" xr:uid="{00000000-0005-0000-0000-000033A70000}"/>
    <cellStyle name="Vírgula 5 2 2 2 2 2 3 2 2" xfId="42607" xr:uid="{00000000-0005-0000-0000-000034A70000}"/>
    <cellStyle name="Vírgula 5 2 2 2 2 2 3 2 3" xfId="42608" xr:uid="{00000000-0005-0000-0000-000035A70000}"/>
    <cellStyle name="Vírgula 5 2 2 2 2 2 3 3" xfId="42609" xr:uid="{00000000-0005-0000-0000-000036A70000}"/>
    <cellStyle name="Vírgula 5 2 2 2 2 2 3 4" xfId="42610" xr:uid="{00000000-0005-0000-0000-000037A70000}"/>
    <cellStyle name="Vírgula 5 2 2 2 2 2 4" xfId="42611" xr:uid="{00000000-0005-0000-0000-000038A70000}"/>
    <cellStyle name="Vírgula 5 2 2 2 2 2 4 2" xfId="42612" xr:uid="{00000000-0005-0000-0000-000039A70000}"/>
    <cellStyle name="Vírgula 5 2 2 2 2 2 4 2 2" xfId="42613" xr:uid="{00000000-0005-0000-0000-00003AA70000}"/>
    <cellStyle name="Vírgula 5 2 2 2 2 2 4 2 3" xfId="42614" xr:uid="{00000000-0005-0000-0000-00003BA70000}"/>
    <cellStyle name="Vírgula 5 2 2 2 2 2 4 3" xfId="42615" xr:uid="{00000000-0005-0000-0000-00003CA70000}"/>
    <cellStyle name="Vírgula 5 2 2 2 2 2 4 4" xfId="42616" xr:uid="{00000000-0005-0000-0000-00003DA70000}"/>
    <cellStyle name="Vírgula 5 2 2 2 2 2 5" xfId="42617" xr:uid="{00000000-0005-0000-0000-00003EA70000}"/>
    <cellStyle name="Vírgula 5 2 2 2 2 2 5 2" xfId="42618" xr:uid="{00000000-0005-0000-0000-00003FA70000}"/>
    <cellStyle name="Vírgula 5 2 2 2 2 2 5 3" xfId="42619" xr:uid="{00000000-0005-0000-0000-000040A70000}"/>
    <cellStyle name="Vírgula 5 2 2 2 2 2 6" xfId="42620" xr:uid="{00000000-0005-0000-0000-000041A70000}"/>
    <cellStyle name="Vírgula 5 2 2 2 2 2 7" xfId="42621" xr:uid="{00000000-0005-0000-0000-000042A70000}"/>
    <cellStyle name="Vírgula 5 2 2 2 2 3" xfId="42622" xr:uid="{00000000-0005-0000-0000-000043A70000}"/>
    <cellStyle name="Vírgula 5 2 2 2 2 3 2" xfId="42623" xr:uid="{00000000-0005-0000-0000-000044A70000}"/>
    <cellStyle name="Vírgula 5 2 2 2 2 3 2 2" xfId="42624" xr:uid="{00000000-0005-0000-0000-000045A70000}"/>
    <cellStyle name="Vírgula 5 2 2 2 2 3 2 3" xfId="42625" xr:uid="{00000000-0005-0000-0000-000046A70000}"/>
    <cellStyle name="Vírgula 5 2 2 2 2 3 3" xfId="42626" xr:uid="{00000000-0005-0000-0000-000047A70000}"/>
    <cellStyle name="Vírgula 5 2 2 2 2 3 4" xfId="42627" xr:uid="{00000000-0005-0000-0000-000048A70000}"/>
    <cellStyle name="Vírgula 5 2 2 2 2 4" xfId="42628" xr:uid="{00000000-0005-0000-0000-000049A70000}"/>
    <cellStyle name="Vírgula 5 2 2 2 2 4 2" xfId="42629" xr:uid="{00000000-0005-0000-0000-00004AA70000}"/>
    <cellStyle name="Vírgula 5 2 2 2 2 4 2 2" xfId="42630" xr:uid="{00000000-0005-0000-0000-00004BA70000}"/>
    <cellStyle name="Vírgula 5 2 2 2 2 4 2 3" xfId="42631" xr:uid="{00000000-0005-0000-0000-00004CA70000}"/>
    <cellStyle name="Vírgula 5 2 2 2 2 4 3" xfId="42632" xr:uid="{00000000-0005-0000-0000-00004DA70000}"/>
    <cellStyle name="Vírgula 5 2 2 2 2 4 4" xfId="42633" xr:uid="{00000000-0005-0000-0000-00004EA70000}"/>
    <cellStyle name="Vírgula 5 2 2 2 2 5" xfId="42634" xr:uid="{00000000-0005-0000-0000-00004FA70000}"/>
    <cellStyle name="Vírgula 5 2 2 2 2 5 2" xfId="42635" xr:uid="{00000000-0005-0000-0000-000050A70000}"/>
    <cellStyle name="Vírgula 5 2 2 2 2 5 2 2" xfId="42636" xr:uid="{00000000-0005-0000-0000-000051A70000}"/>
    <cellStyle name="Vírgula 5 2 2 2 2 5 2 3" xfId="42637" xr:uid="{00000000-0005-0000-0000-000052A70000}"/>
    <cellStyle name="Vírgula 5 2 2 2 2 5 3" xfId="42638" xr:uid="{00000000-0005-0000-0000-000053A70000}"/>
    <cellStyle name="Vírgula 5 2 2 2 2 5 4" xfId="42639" xr:uid="{00000000-0005-0000-0000-000054A70000}"/>
    <cellStyle name="Vírgula 5 2 2 2 2 6" xfId="42640" xr:uid="{00000000-0005-0000-0000-000055A70000}"/>
    <cellStyle name="Vírgula 5 2 2 2 2 6 2" xfId="42641" xr:uid="{00000000-0005-0000-0000-000056A70000}"/>
    <cellStyle name="Vírgula 5 2 2 2 2 6 3" xfId="42642" xr:uid="{00000000-0005-0000-0000-000057A70000}"/>
    <cellStyle name="Vírgula 5 2 2 2 2 7" xfId="42643" xr:uid="{00000000-0005-0000-0000-000058A70000}"/>
    <cellStyle name="Vírgula 5 2 2 2 2 8" xfId="42644" xr:uid="{00000000-0005-0000-0000-000059A70000}"/>
    <cellStyle name="Vírgula 5 2 2 2 2 9" xfId="42645" xr:uid="{00000000-0005-0000-0000-00005AA70000}"/>
    <cellStyle name="Vírgula 5 2 2 2 3" xfId="42646" xr:uid="{00000000-0005-0000-0000-00005BA70000}"/>
    <cellStyle name="Vírgula 5 2 2 2 3 2" xfId="42647" xr:uid="{00000000-0005-0000-0000-00005CA70000}"/>
    <cellStyle name="Vírgula 5 2 2 2 3 2 2" xfId="42648" xr:uid="{00000000-0005-0000-0000-00005DA70000}"/>
    <cellStyle name="Vírgula 5 2 2 2 3 2 2 2" xfId="42649" xr:uid="{00000000-0005-0000-0000-00005EA70000}"/>
    <cellStyle name="Vírgula 5 2 2 2 3 2 2 3" xfId="42650" xr:uid="{00000000-0005-0000-0000-00005FA70000}"/>
    <cellStyle name="Vírgula 5 2 2 2 3 2 3" xfId="42651" xr:uid="{00000000-0005-0000-0000-000060A70000}"/>
    <cellStyle name="Vírgula 5 2 2 2 3 2 4" xfId="42652" xr:uid="{00000000-0005-0000-0000-000061A70000}"/>
    <cellStyle name="Vírgula 5 2 2 2 3 3" xfId="42653" xr:uid="{00000000-0005-0000-0000-000062A70000}"/>
    <cellStyle name="Vírgula 5 2 2 2 3 3 2" xfId="42654" xr:uid="{00000000-0005-0000-0000-000063A70000}"/>
    <cellStyle name="Vírgula 5 2 2 2 3 3 2 2" xfId="42655" xr:uid="{00000000-0005-0000-0000-000064A70000}"/>
    <cellStyle name="Vírgula 5 2 2 2 3 3 2 3" xfId="42656" xr:uid="{00000000-0005-0000-0000-000065A70000}"/>
    <cellStyle name="Vírgula 5 2 2 2 3 3 3" xfId="42657" xr:uid="{00000000-0005-0000-0000-000066A70000}"/>
    <cellStyle name="Vírgula 5 2 2 2 3 3 4" xfId="42658" xr:uid="{00000000-0005-0000-0000-000067A70000}"/>
    <cellStyle name="Vírgula 5 2 2 2 3 4" xfId="42659" xr:uid="{00000000-0005-0000-0000-000068A70000}"/>
    <cellStyle name="Vírgula 5 2 2 2 3 4 2" xfId="42660" xr:uid="{00000000-0005-0000-0000-000069A70000}"/>
    <cellStyle name="Vírgula 5 2 2 2 3 4 2 2" xfId="42661" xr:uid="{00000000-0005-0000-0000-00006AA70000}"/>
    <cellStyle name="Vírgula 5 2 2 2 3 4 2 3" xfId="42662" xr:uid="{00000000-0005-0000-0000-00006BA70000}"/>
    <cellStyle name="Vírgula 5 2 2 2 3 4 3" xfId="42663" xr:uid="{00000000-0005-0000-0000-00006CA70000}"/>
    <cellStyle name="Vírgula 5 2 2 2 3 4 4" xfId="42664" xr:uid="{00000000-0005-0000-0000-00006DA70000}"/>
    <cellStyle name="Vírgula 5 2 2 2 3 5" xfId="42665" xr:uid="{00000000-0005-0000-0000-00006EA70000}"/>
    <cellStyle name="Vírgula 5 2 2 2 3 5 2" xfId="42666" xr:uid="{00000000-0005-0000-0000-00006FA70000}"/>
    <cellStyle name="Vírgula 5 2 2 2 3 5 3" xfId="42667" xr:uid="{00000000-0005-0000-0000-000070A70000}"/>
    <cellStyle name="Vírgula 5 2 2 2 3 6" xfId="42668" xr:uid="{00000000-0005-0000-0000-000071A70000}"/>
    <cellStyle name="Vírgula 5 2 2 2 3 7" xfId="42669" xr:uid="{00000000-0005-0000-0000-000072A70000}"/>
    <cellStyle name="Vírgula 5 2 2 2 4" xfId="42670" xr:uid="{00000000-0005-0000-0000-000073A70000}"/>
    <cellStyle name="Vírgula 5 2 2 2 4 2" xfId="42671" xr:uid="{00000000-0005-0000-0000-000074A70000}"/>
    <cellStyle name="Vírgula 5 2 2 2 4 2 2" xfId="42672" xr:uid="{00000000-0005-0000-0000-000075A70000}"/>
    <cellStyle name="Vírgula 5 2 2 2 4 2 3" xfId="42673" xr:uid="{00000000-0005-0000-0000-000076A70000}"/>
    <cellStyle name="Vírgula 5 2 2 2 4 3" xfId="42674" xr:uid="{00000000-0005-0000-0000-000077A70000}"/>
    <cellStyle name="Vírgula 5 2 2 2 4 4" xfId="42675" xr:uid="{00000000-0005-0000-0000-000078A70000}"/>
    <cellStyle name="Vírgula 5 2 2 2 5" xfId="42676" xr:uid="{00000000-0005-0000-0000-000079A70000}"/>
    <cellStyle name="Vírgula 5 2 2 2 5 2" xfId="42677" xr:uid="{00000000-0005-0000-0000-00007AA70000}"/>
    <cellStyle name="Vírgula 5 2 2 2 5 2 2" xfId="42678" xr:uid="{00000000-0005-0000-0000-00007BA70000}"/>
    <cellStyle name="Vírgula 5 2 2 2 5 2 3" xfId="42679" xr:uid="{00000000-0005-0000-0000-00007CA70000}"/>
    <cellStyle name="Vírgula 5 2 2 2 5 3" xfId="42680" xr:uid="{00000000-0005-0000-0000-00007DA70000}"/>
    <cellStyle name="Vírgula 5 2 2 2 5 4" xfId="42681" xr:uid="{00000000-0005-0000-0000-00007EA70000}"/>
    <cellStyle name="Vírgula 5 2 2 2 6" xfId="42682" xr:uid="{00000000-0005-0000-0000-00007FA70000}"/>
    <cellStyle name="Vírgula 5 2 2 2 6 2" xfId="42683" xr:uid="{00000000-0005-0000-0000-000080A70000}"/>
    <cellStyle name="Vírgula 5 2 2 2 6 2 2" xfId="42684" xr:uid="{00000000-0005-0000-0000-000081A70000}"/>
    <cellStyle name="Vírgula 5 2 2 2 6 2 3" xfId="42685" xr:uid="{00000000-0005-0000-0000-000082A70000}"/>
    <cellStyle name="Vírgula 5 2 2 2 6 3" xfId="42686" xr:uid="{00000000-0005-0000-0000-000083A70000}"/>
    <cellStyle name="Vírgula 5 2 2 2 6 4" xfId="42687" xr:uid="{00000000-0005-0000-0000-000084A70000}"/>
    <cellStyle name="Vírgula 5 2 2 2 7" xfId="42688" xr:uid="{00000000-0005-0000-0000-000085A70000}"/>
    <cellStyle name="Vírgula 5 2 2 2 7 2" xfId="42689" xr:uid="{00000000-0005-0000-0000-000086A70000}"/>
    <cellStyle name="Vírgula 5 2 2 2 7 3" xfId="42690" xr:uid="{00000000-0005-0000-0000-000087A70000}"/>
    <cellStyle name="Vírgula 5 2 2 2 8" xfId="42691" xr:uid="{00000000-0005-0000-0000-000088A70000}"/>
    <cellStyle name="Vírgula 5 2 2 2 9" xfId="42692" xr:uid="{00000000-0005-0000-0000-000089A70000}"/>
    <cellStyle name="Vírgula 5 2 2 3" xfId="42693" xr:uid="{00000000-0005-0000-0000-00008AA70000}"/>
    <cellStyle name="Vírgula 5 2 2 3 10" xfId="42694" xr:uid="{00000000-0005-0000-0000-00008BA70000}"/>
    <cellStyle name="Vírgula 5 2 2 3 2" xfId="42695" xr:uid="{00000000-0005-0000-0000-00008CA70000}"/>
    <cellStyle name="Vírgula 5 2 2 3 2 2" xfId="42696" xr:uid="{00000000-0005-0000-0000-00008DA70000}"/>
    <cellStyle name="Vírgula 5 2 2 3 2 2 2" xfId="42697" xr:uid="{00000000-0005-0000-0000-00008EA70000}"/>
    <cellStyle name="Vírgula 5 2 2 3 2 2 2 2" xfId="42698" xr:uid="{00000000-0005-0000-0000-00008FA70000}"/>
    <cellStyle name="Vírgula 5 2 2 3 2 2 2 3" xfId="42699" xr:uid="{00000000-0005-0000-0000-000090A70000}"/>
    <cellStyle name="Vírgula 5 2 2 3 2 2 3" xfId="42700" xr:uid="{00000000-0005-0000-0000-000091A70000}"/>
    <cellStyle name="Vírgula 5 2 2 3 2 2 4" xfId="42701" xr:uid="{00000000-0005-0000-0000-000092A70000}"/>
    <cellStyle name="Vírgula 5 2 2 3 2 3" xfId="42702" xr:uid="{00000000-0005-0000-0000-000093A70000}"/>
    <cellStyle name="Vírgula 5 2 2 3 2 3 2" xfId="42703" xr:uid="{00000000-0005-0000-0000-000094A70000}"/>
    <cellStyle name="Vírgula 5 2 2 3 2 3 2 2" xfId="42704" xr:uid="{00000000-0005-0000-0000-000095A70000}"/>
    <cellStyle name="Vírgula 5 2 2 3 2 3 2 3" xfId="42705" xr:uid="{00000000-0005-0000-0000-000096A70000}"/>
    <cellStyle name="Vírgula 5 2 2 3 2 3 3" xfId="42706" xr:uid="{00000000-0005-0000-0000-000097A70000}"/>
    <cellStyle name="Vírgula 5 2 2 3 2 3 4" xfId="42707" xr:uid="{00000000-0005-0000-0000-000098A70000}"/>
    <cellStyle name="Vírgula 5 2 2 3 2 4" xfId="42708" xr:uid="{00000000-0005-0000-0000-000099A70000}"/>
    <cellStyle name="Vírgula 5 2 2 3 2 4 2" xfId="42709" xr:uid="{00000000-0005-0000-0000-00009AA70000}"/>
    <cellStyle name="Vírgula 5 2 2 3 2 4 2 2" xfId="42710" xr:uid="{00000000-0005-0000-0000-00009BA70000}"/>
    <cellStyle name="Vírgula 5 2 2 3 2 4 2 3" xfId="42711" xr:uid="{00000000-0005-0000-0000-00009CA70000}"/>
    <cellStyle name="Vírgula 5 2 2 3 2 4 3" xfId="42712" xr:uid="{00000000-0005-0000-0000-00009DA70000}"/>
    <cellStyle name="Vírgula 5 2 2 3 2 4 4" xfId="42713" xr:uid="{00000000-0005-0000-0000-00009EA70000}"/>
    <cellStyle name="Vírgula 5 2 2 3 2 5" xfId="42714" xr:uid="{00000000-0005-0000-0000-00009FA70000}"/>
    <cellStyle name="Vírgula 5 2 2 3 2 5 2" xfId="42715" xr:uid="{00000000-0005-0000-0000-0000A0A70000}"/>
    <cellStyle name="Vírgula 5 2 2 3 2 5 3" xfId="42716" xr:uid="{00000000-0005-0000-0000-0000A1A70000}"/>
    <cellStyle name="Vírgula 5 2 2 3 2 6" xfId="42717" xr:uid="{00000000-0005-0000-0000-0000A2A70000}"/>
    <cellStyle name="Vírgula 5 2 2 3 2 7" xfId="42718" xr:uid="{00000000-0005-0000-0000-0000A3A70000}"/>
    <cellStyle name="Vírgula 5 2 2 3 3" xfId="42719" xr:uid="{00000000-0005-0000-0000-0000A4A70000}"/>
    <cellStyle name="Vírgula 5 2 2 3 4" xfId="42720" xr:uid="{00000000-0005-0000-0000-0000A5A70000}"/>
    <cellStyle name="Vírgula 5 2 2 3 4 2" xfId="42721" xr:uid="{00000000-0005-0000-0000-0000A6A70000}"/>
    <cellStyle name="Vírgula 5 2 2 3 4 2 2" xfId="42722" xr:uid="{00000000-0005-0000-0000-0000A7A70000}"/>
    <cellStyle name="Vírgula 5 2 2 3 4 2 3" xfId="42723" xr:uid="{00000000-0005-0000-0000-0000A8A70000}"/>
    <cellStyle name="Vírgula 5 2 2 3 4 3" xfId="42724" xr:uid="{00000000-0005-0000-0000-0000A9A70000}"/>
    <cellStyle name="Vírgula 5 2 2 3 4 4" xfId="42725" xr:uid="{00000000-0005-0000-0000-0000AAA70000}"/>
    <cellStyle name="Vírgula 5 2 2 3 5" xfId="42726" xr:uid="{00000000-0005-0000-0000-0000ABA70000}"/>
    <cellStyle name="Vírgula 5 2 2 3 5 2" xfId="42727" xr:uid="{00000000-0005-0000-0000-0000ACA70000}"/>
    <cellStyle name="Vírgula 5 2 2 3 5 2 2" xfId="42728" xr:uid="{00000000-0005-0000-0000-0000ADA70000}"/>
    <cellStyle name="Vírgula 5 2 2 3 5 2 3" xfId="42729" xr:uid="{00000000-0005-0000-0000-0000AEA70000}"/>
    <cellStyle name="Vírgula 5 2 2 3 5 3" xfId="42730" xr:uid="{00000000-0005-0000-0000-0000AFA70000}"/>
    <cellStyle name="Vírgula 5 2 2 3 5 4" xfId="42731" xr:uid="{00000000-0005-0000-0000-0000B0A70000}"/>
    <cellStyle name="Vírgula 5 2 2 3 6" xfId="42732" xr:uid="{00000000-0005-0000-0000-0000B1A70000}"/>
    <cellStyle name="Vírgula 5 2 2 3 6 2" xfId="42733" xr:uid="{00000000-0005-0000-0000-0000B2A70000}"/>
    <cellStyle name="Vírgula 5 2 2 3 6 2 2" xfId="42734" xr:uid="{00000000-0005-0000-0000-0000B3A70000}"/>
    <cellStyle name="Vírgula 5 2 2 3 6 2 3" xfId="42735" xr:uid="{00000000-0005-0000-0000-0000B4A70000}"/>
    <cellStyle name="Vírgula 5 2 2 3 6 3" xfId="42736" xr:uid="{00000000-0005-0000-0000-0000B5A70000}"/>
    <cellStyle name="Vírgula 5 2 2 3 6 4" xfId="42737" xr:uid="{00000000-0005-0000-0000-0000B6A70000}"/>
    <cellStyle name="Vírgula 5 2 2 3 7" xfId="42738" xr:uid="{00000000-0005-0000-0000-0000B7A70000}"/>
    <cellStyle name="Vírgula 5 2 2 3 7 2" xfId="42739" xr:uid="{00000000-0005-0000-0000-0000B8A70000}"/>
    <cellStyle name="Vírgula 5 2 2 3 7 3" xfId="42740" xr:uid="{00000000-0005-0000-0000-0000B9A70000}"/>
    <cellStyle name="Vírgula 5 2 2 3 8" xfId="42741" xr:uid="{00000000-0005-0000-0000-0000BAA70000}"/>
    <cellStyle name="Vírgula 5 2 2 3 9" xfId="42742" xr:uid="{00000000-0005-0000-0000-0000BBA70000}"/>
    <cellStyle name="Vírgula 5 2 2 4" xfId="42743" xr:uid="{00000000-0005-0000-0000-0000BCA70000}"/>
    <cellStyle name="Vírgula 5 2 2 4 2" xfId="42744" xr:uid="{00000000-0005-0000-0000-0000BDA70000}"/>
    <cellStyle name="Vírgula 5 2 2 4 2 2" xfId="42745" xr:uid="{00000000-0005-0000-0000-0000BEA70000}"/>
    <cellStyle name="Vírgula 5 2 2 4 2 2 2" xfId="42746" xr:uid="{00000000-0005-0000-0000-0000BFA70000}"/>
    <cellStyle name="Vírgula 5 2 2 4 2 2 2 2" xfId="42747" xr:uid="{00000000-0005-0000-0000-0000C0A70000}"/>
    <cellStyle name="Vírgula 5 2 2 4 2 2 2 3" xfId="42748" xr:uid="{00000000-0005-0000-0000-0000C1A70000}"/>
    <cellStyle name="Vírgula 5 2 2 4 2 2 3" xfId="42749" xr:uid="{00000000-0005-0000-0000-0000C2A70000}"/>
    <cellStyle name="Vírgula 5 2 2 4 2 2 4" xfId="42750" xr:uid="{00000000-0005-0000-0000-0000C3A70000}"/>
    <cellStyle name="Vírgula 5 2 2 4 2 3" xfId="42751" xr:uid="{00000000-0005-0000-0000-0000C4A70000}"/>
    <cellStyle name="Vírgula 5 2 2 4 2 3 2" xfId="42752" xr:uid="{00000000-0005-0000-0000-0000C5A70000}"/>
    <cellStyle name="Vírgula 5 2 2 4 2 3 2 2" xfId="42753" xr:uid="{00000000-0005-0000-0000-0000C6A70000}"/>
    <cellStyle name="Vírgula 5 2 2 4 2 3 2 3" xfId="42754" xr:uid="{00000000-0005-0000-0000-0000C7A70000}"/>
    <cellStyle name="Vírgula 5 2 2 4 2 3 3" xfId="42755" xr:uid="{00000000-0005-0000-0000-0000C8A70000}"/>
    <cellStyle name="Vírgula 5 2 2 4 2 3 4" xfId="42756" xr:uid="{00000000-0005-0000-0000-0000C9A70000}"/>
    <cellStyle name="Vírgula 5 2 2 4 2 4" xfId="42757" xr:uid="{00000000-0005-0000-0000-0000CAA70000}"/>
    <cellStyle name="Vírgula 5 2 2 4 2 4 2" xfId="42758" xr:uid="{00000000-0005-0000-0000-0000CBA70000}"/>
    <cellStyle name="Vírgula 5 2 2 4 2 4 2 2" xfId="42759" xr:uid="{00000000-0005-0000-0000-0000CCA70000}"/>
    <cellStyle name="Vírgula 5 2 2 4 2 4 2 3" xfId="42760" xr:uid="{00000000-0005-0000-0000-0000CDA70000}"/>
    <cellStyle name="Vírgula 5 2 2 4 2 4 3" xfId="42761" xr:uid="{00000000-0005-0000-0000-0000CEA70000}"/>
    <cellStyle name="Vírgula 5 2 2 4 2 4 4" xfId="42762" xr:uid="{00000000-0005-0000-0000-0000CFA70000}"/>
    <cellStyle name="Vírgula 5 2 2 4 2 5" xfId="42763" xr:uid="{00000000-0005-0000-0000-0000D0A70000}"/>
    <cellStyle name="Vírgula 5 2 2 4 2 5 2" xfId="42764" xr:uid="{00000000-0005-0000-0000-0000D1A70000}"/>
    <cellStyle name="Vírgula 5 2 2 4 2 5 3" xfId="42765" xr:uid="{00000000-0005-0000-0000-0000D2A70000}"/>
    <cellStyle name="Vírgula 5 2 2 4 2 6" xfId="42766" xr:uid="{00000000-0005-0000-0000-0000D3A70000}"/>
    <cellStyle name="Vírgula 5 2 2 4 2 7" xfId="42767" xr:uid="{00000000-0005-0000-0000-0000D4A70000}"/>
    <cellStyle name="Vírgula 5 2 2 4 2 8" xfId="42768" xr:uid="{00000000-0005-0000-0000-0000D5A70000}"/>
    <cellStyle name="Vírgula 5 2 2 4 3" xfId="42769" xr:uid="{00000000-0005-0000-0000-0000D6A70000}"/>
    <cellStyle name="Vírgula 5 2 2 4 3 2" xfId="42770" xr:uid="{00000000-0005-0000-0000-0000D7A70000}"/>
    <cellStyle name="Vírgula 5 2 2 4 3 2 2" xfId="42771" xr:uid="{00000000-0005-0000-0000-0000D8A70000}"/>
    <cellStyle name="Vírgula 5 2 2 4 3 2 3" xfId="42772" xr:uid="{00000000-0005-0000-0000-0000D9A70000}"/>
    <cellStyle name="Vírgula 5 2 2 4 3 3" xfId="42773" xr:uid="{00000000-0005-0000-0000-0000DAA70000}"/>
    <cellStyle name="Vírgula 5 2 2 4 3 4" xfId="42774" xr:uid="{00000000-0005-0000-0000-0000DBA70000}"/>
    <cellStyle name="Vírgula 5 2 2 4 4" xfId="42775" xr:uid="{00000000-0005-0000-0000-0000DCA70000}"/>
    <cellStyle name="Vírgula 5 2 2 4 4 2" xfId="42776" xr:uid="{00000000-0005-0000-0000-0000DDA70000}"/>
    <cellStyle name="Vírgula 5 2 2 4 4 2 2" xfId="42777" xr:uid="{00000000-0005-0000-0000-0000DEA70000}"/>
    <cellStyle name="Vírgula 5 2 2 4 4 2 3" xfId="42778" xr:uid="{00000000-0005-0000-0000-0000DFA70000}"/>
    <cellStyle name="Vírgula 5 2 2 4 4 3" xfId="42779" xr:uid="{00000000-0005-0000-0000-0000E0A70000}"/>
    <cellStyle name="Vírgula 5 2 2 4 4 4" xfId="42780" xr:uid="{00000000-0005-0000-0000-0000E1A70000}"/>
    <cellStyle name="Vírgula 5 2 2 4 5" xfId="42781" xr:uid="{00000000-0005-0000-0000-0000E2A70000}"/>
    <cellStyle name="Vírgula 5 2 2 4 5 2" xfId="42782" xr:uid="{00000000-0005-0000-0000-0000E3A70000}"/>
    <cellStyle name="Vírgula 5 2 2 4 5 2 2" xfId="42783" xr:uid="{00000000-0005-0000-0000-0000E4A70000}"/>
    <cellStyle name="Vírgula 5 2 2 4 5 2 3" xfId="42784" xr:uid="{00000000-0005-0000-0000-0000E5A70000}"/>
    <cellStyle name="Vírgula 5 2 2 4 5 3" xfId="42785" xr:uid="{00000000-0005-0000-0000-0000E6A70000}"/>
    <cellStyle name="Vírgula 5 2 2 4 5 4" xfId="42786" xr:uid="{00000000-0005-0000-0000-0000E7A70000}"/>
    <cellStyle name="Vírgula 5 2 2 4 6" xfId="42787" xr:uid="{00000000-0005-0000-0000-0000E8A70000}"/>
    <cellStyle name="Vírgula 5 2 2 4 6 2" xfId="42788" xr:uid="{00000000-0005-0000-0000-0000E9A70000}"/>
    <cellStyle name="Vírgula 5 2 2 4 6 3" xfId="42789" xr:uid="{00000000-0005-0000-0000-0000EAA70000}"/>
    <cellStyle name="Vírgula 5 2 2 4 7" xfId="42790" xr:uid="{00000000-0005-0000-0000-0000EBA70000}"/>
    <cellStyle name="Vírgula 5 2 2 4 8" xfId="42791" xr:uid="{00000000-0005-0000-0000-0000ECA70000}"/>
    <cellStyle name="Vírgula 5 2 2 4 9" xfId="42792" xr:uid="{00000000-0005-0000-0000-0000EDA70000}"/>
    <cellStyle name="Vírgula 5 2 2 5" xfId="42793" xr:uid="{00000000-0005-0000-0000-0000EEA70000}"/>
    <cellStyle name="Vírgula 5 2 2 5 2" xfId="42794" xr:uid="{00000000-0005-0000-0000-0000EFA70000}"/>
    <cellStyle name="Vírgula 5 2 2 5 2 2" xfId="42795" xr:uid="{00000000-0005-0000-0000-0000F0A70000}"/>
    <cellStyle name="Vírgula 5 2 2 5 2 2 2" xfId="42796" xr:uid="{00000000-0005-0000-0000-0000F1A70000}"/>
    <cellStyle name="Vírgula 5 2 2 5 2 2 3" xfId="42797" xr:uid="{00000000-0005-0000-0000-0000F2A70000}"/>
    <cellStyle name="Vírgula 5 2 2 5 2 3" xfId="42798" xr:uid="{00000000-0005-0000-0000-0000F3A70000}"/>
    <cellStyle name="Vírgula 5 2 2 5 2 4" xfId="42799" xr:uid="{00000000-0005-0000-0000-0000F4A70000}"/>
    <cellStyle name="Vírgula 5 2 2 5 3" xfId="42800" xr:uid="{00000000-0005-0000-0000-0000F5A70000}"/>
    <cellStyle name="Vírgula 5 2 2 5 3 2" xfId="42801" xr:uid="{00000000-0005-0000-0000-0000F6A70000}"/>
    <cellStyle name="Vírgula 5 2 2 5 3 2 2" xfId="42802" xr:uid="{00000000-0005-0000-0000-0000F7A70000}"/>
    <cellStyle name="Vírgula 5 2 2 5 3 2 3" xfId="42803" xr:uid="{00000000-0005-0000-0000-0000F8A70000}"/>
    <cellStyle name="Vírgula 5 2 2 5 3 3" xfId="42804" xr:uid="{00000000-0005-0000-0000-0000F9A70000}"/>
    <cellStyle name="Vírgula 5 2 2 5 3 4" xfId="42805" xr:uid="{00000000-0005-0000-0000-0000FAA70000}"/>
    <cellStyle name="Vírgula 5 2 2 5 4" xfId="42806" xr:uid="{00000000-0005-0000-0000-0000FBA70000}"/>
    <cellStyle name="Vírgula 5 2 2 5 4 2" xfId="42807" xr:uid="{00000000-0005-0000-0000-0000FCA70000}"/>
    <cellStyle name="Vírgula 5 2 2 5 4 2 2" xfId="42808" xr:uid="{00000000-0005-0000-0000-0000FDA70000}"/>
    <cellStyle name="Vírgula 5 2 2 5 4 2 3" xfId="42809" xr:uid="{00000000-0005-0000-0000-0000FEA70000}"/>
    <cellStyle name="Vírgula 5 2 2 5 4 3" xfId="42810" xr:uid="{00000000-0005-0000-0000-0000FFA70000}"/>
    <cellStyle name="Vírgula 5 2 2 5 4 4" xfId="42811" xr:uid="{00000000-0005-0000-0000-000000A80000}"/>
    <cellStyle name="Vírgula 5 2 2 5 5" xfId="42812" xr:uid="{00000000-0005-0000-0000-000001A80000}"/>
    <cellStyle name="Vírgula 5 2 2 5 5 2" xfId="42813" xr:uid="{00000000-0005-0000-0000-000002A80000}"/>
    <cellStyle name="Vírgula 5 2 2 5 5 3" xfId="42814" xr:uid="{00000000-0005-0000-0000-000003A80000}"/>
    <cellStyle name="Vírgula 5 2 2 5 6" xfId="42815" xr:uid="{00000000-0005-0000-0000-000004A80000}"/>
    <cellStyle name="Vírgula 5 2 2 5 7" xfId="42816" xr:uid="{00000000-0005-0000-0000-000005A80000}"/>
    <cellStyle name="Vírgula 5 2 2 5 8" xfId="42817" xr:uid="{00000000-0005-0000-0000-000006A80000}"/>
    <cellStyle name="Vírgula 5 2 2 5 9" xfId="42818" xr:uid="{00000000-0005-0000-0000-000007A80000}"/>
    <cellStyle name="Vírgula 5 2 2 6" xfId="42819" xr:uid="{00000000-0005-0000-0000-000008A80000}"/>
    <cellStyle name="Vírgula 5 2 2 6 2" xfId="42820" xr:uid="{00000000-0005-0000-0000-000009A80000}"/>
    <cellStyle name="Vírgula 5 2 2 6 2 2" xfId="42821" xr:uid="{00000000-0005-0000-0000-00000AA80000}"/>
    <cellStyle name="Vírgula 5 2 2 6 2 3" xfId="42822" xr:uid="{00000000-0005-0000-0000-00000BA80000}"/>
    <cellStyle name="Vírgula 5 2 2 6 3" xfId="42823" xr:uid="{00000000-0005-0000-0000-00000CA80000}"/>
    <cellStyle name="Vírgula 5 2 2 6 4" xfId="42824" xr:uid="{00000000-0005-0000-0000-00000DA80000}"/>
    <cellStyle name="Vírgula 5 2 2 7" xfId="42825" xr:uid="{00000000-0005-0000-0000-00000EA80000}"/>
    <cellStyle name="Vírgula 5 2 2 7 2" xfId="42826" xr:uid="{00000000-0005-0000-0000-00000FA80000}"/>
    <cellStyle name="Vírgula 5 2 2 7 2 2" xfId="42827" xr:uid="{00000000-0005-0000-0000-000010A80000}"/>
    <cellStyle name="Vírgula 5 2 2 7 2 3" xfId="42828" xr:uid="{00000000-0005-0000-0000-000011A80000}"/>
    <cellStyle name="Vírgula 5 2 2 7 3" xfId="42829" xr:uid="{00000000-0005-0000-0000-000012A80000}"/>
    <cellStyle name="Vírgula 5 2 2 7 4" xfId="42830" xr:uid="{00000000-0005-0000-0000-000013A80000}"/>
    <cellStyle name="Vírgula 5 2 2 8" xfId="42831" xr:uid="{00000000-0005-0000-0000-000014A80000}"/>
    <cellStyle name="Vírgula 5 2 2 8 2" xfId="42832" xr:uid="{00000000-0005-0000-0000-000015A80000}"/>
    <cellStyle name="Vírgula 5 2 2 8 2 2" xfId="42833" xr:uid="{00000000-0005-0000-0000-000016A80000}"/>
    <cellStyle name="Vírgula 5 2 2 8 2 3" xfId="42834" xr:uid="{00000000-0005-0000-0000-000017A80000}"/>
    <cellStyle name="Vírgula 5 2 2 8 3" xfId="42835" xr:uid="{00000000-0005-0000-0000-000018A80000}"/>
    <cellStyle name="Vírgula 5 2 2 8 4" xfId="42836" xr:uid="{00000000-0005-0000-0000-000019A80000}"/>
    <cellStyle name="Vírgula 5 2 2 9" xfId="42837" xr:uid="{00000000-0005-0000-0000-00001AA80000}"/>
    <cellStyle name="Vírgula 5 2 2 9 2" xfId="42838" xr:uid="{00000000-0005-0000-0000-00001BA80000}"/>
    <cellStyle name="Vírgula 5 2 2 9 3" xfId="42839" xr:uid="{00000000-0005-0000-0000-00001CA80000}"/>
    <cellStyle name="Vírgula 5 2 20" xfId="42840" xr:uid="{00000000-0005-0000-0000-00001DA80000}"/>
    <cellStyle name="Vírgula 5 2 21" xfId="42841" xr:uid="{00000000-0005-0000-0000-00001EA80000}"/>
    <cellStyle name="Vírgula 5 2 22" xfId="42842" xr:uid="{00000000-0005-0000-0000-00001FA80000}"/>
    <cellStyle name="Vírgula 5 2 23" xfId="42843" xr:uid="{00000000-0005-0000-0000-000020A80000}"/>
    <cellStyle name="Vírgula 5 2 3" xfId="42844" xr:uid="{00000000-0005-0000-0000-000021A80000}"/>
    <cellStyle name="Vírgula 5 2 3 10" xfId="42845" xr:uid="{00000000-0005-0000-0000-000022A80000}"/>
    <cellStyle name="Vírgula 5 2 3 11" xfId="42846" xr:uid="{00000000-0005-0000-0000-000023A80000}"/>
    <cellStyle name="Vírgula 5 2 3 2" xfId="42847" xr:uid="{00000000-0005-0000-0000-000024A80000}"/>
    <cellStyle name="Vírgula 5 2 3 2 2" xfId="42848" xr:uid="{00000000-0005-0000-0000-000025A80000}"/>
    <cellStyle name="Vírgula 5 2 3 2 2 2" xfId="42849" xr:uid="{00000000-0005-0000-0000-000026A80000}"/>
    <cellStyle name="Vírgula 5 2 3 2 2 2 2" xfId="42850" xr:uid="{00000000-0005-0000-0000-000027A80000}"/>
    <cellStyle name="Vírgula 5 2 3 2 2 2 2 2" xfId="42851" xr:uid="{00000000-0005-0000-0000-000028A80000}"/>
    <cellStyle name="Vírgula 5 2 3 2 2 2 2 3" xfId="42852" xr:uid="{00000000-0005-0000-0000-000029A80000}"/>
    <cellStyle name="Vírgula 5 2 3 2 2 2 3" xfId="42853" xr:uid="{00000000-0005-0000-0000-00002AA80000}"/>
    <cellStyle name="Vírgula 5 2 3 2 2 2 4" xfId="42854" xr:uid="{00000000-0005-0000-0000-00002BA80000}"/>
    <cellStyle name="Vírgula 5 2 3 2 2 3" xfId="42855" xr:uid="{00000000-0005-0000-0000-00002CA80000}"/>
    <cellStyle name="Vírgula 5 2 3 2 2 3 2" xfId="42856" xr:uid="{00000000-0005-0000-0000-00002DA80000}"/>
    <cellStyle name="Vírgula 5 2 3 2 2 3 2 2" xfId="42857" xr:uid="{00000000-0005-0000-0000-00002EA80000}"/>
    <cellStyle name="Vírgula 5 2 3 2 2 3 2 3" xfId="42858" xr:uid="{00000000-0005-0000-0000-00002FA80000}"/>
    <cellStyle name="Vírgula 5 2 3 2 2 3 3" xfId="42859" xr:uid="{00000000-0005-0000-0000-000030A80000}"/>
    <cellStyle name="Vírgula 5 2 3 2 2 3 4" xfId="42860" xr:uid="{00000000-0005-0000-0000-000031A80000}"/>
    <cellStyle name="Vírgula 5 2 3 2 2 4" xfId="42861" xr:uid="{00000000-0005-0000-0000-000032A80000}"/>
    <cellStyle name="Vírgula 5 2 3 2 2 4 2" xfId="42862" xr:uid="{00000000-0005-0000-0000-000033A80000}"/>
    <cellStyle name="Vírgula 5 2 3 2 2 4 2 2" xfId="42863" xr:uid="{00000000-0005-0000-0000-000034A80000}"/>
    <cellStyle name="Vírgula 5 2 3 2 2 4 2 3" xfId="42864" xr:uid="{00000000-0005-0000-0000-000035A80000}"/>
    <cellStyle name="Vírgula 5 2 3 2 2 4 3" xfId="42865" xr:uid="{00000000-0005-0000-0000-000036A80000}"/>
    <cellStyle name="Vírgula 5 2 3 2 2 4 4" xfId="42866" xr:uid="{00000000-0005-0000-0000-000037A80000}"/>
    <cellStyle name="Vírgula 5 2 3 2 2 5" xfId="42867" xr:uid="{00000000-0005-0000-0000-000038A80000}"/>
    <cellStyle name="Vírgula 5 2 3 2 2 5 2" xfId="42868" xr:uid="{00000000-0005-0000-0000-000039A80000}"/>
    <cellStyle name="Vírgula 5 2 3 2 2 5 3" xfId="42869" xr:uid="{00000000-0005-0000-0000-00003AA80000}"/>
    <cellStyle name="Vírgula 5 2 3 2 2 6" xfId="42870" xr:uid="{00000000-0005-0000-0000-00003BA80000}"/>
    <cellStyle name="Vírgula 5 2 3 2 2 7" xfId="42871" xr:uid="{00000000-0005-0000-0000-00003CA80000}"/>
    <cellStyle name="Vírgula 5 2 3 2 3" xfId="42872" xr:uid="{00000000-0005-0000-0000-00003DA80000}"/>
    <cellStyle name="Vírgula 5 2 3 2 3 2" xfId="42873" xr:uid="{00000000-0005-0000-0000-00003EA80000}"/>
    <cellStyle name="Vírgula 5 2 3 2 3 2 2" xfId="42874" xr:uid="{00000000-0005-0000-0000-00003FA80000}"/>
    <cellStyle name="Vírgula 5 2 3 2 3 2 3" xfId="42875" xr:uid="{00000000-0005-0000-0000-000040A80000}"/>
    <cellStyle name="Vírgula 5 2 3 2 3 3" xfId="42876" xr:uid="{00000000-0005-0000-0000-000041A80000}"/>
    <cellStyle name="Vírgula 5 2 3 2 3 4" xfId="42877" xr:uid="{00000000-0005-0000-0000-000042A80000}"/>
    <cellStyle name="Vírgula 5 2 3 2 4" xfId="42878" xr:uid="{00000000-0005-0000-0000-000043A80000}"/>
    <cellStyle name="Vírgula 5 2 3 2 4 2" xfId="42879" xr:uid="{00000000-0005-0000-0000-000044A80000}"/>
    <cellStyle name="Vírgula 5 2 3 2 4 2 2" xfId="42880" xr:uid="{00000000-0005-0000-0000-000045A80000}"/>
    <cellStyle name="Vírgula 5 2 3 2 4 2 3" xfId="42881" xr:uid="{00000000-0005-0000-0000-000046A80000}"/>
    <cellStyle name="Vírgula 5 2 3 2 4 3" xfId="42882" xr:uid="{00000000-0005-0000-0000-000047A80000}"/>
    <cellStyle name="Vírgula 5 2 3 2 4 4" xfId="42883" xr:uid="{00000000-0005-0000-0000-000048A80000}"/>
    <cellStyle name="Vírgula 5 2 3 2 5" xfId="42884" xr:uid="{00000000-0005-0000-0000-000049A80000}"/>
    <cellStyle name="Vírgula 5 2 3 2 5 2" xfId="42885" xr:uid="{00000000-0005-0000-0000-00004AA80000}"/>
    <cellStyle name="Vírgula 5 2 3 2 5 2 2" xfId="42886" xr:uid="{00000000-0005-0000-0000-00004BA80000}"/>
    <cellStyle name="Vírgula 5 2 3 2 5 2 3" xfId="42887" xr:uid="{00000000-0005-0000-0000-00004CA80000}"/>
    <cellStyle name="Vírgula 5 2 3 2 5 3" xfId="42888" xr:uid="{00000000-0005-0000-0000-00004DA80000}"/>
    <cellStyle name="Vírgula 5 2 3 2 5 4" xfId="42889" xr:uid="{00000000-0005-0000-0000-00004EA80000}"/>
    <cellStyle name="Vírgula 5 2 3 2 6" xfId="42890" xr:uid="{00000000-0005-0000-0000-00004FA80000}"/>
    <cellStyle name="Vírgula 5 2 3 2 6 2" xfId="42891" xr:uid="{00000000-0005-0000-0000-000050A80000}"/>
    <cellStyle name="Vírgula 5 2 3 2 6 3" xfId="42892" xr:uid="{00000000-0005-0000-0000-000051A80000}"/>
    <cellStyle name="Vírgula 5 2 3 2 7" xfId="42893" xr:uid="{00000000-0005-0000-0000-000052A80000}"/>
    <cellStyle name="Vírgula 5 2 3 2 8" xfId="42894" xr:uid="{00000000-0005-0000-0000-000053A80000}"/>
    <cellStyle name="Vírgula 5 2 3 2 9" xfId="42895" xr:uid="{00000000-0005-0000-0000-000054A80000}"/>
    <cellStyle name="Vírgula 5 2 3 3" xfId="42896" xr:uid="{00000000-0005-0000-0000-000055A80000}"/>
    <cellStyle name="Vírgula 5 2 3 3 2" xfId="42897" xr:uid="{00000000-0005-0000-0000-000056A80000}"/>
    <cellStyle name="Vírgula 5 2 3 3 2 2" xfId="42898" xr:uid="{00000000-0005-0000-0000-000057A80000}"/>
    <cellStyle name="Vírgula 5 2 3 3 2 2 2" xfId="42899" xr:uid="{00000000-0005-0000-0000-000058A80000}"/>
    <cellStyle name="Vírgula 5 2 3 3 2 2 3" xfId="42900" xr:uid="{00000000-0005-0000-0000-000059A80000}"/>
    <cellStyle name="Vírgula 5 2 3 3 2 3" xfId="42901" xr:uid="{00000000-0005-0000-0000-00005AA80000}"/>
    <cellStyle name="Vírgula 5 2 3 3 2 4" xfId="42902" xr:uid="{00000000-0005-0000-0000-00005BA80000}"/>
    <cellStyle name="Vírgula 5 2 3 3 3" xfId="42903" xr:uid="{00000000-0005-0000-0000-00005CA80000}"/>
    <cellStyle name="Vírgula 5 2 3 3 3 2" xfId="42904" xr:uid="{00000000-0005-0000-0000-00005DA80000}"/>
    <cellStyle name="Vírgula 5 2 3 3 3 2 2" xfId="42905" xr:uid="{00000000-0005-0000-0000-00005EA80000}"/>
    <cellStyle name="Vírgula 5 2 3 3 3 2 3" xfId="42906" xr:uid="{00000000-0005-0000-0000-00005FA80000}"/>
    <cellStyle name="Vírgula 5 2 3 3 3 3" xfId="42907" xr:uid="{00000000-0005-0000-0000-000060A80000}"/>
    <cellStyle name="Vírgula 5 2 3 3 3 4" xfId="42908" xr:uid="{00000000-0005-0000-0000-000061A80000}"/>
    <cellStyle name="Vírgula 5 2 3 3 4" xfId="42909" xr:uid="{00000000-0005-0000-0000-000062A80000}"/>
    <cellStyle name="Vírgula 5 2 3 3 4 2" xfId="42910" xr:uid="{00000000-0005-0000-0000-000063A80000}"/>
    <cellStyle name="Vírgula 5 2 3 3 4 2 2" xfId="42911" xr:uid="{00000000-0005-0000-0000-000064A80000}"/>
    <cellStyle name="Vírgula 5 2 3 3 4 2 3" xfId="42912" xr:uid="{00000000-0005-0000-0000-000065A80000}"/>
    <cellStyle name="Vírgula 5 2 3 3 4 3" xfId="42913" xr:uid="{00000000-0005-0000-0000-000066A80000}"/>
    <cellStyle name="Vírgula 5 2 3 3 4 4" xfId="42914" xr:uid="{00000000-0005-0000-0000-000067A80000}"/>
    <cellStyle name="Vírgula 5 2 3 3 5" xfId="42915" xr:uid="{00000000-0005-0000-0000-000068A80000}"/>
    <cellStyle name="Vírgula 5 2 3 3 5 2" xfId="42916" xr:uid="{00000000-0005-0000-0000-000069A80000}"/>
    <cellStyle name="Vírgula 5 2 3 3 5 3" xfId="42917" xr:uid="{00000000-0005-0000-0000-00006AA80000}"/>
    <cellStyle name="Vírgula 5 2 3 3 6" xfId="42918" xr:uid="{00000000-0005-0000-0000-00006BA80000}"/>
    <cellStyle name="Vírgula 5 2 3 3 7" xfId="42919" xr:uid="{00000000-0005-0000-0000-00006CA80000}"/>
    <cellStyle name="Vírgula 5 2 3 3 8" xfId="42920" xr:uid="{00000000-0005-0000-0000-00006DA80000}"/>
    <cellStyle name="Vírgula 5 2 3 4" xfId="42921" xr:uid="{00000000-0005-0000-0000-00006EA80000}"/>
    <cellStyle name="Vírgula 5 2 3 5" xfId="42922" xr:uid="{00000000-0005-0000-0000-00006FA80000}"/>
    <cellStyle name="Vírgula 5 2 3 5 2" xfId="42923" xr:uid="{00000000-0005-0000-0000-000070A80000}"/>
    <cellStyle name="Vírgula 5 2 3 5 2 2" xfId="42924" xr:uid="{00000000-0005-0000-0000-000071A80000}"/>
    <cellStyle name="Vírgula 5 2 3 5 2 3" xfId="42925" xr:uid="{00000000-0005-0000-0000-000072A80000}"/>
    <cellStyle name="Vírgula 5 2 3 5 3" xfId="42926" xr:uid="{00000000-0005-0000-0000-000073A80000}"/>
    <cellStyle name="Vírgula 5 2 3 5 4" xfId="42927" xr:uid="{00000000-0005-0000-0000-000074A80000}"/>
    <cellStyle name="Vírgula 5 2 3 6" xfId="42928" xr:uid="{00000000-0005-0000-0000-000075A80000}"/>
    <cellStyle name="Vírgula 5 2 3 6 2" xfId="42929" xr:uid="{00000000-0005-0000-0000-000076A80000}"/>
    <cellStyle name="Vírgula 5 2 3 6 2 2" xfId="42930" xr:uid="{00000000-0005-0000-0000-000077A80000}"/>
    <cellStyle name="Vírgula 5 2 3 6 2 3" xfId="42931" xr:uid="{00000000-0005-0000-0000-000078A80000}"/>
    <cellStyle name="Vírgula 5 2 3 6 3" xfId="42932" xr:uid="{00000000-0005-0000-0000-000079A80000}"/>
    <cellStyle name="Vírgula 5 2 3 6 4" xfId="42933" xr:uid="{00000000-0005-0000-0000-00007AA80000}"/>
    <cellStyle name="Vírgula 5 2 3 7" xfId="42934" xr:uid="{00000000-0005-0000-0000-00007BA80000}"/>
    <cellStyle name="Vírgula 5 2 3 7 2" xfId="42935" xr:uid="{00000000-0005-0000-0000-00007CA80000}"/>
    <cellStyle name="Vírgula 5 2 3 7 2 2" xfId="42936" xr:uid="{00000000-0005-0000-0000-00007DA80000}"/>
    <cellStyle name="Vírgula 5 2 3 7 2 3" xfId="42937" xr:uid="{00000000-0005-0000-0000-00007EA80000}"/>
    <cellStyle name="Vírgula 5 2 3 7 3" xfId="42938" xr:uid="{00000000-0005-0000-0000-00007FA80000}"/>
    <cellStyle name="Vírgula 5 2 3 7 4" xfId="42939" xr:uid="{00000000-0005-0000-0000-000080A80000}"/>
    <cellStyle name="Vírgula 5 2 3 8" xfId="42940" xr:uid="{00000000-0005-0000-0000-000081A80000}"/>
    <cellStyle name="Vírgula 5 2 3 8 2" xfId="42941" xr:uid="{00000000-0005-0000-0000-000082A80000}"/>
    <cellStyle name="Vírgula 5 2 3 8 3" xfId="42942" xr:uid="{00000000-0005-0000-0000-000083A80000}"/>
    <cellStyle name="Vírgula 5 2 3 9" xfId="42943" xr:uid="{00000000-0005-0000-0000-000084A80000}"/>
    <cellStyle name="Vírgula 5 2 4" xfId="42944" xr:uid="{00000000-0005-0000-0000-000085A80000}"/>
    <cellStyle name="Vírgula 5 2 4 10" xfId="42945" xr:uid="{00000000-0005-0000-0000-000086A80000}"/>
    <cellStyle name="Vírgula 5 2 4 2" xfId="42946" xr:uid="{00000000-0005-0000-0000-000087A80000}"/>
    <cellStyle name="Vírgula 5 2 4 2 2" xfId="42947" xr:uid="{00000000-0005-0000-0000-000088A80000}"/>
    <cellStyle name="Vírgula 5 2 4 2 2 2" xfId="42948" xr:uid="{00000000-0005-0000-0000-000089A80000}"/>
    <cellStyle name="Vírgula 5 2 4 2 2 2 2" xfId="42949" xr:uid="{00000000-0005-0000-0000-00008AA80000}"/>
    <cellStyle name="Vírgula 5 2 4 2 2 2 3" xfId="42950" xr:uid="{00000000-0005-0000-0000-00008BA80000}"/>
    <cellStyle name="Vírgula 5 2 4 2 2 3" xfId="42951" xr:uid="{00000000-0005-0000-0000-00008CA80000}"/>
    <cellStyle name="Vírgula 5 2 4 2 2 4" xfId="42952" xr:uid="{00000000-0005-0000-0000-00008DA80000}"/>
    <cellStyle name="Vírgula 5 2 4 2 3" xfId="42953" xr:uid="{00000000-0005-0000-0000-00008EA80000}"/>
    <cellStyle name="Vírgula 5 2 4 2 3 2" xfId="42954" xr:uid="{00000000-0005-0000-0000-00008FA80000}"/>
    <cellStyle name="Vírgula 5 2 4 2 3 2 2" xfId="42955" xr:uid="{00000000-0005-0000-0000-000090A80000}"/>
    <cellStyle name="Vírgula 5 2 4 2 3 2 3" xfId="42956" xr:uid="{00000000-0005-0000-0000-000091A80000}"/>
    <cellStyle name="Vírgula 5 2 4 2 3 3" xfId="42957" xr:uid="{00000000-0005-0000-0000-000092A80000}"/>
    <cellStyle name="Vírgula 5 2 4 2 3 4" xfId="42958" xr:uid="{00000000-0005-0000-0000-000093A80000}"/>
    <cellStyle name="Vírgula 5 2 4 2 4" xfId="42959" xr:uid="{00000000-0005-0000-0000-000094A80000}"/>
    <cellStyle name="Vírgula 5 2 4 2 4 2" xfId="42960" xr:uid="{00000000-0005-0000-0000-000095A80000}"/>
    <cellStyle name="Vírgula 5 2 4 2 4 2 2" xfId="42961" xr:uid="{00000000-0005-0000-0000-000096A80000}"/>
    <cellStyle name="Vírgula 5 2 4 2 4 2 3" xfId="42962" xr:uid="{00000000-0005-0000-0000-000097A80000}"/>
    <cellStyle name="Vírgula 5 2 4 2 4 3" xfId="42963" xr:uid="{00000000-0005-0000-0000-000098A80000}"/>
    <cellStyle name="Vírgula 5 2 4 2 4 4" xfId="42964" xr:uid="{00000000-0005-0000-0000-000099A80000}"/>
    <cellStyle name="Vírgula 5 2 4 2 5" xfId="42965" xr:uid="{00000000-0005-0000-0000-00009AA80000}"/>
    <cellStyle name="Vírgula 5 2 4 2 5 2" xfId="42966" xr:uid="{00000000-0005-0000-0000-00009BA80000}"/>
    <cellStyle name="Vírgula 5 2 4 2 5 3" xfId="42967" xr:uid="{00000000-0005-0000-0000-00009CA80000}"/>
    <cellStyle name="Vírgula 5 2 4 2 6" xfId="42968" xr:uid="{00000000-0005-0000-0000-00009DA80000}"/>
    <cellStyle name="Vírgula 5 2 4 2 7" xfId="42969" xr:uid="{00000000-0005-0000-0000-00009EA80000}"/>
    <cellStyle name="Vírgula 5 2 4 3" xfId="42970" xr:uid="{00000000-0005-0000-0000-00009FA80000}"/>
    <cellStyle name="Vírgula 5 2 4 4" xfId="42971" xr:uid="{00000000-0005-0000-0000-0000A0A80000}"/>
    <cellStyle name="Vírgula 5 2 4 4 2" xfId="42972" xr:uid="{00000000-0005-0000-0000-0000A1A80000}"/>
    <cellStyle name="Vírgula 5 2 4 4 2 2" xfId="42973" xr:uid="{00000000-0005-0000-0000-0000A2A80000}"/>
    <cellStyle name="Vírgula 5 2 4 4 2 3" xfId="42974" xr:uid="{00000000-0005-0000-0000-0000A3A80000}"/>
    <cellStyle name="Vírgula 5 2 4 4 3" xfId="42975" xr:uid="{00000000-0005-0000-0000-0000A4A80000}"/>
    <cellStyle name="Vírgula 5 2 4 4 4" xfId="42976" xr:uid="{00000000-0005-0000-0000-0000A5A80000}"/>
    <cellStyle name="Vírgula 5 2 4 5" xfId="42977" xr:uid="{00000000-0005-0000-0000-0000A6A80000}"/>
    <cellStyle name="Vírgula 5 2 4 5 2" xfId="42978" xr:uid="{00000000-0005-0000-0000-0000A7A80000}"/>
    <cellStyle name="Vírgula 5 2 4 5 2 2" xfId="42979" xr:uid="{00000000-0005-0000-0000-0000A8A80000}"/>
    <cellStyle name="Vírgula 5 2 4 5 2 3" xfId="42980" xr:uid="{00000000-0005-0000-0000-0000A9A80000}"/>
    <cellStyle name="Vírgula 5 2 4 5 3" xfId="42981" xr:uid="{00000000-0005-0000-0000-0000AAA80000}"/>
    <cellStyle name="Vírgula 5 2 4 5 4" xfId="42982" xr:uid="{00000000-0005-0000-0000-0000ABA80000}"/>
    <cellStyle name="Vírgula 5 2 4 6" xfId="42983" xr:uid="{00000000-0005-0000-0000-0000ACA80000}"/>
    <cellStyle name="Vírgula 5 2 4 6 2" xfId="42984" xr:uid="{00000000-0005-0000-0000-0000ADA80000}"/>
    <cellStyle name="Vírgula 5 2 4 6 2 2" xfId="42985" xr:uid="{00000000-0005-0000-0000-0000AEA80000}"/>
    <cellStyle name="Vírgula 5 2 4 6 2 3" xfId="42986" xr:uid="{00000000-0005-0000-0000-0000AFA80000}"/>
    <cellStyle name="Vírgula 5 2 4 6 3" xfId="42987" xr:uid="{00000000-0005-0000-0000-0000B0A80000}"/>
    <cellStyle name="Vírgula 5 2 4 6 4" xfId="42988" xr:uid="{00000000-0005-0000-0000-0000B1A80000}"/>
    <cellStyle name="Vírgula 5 2 4 7" xfId="42989" xr:uid="{00000000-0005-0000-0000-0000B2A80000}"/>
    <cellStyle name="Vírgula 5 2 4 7 2" xfId="42990" xr:uid="{00000000-0005-0000-0000-0000B3A80000}"/>
    <cellStyle name="Vírgula 5 2 4 7 3" xfId="42991" xr:uid="{00000000-0005-0000-0000-0000B4A80000}"/>
    <cellStyle name="Vírgula 5 2 4 8" xfId="42992" xr:uid="{00000000-0005-0000-0000-0000B5A80000}"/>
    <cellStyle name="Vírgula 5 2 4 9" xfId="42993" xr:uid="{00000000-0005-0000-0000-0000B6A80000}"/>
    <cellStyle name="Vírgula 5 2 5" xfId="42994" xr:uid="{00000000-0005-0000-0000-0000B7A80000}"/>
    <cellStyle name="Vírgula 5 2 5 2" xfId="42995" xr:uid="{00000000-0005-0000-0000-0000B8A80000}"/>
    <cellStyle name="Vírgula 5 2 5 3" xfId="42996" xr:uid="{00000000-0005-0000-0000-0000B9A80000}"/>
    <cellStyle name="Vírgula 5 2 5 3 2" xfId="42997" xr:uid="{00000000-0005-0000-0000-0000BAA80000}"/>
    <cellStyle name="Vírgula 5 2 5 3 2 2" xfId="42998" xr:uid="{00000000-0005-0000-0000-0000BBA80000}"/>
    <cellStyle name="Vírgula 5 2 5 3 2 2 2" xfId="42999" xr:uid="{00000000-0005-0000-0000-0000BCA80000}"/>
    <cellStyle name="Vírgula 5 2 5 3 2 2 3" xfId="43000" xr:uid="{00000000-0005-0000-0000-0000BDA80000}"/>
    <cellStyle name="Vírgula 5 2 5 3 2 3" xfId="43001" xr:uid="{00000000-0005-0000-0000-0000BEA80000}"/>
    <cellStyle name="Vírgula 5 2 5 3 2 4" xfId="43002" xr:uid="{00000000-0005-0000-0000-0000BFA80000}"/>
    <cellStyle name="Vírgula 5 2 5 3 3" xfId="43003" xr:uid="{00000000-0005-0000-0000-0000C0A80000}"/>
    <cellStyle name="Vírgula 5 2 5 3 3 2" xfId="43004" xr:uid="{00000000-0005-0000-0000-0000C1A80000}"/>
    <cellStyle name="Vírgula 5 2 5 3 3 2 2" xfId="43005" xr:uid="{00000000-0005-0000-0000-0000C2A80000}"/>
    <cellStyle name="Vírgula 5 2 5 3 3 2 3" xfId="43006" xr:uid="{00000000-0005-0000-0000-0000C3A80000}"/>
    <cellStyle name="Vírgula 5 2 5 3 3 3" xfId="43007" xr:uid="{00000000-0005-0000-0000-0000C4A80000}"/>
    <cellStyle name="Vírgula 5 2 5 3 3 4" xfId="43008" xr:uid="{00000000-0005-0000-0000-0000C5A80000}"/>
    <cellStyle name="Vírgula 5 2 5 3 4" xfId="43009" xr:uid="{00000000-0005-0000-0000-0000C6A80000}"/>
    <cellStyle name="Vírgula 5 2 5 3 4 2" xfId="43010" xr:uid="{00000000-0005-0000-0000-0000C7A80000}"/>
    <cellStyle name="Vírgula 5 2 5 3 4 2 2" xfId="43011" xr:uid="{00000000-0005-0000-0000-0000C8A80000}"/>
    <cellStyle name="Vírgula 5 2 5 3 4 2 3" xfId="43012" xr:uid="{00000000-0005-0000-0000-0000C9A80000}"/>
    <cellStyle name="Vírgula 5 2 5 3 4 3" xfId="43013" xr:uid="{00000000-0005-0000-0000-0000CAA80000}"/>
    <cellStyle name="Vírgula 5 2 5 3 4 4" xfId="43014" xr:uid="{00000000-0005-0000-0000-0000CBA80000}"/>
    <cellStyle name="Vírgula 5 2 5 3 5" xfId="43015" xr:uid="{00000000-0005-0000-0000-0000CCA80000}"/>
    <cellStyle name="Vírgula 5 2 5 3 5 2" xfId="43016" xr:uid="{00000000-0005-0000-0000-0000CDA80000}"/>
    <cellStyle name="Vírgula 5 2 5 3 5 3" xfId="43017" xr:uid="{00000000-0005-0000-0000-0000CEA80000}"/>
    <cellStyle name="Vírgula 5 2 5 3 6" xfId="43018" xr:uid="{00000000-0005-0000-0000-0000CFA80000}"/>
    <cellStyle name="Vírgula 5 2 5 3 7" xfId="43019" xr:uid="{00000000-0005-0000-0000-0000D0A80000}"/>
    <cellStyle name="Vírgula 5 2 6" xfId="43020" xr:uid="{00000000-0005-0000-0000-0000D1A80000}"/>
    <cellStyle name="Vírgula 5 2 6 10" xfId="43021" xr:uid="{00000000-0005-0000-0000-0000D2A80000}"/>
    <cellStyle name="Vírgula 5 2 6 2" xfId="43022" xr:uid="{00000000-0005-0000-0000-0000D3A80000}"/>
    <cellStyle name="Vírgula 5 2 6 2 2" xfId="43023" xr:uid="{00000000-0005-0000-0000-0000D4A80000}"/>
    <cellStyle name="Vírgula 5 2 6 2 2 2" xfId="43024" xr:uid="{00000000-0005-0000-0000-0000D5A80000}"/>
    <cellStyle name="Vírgula 5 2 6 2 2 2 2" xfId="43025" xr:uid="{00000000-0005-0000-0000-0000D6A80000}"/>
    <cellStyle name="Vírgula 5 2 6 2 2 2 3" xfId="43026" xr:uid="{00000000-0005-0000-0000-0000D7A80000}"/>
    <cellStyle name="Vírgula 5 2 6 2 2 3" xfId="43027" xr:uid="{00000000-0005-0000-0000-0000D8A80000}"/>
    <cellStyle name="Vírgula 5 2 6 2 2 4" xfId="43028" xr:uid="{00000000-0005-0000-0000-0000D9A80000}"/>
    <cellStyle name="Vírgula 5 2 6 2 3" xfId="43029" xr:uid="{00000000-0005-0000-0000-0000DAA80000}"/>
    <cellStyle name="Vírgula 5 2 6 2 3 2" xfId="43030" xr:uid="{00000000-0005-0000-0000-0000DBA80000}"/>
    <cellStyle name="Vírgula 5 2 6 2 3 2 2" xfId="43031" xr:uid="{00000000-0005-0000-0000-0000DCA80000}"/>
    <cellStyle name="Vírgula 5 2 6 2 3 2 3" xfId="43032" xr:uid="{00000000-0005-0000-0000-0000DDA80000}"/>
    <cellStyle name="Vírgula 5 2 6 2 3 3" xfId="43033" xr:uid="{00000000-0005-0000-0000-0000DEA80000}"/>
    <cellStyle name="Vírgula 5 2 6 2 3 4" xfId="43034" xr:uid="{00000000-0005-0000-0000-0000DFA80000}"/>
    <cellStyle name="Vírgula 5 2 6 2 4" xfId="43035" xr:uid="{00000000-0005-0000-0000-0000E0A80000}"/>
    <cellStyle name="Vírgula 5 2 6 2 4 2" xfId="43036" xr:uid="{00000000-0005-0000-0000-0000E1A80000}"/>
    <cellStyle name="Vírgula 5 2 6 2 4 2 2" xfId="43037" xr:uid="{00000000-0005-0000-0000-0000E2A80000}"/>
    <cellStyle name="Vírgula 5 2 6 2 4 2 3" xfId="43038" xr:uid="{00000000-0005-0000-0000-0000E3A80000}"/>
    <cellStyle name="Vírgula 5 2 6 2 4 3" xfId="43039" xr:uid="{00000000-0005-0000-0000-0000E4A80000}"/>
    <cellStyle name="Vírgula 5 2 6 2 4 4" xfId="43040" xr:uid="{00000000-0005-0000-0000-0000E5A80000}"/>
    <cellStyle name="Vírgula 5 2 6 2 5" xfId="43041" xr:uid="{00000000-0005-0000-0000-0000E6A80000}"/>
    <cellStyle name="Vírgula 5 2 6 2 5 2" xfId="43042" xr:uid="{00000000-0005-0000-0000-0000E7A80000}"/>
    <cellStyle name="Vírgula 5 2 6 2 5 3" xfId="43043" xr:uid="{00000000-0005-0000-0000-0000E8A80000}"/>
    <cellStyle name="Vírgula 5 2 6 2 6" xfId="43044" xr:uid="{00000000-0005-0000-0000-0000E9A80000}"/>
    <cellStyle name="Vírgula 5 2 6 2 7" xfId="43045" xr:uid="{00000000-0005-0000-0000-0000EAA80000}"/>
    <cellStyle name="Vírgula 5 2 6 3" xfId="43046" xr:uid="{00000000-0005-0000-0000-0000EBA80000}"/>
    <cellStyle name="Vírgula 5 2 6 3 2" xfId="43047" xr:uid="{00000000-0005-0000-0000-0000ECA80000}"/>
    <cellStyle name="Vírgula 5 2 6 3 2 2" xfId="43048" xr:uid="{00000000-0005-0000-0000-0000EDA80000}"/>
    <cellStyle name="Vírgula 5 2 6 3 2 2 2" xfId="43049" xr:uid="{00000000-0005-0000-0000-0000EEA80000}"/>
    <cellStyle name="Vírgula 5 2 6 3 2 2 3" xfId="43050" xr:uid="{00000000-0005-0000-0000-0000EFA80000}"/>
    <cellStyle name="Vírgula 5 2 6 3 2 3" xfId="43051" xr:uid="{00000000-0005-0000-0000-0000F0A80000}"/>
    <cellStyle name="Vírgula 5 2 6 3 2 4" xfId="43052" xr:uid="{00000000-0005-0000-0000-0000F1A80000}"/>
    <cellStyle name="Vírgula 5 2 6 3 3" xfId="43053" xr:uid="{00000000-0005-0000-0000-0000F2A80000}"/>
    <cellStyle name="Vírgula 5 2 6 3 3 2" xfId="43054" xr:uid="{00000000-0005-0000-0000-0000F3A80000}"/>
    <cellStyle name="Vírgula 5 2 6 3 3 2 2" xfId="43055" xr:uid="{00000000-0005-0000-0000-0000F4A80000}"/>
    <cellStyle name="Vírgula 5 2 6 3 3 2 3" xfId="43056" xr:uid="{00000000-0005-0000-0000-0000F5A80000}"/>
    <cellStyle name="Vírgula 5 2 6 3 3 3" xfId="43057" xr:uid="{00000000-0005-0000-0000-0000F6A80000}"/>
    <cellStyle name="Vírgula 5 2 6 3 3 4" xfId="43058" xr:uid="{00000000-0005-0000-0000-0000F7A80000}"/>
    <cellStyle name="Vírgula 5 2 6 3 4" xfId="43059" xr:uid="{00000000-0005-0000-0000-0000F8A80000}"/>
    <cellStyle name="Vírgula 5 2 6 3 4 2" xfId="43060" xr:uid="{00000000-0005-0000-0000-0000F9A80000}"/>
    <cellStyle name="Vírgula 5 2 6 3 4 2 2" xfId="43061" xr:uid="{00000000-0005-0000-0000-0000FAA80000}"/>
    <cellStyle name="Vírgula 5 2 6 3 4 2 3" xfId="43062" xr:uid="{00000000-0005-0000-0000-0000FBA80000}"/>
    <cellStyle name="Vírgula 5 2 6 3 4 3" xfId="43063" xr:uid="{00000000-0005-0000-0000-0000FCA80000}"/>
    <cellStyle name="Vírgula 5 2 6 3 4 4" xfId="43064" xr:uid="{00000000-0005-0000-0000-0000FDA80000}"/>
    <cellStyle name="Vírgula 5 2 6 3 5" xfId="43065" xr:uid="{00000000-0005-0000-0000-0000FEA80000}"/>
    <cellStyle name="Vírgula 5 2 6 3 5 2" xfId="43066" xr:uid="{00000000-0005-0000-0000-0000FFA80000}"/>
    <cellStyle name="Vírgula 5 2 6 3 5 3" xfId="43067" xr:uid="{00000000-0005-0000-0000-000000A90000}"/>
    <cellStyle name="Vírgula 5 2 6 3 6" xfId="43068" xr:uid="{00000000-0005-0000-0000-000001A90000}"/>
    <cellStyle name="Vírgula 5 2 6 3 7" xfId="43069" xr:uid="{00000000-0005-0000-0000-000002A90000}"/>
    <cellStyle name="Vírgula 5 2 6 4" xfId="43070" xr:uid="{00000000-0005-0000-0000-000003A90000}"/>
    <cellStyle name="Vírgula 5 2 6 4 2" xfId="43071" xr:uid="{00000000-0005-0000-0000-000004A90000}"/>
    <cellStyle name="Vírgula 5 2 6 4 2 2" xfId="43072" xr:uid="{00000000-0005-0000-0000-000005A90000}"/>
    <cellStyle name="Vírgula 5 2 6 4 2 3" xfId="43073" xr:uid="{00000000-0005-0000-0000-000006A90000}"/>
    <cellStyle name="Vírgula 5 2 6 4 3" xfId="43074" xr:uid="{00000000-0005-0000-0000-000007A90000}"/>
    <cellStyle name="Vírgula 5 2 6 4 4" xfId="43075" xr:uid="{00000000-0005-0000-0000-000008A90000}"/>
    <cellStyle name="Vírgula 5 2 6 5" xfId="43076" xr:uid="{00000000-0005-0000-0000-000009A90000}"/>
    <cellStyle name="Vírgula 5 2 6 5 2" xfId="43077" xr:uid="{00000000-0005-0000-0000-00000AA90000}"/>
    <cellStyle name="Vírgula 5 2 6 5 2 2" xfId="43078" xr:uid="{00000000-0005-0000-0000-00000BA90000}"/>
    <cellStyle name="Vírgula 5 2 6 5 2 3" xfId="43079" xr:uid="{00000000-0005-0000-0000-00000CA90000}"/>
    <cellStyle name="Vírgula 5 2 6 5 3" xfId="43080" xr:uid="{00000000-0005-0000-0000-00000DA90000}"/>
    <cellStyle name="Vírgula 5 2 6 5 4" xfId="43081" xr:uid="{00000000-0005-0000-0000-00000EA90000}"/>
    <cellStyle name="Vírgula 5 2 6 6" xfId="43082" xr:uid="{00000000-0005-0000-0000-00000FA90000}"/>
    <cellStyle name="Vírgula 5 2 6 6 2" xfId="43083" xr:uid="{00000000-0005-0000-0000-000010A90000}"/>
    <cellStyle name="Vírgula 5 2 6 6 2 2" xfId="43084" xr:uid="{00000000-0005-0000-0000-000011A90000}"/>
    <cellStyle name="Vírgula 5 2 6 6 2 3" xfId="43085" xr:uid="{00000000-0005-0000-0000-000012A90000}"/>
    <cellStyle name="Vírgula 5 2 6 6 3" xfId="43086" xr:uid="{00000000-0005-0000-0000-000013A90000}"/>
    <cellStyle name="Vírgula 5 2 6 6 4" xfId="43087" xr:uid="{00000000-0005-0000-0000-000014A90000}"/>
    <cellStyle name="Vírgula 5 2 6 7" xfId="43088" xr:uid="{00000000-0005-0000-0000-000015A90000}"/>
    <cellStyle name="Vírgula 5 2 6 7 2" xfId="43089" xr:uid="{00000000-0005-0000-0000-000016A90000}"/>
    <cellStyle name="Vírgula 5 2 6 7 3" xfId="43090" xr:uid="{00000000-0005-0000-0000-000017A90000}"/>
    <cellStyle name="Vírgula 5 2 6 8" xfId="43091" xr:uid="{00000000-0005-0000-0000-000018A90000}"/>
    <cellStyle name="Vírgula 5 2 6 9" xfId="43092" xr:uid="{00000000-0005-0000-0000-000019A90000}"/>
    <cellStyle name="Vírgula 5 2 7" xfId="43093" xr:uid="{00000000-0005-0000-0000-00001AA90000}"/>
    <cellStyle name="Vírgula 5 2 7 2" xfId="43094" xr:uid="{00000000-0005-0000-0000-00001BA90000}"/>
    <cellStyle name="Vírgula 5 2 7 2 2" xfId="43095" xr:uid="{00000000-0005-0000-0000-00001CA90000}"/>
    <cellStyle name="Vírgula 5 2 7 2 2 2" xfId="43096" xr:uid="{00000000-0005-0000-0000-00001DA90000}"/>
    <cellStyle name="Vírgula 5 2 7 2 2 2 2" xfId="43097" xr:uid="{00000000-0005-0000-0000-00001EA90000}"/>
    <cellStyle name="Vírgula 5 2 7 2 2 2 3" xfId="43098" xr:uid="{00000000-0005-0000-0000-00001FA90000}"/>
    <cellStyle name="Vírgula 5 2 7 2 2 3" xfId="43099" xr:uid="{00000000-0005-0000-0000-000020A90000}"/>
    <cellStyle name="Vírgula 5 2 7 2 2 4" xfId="43100" xr:uid="{00000000-0005-0000-0000-000021A90000}"/>
    <cellStyle name="Vírgula 5 2 7 2 3" xfId="43101" xr:uid="{00000000-0005-0000-0000-000022A90000}"/>
    <cellStyle name="Vírgula 5 2 7 2 3 2" xfId="43102" xr:uid="{00000000-0005-0000-0000-000023A90000}"/>
    <cellStyle name="Vírgula 5 2 7 2 3 2 2" xfId="43103" xr:uid="{00000000-0005-0000-0000-000024A90000}"/>
    <cellStyle name="Vírgula 5 2 7 2 3 2 3" xfId="43104" xr:uid="{00000000-0005-0000-0000-000025A90000}"/>
    <cellStyle name="Vírgula 5 2 7 2 3 3" xfId="43105" xr:uid="{00000000-0005-0000-0000-000026A90000}"/>
    <cellStyle name="Vírgula 5 2 7 2 3 4" xfId="43106" xr:uid="{00000000-0005-0000-0000-000027A90000}"/>
    <cellStyle name="Vírgula 5 2 7 2 4" xfId="43107" xr:uid="{00000000-0005-0000-0000-000028A90000}"/>
    <cellStyle name="Vírgula 5 2 7 2 4 2" xfId="43108" xr:uid="{00000000-0005-0000-0000-000029A90000}"/>
    <cellStyle name="Vírgula 5 2 7 2 4 2 2" xfId="43109" xr:uid="{00000000-0005-0000-0000-00002AA90000}"/>
    <cellStyle name="Vírgula 5 2 7 2 4 2 3" xfId="43110" xr:uid="{00000000-0005-0000-0000-00002BA90000}"/>
    <cellStyle name="Vírgula 5 2 7 2 4 3" xfId="43111" xr:uid="{00000000-0005-0000-0000-00002CA90000}"/>
    <cellStyle name="Vírgula 5 2 7 2 4 4" xfId="43112" xr:uid="{00000000-0005-0000-0000-00002DA90000}"/>
    <cellStyle name="Vírgula 5 2 7 2 5" xfId="43113" xr:uid="{00000000-0005-0000-0000-00002EA90000}"/>
    <cellStyle name="Vírgula 5 2 7 2 5 2" xfId="43114" xr:uid="{00000000-0005-0000-0000-00002FA90000}"/>
    <cellStyle name="Vírgula 5 2 7 2 5 3" xfId="43115" xr:uid="{00000000-0005-0000-0000-000030A90000}"/>
    <cellStyle name="Vírgula 5 2 7 2 6" xfId="43116" xr:uid="{00000000-0005-0000-0000-000031A90000}"/>
    <cellStyle name="Vírgula 5 2 7 2 7" xfId="43117" xr:uid="{00000000-0005-0000-0000-000032A90000}"/>
    <cellStyle name="Vírgula 5 2 7 3" xfId="43118" xr:uid="{00000000-0005-0000-0000-000033A90000}"/>
    <cellStyle name="Vírgula 5 2 7 3 2" xfId="43119" xr:uid="{00000000-0005-0000-0000-000034A90000}"/>
    <cellStyle name="Vírgula 5 2 7 3 2 2" xfId="43120" xr:uid="{00000000-0005-0000-0000-000035A90000}"/>
    <cellStyle name="Vírgula 5 2 7 3 2 3" xfId="43121" xr:uid="{00000000-0005-0000-0000-000036A90000}"/>
    <cellStyle name="Vírgula 5 2 7 3 3" xfId="43122" xr:uid="{00000000-0005-0000-0000-000037A90000}"/>
    <cellStyle name="Vírgula 5 2 7 3 4" xfId="43123" xr:uid="{00000000-0005-0000-0000-000038A90000}"/>
    <cellStyle name="Vírgula 5 2 7 4" xfId="43124" xr:uid="{00000000-0005-0000-0000-000039A90000}"/>
    <cellStyle name="Vírgula 5 2 7 4 2" xfId="43125" xr:uid="{00000000-0005-0000-0000-00003AA90000}"/>
    <cellStyle name="Vírgula 5 2 7 4 2 2" xfId="43126" xr:uid="{00000000-0005-0000-0000-00003BA90000}"/>
    <cellStyle name="Vírgula 5 2 7 4 2 3" xfId="43127" xr:uid="{00000000-0005-0000-0000-00003CA90000}"/>
    <cellStyle name="Vírgula 5 2 7 4 3" xfId="43128" xr:uid="{00000000-0005-0000-0000-00003DA90000}"/>
    <cellStyle name="Vírgula 5 2 7 4 4" xfId="43129" xr:uid="{00000000-0005-0000-0000-00003EA90000}"/>
    <cellStyle name="Vírgula 5 2 7 5" xfId="43130" xr:uid="{00000000-0005-0000-0000-00003FA90000}"/>
    <cellStyle name="Vírgula 5 2 7 5 2" xfId="43131" xr:uid="{00000000-0005-0000-0000-000040A90000}"/>
    <cellStyle name="Vírgula 5 2 7 5 2 2" xfId="43132" xr:uid="{00000000-0005-0000-0000-000041A90000}"/>
    <cellStyle name="Vírgula 5 2 7 5 2 3" xfId="43133" xr:uid="{00000000-0005-0000-0000-000042A90000}"/>
    <cellStyle name="Vírgula 5 2 7 5 3" xfId="43134" xr:uid="{00000000-0005-0000-0000-000043A90000}"/>
    <cellStyle name="Vírgula 5 2 7 5 4" xfId="43135" xr:uid="{00000000-0005-0000-0000-000044A90000}"/>
    <cellStyle name="Vírgula 5 2 7 6" xfId="43136" xr:uid="{00000000-0005-0000-0000-000045A90000}"/>
    <cellStyle name="Vírgula 5 2 7 6 2" xfId="43137" xr:uid="{00000000-0005-0000-0000-000046A90000}"/>
    <cellStyle name="Vírgula 5 2 7 6 3" xfId="43138" xr:uid="{00000000-0005-0000-0000-000047A90000}"/>
    <cellStyle name="Vírgula 5 2 7 7" xfId="43139" xr:uid="{00000000-0005-0000-0000-000048A90000}"/>
    <cellStyle name="Vírgula 5 2 7 8" xfId="43140" xr:uid="{00000000-0005-0000-0000-000049A90000}"/>
    <cellStyle name="Vírgula 5 2 7 9" xfId="43141" xr:uid="{00000000-0005-0000-0000-00004AA90000}"/>
    <cellStyle name="Vírgula 5 2 8" xfId="43142" xr:uid="{00000000-0005-0000-0000-00004BA90000}"/>
    <cellStyle name="Vírgula 5 2 8 2" xfId="43143" xr:uid="{00000000-0005-0000-0000-00004CA90000}"/>
    <cellStyle name="Vírgula 5 2 8 2 2" xfId="43144" xr:uid="{00000000-0005-0000-0000-00004DA90000}"/>
    <cellStyle name="Vírgula 5 2 8 2 2 2" xfId="43145" xr:uid="{00000000-0005-0000-0000-00004EA90000}"/>
    <cellStyle name="Vírgula 5 2 8 2 2 2 2" xfId="43146" xr:uid="{00000000-0005-0000-0000-00004FA90000}"/>
    <cellStyle name="Vírgula 5 2 8 2 2 2 3" xfId="43147" xr:uid="{00000000-0005-0000-0000-000050A90000}"/>
    <cellStyle name="Vírgula 5 2 8 2 2 3" xfId="43148" xr:uid="{00000000-0005-0000-0000-000051A90000}"/>
    <cellStyle name="Vírgula 5 2 8 2 2 4" xfId="43149" xr:uid="{00000000-0005-0000-0000-000052A90000}"/>
    <cellStyle name="Vírgula 5 2 8 2 3" xfId="43150" xr:uid="{00000000-0005-0000-0000-000053A90000}"/>
    <cellStyle name="Vírgula 5 2 8 2 3 2" xfId="43151" xr:uid="{00000000-0005-0000-0000-000054A90000}"/>
    <cellStyle name="Vírgula 5 2 8 2 3 2 2" xfId="43152" xr:uid="{00000000-0005-0000-0000-000055A90000}"/>
    <cellStyle name="Vírgula 5 2 8 2 3 2 3" xfId="43153" xr:uid="{00000000-0005-0000-0000-000056A90000}"/>
    <cellStyle name="Vírgula 5 2 8 2 3 3" xfId="43154" xr:uid="{00000000-0005-0000-0000-000057A90000}"/>
    <cellStyle name="Vírgula 5 2 8 2 3 4" xfId="43155" xr:uid="{00000000-0005-0000-0000-000058A90000}"/>
    <cellStyle name="Vírgula 5 2 8 2 4" xfId="43156" xr:uid="{00000000-0005-0000-0000-000059A90000}"/>
    <cellStyle name="Vírgula 5 2 8 2 4 2" xfId="43157" xr:uid="{00000000-0005-0000-0000-00005AA90000}"/>
    <cellStyle name="Vírgula 5 2 8 2 4 2 2" xfId="43158" xr:uid="{00000000-0005-0000-0000-00005BA90000}"/>
    <cellStyle name="Vírgula 5 2 8 2 4 2 3" xfId="43159" xr:uid="{00000000-0005-0000-0000-00005CA90000}"/>
    <cellStyle name="Vírgula 5 2 8 2 4 3" xfId="43160" xr:uid="{00000000-0005-0000-0000-00005DA90000}"/>
    <cellStyle name="Vírgula 5 2 8 2 4 4" xfId="43161" xr:uid="{00000000-0005-0000-0000-00005EA90000}"/>
    <cellStyle name="Vírgula 5 2 8 2 5" xfId="43162" xr:uid="{00000000-0005-0000-0000-00005FA90000}"/>
    <cellStyle name="Vírgula 5 2 8 2 5 2" xfId="43163" xr:uid="{00000000-0005-0000-0000-000060A90000}"/>
    <cellStyle name="Vírgula 5 2 8 2 5 3" xfId="43164" xr:uid="{00000000-0005-0000-0000-000061A90000}"/>
    <cellStyle name="Vírgula 5 2 8 2 6" xfId="43165" xr:uid="{00000000-0005-0000-0000-000062A90000}"/>
    <cellStyle name="Vírgula 5 2 8 2 7" xfId="43166" xr:uid="{00000000-0005-0000-0000-000063A90000}"/>
    <cellStyle name="Vírgula 5 2 8 3" xfId="43167" xr:uid="{00000000-0005-0000-0000-000064A90000}"/>
    <cellStyle name="Vírgula 5 2 8 3 2" xfId="43168" xr:uid="{00000000-0005-0000-0000-000065A90000}"/>
    <cellStyle name="Vírgula 5 2 8 3 2 2" xfId="43169" xr:uid="{00000000-0005-0000-0000-000066A90000}"/>
    <cellStyle name="Vírgula 5 2 8 3 2 3" xfId="43170" xr:uid="{00000000-0005-0000-0000-000067A90000}"/>
    <cellStyle name="Vírgula 5 2 8 3 3" xfId="43171" xr:uid="{00000000-0005-0000-0000-000068A90000}"/>
    <cellStyle name="Vírgula 5 2 8 3 4" xfId="43172" xr:uid="{00000000-0005-0000-0000-000069A90000}"/>
    <cellStyle name="Vírgula 5 2 8 4" xfId="43173" xr:uid="{00000000-0005-0000-0000-00006AA90000}"/>
    <cellStyle name="Vírgula 5 2 8 4 2" xfId="43174" xr:uid="{00000000-0005-0000-0000-00006BA90000}"/>
    <cellStyle name="Vírgula 5 2 8 4 2 2" xfId="43175" xr:uid="{00000000-0005-0000-0000-00006CA90000}"/>
    <cellStyle name="Vírgula 5 2 8 4 2 3" xfId="43176" xr:uid="{00000000-0005-0000-0000-00006DA90000}"/>
    <cellStyle name="Vírgula 5 2 8 4 3" xfId="43177" xr:uid="{00000000-0005-0000-0000-00006EA90000}"/>
    <cellStyle name="Vírgula 5 2 8 4 4" xfId="43178" xr:uid="{00000000-0005-0000-0000-00006FA90000}"/>
    <cellStyle name="Vírgula 5 2 8 5" xfId="43179" xr:uid="{00000000-0005-0000-0000-000070A90000}"/>
    <cellStyle name="Vírgula 5 2 8 5 2" xfId="43180" xr:uid="{00000000-0005-0000-0000-000071A90000}"/>
    <cellStyle name="Vírgula 5 2 8 5 2 2" xfId="43181" xr:uid="{00000000-0005-0000-0000-000072A90000}"/>
    <cellStyle name="Vírgula 5 2 8 5 2 3" xfId="43182" xr:uid="{00000000-0005-0000-0000-000073A90000}"/>
    <cellStyle name="Vírgula 5 2 8 5 3" xfId="43183" xr:uid="{00000000-0005-0000-0000-000074A90000}"/>
    <cellStyle name="Vírgula 5 2 8 5 4" xfId="43184" xr:uid="{00000000-0005-0000-0000-000075A90000}"/>
    <cellStyle name="Vírgula 5 2 8 6" xfId="43185" xr:uid="{00000000-0005-0000-0000-000076A90000}"/>
    <cellStyle name="Vírgula 5 2 8 6 2" xfId="43186" xr:uid="{00000000-0005-0000-0000-000077A90000}"/>
    <cellStyle name="Vírgula 5 2 8 6 3" xfId="43187" xr:uid="{00000000-0005-0000-0000-000078A90000}"/>
    <cellStyle name="Vírgula 5 2 8 7" xfId="43188" xr:uid="{00000000-0005-0000-0000-000079A90000}"/>
    <cellStyle name="Vírgula 5 2 8 8" xfId="43189" xr:uid="{00000000-0005-0000-0000-00007AA90000}"/>
    <cellStyle name="Vírgula 5 2 8 9" xfId="43190" xr:uid="{00000000-0005-0000-0000-00007BA90000}"/>
    <cellStyle name="Vírgula 5 2 9" xfId="43191" xr:uid="{00000000-0005-0000-0000-00007CA90000}"/>
    <cellStyle name="Vírgula 5 2 9 2" xfId="43192" xr:uid="{00000000-0005-0000-0000-00007DA90000}"/>
    <cellStyle name="Vírgula 5 2 9 2 2" xfId="43193" xr:uid="{00000000-0005-0000-0000-00007EA90000}"/>
    <cellStyle name="Vírgula 5 2 9 2 2 2" xfId="43194" xr:uid="{00000000-0005-0000-0000-00007FA90000}"/>
    <cellStyle name="Vírgula 5 2 9 2 2 2 2" xfId="43195" xr:uid="{00000000-0005-0000-0000-000080A90000}"/>
    <cellStyle name="Vírgula 5 2 9 2 2 2 3" xfId="43196" xr:uid="{00000000-0005-0000-0000-000081A90000}"/>
    <cellStyle name="Vírgula 5 2 9 2 2 3" xfId="43197" xr:uid="{00000000-0005-0000-0000-000082A90000}"/>
    <cellStyle name="Vírgula 5 2 9 2 2 4" xfId="43198" xr:uid="{00000000-0005-0000-0000-000083A90000}"/>
    <cellStyle name="Vírgula 5 2 9 2 3" xfId="43199" xr:uid="{00000000-0005-0000-0000-000084A90000}"/>
    <cellStyle name="Vírgula 5 2 9 2 3 2" xfId="43200" xr:uid="{00000000-0005-0000-0000-000085A90000}"/>
    <cellStyle name="Vírgula 5 2 9 2 3 2 2" xfId="43201" xr:uid="{00000000-0005-0000-0000-000086A90000}"/>
    <cellStyle name="Vírgula 5 2 9 2 3 2 3" xfId="43202" xr:uid="{00000000-0005-0000-0000-000087A90000}"/>
    <cellStyle name="Vírgula 5 2 9 2 3 3" xfId="43203" xr:uid="{00000000-0005-0000-0000-000088A90000}"/>
    <cellStyle name="Vírgula 5 2 9 2 3 4" xfId="43204" xr:uid="{00000000-0005-0000-0000-000089A90000}"/>
    <cellStyle name="Vírgula 5 2 9 2 4" xfId="43205" xr:uid="{00000000-0005-0000-0000-00008AA90000}"/>
    <cellStyle name="Vírgula 5 2 9 2 4 2" xfId="43206" xr:uid="{00000000-0005-0000-0000-00008BA90000}"/>
    <cellStyle name="Vírgula 5 2 9 2 4 2 2" xfId="43207" xr:uid="{00000000-0005-0000-0000-00008CA90000}"/>
    <cellStyle name="Vírgula 5 2 9 2 4 2 3" xfId="43208" xr:uid="{00000000-0005-0000-0000-00008DA90000}"/>
    <cellStyle name="Vírgula 5 2 9 2 4 3" xfId="43209" xr:uid="{00000000-0005-0000-0000-00008EA90000}"/>
    <cellStyle name="Vírgula 5 2 9 2 4 4" xfId="43210" xr:uid="{00000000-0005-0000-0000-00008FA90000}"/>
    <cellStyle name="Vírgula 5 2 9 2 5" xfId="43211" xr:uid="{00000000-0005-0000-0000-000090A90000}"/>
    <cellStyle name="Vírgula 5 2 9 2 5 2" xfId="43212" xr:uid="{00000000-0005-0000-0000-000091A90000}"/>
    <cellStyle name="Vírgula 5 2 9 2 5 3" xfId="43213" xr:uid="{00000000-0005-0000-0000-000092A90000}"/>
    <cellStyle name="Vírgula 5 2 9 2 6" xfId="43214" xr:uid="{00000000-0005-0000-0000-000093A90000}"/>
    <cellStyle name="Vírgula 5 2 9 2 7" xfId="43215" xr:uid="{00000000-0005-0000-0000-000094A90000}"/>
    <cellStyle name="Vírgula 5 2 9 2 8" xfId="43216" xr:uid="{00000000-0005-0000-0000-000095A90000}"/>
    <cellStyle name="Vírgula 5 2 9 3" xfId="43217" xr:uid="{00000000-0005-0000-0000-000096A90000}"/>
    <cellStyle name="Vírgula 5 2 9 3 2" xfId="43218" xr:uid="{00000000-0005-0000-0000-000097A90000}"/>
    <cellStyle name="Vírgula 5 2 9 3 2 2" xfId="43219" xr:uid="{00000000-0005-0000-0000-000098A90000}"/>
    <cellStyle name="Vírgula 5 2 9 3 2 3" xfId="43220" xr:uid="{00000000-0005-0000-0000-000099A90000}"/>
    <cellStyle name="Vírgula 5 2 9 3 3" xfId="43221" xr:uid="{00000000-0005-0000-0000-00009AA90000}"/>
    <cellStyle name="Vírgula 5 2 9 3 4" xfId="43222" xr:uid="{00000000-0005-0000-0000-00009BA90000}"/>
    <cellStyle name="Vírgula 5 2 9 4" xfId="43223" xr:uid="{00000000-0005-0000-0000-00009CA90000}"/>
    <cellStyle name="Vírgula 5 2 9 4 2" xfId="43224" xr:uid="{00000000-0005-0000-0000-00009DA90000}"/>
    <cellStyle name="Vírgula 5 2 9 4 2 2" xfId="43225" xr:uid="{00000000-0005-0000-0000-00009EA90000}"/>
    <cellStyle name="Vírgula 5 2 9 4 2 3" xfId="43226" xr:uid="{00000000-0005-0000-0000-00009FA90000}"/>
    <cellStyle name="Vírgula 5 2 9 4 3" xfId="43227" xr:uid="{00000000-0005-0000-0000-0000A0A90000}"/>
    <cellStyle name="Vírgula 5 2 9 4 4" xfId="43228" xr:uid="{00000000-0005-0000-0000-0000A1A90000}"/>
    <cellStyle name="Vírgula 5 2 9 5" xfId="43229" xr:uid="{00000000-0005-0000-0000-0000A2A90000}"/>
    <cellStyle name="Vírgula 5 2 9 5 2" xfId="43230" xr:uid="{00000000-0005-0000-0000-0000A3A90000}"/>
    <cellStyle name="Vírgula 5 2 9 5 2 2" xfId="43231" xr:uid="{00000000-0005-0000-0000-0000A4A90000}"/>
    <cellStyle name="Vírgula 5 2 9 5 2 3" xfId="43232" xr:uid="{00000000-0005-0000-0000-0000A5A90000}"/>
    <cellStyle name="Vírgula 5 2 9 5 3" xfId="43233" xr:uid="{00000000-0005-0000-0000-0000A6A90000}"/>
    <cellStyle name="Vírgula 5 2 9 5 4" xfId="43234" xr:uid="{00000000-0005-0000-0000-0000A7A90000}"/>
    <cellStyle name="Vírgula 5 2 9 6" xfId="43235" xr:uid="{00000000-0005-0000-0000-0000A8A90000}"/>
    <cellStyle name="Vírgula 5 2 9 6 2" xfId="43236" xr:uid="{00000000-0005-0000-0000-0000A9A90000}"/>
    <cellStyle name="Vírgula 5 2 9 6 3" xfId="43237" xr:uid="{00000000-0005-0000-0000-0000AAA90000}"/>
    <cellStyle name="Vírgula 5 2 9 7" xfId="43238" xr:uid="{00000000-0005-0000-0000-0000ABA90000}"/>
    <cellStyle name="Vírgula 5 2 9 8" xfId="43239" xr:uid="{00000000-0005-0000-0000-0000ACA90000}"/>
    <cellStyle name="Vírgula 5 2 9 9" xfId="43240" xr:uid="{00000000-0005-0000-0000-0000ADA90000}"/>
    <cellStyle name="Vírgula 5 20" xfId="43241" xr:uid="{00000000-0005-0000-0000-0000AEA90000}"/>
    <cellStyle name="Vírgula 5 21" xfId="43242" xr:uid="{00000000-0005-0000-0000-0000AFA90000}"/>
    <cellStyle name="Vírgula 5 22" xfId="43243" xr:uid="{00000000-0005-0000-0000-0000B0A90000}"/>
    <cellStyle name="Vírgula 5 23" xfId="43244" xr:uid="{00000000-0005-0000-0000-0000B1A90000}"/>
    <cellStyle name="Vírgula 5 24" xfId="43245" xr:uid="{00000000-0005-0000-0000-0000B2A90000}"/>
    <cellStyle name="Vírgula 5 25" xfId="43246" xr:uid="{00000000-0005-0000-0000-0000B3A90000}"/>
    <cellStyle name="Vírgula 5 26" xfId="43247" xr:uid="{00000000-0005-0000-0000-0000B4A90000}"/>
    <cellStyle name="Vírgula 5 27" xfId="43248" xr:uid="{00000000-0005-0000-0000-0000B5A90000}"/>
    <cellStyle name="Vírgula 5 3" xfId="43249" xr:uid="{00000000-0005-0000-0000-0000B6A90000}"/>
    <cellStyle name="Vírgula 5 3 10" xfId="43250" xr:uid="{00000000-0005-0000-0000-0000B7A90000}"/>
    <cellStyle name="Vírgula 5 3 11" xfId="43251" xr:uid="{00000000-0005-0000-0000-0000B8A90000}"/>
    <cellStyle name="Vírgula 5 3 12" xfId="43252" xr:uid="{00000000-0005-0000-0000-0000B9A90000}"/>
    <cellStyle name="Vírgula 5 3 2" xfId="43253" xr:uid="{00000000-0005-0000-0000-0000BAA90000}"/>
    <cellStyle name="Vírgula 5 3 2 2" xfId="43254" xr:uid="{00000000-0005-0000-0000-0000BBA90000}"/>
    <cellStyle name="Vírgula 5 3 2 3" xfId="43255" xr:uid="{00000000-0005-0000-0000-0000BCA90000}"/>
    <cellStyle name="Vírgula 5 3 2 3 2" xfId="43256" xr:uid="{00000000-0005-0000-0000-0000BDA90000}"/>
    <cellStyle name="Vírgula 5 3 2 3 2 2" xfId="43257" xr:uid="{00000000-0005-0000-0000-0000BEA90000}"/>
    <cellStyle name="Vírgula 5 3 2 3 2 2 2" xfId="43258" xr:uid="{00000000-0005-0000-0000-0000BFA90000}"/>
    <cellStyle name="Vírgula 5 3 2 3 2 2 3" xfId="43259" xr:uid="{00000000-0005-0000-0000-0000C0A90000}"/>
    <cellStyle name="Vírgula 5 3 2 3 2 3" xfId="43260" xr:uid="{00000000-0005-0000-0000-0000C1A90000}"/>
    <cellStyle name="Vírgula 5 3 2 3 2 4" xfId="43261" xr:uid="{00000000-0005-0000-0000-0000C2A90000}"/>
    <cellStyle name="Vírgula 5 3 2 3 3" xfId="43262" xr:uid="{00000000-0005-0000-0000-0000C3A90000}"/>
    <cellStyle name="Vírgula 5 3 2 3 3 2" xfId="43263" xr:uid="{00000000-0005-0000-0000-0000C4A90000}"/>
    <cellStyle name="Vírgula 5 3 2 3 3 2 2" xfId="43264" xr:uid="{00000000-0005-0000-0000-0000C5A90000}"/>
    <cellStyle name="Vírgula 5 3 2 3 3 2 3" xfId="43265" xr:uid="{00000000-0005-0000-0000-0000C6A90000}"/>
    <cellStyle name="Vírgula 5 3 2 3 3 3" xfId="43266" xr:uid="{00000000-0005-0000-0000-0000C7A90000}"/>
    <cellStyle name="Vírgula 5 3 2 3 3 4" xfId="43267" xr:uid="{00000000-0005-0000-0000-0000C8A90000}"/>
    <cellStyle name="Vírgula 5 3 2 3 4" xfId="43268" xr:uid="{00000000-0005-0000-0000-0000C9A90000}"/>
    <cellStyle name="Vírgula 5 3 2 3 4 2" xfId="43269" xr:uid="{00000000-0005-0000-0000-0000CAA90000}"/>
    <cellStyle name="Vírgula 5 3 2 3 4 2 2" xfId="43270" xr:uid="{00000000-0005-0000-0000-0000CBA90000}"/>
    <cellStyle name="Vírgula 5 3 2 3 4 2 3" xfId="43271" xr:uid="{00000000-0005-0000-0000-0000CCA90000}"/>
    <cellStyle name="Vírgula 5 3 2 3 4 3" xfId="43272" xr:uid="{00000000-0005-0000-0000-0000CDA90000}"/>
    <cellStyle name="Vírgula 5 3 2 3 4 4" xfId="43273" xr:uid="{00000000-0005-0000-0000-0000CEA90000}"/>
    <cellStyle name="Vírgula 5 3 2 3 5" xfId="43274" xr:uid="{00000000-0005-0000-0000-0000CFA90000}"/>
    <cellStyle name="Vírgula 5 3 2 3 5 2" xfId="43275" xr:uid="{00000000-0005-0000-0000-0000D0A90000}"/>
    <cellStyle name="Vírgula 5 3 2 3 5 3" xfId="43276" xr:uid="{00000000-0005-0000-0000-0000D1A90000}"/>
    <cellStyle name="Vírgula 5 3 2 3 6" xfId="43277" xr:uid="{00000000-0005-0000-0000-0000D2A90000}"/>
    <cellStyle name="Vírgula 5 3 2 3 7" xfId="43278" xr:uid="{00000000-0005-0000-0000-0000D3A90000}"/>
    <cellStyle name="Vírgula 5 3 3" xfId="43279" xr:uid="{00000000-0005-0000-0000-0000D4A90000}"/>
    <cellStyle name="Vírgula 5 3 3 10" xfId="43280" xr:uid="{00000000-0005-0000-0000-0000D5A90000}"/>
    <cellStyle name="Vírgula 5 3 3 2" xfId="43281" xr:uid="{00000000-0005-0000-0000-0000D6A90000}"/>
    <cellStyle name="Vírgula 5 3 3 2 2" xfId="43282" xr:uid="{00000000-0005-0000-0000-0000D7A90000}"/>
    <cellStyle name="Vírgula 5 3 3 2 2 2" xfId="43283" xr:uid="{00000000-0005-0000-0000-0000D8A90000}"/>
    <cellStyle name="Vírgula 5 3 3 2 2 2 2" xfId="43284" xr:uid="{00000000-0005-0000-0000-0000D9A90000}"/>
    <cellStyle name="Vírgula 5 3 3 2 2 2 3" xfId="43285" xr:uid="{00000000-0005-0000-0000-0000DAA90000}"/>
    <cellStyle name="Vírgula 5 3 3 2 2 3" xfId="43286" xr:uid="{00000000-0005-0000-0000-0000DBA90000}"/>
    <cellStyle name="Vírgula 5 3 3 2 2 4" xfId="43287" xr:uid="{00000000-0005-0000-0000-0000DCA90000}"/>
    <cellStyle name="Vírgula 5 3 3 2 3" xfId="43288" xr:uid="{00000000-0005-0000-0000-0000DDA90000}"/>
    <cellStyle name="Vírgula 5 3 3 2 3 2" xfId="43289" xr:uid="{00000000-0005-0000-0000-0000DEA90000}"/>
    <cellStyle name="Vírgula 5 3 3 2 3 2 2" xfId="43290" xr:uid="{00000000-0005-0000-0000-0000DFA90000}"/>
    <cellStyle name="Vírgula 5 3 3 2 3 2 3" xfId="43291" xr:uid="{00000000-0005-0000-0000-0000E0A90000}"/>
    <cellStyle name="Vírgula 5 3 3 2 3 3" xfId="43292" xr:uid="{00000000-0005-0000-0000-0000E1A90000}"/>
    <cellStyle name="Vírgula 5 3 3 2 3 4" xfId="43293" xr:uid="{00000000-0005-0000-0000-0000E2A90000}"/>
    <cellStyle name="Vírgula 5 3 3 2 4" xfId="43294" xr:uid="{00000000-0005-0000-0000-0000E3A90000}"/>
    <cellStyle name="Vírgula 5 3 3 2 4 2" xfId="43295" xr:uid="{00000000-0005-0000-0000-0000E4A90000}"/>
    <cellStyle name="Vírgula 5 3 3 2 4 2 2" xfId="43296" xr:uid="{00000000-0005-0000-0000-0000E5A90000}"/>
    <cellStyle name="Vírgula 5 3 3 2 4 2 3" xfId="43297" xr:uid="{00000000-0005-0000-0000-0000E6A90000}"/>
    <cellStyle name="Vírgula 5 3 3 2 4 3" xfId="43298" xr:uid="{00000000-0005-0000-0000-0000E7A90000}"/>
    <cellStyle name="Vírgula 5 3 3 2 4 4" xfId="43299" xr:uid="{00000000-0005-0000-0000-0000E8A90000}"/>
    <cellStyle name="Vírgula 5 3 3 2 5" xfId="43300" xr:uid="{00000000-0005-0000-0000-0000E9A90000}"/>
    <cellStyle name="Vírgula 5 3 3 2 5 2" xfId="43301" xr:uid="{00000000-0005-0000-0000-0000EAA90000}"/>
    <cellStyle name="Vírgula 5 3 3 2 5 3" xfId="43302" xr:uid="{00000000-0005-0000-0000-0000EBA90000}"/>
    <cellStyle name="Vírgula 5 3 3 2 6" xfId="43303" xr:uid="{00000000-0005-0000-0000-0000ECA90000}"/>
    <cellStyle name="Vírgula 5 3 3 2 7" xfId="43304" xr:uid="{00000000-0005-0000-0000-0000EDA90000}"/>
    <cellStyle name="Vírgula 5 3 3 3" xfId="43305" xr:uid="{00000000-0005-0000-0000-0000EEA90000}"/>
    <cellStyle name="Vírgula 5 3 3 4" xfId="43306" xr:uid="{00000000-0005-0000-0000-0000EFA90000}"/>
    <cellStyle name="Vírgula 5 3 3 4 2" xfId="43307" xr:uid="{00000000-0005-0000-0000-0000F0A90000}"/>
    <cellStyle name="Vírgula 5 3 3 4 2 2" xfId="43308" xr:uid="{00000000-0005-0000-0000-0000F1A90000}"/>
    <cellStyle name="Vírgula 5 3 3 4 2 3" xfId="43309" xr:uid="{00000000-0005-0000-0000-0000F2A90000}"/>
    <cellStyle name="Vírgula 5 3 3 4 3" xfId="43310" xr:uid="{00000000-0005-0000-0000-0000F3A90000}"/>
    <cellStyle name="Vírgula 5 3 3 4 4" xfId="43311" xr:uid="{00000000-0005-0000-0000-0000F4A90000}"/>
    <cellStyle name="Vírgula 5 3 3 5" xfId="43312" xr:uid="{00000000-0005-0000-0000-0000F5A90000}"/>
    <cellStyle name="Vírgula 5 3 3 5 2" xfId="43313" xr:uid="{00000000-0005-0000-0000-0000F6A90000}"/>
    <cellStyle name="Vírgula 5 3 3 5 2 2" xfId="43314" xr:uid="{00000000-0005-0000-0000-0000F7A90000}"/>
    <cellStyle name="Vírgula 5 3 3 5 2 3" xfId="43315" xr:uid="{00000000-0005-0000-0000-0000F8A90000}"/>
    <cellStyle name="Vírgula 5 3 3 5 3" xfId="43316" xr:uid="{00000000-0005-0000-0000-0000F9A90000}"/>
    <cellStyle name="Vírgula 5 3 3 5 4" xfId="43317" xr:uid="{00000000-0005-0000-0000-0000FAA90000}"/>
    <cellStyle name="Vírgula 5 3 3 6" xfId="43318" xr:uid="{00000000-0005-0000-0000-0000FBA90000}"/>
    <cellStyle name="Vírgula 5 3 3 6 2" xfId="43319" xr:uid="{00000000-0005-0000-0000-0000FCA90000}"/>
    <cellStyle name="Vírgula 5 3 3 6 2 2" xfId="43320" xr:uid="{00000000-0005-0000-0000-0000FDA90000}"/>
    <cellStyle name="Vírgula 5 3 3 6 2 3" xfId="43321" xr:uid="{00000000-0005-0000-0000-0000FEA90000}"/>
    <cellStyle name="Vírgula 5 3 3 6 3" xfId="43322" xr:uid="{00000000-0005-0000-0000-0000FFA90000}"/>
    <cellStyle name="Vírgula 5 3 3 6 4" xfId="43323" xr:uid="{00000000-0005-0000-0000-000000AA0000}"/>
    <cellStyle name="Vírgula 5 3 3 7" xfId="43324" xr:uid="{00000000-0005-0000-0000-000001AA0000}"/>
    <cellStyle name="Vírgula 5 3 3 7 2" xfId="43325" xr:uid="{00000000-0005-0000-0000-000002AA0000}"/>
    <cellStyle name="Vírgula 5 3 3 7 3" xfId="43326" xr:uid="{00000000-0005-0000-0000-000003AA0000}"/>
    <cellStyle name="Vírgula 5 3 3 8" xfId="43327" xr:uid="{00000000-0005-0000-0000-000004AA0000}"/>
    <cellStyle name="Vírgula 5 3 3 9" xfId="43328" xr:uid="{00000000-0005-0000-0000-000005AA0000}"/>
    <cellStyle name="Vírgula 5 3 4" xfId="43329" xr:uid="{00000000-0005-0000-0000-000006AA0000}"/>
    <cellStyle name="Vírgula 5 3 4 2" xfId="43330" xr:uid="{00000000-0005-0000-0000-000007AA0000}"/>
    <cellStyle name="Vírgula 5 3 4 2 2" xfId="43331" xr:uid="{00000000-0005-0000-0000-000008AA0000}"/>
    <cellStyle name="Vírgula 5 3 4 2 2 2" xfId="43332" xr:uid="{00000000-0005-0000-0000-000009AA0000}"/>
    <cellStyle name="Vírgula 5 3 4 2 2 3" xfId="43333" xr:uid="{00000000-0005-0000-0000-00000AAA0000}"/>
    <cellStyle name="Vírgula 5 3 4 2 3" xfId="43334" xr:uid="{00000000-0005-0000-0000-00000BAA0000}"/>
    <cellStyle name="Vírgula 5 3 4 2 4" xfId="43335" xr:uid="{00000000-0005-0000-0000-00000CAA0000}"/>
    <cellStyle name="Vírgula 5 3 4 3" xfId="43336" xr:uid="{00000000-0005-0000-0000-00000DAA0000}"/>
    <cellStyle name="Vírgula 5 3 4 3 2" xfId="43337" xr:uid="{00000000-0005-0000-0000-00000EAA0000}"/>
    <cellStyle name="Vírgula 5 3 4 3 2 2" xfId="43338" xr:uid="{00000000-0005-0000-0000-00000FAA0000}"/>
    <cellStyle name="Vírgula 5 3 4 3 2 3" xfId="43339" xr:uid="{00000000-0005-0000-0000-000010AA0000}"/>
    <cellStyle name="Vírgula 5 3 4 3 3" xfId="43340" xr:uid="{00000000-0005-0000-0000-000011AA0000}"/>
    <cellStyle name="Vírgula 5 3 4 3 4" xfId="43341" xr:uid="{00000000-0005-0000-0000-000012AA0000}"/>
    <cellStyle name="Vírgula 5 3 4 4" xfId="43342" xr:uid="{00000000-0005-0000-0000-000013AA0000}"/>
    <cellStyle name="Vírgula 5 3 4 4 2" xfId="43343" xr:uid="{00000000-0005-0000-0000-000014AA0000}"/>
    <cellStyle name="Vírgula 5 3 4 4 2 2" xfId="43344" xr:uid="{00000000-0005-0000-0000-000015AA0000}"/>
    <cellStyle name="Vírgula 5 3 4 4 2 3" xfId="43345" xr:uid="{00000000-0005-0000-0000-000016AA0000}"/>
    <cellStyle name="Vírgula 5 3 4 4 3" xfId="43346" xr:uid="{00000000-0005-0000-0000-000017AA0000}"/>
    <cellStyle name="Vírgula 5 3 4 4 4" xfId="43347" xr:uid="{00000000-0005-0000-0000-000018AA0000}"/>
    <cellStyle name="Vírgula 5 3 4 5" xfId="43348" xr:uid="{00000000-0005-0000-0000-000019AA0000}"/>
    <cellStyle name="Vírgula 5 3 4 5 2" xfId="43349" xr:uid="{00000000-0005-0000-0000-00001AAA0000}"/>
    <cellStyle name="Vírgula 5 3 4 5 3" xfId="43350" xr:uid="{00000000-0005-0000-0000-00001BAA0000}"/>
    <cellStyle name="Vírgula 5 3 4 6" xfId="43351" xr:uid="{00000000-0005-0000-0000-00001CAA0000}"/>
    <cellStyle name="Vírgula 5 3 4 7" xfId="43352" xr:uid="{00000000-0005-0000-0000-00001DAA0000}"/>
    <cellStyle name="Vírgula 5 3 4 8" xfId="43353" xr:uid="{00000000-0005-0000-0000-00001EAA0000}"/>
    <cellStyle name="Vírgula 5 3 5" xfId="43354" xr:uid="{00000000-0005-0000-0000-00001FAA0000}"/>
    <cellStyle name="Vírgula 5 3 5 2" xfId="43355" xr:uid="{00000000-0005-0000-0000-000020AA0000}"/>
    <cellStyle name="Vírgula 5 3 5 2 2" xfId="43356" xr:uid="{00000000-0005-0000-0000-000021AA0000}"/>
    <cellStyle name="Vírgula 5 3 5 2 3" xfId="43357" xr:uid="{00000000-0005-0000-0000-000022AA0000}"/>
    <cellStyle name="Vírgula 5 3 5 3" xfId="43358" xr:uid="{00000000-0005-0000-0000-000023AA0000}"/>
    <cellStyle name="Vírgula 5 3 5 4" xfId="43359" xr:uid="{00000000-0005-0000-0000-000024AA0000}"/>
    <cellStyle name="Vírgula 5 3 6" xfId="43360" xr:uid="{00000000-0005-0000-0000-000025AA0000}"/>
    <cellStyle name="Vírgula 5 3 6 2" xfId="43361" xr:uid="{00000000-0005-0000-0000-000026AA0000}"/>
    <cellStyle name="Vírgula 5 3 6 2 2" xfId="43362" xr:uid="{00000000-0005-0000-0000-000027AA0000}"/>
    <cellStyle name="Vírgula 5 3 6 2 3" xfId="43363" xr:uid="{00000000-0005-0000-0000-000028AA0000}"/>
    <cellStyle name="Vírgula 5 3 6 3" xfId="43364" xr:uid="{00000000-0005-0000-0000-000029AA0000}"/>
    <cellStyle name="Vírgula 5 3 6 4" xfId="43365" xr:uid="{00000000-0005-0000-0000-00002AAA0000}"/>
    <cellStyle name="Vírgula 5 3 7" xfId="43366" xr:uid="{00000000-0005-0000-0000-00002BAA0000}"/>
    <cellStyle name="Vírgula 5 3 7 2" xfId="43367" xr:uid="{00000000-0005-0000-0000-00002CAA0000}"/>
    <cellStyle name="Vírgula 5 3 7 2 2" xfId="43368" xr:uid="{00000000-0005-0000-0000-00002DAA0000}"/>
    <cellStyle name="Vírgula 5 3 7 2 3" xfId="43369" xr:uid="{00000000-0005-0000-0000-00002EAA0000}"/>
    <cellStyle name="Vírgula 5 3 7 3" xfId="43370" xr:uid="{00000000-0005-0000-0000-00002FAA0000}"/>
    <cellStyle name="Vírgula 5 3 7 4" xfId="43371" xr:uid="{00000000-0005-0000-0000-000030AA0000}"/>
    <cellStyle name="Vírgula 5 3 8" xfId="43372" xr:uid="{00000000-0005-0000-0000-000031AA0000}"/>
    <cellStyle name="Vírgula 5 3 8 2" xfId="43373" xr:uid="{00000000-0005-0000-0000-000032AA0000}"/>
    <cellStyle name="Vírgula 5 3 8 3" xfId="43374" xr:uid="{00000000-0005-0000-0000-000033AA0000}"/>
    <cellStyle name="Vírgula 5 3 9" xfId="43375" xr:uid="{00000000-0005-0000-0000-000034AA0000}"/>
    <cellStyle name="Vírgula 5 4" xfId="43376" xr:uid="{00000000-0005-0000-0000-000035AA0000}"/>
    <cellStyle name="Vírgula 5 4 10" xfId="43377" xr:uid="{00000000-0005-0000-0000-000036AA0000}"/>
    <cellStyle name="Vírgula 5 4 11" xfId="43378" xr:uid="{00000000-0005-0000-0000-000037AA0000}"/>
    <cellStyle name="Vírgula 5 4 12" xfId="43379" xr:uid="{00000000-0005-0000-0000-000038AA0000}"/>
    <cellStyle name="Vírgula 5 4 2" xfId="43380" xr:uid="{00000000-0005-0000-0000-000039AA0000}"/>
    <cellStyle name="Vírgula 5 4 2 2" xfId="43381" xr:uid="{00000000-0005-0000-0000-00003AAA0000}"/>
    <cellStyle name="Vírgula 5 4 2 2 2" xfId="43382" xr:uid="{00000000-0005-0000-0000-00003BAA0000}"/>
    <cellStyle name="Vírgula 5 4 2 2 2 2" xfId="43383" xr:uid="{00000000-0005-0000-0000-00003CAA0000}"/>
    <cellStyle name="Vírgula 5 4 2 2 2 2 2" xfId="43384" xr:uid="{00000000-0005-0000-0000-00003DAA0000}"/>
    <cellStyle name="Vírgula 5 4 2 2 2 2 3" xfId="43385" xr:uid="{00000000-0005-0000-0000-00003EAA0000}"/>
    <cellStyle name="Vírgula 5 4 2 2 2 3" xfId="43386" xr:uid="{00000000-0005-0000-0000-00003FAA0000}"/>
    <cellStyle name="Vírgula 5 4 2 2 2 4" xfId="43387" xr:uid="{00000000-0005-0000-0000-000040AA0000}"/>
    <cellStyle name="Vírgula 5 4 2 2 3" xfId="43388" xr:uid="{00000000-0005-0000-0000-000041AA0000}"/>
    <cellStyle name="Vírgula 5 4 2 2 3 2" xfId="43389" xr:uid="{00000000-0005-0000-0000-000042AA0000}"/>
    <cellStyle name="Vírgula 5 4 2 2 3 2 2" xfId="43390" xr:uid="{00000000-0005-0000-0000-000043AA0000}"/>
    <cellStyle name="Vírgula 5 4 2 2 3 2 3" xfId="43391" xr:uid="{00000000-0005-0000-0000-000044AA0000}"/>
    <cellStyle name="Vírgula 5 4 2 2 3 3" xfId="43392" xr:uid="{00000000-0005-0000-0000-000045AA0000}"/>
    <cellStyle name="Vírgula 5 4 2 2 3 4" xfId="43393" xr:uid="{00000000-0005-0000-0000-000046AA0000}"/>
    <cellStyle name="Vírgula 5 4 2 2 4" xfId="43394" xr:uid="{00000000-0005-0000-0000-000047AA0000}"/>
    <cellStyle name="Vírgula 5 4 2 2 4 2" xfId="43395" xr:uid="{00000000-0005-0000-0000-000048AA0000}"/>
    <cellStyle name="Vírgula 5 4 2 2 4 2 2" xfId="43396" xr:uid="{00000000-0005-0000-0000-000049AA0000}"/>
    <cellStyle name="Vírgula 5 4 2 2 4 2 3" xfId="43397" xr:uid="{00000000-0005-0000-0000-00004AAA0000}"/>
    <cellStyle name="Vírgula 5 4 2 2 4 3" xfId="43398" xr:uid="{00000000-0005-0000-0000-00004BAA0000}"/>
    <cellStyle name="Vírgula 5 4 2 2 4 4" xfId="43399" xr:uid="{00000000-0005-0000-0000-00004CAA0000}"/>
    <cellStyle name="Vírgula 5 4 2 2 5" xfId="43400" xr:uid="{00000000-0005-0000-0000-00004DAA0000}"/>
    <cellStyle name="Vírgula 5 4 2 2 5 2" xfId="43401" xr:uid="{00000000-0005-0000-0000-00004EAA0000}"/>
    <cellStyle name="Vírgula 5 4 2 2 5 3" xfId="43402" xr:uid="{00000000-0005-0000-0000-00004FAA0000}"/>
    <cellStyle name="Vírgula 5 4 2 2 6" xfId="43403" xr:uid="{00000000-0005-0000-0000-000050AA0000}"/>
    <cellStyle name="Vírgula 5 4 2 2 7" xfId="43404" xr:uid="{00000000-0005-0000-0000-000051AA0000}"/>
    <cellStyle name="Vírgula 5 4 2 3" xfId="43405" xr:uid="{00000000-0005-0000-0000-000052AA0000}"/>
    <cellStyle name="Vírgula 5 4 2 3 2" xfId="43406" xr:uid="{00000000-0005-0000-0000-000053AA0000}"/>
    <cellStyle name="Vírgula 5 4 2 3 2 2" xfId="43407" xr:uid="{00000000-0005-0000-0000-000054AA0000}"/>
    <cellStyle name="Vírgula 5 4 2 3 2 3" xfId="43408" xr:uid="{00000000-0005-0000-0000-000055AA0000}"/>
    <cellStyle name="Vírgula 5 4 2 3 3" xfId="43409" xr:uid="{00000000-0005-0000-0000-000056AA0000}"/>
    <cellStyle name="Vírgula 5 4 2 3 4" xfId="43410" xr:uid="{00000000-0005-0000-0000-000057AA0000}"/>
    <cellStyle name="Vírgula 5 4 2 4" xfId="43411" xr:uid="{00000000-0005-0000-0000-000058AA0000}"/>
    <cellStyle name="Vírgula 5 4 2 4 2" xfId="43412" xr:uid="{00000000-0005-0000-0000-000059AA0000}"/>
    <cellStyle name="Vírgula 5 4 2 4 2 2" xfId="43413" xr:uid="{00000000-0005-0000-0000-00005AAA0000}"/>
    <cellStyle name="Vírgula 5 4 2 4 2 3" xfId="43414" xr:uid="{00000000-0005-0000-0000-00005BAA0000}"/>
    <cellStyle name="Vírgula 5 4 2 4 3" xfId="43415" xr:uid="{00000000-0005-0000-0000-00005CAA0000}"/>
    <cellStyle name="Vírgula 5 4 2 4 4" xfId="43416" xr:uid="{00000000-0005-0000-0000-00005DAA0000}"/>
    <cellStyle name="Vírgula 5 4 2 5" xfId="43417" xr:uid="{00000000-0005-0000-0000-00005EAA0000}"/>
    <cellStyle name="Vírgula 5 4 2 5 2" xfId="43418" xr:uid="{00000000-0005-0000-0000-00005FAA0000}"/>
    <cellStyle name="Vírgula 5 4 2 5 2 2" xfId="43419" xr:uid="{00000000-0005-0000-0000-000060AA0000}"/>
    <cellStyle name="Vírgula 5 4 2 5 2 3" xfId="43420" xr:uid="{00000000-0005-0000-0000-000061AA0000}"/>
    <cellStyle name="Vírgula 5 4 2 5 3" xfId="43421" xr:uid="{00000000-0005-0000-0000-000062AA0000}"/>
    <cellStyle name="Vírgula 5 4 2 5 4" xfId="43422" xr:uid="{00000000-0005-0000-0000-000063AA0000}"/>
    <cellStyle name="Vírgula 5 4 2 6" xfId="43423" xr:uid="{00000000-0005-0000-0000-000064AA0000}"/>
    <cellStyle name="Vírgula 5 4 2 6 2" xfId="43424" xr:uid="{00000000-0005-0000-0000-000065AA0000}"/>
    <cellStyle name="Vírgula 5 4 2 6 3" xfId="43425" xr:uid="{00000000-0005-0000-0000-000066AA0000}"/>
    <cellStyle name="Vírgula 5 4 2 7" xfId="43426" xr:uid="{00000000-0005-0000-0000-000067AA0000}"/>
    <cellStyle name="Vírgula 5 4 2 8" xfId="43427" xr:uid="{00000000-0005-0000-0000-000068AA0000}"/>
    <cellStyle name="Vírgula 5 4 2 9" xfId="43428" xr:uid="{00000000-0005-0000-0000-000069AA0000}"/>
    <cellStyle name="Vírgula 5 4 3" xfId="43429" xr:uid="{00000000-0005-0000-0000-00006AAA0000}"/>
    <cellStyle name="Vírgula 5 4 3 2" xfId="43430" xr:uid="{00000000-0005-0000-0000-00006BAA0000}"/>
    <cellStyle name="Vírgula 5 4 3 2 2" xfId="43431" xr:uid="{00000000-0005-0000-0000-00006CAA0000}"/>
    <cellStyle name="Vírgula 5 4 3 2 2 2" xfId="43432" xr:uid="{00000000-0005-0000-0000-00006DAA0000}"/>
    <cellStyle name="Vírgula 5 4 3 2 2 3" xfId="43433" xr:uid="{00000000-0005-0000-0000-00006EAA0000}"/>
    <cellStyle name="Vírgula 5 4 3 2 3" xfId="43434" xr:uid="{00000000-0005-0000-0000-00006FAA0000}"/>
    <cellStyle name="Vírgula 5 4 3 2 4" xfId="43435" xr:uid="{00000000-0005-0000-0000-000070AA0000}"/>
    <cellStyle name="Vírgula 5 4 3 3" xfId="43436" xr:uid="{00000000-0005-0000-0000-000071AA0000}"/>
    <cellStyle name="Vírgula 5 4 3 3 2" xfId="43437" xr:uid="{00000000-0005-0000-0000-000072AA0000}"/>
    <cellStyle name="Vírgula 5 4 3 3 2 2" xfId="43438" xr:uid="{00000000-0005-0000-0000-000073AA0000}"/>
    <cellStyle name="Vírgula 5 4 3 3 2 3" xfId="43439" xr:uid="{00000000-0005-0000-0000-000074AA0000}"/>
    <cellStyle name="Vírgula 5 4 3 3 3" xfId="43440" xr:uid="{00000000-0005-0000-0000-000075AA0000}"/>
    <cellStyle name="Vírgula 5 4 3 3 4" xfId="43441" xr:uid="{00000000-0005-0000-0000-000076AA0000}"/>
    <cellStyle name="Vírgula 5 4 3 4" xfId="43442" xr:uid="{00000000-0005-0000-0000-000077AA0000}"/>
    <cellStyle name="Vírgula 5 4 3 4 2" xfId="43443" xr:uid="{00000000-0005-0000-0000-000078AA0000}"/>
    <cellStyle name="Vírgula 5 4 3 4 2 2" xfId="43444" xr:uid="{00000000-0005-0000-0000-000079AA0000}"/>
    <cellStyle name="Vírgula 5 4 3 4 2 3" xfId="43445" xr:uid="{00000000-0005-0000-0000-00007AAA0000}"/>
    <cellStyle name="Vírgula 5 4 3 4 3" xfId="43446" xr:uid="{00000000-0005-0000-0000-00007BAA0000}"/>
    <cellStyle name="Vírgula 5 4 3 4 4" xfId="43447" xr:uid="{00000000-0005-0000-0000-00007CAA0000}"/>
    <cellStyle name="Vírgula 5 4 3 5" xfId="43448" xr:uid="{00000000-0005-0000-0000-00007DAA0000}"/>
    <cellStyle name="Vírgula 5 4 3 5 2" xfId="43449" xr:uid="{00000000-0005-0000-0000-00007EAA0000}"/>
    <cellStyle name="Vírgula 5 4 3 5 3" xfId="43450" xr:uid="{00000000-0005-0000-0000-00007FAA0000}"/>
    <cellStyle name="Vírgula 5 4 3 6" xfId="43451" xr:uid="{00000000-0005-0000-0000-000080AA0000}"/>
    <cellStyle name="Vírgula 5 4 3 7" xfId="43452" xr:uid="{00000000-0005-0000-0000-000081AA0000}"/>
    <cellStyle name="Vírgula 5 4 4" xfId="43453" xr:uid="{00000000-0005-0000-0000-000082AA0000}"/>
    <cellStyle name="Vírgula 5 4 5" xfId="43454" xr:uid="{00000000-0005-0000-0000-000083AA0000}"/>
    <cellStyle name="Vírgula 5 4 5 2" xfId="43455" xr:uid="{00000000-0005-0000-0000-000084AA0000}"/>
    <cellStyle name="Vírgula 5 4 5 2 2" xfId="43456" xr:uid="{00000000-0005-0000-0000-000085AA0000}"/>
    <cellStyle name="Vírgula 5 4 5 2 3" xfId="43457" xr:uid="{00000000-0005-0000-0000-000086AA0000}"/>
    <cellStyle name="Vírgula 5 4 5 3" xfId="43458" xr:uid="{00000000-0005-0000-0000-000087AA0000}"/>
    <cellStyle name="Vírgula 5 4 5 4" xfId="43459" xr:uid="{00000000-0005-0000-0000-000088AA0000}"/>
    <cellStyle name="Vírgula 5 4 6" xfId="43460" xr:uid="{00000000-0005-0000-0000-000089AA0000}"/>
    <cellStyle name="Vírgula 5 4 6 2" xfId="43461" xr:uid="{00000000-0005-0000-0000-00008AAA0000}"/>
    <cellStyle name="Vírgula 5 4 6 2 2" xfId="43462" xr:uid="{00000000-0005-0000-0000-00008BAA0000}"/>
    <cellStyle name="Vírgula 5 4 6 2 3" xfId="43463" xr:uid="{00000000-0005-0000-0000-00008CAA0000}"/>
    <cellStyle name="Vírgula 5 4 6 3" xfId="43464" xr:uid="{00000000-0005-0000-0000-00008DAA0000}"/>
    <cellStyle name="Vírgula 5 4 6 4" xfId="43465" xr:uid="{00000000-0005-0000-0000-00008EAA0000}"/>
    <cellStyle name="Vírgula 5 4 7" xfId="43466" xr:uid="{00000000-0005-0000-0000-00008FAA0000}"/>
    <cellStyle name="Vírgula 5 4 7 2" xfId="43467" xr:uid="{00000000-0005-0000-0000-000090AA0000}"/>
    <cellStyle name="Vírgula 5 4 7 2 2" xfId="43468" xr:uid="{00000000-0005-0000-0000-000091AA0000}"/>
    <cellStyle name="Vírgula 5 4 7 2 3" xfId="43469" xr:uid="{00000000-0005-0000-0000-000092AA0000}"/>
    <cellStyle name="Vírgula 5 4 7 3" xfId="43470" xr:uid="{00000000-0005-0000-0000-000093AA0000}"/>
    <cellStyle name="Vírgula 5 4 7 4" xfId="43471" xr:uid="{00000000-0005-0000-0000-000094AA0000}"/>
    <cellStyle name="Vírgula 5 4 8" xfId="43472" xr:uid="{00000000-0005-0000-0000-000095AA0000}"/>
    <cellStyle name="Vírgula 5 4 8 2" xfId="43473" xr:uid="{00000000-0005-0000-0000-000096AA0000}"/>
    <cellStyle name="Vírgula 5 4 8 3" xfId="43474" xr:uid="{00000000-0005-0000-0000-000097AA0000}"/>
    <cellStyle name="Vírgula 5 4 9" xfId="43475" xr:uid="{00000000-0005-0000-0000-000098AA0000}"/>
    <cellStyle name="Vírgula 5 5" xfId="43476" xr:uid="{00000000-0005-0000-0000-000099AA0000}"/>
    <cellStyle name="Vírgula 5 5 10" xfId="43477" xr:uid="{00000000-0005-0000-0000-00009AAA0000}"/>
    <cellStyle name="Vírgula 5 5 11" xfId="43478" xr:uid="{00000000-0005-0000-0000-00009BAA0000}"/>
    <cellStyle name="Vírgula 5 5 2" xfId="43479" xr:uid="{00000000-0005-0000-0000-00009CAA0000}"/>
    <cellStyle name="Vírgula 5 5 2 2" xfId="43480" xr:uid="{00000000-0005-0000-0000-00009DAA0000}"/>
    <cellStyle name="Vírgula 5 5 2 2 2" xfId="43481" xr:uid="{00000000-0005-0000-0000-00009EAA0000}"/>
    <cellStyle name="Vírgula 5 5 2 2 2 2" xfId="43482" xr:uid="{00000000-0005-0000-0000-00009FAA0000}"/>
    <cellStyle name="Vírgula 5 5 2 2 2 2 2" xfId="43483" xr:uid="{00000000-0005-0000-0000-0000A0AA0000}"/>
    <cellStyle name="Vírgula 5 5 2 2 2 2 3" xfId="43484" xr:uid="{00000000-0005-0000-0000-0000A1AA0000}"/>
    <cellStyle name="Vírgula 5 5 2 2 2 3" xfId="43485" xr:uid="{00000000-0005-0000-0000-0000A2AA0000}"/>
    <cellStyle name="Vírgula 5 5 2 2 2 4" xfId="43486" xr:uid="{00000000-0005-0000-0000-0000A3AA0000}"/>
    <cellStyle name="Vírgula 5 5 2 2 3" xfId="43487" xr:uid="{00000000-0005-0000-0000-0000A4AA0000}"/>
    <cellStyle name="Vírgula 5 5 2 2 3 2" xfId="43488" xr:uid="{00000000-0005-0000-0000-0000A5AA0000}"/>
    <cellStyle name="Vírgula 5 5 2 2 3 2 2" xfId="43489" xr:uid="{00000000-0005-0000-0000-0000A6AA0000}"/>
    <cellStyle name="Vírgula 5 5 2 2 3 2 3" xfId="43490" xr:uid="{00000000-0005-0000-0000-0000A7AA0000}"/>
    <cellStyle name="Vírgula 5 5 2 2 3 3" xfId="43491" xr:uid="{00000000-0005-0000-0000-0000A8AA0000}"/>
    <cellStyle name="Vírgula 5 5 2 2 3 4" xfId="43492" xr:uid="{00000000-0005-0000-0000-0000A9AA0000}"/>
    <cellStyle name="Vírgula 5 5 2 2 4" xfId="43493" xr:uid="{00000000-0005-0000-0000-0000AAAA0000}"/>
    <cellStyle name="Vírgula 5 5 2 2 4 2" xfId="43494" xr:uid="{00000000-0005-0000-0000-0000ABAA0000}"/>
    <cellStyle name="Vírgula 5 5 2 2 4 2 2" xfId="43495" xr:uid="{00000000-0005-0000-0000-0000ACAA0000}"/>
    <cellStyle name="Vírgula 5 5 2 2 4 2 3" xfId="43496" xr:uid="{00000000-0005-0000-0000-0000ADAA0000}"/>
    <cellStyle name="Vírgula 5 5 2 2 4 3" xfId="43497" xr:uid="{00000000-0005-0000-0000-0000AEAA0000}"/>
    <cellStyle name="Vírgula 5 5 2 2 4 4" xfId="43498" xr:uid="{00000000-0005-0000-0000-0000AFAA0000}"/>
    <cellStyle name="Vírgula 5 5 2 2 5" xfId="43499" xr:uid="{00000000-0005-0000-0000-0000B0AA0000}"/>
    <cellStyle name="Vírgula 5 5 2 2 5 2" xfId="43500" xr:uid="{00000000-0005-0000-0000-0000B1AA0000}"/>
    <cellStyle name="Vírgula 5 5 2 2 5 3" xfId="43501" xr:uid="{00000000-0005-0000-0000-0000B2AA0000}"/>
    <cellStyle name="Vírgula 5 5 2 2 6" xfId="43502" xr:uid="{00000000-0005-0000-0000-0000B3AA0000}"/>
    <cellStyle name="Vírgula 5 5 2 2 7" xfId="43503" xr:uid="{00000000-0005-0000-0000-0000B4AA0000}"/>
    <cellStyle name="Vírgula 5 5 2 3" xfId="43504" xr:uid="{00000000-0005-0000-0000-0000B5AA0000}"/>
    <cellStyle name="Vírgula 5 5 2 3 2" xfId="43505" xr:uid="{00000000-0005-0000-0000-0000B6AA0000}"/>
    <cellStyle name="Vírgula 5 5 2 3 2 2" xfId="43506" xr:uid="{00000000-0005-0000-0000-0000B7AA0000}"/>
    <cellStyle name="Vírgula 5 5 2 3 2 3" xfId="43507" xr:uid="{00000000-0005-0000-0000-0000B8AA0000}"/>
    <cellStyle name="Vírgula 5 5 2 3 3" xfId="43508" xr:uid="{00000000-0005-0000-0000-0000B9AA0000}"/>
    <cellStyle name="Vírgula 5 5 2 3 4" xfId="43509" xr:uid="{00000000-0005-0000-0000-0000BAAA0000}"/>
    <cellStyle name="Vírgula 5 5 2 4" xfId="43510" xr:uid="{00000000-0005-0000-0000-0000BBAA0000}"/>
    <cellStyle name="Vírgula 5 5 2 4 2" xfId="43511" xr:uid="{00000000-0005-0000-0000-0000BCAA0000}"/>
    <cellStyle name="Vírgula 5 5 2 4 2 2" xfId="43512" xr:uid="{00000000-0005-0000-0000-0000BDAA0000}"/>
    <cellStyle name="Vírgula 5 5 2 4 2 3" xfId="43513" xr:uid="{00000000-0005-0000-0000-0000BEAA0000}"/>
    <cellStyle name="Vírgula 5 5 2 4 3" xfId="43514" xr:uid="{00000000-0005-0000-0000-0000BFAA0000}"/>
    <cellStyle name="Vírgula 5 5 2 4 4" xfId="43515" xr:uid="{00000000-0005-0000-0000-0000C0AA0000}"/>
    <cellStyle name="Vírgula 5 5 2 5" xfId="43516" xr:uid="{00000000-0005-0000-0000-0000C1AA0000}"/>
    <cellStyle name="Vírgula 5 5 2 5 2" xfId="43517" xr:uid="{00000000-0005-0000-0000-0000C2AA0000}"/>
    <cellStyle name="Vírgula 5 5 2 5 2 2" xfId="43518" xr:uid="{00000000-0005-0000-0000-0000C3AA0000}"/>
    <cellStyle name="Vírgula 5 5 2 5 2 3" xfId="43519" xr:uid="{00000000-0005-0000-0000-0000C4AA0000}"/>
    <cellStyle name="Vírgula 5 5 2 5 3" xfId="43520" xr:uid="{00000000-0005-0000-0000-0000C5AA0000}"/>
    <cellStyle name="Vírgula 5 5 2 5 4" xfId="43521" xr:uid="{00000000-0005-0000-0000-0000C6AA0000}"/>
    <cellStyle name="Vírgula 5 5 2 6" xfId="43522" xr:uid="{00000000-0005-0000-0000-0000C7AA0000}"/>
    <cellStyle name="Vírgula 5 5 2 6 2" xfId="43523" xr:uid="{00000000-0005-0000-0000-0000C8AA0000}"/>
    <cellStyle name="Vírgula 5 5 2 6 3" xfId="43524" xr:uid="{00000000-0005-0000-0000-0000C9AA0000}"/>
    <cellStyle name="Vírgula 5 5 2 7" xfId="43525" xr:uid="{00000000-0005-0000-0000-0000CAAA0000}"/>
    <cellStyle name="Vírgula 5 5 2 8" xfId="43526" xr:uid="{00000000-0005-0000-0000-0000CBAA0000}"/>
    <cellStyle name="Vírgula 5 5 2 9" xfId="43527" xr:uid="{00000000-0005-0000-0000-0000CCAA0000}"/>
    <cellStyle name="Vírgula 5 5 3" xfId="43528" xr:uid="{00000000-0005-0000-0000-0000CDAA0000}"/>
    <cellStyle name="Vírgula 5 5 3 2" xfId="43529" xr:uid="{00000000-0005-0000-0000-0000CEAA0000}"/>
    <cellStyle name="Vírgula 5 5 3 2 2" xfId="43530" xr:uid="{00000000-0005-0000-0000-0000CFAA0000}"/>
    <cellStyle name="Vírgula 5 5 3 2 2 2" xfId="43531" xr:uid="{00000000-0005-0000-0000-0000D0AA0000}"/>
    <cellStyle name="Vírgula 5 5 3 2 2 3" xfId="43532" xr:uid="{00000000-0005-0000-0000-0000D1AA0000}"/>
    <cellStyle name="Vírgula 5 5 3 2 3" xfId="43533" xr:uid="{00000000-0005-0000-0000-0000D2AA0000}"/>
    <cellStyle name="Vírgula 5 5 3 2 4" xfId="43534" xr:uid="{00000000-0005-0000-0000-0000D3AA0000}"/>
    <cellStyle name="Vírgula 5 5 3 3" xfId="43535" xr:uid="{00000000-0005-0000-0000-0000D4AA0000}"/>
    <cellStyle name="Vírgula 5 5 3 3 2" xfId="43536" xr:uid="{00000000-0005-0000-0000-0000D5AA0000}"/>
    <cellStyle name="Vírgula 5 5 3 3 2 2" xfId="43537" xr:uid="{00000000-0005-0000-0000-0000D6AA0000}"/>
    <cellStyle name="Vírgula 5 5 3 3 2 3" xfId="43538" xr:uid="{00000000-0005-0000-0000-0000D7AA0000}"/>
    <cellStyle name="Vírgula 5 5 3 3 3" xfId="43539" xr:uid="{00000000-0005-0000-0000-0000D8AA0000}"/>
    <cellStyle name="Vírgula 5 5 3 3 4" xfId="43540" xr:uid="{00000000-0005-0000-0000-0000D9AA0000}"/>
    <cellStyle name="Vírgula 5 5 3 4" xfId="43541" xr:uid="{00000000-0005-0000-0000-0000DAAA0000}"/>
    <cellStyle name="Vírgula 5 5 3 4 2" xfId="43542" xr:uid="{00000000-0005-0000-0000-0000DBAA0000}"/>
    <cellStyle name="Vírgula 5 5 3 4 2 2" xfId="43543" xr:uid="{00000000-0005-0000-0000-0000DCAA0000}"/>
    <cellStyle name="Vírgula 5 5 3 4 2 3" xfId="43544" xr:uid="{00000000-0005-0000-0000-0000DDAA0000}"/>
    <cellStyle name="Vírgula 5 5 3 4 3" xfId="43545" xr:uid="{00000000-0005-0000-0000-0000DEAA0000}"/>
    <cellStyle name="Vírgula 5 5 3 4 4" xfId="43546" xr:uid="{00000000-0005-0000-0000-0000DFAA0000}"/>
    <cellStyle name="Vírgula 5 5 3 5" xfId="43547" xr:uid="{00000000-0005-0000-0000-0000E0AA0000}"/>
    <cellStyle name="Vírgula 5 5 3 5 2" xfId="43548" xr:uid="{00000000-0005-0000-0000-0000E1AA0000}"/>
    <cellStyle name="Vírgula 5 5 3 5 3" xfId="43549" xr:uid="{00000000-0005-0000-0000-0000E2AA0000}"/>
    <cellStyle name="Vírgula 5 5 3 6" xfId="43550" xr:uid="{00000000-0005-0000-0000-0000E3AA0000}"/>
    <cellStyle name="Vírgula 5 5 3 7" xfId="43551" xr:uid="{00000000-0005-0000-0000-0000E4AA0000}"/>
    <cellStyle name="Vírgula 5 5 4" xfId="43552" xr:uid="{00000000-0005-0000-0000-0000E5AA0000}"/>
    <cellStyle name="Vírgula 5 5 5" xfId="43553" xr:uid="{00000000-0005-0000-0000-0000E6AA0000}"/>
    <cellStyle name="Vírgula 5 5 5 2" xfId="43554" xr:uid="{00000000-0005-0000-0000-0000E7AA0000}"/>
    <cellStyle name="Vírgula 5 5 5 2 2" xfId="43555" xr:uid="{00000000-0005-0000-0000-0000E8AA0000}"/>
    <cellStyle name="Vírgula 5 5 5 2 3" xfId="43556" xr:uid="{00000000-0005-0000-0000-0000E9AA0000}"/>
    <cellStyle name="Vírgula 5 5 5 3" xfId="43557" xr:uid="{00000000-0005-0000-0000-0000EAAA0000}"/>
    <cellStyle name="Vírgula 5 5 5 4" xfId="43558" xr:uid="{00000000-0005-0000-0000-0000EBAA0000}"/>
    <cellStyle name="Vírgula 5 5 6" xfId="43559" xr:uid="{00000000-0005-0000-0000-0000ECAA0000}"/>
    <cellStyle name="Vírgula 5 5 6 2" xfId="43560" xr:uid="{00000000-0005-0000-0000-0000EDAA0000}"/>
    <cellStyle name="Vírgula 5 5 6 2 2" xfId="43561" xr:uid="{00000000-0005-0000-0000-0000EEAA0000}"/>
    <cellStyle name="Vírgula 5 5 6 2 3" xfId="43562" xr:uid="{00000000-0005-0000-0000-0000EFAA0000}"/>
    <cellStyle name="Vírgula 5 5 6 3" xfId="43563" xr:uid="{00000000-0005-0000-0000-0000F0AA0000}"/>
    <cellStyle name="Vírgula 5 5 6 4" xfId="43564" xr:uid="{00000000-0005-0000-0000-0000F1AA0000}"/>
    <cellStyle name="Vírgula 5 5 7" xfId="43565" xr:uid="{00000000-0005-0000-0000-0000F2AA0000}"/>
    <cellStyle name="Vírgula 5 5 7 2" xfId="43566" xr:uid="{00000000-0005-0000-0000-0000F3AA0000}"/>
    <cellStyle name="Vírgula 5 5 7 2 2" xfId="43567" xr:uid="{00000000-0005-0000-0000-0000F4AA0000}"/>
    <cellStyle name="Vírgula 5 5 7 2 3" xfId="43568" xr:uid="{00000000-0005-0000-0000-0000F5AA0000}"/>
    <cellStyle name="Vírgula 5 5 7 3" xfId="43569" xr:uid="{00000000-0005-0000-0000-0000F6AA0000}"/>
    <cellStyle name="Vírgula 5 5 7 4" xfId="43570" xr:uid="{00000000-0005-0000-0000-0000F7AA0000}"/>
    <cellStyle name="Vírgula 5 5 8" xfId="43571" xr:uid="{00000000-0005-0000-0000-0000F8AA0000}"/>
    <cellStyle name="Vírgula 5 5 8 2" xfId="43572" xr:uid="{00000000-0005-0000-0000-0000F9AA0000}"/>
    <cellStyle name="Vírgula 5 5 8 3" xfId="43573" xr:uid="{00000000-0005-0000-0000-0000FAAA0000}"/>
    <cellStyle name="Vírgula 5 5 9" xfId="43574" xr:uid="{00000000-0005-0000-0000-0000FBAA0000}"/>
    <cellStyle name="Vírgula 5 6" xfId="43575" xr:uid="{00000000-0005-0000-0000-0000FCAA0000}"/>
    <cellStyle name="Vírgula 5 6 2" xfId="43576" xr:uid="{00000000-0005-0000-0000-0000FDAA0000}"/>
    <cellStyle name="Vírgula 5 6 3" xfId="43577" xr:uid="{00000000-0005-0000-0000-0000FEAA0000}"/>
    <cellStyle name="Vírgula 5 6 4" xfId="43578" xr:uid="{00000000-0005-0000-0000-0000FFAA0000}"/>
    <cellStyle name="Vírgula 5 6 4 2" xfId="43579" xr:uid="{00000000-0005-0000-0000-000000AB0000}"/>
    <cellStyle name="Vírgula 5 6 4 2 2" xfId="43580" xr:uid="{00000000-0005-0000-0000-000001AB0000}"/>
    <cellStyle name="Vírgula 5 6 4 2 2 2" xfId="43581" xr:uid="{00000000-0005-0000-0000-000002AB0000}"/>
    <cellStyle name="Vírgula 5 6 4 2 2 3" xfId="43582" xr:uid="{00000000-0005-0000-0000-000003AB0000}"/>
    <cellStyle name="Vírgula 5 6 4 2 3" xfId="43583" xr:uid="{00000000-0005-0000-0000-000004AB0000}"/>
    <cellStyle name="Vírgula 5 6 4 2 4" xfId="43584" xr:uid="{00000000-0005-0000-0000-000005AB0000}"/>
    <cellStyle name="Vírgula 5 6 4 3" xfId="43585" xr:uid="{00000000-0005-0000-0000-000006AB0000}"/>
    <cellStyle name="Vírgula 5 6 4 3 2" xfId="43586" xr:uid="{00000000-0005-0000-0000-000007AB0000}"/>
    <cellStyle name="Vírgula 5 6 4 3 2 2" xfId="43587" xr:uid="{00000000-0005-0000-0000-000008AB0000}"/>
    <cellStyle name="Vírgula 5 6 4 3 2 3" xfId="43588" xr:uid="{00000000-0005-0000-0000-000009AB0000}"/>
    <cellStyle name="Vírgula 5 6 4 3 3" xfId="43589" xr:uid="{00000000-0005-0000-0000-00000AAB0000}"/>
    <cellStyle name="Vírgula 5 6 4 3 4" xfId="43590" xr:uid="{00000000-0005-0000-0000-00000BAB0000}"/>
    <cellStyle name="Vírgula 5 6 4 4" xfId="43591" xr:uid="{00000000-0005-0000-0000-00000CAB0000}"/>
    <cellStyle name="Vírgula 5 6 4 4 2" xfId="43592" xr:uid="{00000000-0005-0000-0000-00000DAB0000}"/>
    <cellStyle name="Vírgula 5 6 4 4 2 2" xfId="43593" xr:uid="{00000000-0005-0000-0000-00000EAB0000}"/>
    <cellStyle name="Vírgula 5 6 4 4 2 3" xfId="43594" xr:uid="{00000000-0005-0000-0000-00000FAB0000}"/>
    <cellStyle name="Vírgula 5 6 4 4 3" xfId="43595" xr:uid="{00000000-0005-0000-0000-000010AB0000}"/>
    <cellStyle name="Vírgula 5 6 4 4 4" xfId="43596" xr:uid="{00000000-0005-0000-0000-000011AB0000}"/>
    <cellStyle name="Vírgula 5 6 4 5" xfId="43597" xr:uid="{00000000-0005-0000-0000-000012AB0000}"/>
    <cellStyle name="Vírgula 5 6 4 5 2" xfId="43598" xr:uid="{00000000-0005-0000-0000-000013AB0000}"/>
    <cellStyle name="Vírgula 5 6 4 5 3" xfId="43599" xr:uid="{00000000-0005-0000-0000-000014AB0000}"/>
    <cellStyle name="Vírgula 5 6 4 6" xfId="43600" xr:uid="{00000000-0005-0000-0000-000015AB0000}"/>
    <cellStyle name="Vírgula 5 6 4 7" xfId="43601" xr:uid="{00000000-0005-0000-0000-000016AB0000}"/>
    <cellStyle name="Vírgula 5 7" xfId="43602" xr:uid="{00000000-0005-0000-0000-000017AB0000}"/>
    <cellStyle name="Vírgula 5 7 10" xfId="43603" xr:uid="{00000000-0005-0000-0000-000018AB0000}"/>
    <cellStyle name="Vírgula 5 7 2" xfId="43604" xr:uid="{00000000-0005-0000-0000-000019AB0000}"/>
    <cellStyle name="Vírgula 5 7 2 2" xfId="43605" xr:uid="{00000000-0005-0000-0000-00001AAB0000}"/>
    <cellStyle name="Vírgula 5 7 2 2 2" xfId="43606" xr:uid="{00000000-0005-0000-0000-00001BAB0000}"/>
    <cellStyle name="Vírgula 5 7 2 2 2 2" xfId="43607" xr:uid="{00000000-0005-0000-0000-00001CAB0000}"/>
    <cellStyle name="Vírgula 5 7 2 2 2 2 2" xfId="43608" xr:uid="{00000000-0005-0000-0000-00001DAB0000}"/>
    <cellStyle name="Vírgula 5 7 2 2 2 2 3" xfId="43609" xr:uid="{00000000-0005-0000-0000-00001EAB0000}"/>
    <cellStyle name="Vírgula 5 7 2 2 2 3" xfId="43610" xr:uid="{00000000-0005-0000-0000-00001FAB0000}"/>
    <cellStyle name="Vírgula 5 7 2 2 2 4" xfId="43611" xr:uid="{00000000-0005-0000-0000-000020AB0000}"/>
    <cellStyle name="Vírgula 5 7 2 2 3" xfId="43612" xr:uid="{00000000-0005-0000-0000-000021AB0000}"/>
    <cellStyle name="Vírgula 5 7 2 2 3 2" xfId="43613" xr:uid="{00000000-0005-0000-0000-000022AB0000}"/>
    <cellStyle name="Vírgula 5 7 2 2 3 2 2" xfId="43614" xr:uid="{00000000-0005-0000-0000-000023AB0000}"/>
    <cellStyle name="Vírgula 5 7 2 2 3 2 3" xfId="43615" xr:uid="{00000000-0005-0000-0000-000024AB0000}"/>
    <cellStyle name="Vírgula 5 7 2 2 3 3" xfId="43616" xr:uid="{00000000-0005-0000-0000-000025AB0000}"/>
    <cellStyle name="Vírgula 5 7 2 2 3 4" xfId="43617" xr:uid="{00000000-0005-0000-0000-000026AB0000}"/>
    <cellStyle name="Vírgula 5 7 2 2 4" xfId="43618" xr:uid="{00000000-0005-0000-0000-000027AB0000}"/>
    <cellStyle name="Vírgula 5 7 2 2 4 2" xfId="43619" xr:uid="{00000000-0005-0000-0000-000028AB0000}"/>
    <cellStyle name="Vírgula 5 7 2 2 4 2 2" xfId="43620" xr:uid="{00000000-0005-0000-0000-000029AB0000}"/>
    <cellStyle name="Vírgula 5 7 2 2 4 2 3" xfId="43621" xr:uid="{00000000-0005-0000-0000-00002AAB0000}"/>
    <cellStyle name="Vírgula 5 7 2 2 4 3" xfId="43622" xr:uid="{00000000-0005-0000-0000-00002BAB0000}"/>
    <cellStyle name="Vírgula 5 7 2 2 4 4" xfId="43623" xr:uid="{00000000-0005-0000-0000-00002CAB0000}"/>
    <cellStyle name="Vírgula 5 7 2 2 5" xfId="43624" xr:uid="{00000000-0005-0000-0000-00002DAB0000}"/>
    <cellStyle name="Vírgula 5 7 2 2 5 2" xfId="43625" xr:uid="{00000000-0005-0000-0000-00002EAB0000}"/>
    <cellStyle name="Vírgula 5 7 2 2 5 3" xfId="43626" xr:uid="{00000000-0005-0000-0000-00002FAB0000}"/>
    <cellStyle name="Vírgula 5 7 2 2 6" xfId="43627" xr:uid="{00000000-0005-0000-0000-000030AB0000}"/>
    <cellStyle name="Vírgula 5 7 2 2 7" xfId="43628" xr:uid="{00000000-0005-0000-0000-000031AB0000}"/>
    <cellStyle name="Vírgula 5 7 2 3" xfId="43629" xr:uid="{00000000-0005-0000-0000-000032AB0000}"/>
    <cellStyle name="Vírgula 5 7 2 3 2" xfId="43630" xr:uid="{00000000-0005-0000-0000-000033AB0000}"/>
    <cellStyle name="Vírgula 5 7 2 3 2 2" xfId="43631" xr:uid="{00000000-0005-0000-0000-000034AB0000}"/>
    <cellStyle name="Vírgula 5 7 2 3 2 3" xfId="43632" xr:uid="{00000000-0005-0000-0000-000035AB0000}"/>
    <cellStyle name="Vírgula 5 7 2 3 3" xfId="43633" xr:uid="{00000000-0005-0000-0000-000036AB0000}"/>
    <cellStyle name="Vírgula 5 7 2 3 4" xfId="43634" xr:uid="{00000000-0005-0000-0000-000037AB0000}"/>
    <cellStyle name="Vírgula 5 7 2 4" xfId="43635" xr:uid="{00000000-0005-0000-0000-000038AB0000}"/>
    <cellStyle name="Vírgula 5 7 2 4 2" xfId="43636" xr:uid="{00000000-0005-0000-0000-000039AB0000}"/>
    <cellStyle name="Vírgula 5 7 2 4 2 2" xfId="43637" xr:uid="{00000000-0005-0000-0000-00003AAB0000}"/>
    <cellStyle name="Vírgula 5 7 2 4 2 3" xfId="43638" xr:uid="{00000000-0005-0000-0000-00003BAB0000}"/>
    <cellStyle name="Vírgula 5 7 2 4 3" xfId="43639" xr:uid="{00000000-0005-0000-0000-00003CAB0000}"/>
    <cellStyle name="Vírgula 5 7 2 4 4" xfId="43640" xr:uid="{00000000-0005-0000-0000-00003DAB0000}"/>
    <cellStyle name="Vírgula 5 7 2 5" xfId="43641" xr:uid="{00000000-0005-0000-0000-00003EAB0000}"/>
    <cellStyle name="Vírgula 5 7 2 5 2" xfId="43642" xr:uid="{00000000-0005-0000-0000-00003FAB0000}"/>
    <cellStyle name="Vírgula 5 7 2 5 2 2" xfId="43643" xr:uid="{00000000-0005-0000-0000-000040AB0000}"/>
    <cellStyle name="Vírgula 5 7 2 5 2 3" xfId="43644" xr:uid="{00000000-0005-0000-0000-000041AB0000}"/>
    <cellStyle name="Vírgula 5 7 2 5 3" xfId="43645" xr:uid="{00000000-0005-0000-0000-000042AB0000}"/>
    <cellStyle name="Vírgula 5 7 2 5 4" xfId="43646" xr:uid="{00000000-0005-0000-0000-000043AB0000}"/>
    <cellStyle name="Vírgula 5 7 2 6" xfId="43647" xr:uid="{00000000-0005-0000-0000-000044AB0000}"/>
    <cellStyle name="Vírgula 5 7 2 6 2" xfId="43648" xr:uid="{00000000-0005-0000-0000-000045AB0000}"/>
    <cellStyle name="Vírgula 5 7 2 6 3" xfId="43649" xr:uid="{00000000-0005-0000-0000-000046AB0000}"/>
    <cellStyle name="Vírgula 5 7 2 7" xfId="43650" xr:uid="{00000000-0005-0000-0000-000047AB0000}"/>
    <cellStyle name="Vírgula 5 7 2 8" xfId="43651" xr:uid="{00000000-0005-0000-0000-000048AB0000}"/>
    <cellStyle name="Vírgula 5 7 2 9" xfId="43652" xr:uid="{00000000-0005-0000-0000-000049AB0000}"/>
    <cellStyle name="Vírgula 5 7 3" xfId="43653" xr:uid="{00000000-0005-0000-0000-00004AAB0000}"/>
    <cellStyle name="Vírgula 5 7 3 2" xfId="43654" xr:uid="{00000000-0005-0000-0000-00004BAB0000}"/>
    <cellStyle name="Vírgula 5 7 3 2 2" xfId="43655" xr:uid="{00000000-0005-0000-0000-00004CAB0000}"/>
    <cellStyle name="Vírgula 5 7 3 2 2 2" xfId="43656" xr:uid="{00000000-0005-0000-0000-00004DAB0000}"/>
    <cellStyle name="Vírgula 5 7 3 2 2 3" xfId="43657" xr:uid="{00000000-0005-0000-0000-00004EAB0000}"/>
    <cellStyle name="Vírgula 5 7 3 2 3" xfId="43658" xr:uid="{00000000-0005-0000-0000-00004FAB0000}"/>
    <cellStyle name="Vírgula 5 7 3 2 4" xfId="43659" xr:uid="{00000000-0005-0000-0000-000050AB0000}"/>
    <cellStyle name="Vírgula 5 7 3 3" xfId="43660" xr:uid="{00000000-0005-0000-0000-000051AB0000}"/>
    <cellStyle name="Vírgula 5 7 3 3 2" xfId="43661" xr:uid="{00000000-0005-0000-0000-000052AB0000}"/>
    <cellStyle name="Vírgula 5 7 3 3 2 2" xfId="43662" xr:uid="{00000000-0005-0000-0000-000053AB0000}"/>
    <cellStyle name="Vírgula 5 7 3 3 2 3" xfId="43663" xr:uid="{00000000-0005-0000-0000-000054AB0000}"/>
    <cellStyle name="Vírgula 5 7 3 3 3" xfId="43664" xr:uid="{00000000-0005-0000-0000-000055AB0000}"/>
    <cellStyle name="Vírgula 5 7 3 3 4" xfId="43665" xr:uid="{00000000-0005-0000-0000-000056AB0000}"/>
    <cellStyle name="Vírgula 5 7 3 4" xfId="43666" xr:uid="{00000000-0005-0000-0000-000057AB0000}"/>
    <cellStyle name="Vírgula 5 7 3 4 2" xfId="43667" xr:uid="{00000000-0005-0000-0000-000058AB0000}"/>
    <cellStyle name="Vírgula 5 7 3 4 2 2" xfId="43668" xr:uid="{00000000-0005-0000-0000-000059AB0000}"/>
    <cellStyle name="Vírgula 5 7 3 4 2 3" xfId="43669" xr:uid="{00000000-0005-0000-0000-00005AAB0000}"/>
    <cellStyle name="Vírgula 5 7 3 4 3" xfId="43670" xr:uid="{00000000-0005-0000-0000-00005BAB0000}"/>
    <cellStyle name="Vírgula 5 7 3 4 4" xfId="43671" xr:uid="{00000000-0005-0000-0000-00005CAB0000}"/>
    <cellStyle name="Vírgula 5 7 3 5" xfId="43672" xr:uid="{00000000-0005-0000-0000-00005DAB0000}"/>
    <cellStyle name="Vírgula 5 7 3 5 2" xfId="43673" xr:uid="{00000000-0005-0000-0000-00005EAB0000}"/>
    <cellStyle name="Vírgula 5 7 3 5 3" xfId="43674" xr:uid="{00000000-0005-0000-0000-00005FAB0000}"/>
    <cellStyle name="Vírgula 5 7 3 6" xfId="43675" xr:uid="{00000000-0005-0000-0000-000060AB0000}"/>
    <cellStyle name="Vírgula 5 7 3 7" xfId="43676" xr:uid="{00000000-0005-0000-0000-000061AB0000}"/>
    <cellStyle name="Vírgula 5 7 4" xfId="43677" xr:uid="{00000000-0005-0000-0000-000062AB0000}"/>
    <cellStyle name="Vírgula 5 7 4 2" xfId="43678" xr:uid="{00000000-0005-0000-0000-000063AB0000}"/>
    <cellStyle name="Vírgula 5 7 4 2 2" xfId="43679" xr:uid="{00000000-0005-0000-0000-000064AB0000}"/>
    <cellStyle name="Vírgula 5 7 4 2 3" xfId="43680" xr:uid="{00000000-0005-0000-0000-000065AB0000}"/>
    <cellStyle name="Vírgula 5 7 4 3" xfId="43681" xr:uid="{00000000-0005-0000-0000-000066AB0000}"/>
    <cellStyle name="Vírgula 5 7 4 4" xfId="43682" xr:uid="{00000000-0005-0000-0000-000067AB0000}"/>
    <cellStyle name="Vírgula 5 7 5" xfId="43683" xr:uid="{00000000-0005-0000-0000-000068AB0000}"/>
    <cellStyle name="Vírgula 5 7 5 2" xfId="43684" xr:uid="{00000000-0005-0000-0000-000069AB0000}"/>
    <cellStyle name="Vírgula 5 7 5 2 2" xfId="43685" xr:uid="{00000000-0005-0000-0000-00006AAB0000}"/>
    <cellStyle name="Vírgula 5 7 5 2 3" xfId="43686" xr:uid="{00000000-0005-0000-0000-00006BAB0000}"/>
    <cellStyle name="Vírgula 5 7 5 3" xfId="43687" xr:uid="{00000000-0005-0000-0000-00006CAB0000}"/>
    <cellStyle name="Vírgula 5 7 5 4" xfId="43688" xr:uid="{00000000-0005-0000-0000-00006DAB0000}"/>
    <cellStyle name="Vírgula 5 7 6" xfId="43689" xr:uid="{00000000-0005-0000-0000-00006EAB0000}"/>
    <cellStyle name="Vírgula 5 7 6 2" xfId="43690" xr:uid="{00000000-0005-0000-0000-00006FAB0000}"/>
    <cellStyle name="Vírgula 5 7 6 2 2" xfId="43691" xr:uid="{00000000-0005-0000-0000-000070AB0000}"/>
    <cellStyle name="Vírgula 5 7 6 2 3" xfId="43692" xr:uid="{00000000-0005-0000-0000-000071AB0000}"/>
    <cellStyle name="Vírgula 5 7 6 3" xfId="43693" xr:uid="{00000000-0005-0000-0000-000072AB0000}"/>
    <cellStyle name="Vírgula 5 7 6 4" xfId="43694" xr:uid="{00000000-0005-0000-0000-000073AB0000}"/>
    <cellStyle name="Vírgula 5 7 7" xfId="43695" xr:uid="{00000000-0005-0000-0000-000074AB0000}"/>
    <cellStyle name="Vírgula 5 7 7 2" xfId="43696" xr:uid="{00000000-0005-0000-0000-000075AB0000}"/>
    <cellStyle name="Vírgula 5 7 7 3" xfId="43697" xr:uid="{00000000-0005-0000-0000-000076AB0000}"/>
    <cellStyle name="Vírgula 5 7 8" xfId="43698" xr:uid="{00000000-0005-0000-0000-000077AB0000}"/>
    <cellStyle name="Vírgula 5 7 9" xfId="43699" xr:uid="{00000000-0005-0000-0000-000078AB0000}"/>
    <cellStyle name="Vírgula 5 8" xfId="43700" xr:uid="{00000000-0005-0000-0000-000079AB0000}"/>
    <cellStyle name="Vírgula 5 9" xfId="43701" xr:uid="{00000000-0005-0000-0000-00007AAB0000}"/>
    <cellStyle name="Vírgula 5 9 2" xfId="43702" xr:uid="{00000000-0005-0000-0000-00007BAB0000}"/>
    <cellStyle name="Vírgula 5 9 2 2" xfId="43703" xr:uid="{00000000-0005-0000-0000-00007CAB0000}"/>
    <cellStyle name="Vírgula 5 9 2 2 2" xfId="43704" xr:uid="{00000000-0005-0000-0000-00007DAB0000}"/>
    <cellStyle name="Vírgula 5 9 2 2 2 2" xfId="43705" xr:uid="{00000000-0005-0000-0000-00007EAB0000}"/>
    <cellStyle name="Vírgula 5 9 2 2 2 3" xfId="43706" xr:uid="{00000000-0005-0000-0000-00007FAB0000}"/>
    <cellStyle name="Vírgula 5 9 2 2 3" xfId="43707" xr:uid="{00000000-0005-0000-0000-000080AB0000}"/>
    <cellStyle name="Vírgula 5 9 2 2 4" xfId="43708" xr:uid="{00000000-0005-0000-0000-000081AB0000}"/>
    <cellStyle name="Vírgula 5 9 2 3" xfId="43709" xr:uid="{00000000-0005-0000-0000-000082AB0000}"/>
    <cellStyle name="Vírgula 5 9 2 3 2" xfId="43710" xr:uid="{00000000-0005-0000-0000-000083AB0000}"/>
    <cellStyle name="Vírgula 5 9 2 3 2 2" xfId="43711" xr:uid="{00000000-0005-0000-0000-000084AB0000}"/>
    <cellStyle name="Vírgula 5 9 2 3 2 3" xfId="43712" xr:uid="{00000000-0005-0000-0000-000085AB0000}"/>
    <cellStyle name="Vírgula 5 9 2 3 3" xfId="43713" xr:uid="{00000000-0005-0000-0000-000086AB0000}"/>
    <cellStyle name="Vírgula 5 9 2 3 4" xfId="43714" xr:uid="{00000000-0005-0000-0000-000087AB0000}"/>
    <cellStyle name="Vírgula 5 9 2 4" xfId="43715" xr:uid="{00000000-0005-0000-0000-000088AB0000}"/>
    <cellStyle name="Vírgula 5 9 2 4 2" xfId="43716" xr:uid="{00000000-0005-0000-0000-000089AB0000}"/>
    <cellStyle name="Vírgula 5 9 2 4 2 2" xfId="43717" xr:uid="{00000000-0005-0000-0000-00008AAB0000}"/>
    <cellStyle name="Vírgula 5 9 2 4 2 3" xfId="43718" xr:uid="{00000000-0005-0000-0000-00008BAB0000}"/>
    <cellStyle name="Vírgula 5 9 2 4 3" xfId="43719" xr:uid="{00000000-0005-0000-0000-00008CAB0000}"/>
    <cellStyle name="Vírgula 5 9 2 4 4" xfId="43720" xr:uid="{00000000-0005-0000-0000-00008DAB0000}"/>
    <cellStyle name="Vírgula 5 9 2 5" xfId="43721" xr:uid="{00000000-0005-0000-0000-00008EAB0000}"/>
    <cellStyle name="Vírgula 5 9 2 5 2" xfId="43722" xr:uid="{00000000-0005-0000-0000-00008FAB0000}"/>
    <cellStyle name="Vírgula 5 9 2 5 3" xfId="43723" xr:uid="{00000000-0005-0000-0000-000090AB0000}"/>
    <cellStyle name="Vírgula 5 9 2 6" xfId="43724" xr:uid="{00000000-0005-0000-0000-000091AB0000}"/>
    <cellStyle name="Vírgula 5 9 2 7" xfId="43725" xr:uid="{00000000-0005-0000-0000-000092AB0000}"/>
    <cellStyle name="Vírgula 5 9 3" xfId="43726" xr:uid="{00000000-0005-0000-0000-000093AB0000}"/>
    <cellStyle name="Vírgula 5 9 3 2" xfId="43727" xr:uid="{00000000-0005-0000-0000-000094AB0000}"/>
    <cellStyle name="Vírgula 5 9 3 2 2" xfId="43728" xr:uid="{00000000-0005-0000-0000-000095AB0000}"/>
    <cellStyle name="Vírgula 5 9 3 2 3" xfId="43729" xr:uid="{00000000-0005-0000-0000-000096AB0000}"/>
    <cellStyle name="Vírgula 5 9 3 3" xfId="43730" xr:uid="{00000000-0005-0000-0000-000097AB0000}"/>
    <cellStyle name="Vírgula 5 9 3 4" xfId="43731" xr:uid="{00000000-0005-0000-0000-000098AB0000}"/>
    <cellStyle name="Vírgula 5 9 4" xfId="43732" xr:uid="{00000000-0005-0000-0000-000099AB0000}"/>
    <cellStyle name="Vírgula 5 9 4 2" xfId="43733" xr:uid="{00000000-0005-0000-0000-00009AAB0000}"/>
    <cellStyle name="Vírgula 5 9 4 2 2" xfId="43734" xr:uid="{00000000-0005-0000-0000-00009BAB0000}"/>
    <cellStyle name="Vírgula 5 9 4 2 3" xfId="43735" xr:uid="{00000000-0005-0000-0000-00009CAB0000}"/>
    <cellStyle name="Vírgula 5 9 4 3" xfId="43736" xr:uid="{00000000-0005-0000-0000-00009DAB0000}"/>
    <cellStyle name="Vírgula 5 9 4 4" xfId="43737" xr:uid="{00000000-0005-0000-0000-00009EAB0000}"/>
    <cellStyle name="Vírgula 5 9 5" xfId="43738" xr:uid="{00000000-0005-0000-0000-00009FAB0000}"/>
    <cellStyle name="Vírgula 5 9 5 2" xfId="43739" xr:uid="{00000000-0005-0000-0000-0000A0AB0000}"/>
    <cellStyle name="Vírgula 5 9 5 2 2" xfId="43740" xr:uid="{00000000-0005-0000-0000-0000A1AB0000}"/>
    <cellStyle name="Vírgula 5 9 5 2 3" xfId="43741" xr:uid="{00000000-0005-0000-0000-0000A2AB0000}"/>
    <cellStyle name="Vírgula 5 9 5 3" xfId="43742" xr:uid="{00000000-0005-0000-0000-0000A3AB0000}"/>
    <cellStyle name="Vírgula 5 9 5 4" xfId="43743" xr:uid="{00000000-0005-0000-0000-0000A4AB0000}"/>
    <cellStyle name="Vírgula 5 9 6" xfId="43744" xr:uid="{00000000-0005-0000-0000-0000A5AB0000}"/>
    <cellStyle name="Vírgula 5 9 6 2" xfId="43745" xr:uid="{00000000-0005-0000-0000-0000A6AB0000}"/>
    <cellStyle name="Vírgula 5 9 6 3" xfId="43746" xr:uid="{00000000-0005-0000-0000-0000A7AB0000}"/>
    <cellStyle name="Vírgula 5 9 7" xfId="43747" xr:uid="{00000000-0005-0000-0000-0000A8AB0000}"/>
    <cellStyle name="Vírgula 5 9 8" xfId="43748" xr:uid="{00000000-0005-0000-0000-0000A9AB0000}"/>
    <cellStyle name="Vírgula 5 9 9" xfId="43749" xr:uid="{00000000-0005-0000-0000-0000AAAB0000}"/>
    <cellStyle name="Vírgula 6" xfId="43750" xr:uid="{00000000-0005-0000-0000-0000ABAB0000}"/>
    <cellStyle name="Vírgula 6 2" xfId="43751" xr:uid="{00000000-0005-0000-0000-0000ACAB0000}"/>
    <cellStyle name="Vírgula 6 2 2" xfId="43752" xr:uid="{00000000-0005-0000-0000-0000ADAB0000}"/>
    <cellStyle name="Vírgula 6 2 2 2" xfId="43753" xr:uid="{00000000-0005-0000-0000-0000AEAB0000}"/>
    <cellStyle name="Vírgula 6 2 3" xfId="43754" xr:uid="{00000000-0005-0000-0000-0000AFAB0000}"/>
    <cellStyle name="Vírgula 6 2 4" xfId="43755" xr:uid="{00000000-0005-0000-0000-0000B0AB0000}"/>
    <cellStyle name="Vírgula 6 3" xfId="43756" xr:uid="{00000000-0005-0000-0000-0000B1AB0000}"/>
    <cellStyle name="Vírgula 6 3 2" xfId="43757" xr:uid="{00000000-0005-0000-0000-0000B2AB0000}"/>
    <cellStyle name="Vírgula 6 3 2 2" xfId="43758" xr:uid="{00000000-0005-0000-0000-0000B3AB0000}"/>
    <cellStyle name="Vírgula 6 3 2 2 2" xfId="43759" xr:uid="{00000000-0005-0000-0000-0000B4AB0000}"/>
    <cellStyle name="Vírgula 6 3 2 2 2 2" xfId="43760" xr:uid="{00000000-0005-0000-0000-0000B5AB0000}"/>
    <cellStyle name="Vírgula 6 3 2 2 2 3" xfId="43761" xr:uid="{00000000-0005-0000-0000-0000B6AB0000}"/>
    <cellStyle name="Vírgula 6 3 2 2 3" xfId="43762" xr:uid="{00000000-0005-0000-0000-0000B7AB0000}"/>
    <cellStyle name="Vírgula 6 3 2 2 4" xfId="43763" xr:uid="{00000000-0005-0000-0000-0000B8AB0000}"/>
    <cellStyle name="Vírgula 6 3 2 3" xfId="43764" xr:uid="{00000000-0005-0000-0000-0000B9AB0000}"/>
    <cellStyle name="Vírgula 6 3 2 3 2" xfId="43765" xr:uid="{00000000-0005-0000-0000-0000BAAB0000}"/>
    <cellStyle name="Vírgula 6 3 2 3 2 2" xfId="43766" xr:uid="{00000000-0005-0000-0000-0000BBAB0000}"/>
    <cellStyle name="Vírgula 6 3 2 3 2 3" xfId="43767" xr:uid="{00000000-0005-0000-0000-0000BCAB0000}"/>
    <cellStyle name="Vírgula 6 3 2 3 3" xfId="43768" xr:uid="{00000000-0005-0000-0000-0000BDAB0000}"/>
    <cellStyle name="Vírgula 6 3 2 3 4" xfId="43769" xr:uid="{00000000-0005-0000-0000-0000BEAB0000}"/>
    <cellStyle name="Vírgula 6 3 2 4" xfId="43770" xr:uid="{00000000-0005-0000-0000-0000BFAB0000}"/>
    <cellStyle name="Vírgula 6 3 2 4 2" xfId="43771" xr:uid="{00000000-0005-0000-0000-0000C0AB0000}"/>
    <cellStyle name="Vírgula 6 3 2 4 2 2" xfId="43772" xr:uid="{00000000-0005-0000-0000-0000C1AB0000}"/>
    <cellStyle name="Vírgula 6 3 2 4 2 3" xfId="43773" xr:uid="{00000000-0005-0000-0000-0000C2AB0000}"/>
    <cellStyle name="Vírgula 6 3 2 4 3" xfId="43774" xr:uid="{00000000-0005-0000-0000-0000C3AB0000}"/>
    <cellStyle name="Vírgula 6 3 2 4 4" xfId="43775" xr:uid="{00000000-0005-0000-0000-0000C4AB0000}"/>
    <cellStyle name="Vírgula 6 3 2 5" xfId="43776" xr:uid="{00000000-0005-0000-0000-0000C5AB0000}"/>
    <cellStyle name="Vírgula 6 3 2 5 2" xfId="43777" xr:uid="{00000000-0005-0000-0000-0000C6AB0000}"/>
    <cellStyle name="Vírgula 6 3 2 5 3" xfId="43778" xr:uid="{00000000-0005-0000-0000-0000C7AB0000}"/>
    <cellStyle name="Vírgula 6 3 2 6" xfId="43779" xr:uid="{00000000-0005-0000-0000-0000C8AB0000}"/>
    <cellStyle name="Vírgula 6 3 2 7" xfId="43780" xr:uid="{00000000-0005-0000-0000-0000C9AB0000}"/>
    <cellStyle name="Vírgula 6 3 3" xfId="43781" xr:uid="{00000000-0005-0000-0000-0000CAAB0000}"/>
    <cellStyle name="Vírgula 6 3 3 2" xfId="43782" xr:uid="{00000000-0005-0000-0000-0000CBAB0000}"/>
    <cellStyle name="Vírgula 6 3 3 2 2" xfId="43783" xr:uid="{00000000-0005-0000-0000-0000CCAB0000}"/>
    <cellStyle name="Vírgula 6 3 3 2 3" xfId="43784" xr:uid="{00000000-0005-0000-0000-0000CDAB0000}"/>
    <cellStyle name="Vírgula 6 3 3 3" xfId="43785" xr:uid="{00000000-0005-0000-0000-0000CEAB0000}"/>
    <cellStyle name="Vírgula 6 3 3 4" xfId="43786" xr:uid="{00000000-0005-0000-0000-0000CFAB0000}"/>
    <cellStyle name="Vírgula 6 3 4" xfId="43787" xr:uid="{00000000-0005-0000-0000-0000D0AB0000}"/>
    <cellStyle name="Vírgula 6 3 4 2" xfId="43788" xr:uid="{00000000-0005-0000-0000-0000D1AB0000}"/>
    <cellStyle name="Vírgula 6 3 4 2 2" xfId="43789" xr:uid="{00000000-0005-0000-0000-0000D2AB0000}"/>
    <cellStyle name="Vírgula 6 3 4 2 3" xfId="43790" xr:uid="{00000000-0005-0000-0000-0000D3AB0000}"/>
    <cellStyle name="Vírgula 6 3 4 3" xfId="43791" xr:uid="{00000000-0005-0000-0000-0000D4AB0000}"/>
    <cellStyle name="Vírgula 6 3 4 4" xfId="43792" xr:uid="{00000000-0005-0000-0000-0000D5AB0000}"/>
    <cellStyle name="Vírgula 6 3 5" xfId="43793" xr:uid="{00000000-0005-0000-0000-0000D6AB0000}"/>
    <cellStyle name="Vírgula 6 3 5 2" xfId="43794" xr:uid="{00000000-0005-0000-0000-0000D7AB0000}"/>
    <cellStyle name="Vírgula 6 3 5 2 2" xfId="43795" xr:uid="{00000000-0005-0000-0000-0000D8AB0000}"/>
    <cellStyle name="Vírgula 6 3 5 2 3" xfId="43796" xr:uid="{00000000-0005-0000-0000-0000D9AB0000}"/>
    <cellStyle name="Vírgula 6 3 5 3" xfId="43797" xr:uid="{00000000-0005-0000-0000-0000DAAB0000}"/>
    <cellStyle name="Vírgula 6 3 5 4" xfId="43798" xr:uid="{00000000-0005-0000-0000-0000DBAB0000}"/>
    <cellStyle name="Vírgula 6 3 6" xfId="43799" xr:uid="{00000000-0005-0000-0000-0000DCAB0000}"/>
    <cellStyle name="Vírgula 6 3 6 2" xfId="43800" xr:uid="{00000000-0005-0000-0000-0000DDAB0000}"/>
    <cellStyle name="Vírgula 6 3 6 3" xfId="43801" xr:uid="{00000000-0005-0000-0000-0000DEAB0000}"/>
    <cellStyle name="Vírgula 6 3 7" xfId="43802" xr:uid="{00000000-0005-0000-0000-0000DFAB0000}"/>
    <cellStyle name="Vírgula 6 3 8" xfId="43803" xr:uid="{00000000-0005-0000-0000-0000E0AB0000}"/>
    <cellStyle name="Vírgula 6 3 9" xfId="43804" xr:uid="{00000000-0005-0000-0000-0000E1AB0000}"/>
    <cellStyle name="Vírgula 6 4" xfId="43805" xr:uid="{00000000-0005-0000-0000-0000E2AB0000}"/>
    <cellStyle name="Vírgula 6 4 2" xfId="43806" xr:uid="{00000000-0005-0000-0000-0000E3AB0000}"/>
    <cellStyle name="Vírgula 6 4 2 2" xfId="43807" xr:uid="{00000000-0005-0000-0000-0000E4AB0000}"/>
    <cellStyle name="Vírgula 6 4 2 2 2" xfId="43808" xr:uid="{00000000-0005-0000-0000-0000E5AB0000}"/>
    <cellStyle name="Vírgula 6 4 2 2 2 2" xfId="43809" xr:uid="{00000000-0005-0000-0000-0000E6AB0000}"/>
    <cellStyle name="Vírgula 6 4 2 2 2 3" xfId="43810" xr:uid="{00000000-0005-0000-0000-0000E7AB0000}"/>
    <cellStyle name="Vírgula 6 4 2 2 3" xfId="43811" xr:uid="{00000000-0005-0000-0000-0000E8AB0000}"/>
    <cellStyle name="Vírgula 6 4 2 2 4" xfId="43812" xr:uid="{00000000-0005-0000-0000-0000E9AB0000}"/>
    <cellStyle name="Vírgula 6 4 2 3" xfId="43813" xr:uid="{00000000-0005-0000-0000-0000EAAB0000}"/>
    <cellStyle name="Vírgula 6 4 2 3 2" xfId="43814" xr:uid="{00000000-0005-0000-0000-0000EBAB0000}"/>
    <cellStyle name="Vírgula 6 4 2 3 2 2" xfId="43815" xr:uid="{00000000-0005-0000-0000-0000ECAB0000}"/>
    <cellStyle name="Vírgula 6 4 2 3 2 3" xfId="43816" xr:uid="{00000000-0005-0000-0000-0000EDAB0000}"/>
    <cellStyle name="Vírgula 6 4 2 3 3" xfId="43817" xr:uid="{00000000-0005-0000-0000-0000EEAB0000}"/>
    <cellStyle name="Vírgula 6 4 2 3 4" xfId="43818" xr:uid="{00000000-0005-0000-0000-0000EFAB0000}"/>
    <cellStyle name="Vírgula 6 4 2 4" xfId="43819" xr:uid="{00000000-0005-0000-0000-0000F0AB0000}"/>
    <cellStyle name="Vírgula 6 4 2 4 2" xfId="43820" xr:uid="{00000000-0005-0000-0000-0000F1AB0000}"/>
    <cellStyle name="Vírgula 6 4 2 4 2 2" xfId="43821" xr:uid="{00000000-0005-0000-0000-0000F2AB0000}"/>
    <cellStyle name="Vírgula 6 4 2 4 2 3" xfId="43822" xr:uid="{00000000-0005-0000-0000-0000F3AB0000}"/>
    <cellStyle name="Vírgula 6 4 2 4 3" xfId="43823" xr:uid="{00000000-0005-0000-0000-0000F4AB0000}"/>
    <cellStyle name="Vírgula 6 4 2 4 4" xfId="43824" xr:uid="{00000000-0005-0000-0000-0000F5AB0000}"/>
    <cellStyle name="Vírgula 6 4 2 5" xfId="43825" xr:uid="{00000000-0005-0000-0000-0000F6AB0000}"/>
    <cellStyle name="Vírgula 6 4 2 5 2" xfId="43826" xr:uid="{00000000-0005-0000-0000-0000F7AB0000}"/>
    <cellStyle name="Vírgula 6 4 2 5 3" xfId="43827" xr:uid="{00000000-0005-0000-0000-0000F8AB0000}"/>
    <cellStyle name="Vírgula 6 4 2 6" xfId="43828" xr:uid="{00000000-0005-0000-0000-0000F9AB0000}"/>
    <cellStyle name="Vírgula 6 4 2 7" xfId="43829" xr:uid="{00000000-0005-0000-0000-0000FAAB0000}"/>
    <cellStyle name="Vírgula 6 4 3" xfId="43830" xr:uid="{00000000-0005-0000-0000-0000FBAB0000}"/>
    <cellStyle name="Vírgula 6 4 3 2" xfId="43831" xr:uid="{00000000-0005-0000-0000-0000FCAB0000}"/>
    <cellStyle name="Vírgula 6 4 3 2 2" xfId="43832" xr:uid="{00000000-0005-0000-0000-0000FDAB0000}"/>
    <cellStyle name="Vírgula 6 4 3 2 3" xfId="43833" xr:uid="{00000000-0005-0000-0000-0000FEAB0000}"/>
    <cellStyle name="Vírgula 6 4 3 3" xfId="43834" xr:uid="{00000000-0005-0000-0000-0000FFAB0000}"/>
    <cellStyle name="Vírgula 6 4 3 4" xfId="43835" xr:uid="{00000000-0005-0000-0000-000000AC0000}"/>
    <cellStyle name="Vírgula 6 4 4" xfId="43836" xr:uid="{00000000-0005-0000-0000-000001AC0000}"/>
    <cellStyle name="Vírgula 6 4 4 2" xfId="43837" xr:uid="{00000000-0005-0000-0000-000002AC0000}"/>
    <cellStyle name="Vírgula 6 4 4 2 2" xfId="43838" xr:uid="{00000000-0005-0000-0000-000003AC0000}"/>
    <cellStyle name="Vírgula 6 4 4 2 3" xfId="43839" xr:uid="{00000000-0005-0000-0000-000004AC0000}"/>
    <cellStyle name="Vírgula 6 4 4 3" xfId="43840" xr:uid="{00000000-0005-0000-0000-000005AC0000}"/>
    <cellStyle name="Vírgula 6 4 4 4" xfId="43841" xr:uid="{00000000-0005-0000-0000-000006AC0000}"/>
    <cellStyle name="Vírgula 6 4 5" xfId="43842" xr:uid="{00000000-0005-0000-0000-000007AC0000}"/>
    <cellStyle name="Vírgula 6 4 5 2" xfId="43843" xr:uid="{00000000-0005-0000-0000-000008AC0000}"/>
    <cellStyle name="Vírgula 6 4 5 2 2" xfId="43844" xr:uid="{00000000-0005-0000-0000-000009AC0000}"/>
    <cellStyle name="Vírgula 6 4 5 2 3" xfId="43845" xr:uid="{00000000-0005-0000-0000-00000AAC0000}"/>
    <cellStyle name="Vírgula 6 4 5 3" xfId="43846" xr:uid="{00000000-0005-0000-0000-00000BAC0000}"/>
    <cellStyle name="Vírgula 6 4 5 4" xfId="43847" xr:uid="{00000000-0005-0000-0000-00000CAC0000}"/>
    <cellStyle name="Vírgula 6 4 6" xfId="43848" xr:uid="{00000000-0005-0000-0000-00000DAC0000}"/>
    <cellStyle name="Vírgula 6 4 6 2" xfId="43849" xr:uid="{00000000-0005-0000-0000-00000EAC0000}"/>
    <cellStyle name="Vírgula 6 4 6 3" xfId="43850" xr:uid="{00000000-0005-0000-0000-00000FAC0000}"/>
    <cellStyle name="Vírgula 6 4 7" xfId="43851" xr:uid="{00000000-0005-0000-0000-000010AC0000}"/>
    <cellStyle name="Vírgula 6 4 8" xfId="43852" xr:uid="{00000000-0005-0000-0000-000011AC0000}"/>
    <cellStyle name="Vírgula 6 5" xfId="43853" xr:uid="{00000000-0005-0000-0000-000012AC0000}"/>
    <cellStyle name="Vírgula 6 5 2" xfId="43854" xr:uid="{00000000-0005-0000-0000-000013AC0000}"/>
    <cellStyle name="Vírgula 6 5 3" xfId="43855" xr:uid="{00000000-0005-0000-0000-000014AC0000}"/>
    <cellStyle name="Vírgula 6 6" xfId="43856" xr:uid="{00000000-0005-0000-0000-000015AC0000}"/>
    <cellStyle name="Vírgula 7" xfId="43857" xr:uid="{00000000-0005-0000-0000-000016AC0000}"/>
    <cellStyle name="Vírgula 7 2" xfId="43858" xr:uid="{00000000-0005-0000-0000-000017AC0000}"/>
    <cellStyle name="Vírgula 7 3" xfId="43859" xr:uid="{00000000-0005-0000-0000-000018AC0000}"/>
    <cellStyle name="Vírgula 7 4" xfId="43860" xr:uid="{00000000-0005-0000-0000-000019AC0000}"/>
    <cellStyle name="Vírgula 8" xfId="43861" xr:uid="{00000000-0005-0000-0000-00001AAC0000}"/>
    <cellStyle name="Vírgula 8 2" xfId="43862" xr:uid="{00000000-0005-0000-0000-00001BAC0000}"/>
    <cellStyle name="Vírgula 8 2 2" xfId="43863" xr:uid="{00000000-0005-0000-0000-00001CAC0000}"/>
    <cellStyle name="Vírgula 8 3" xfId="43864" xr:uid="{00000000-0005-0000-0000-00001DAC0000}"/>
    <cellStyle name="Vírgula 8 4" xfId="43923" xr:uid="{00000000-0005-0000-0000-00001EAC0000}"/>
    <cellStyle name="Vírgula 9" xfId="43865" xr:uid="{00000000-0005-0000-0000-00001FAC0000}"/>
    <cellStyle name="Vírgula 9 2" xfId="43866" xr:uid="{00000000-0005-0000-0000-000020AC0000}"/>
    <cellStyle name="Vírgula 9 2 2" xfId="43867" xr:uid="{00000000-0005-0000-0000-000021AC0000}"/>
    <cellStyle name="Vírgula 9 2 3" xfId="43868" xr:uid="{00000000-0005-0000-0000-000022AC0000}"/>
    <cellStyle name="Vírgula 9 3" xfId="43869" xr:uid="{00000000-0005-0000-0000-000023AC0000}"/>
    <cellStyle name="Vírgula 9 3 2" xfId="43870" xr:uid="{00000000-0005-0000-0000-000024AC0000}"/>
    <cellStyle name="Vírgula 9 3 3" xfId="43871" xr:uid="{00000000-0005-0000-0000-000025AC0000}"/>
    <cellStyle name="Vírgula 9 4" xfId="43872" xr:uid="{00000000-0005-0000-0000-000026AC0000}"/>
    <cellStyle name="Vírgula 9 5" xfId="43873" xr:uid="{00000000-0005-0000-0000-000027AC0000}"/>
    <cellStyle name="Vírgula 9 6" xfId="43874" xr:uid="{00000000-0005-0000-0000-000028AC0000}"/>
    <cellStyle name="Warning Text" xfId="43875" xr:uid="{00000000-0005-0000-0000-000029AC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6.xml"/><Relationship Id="rId21" Type="http://schemas.openxmlformats.org/officeDocument/2006/relationships/externalLink" Target="externalLinks/externalLink1.xml"/><Relationship Id="rId42" Type="http://schemas.openxmlformats.org/officeDocument/2006/relationships/externalLink" Target="externalLinks/externalLink22.xml"/><Relationship Id="rId47" Type="http://schemas.openxmlformats.org/officeDocument/2006/relationships/externalLink" Target="externalLinks/externalLink27.xml"/><Relationship Id="rId63" Type="http://schemas.openxmlformats.org/officeDocument/2006/relationships/externalLink" Target="externalLinks/externalLink43.xml"/><Relationship Id="rId68" Type="http://schemas.openxmlformats.org/officeDocument/2006/relationships/theme" Target="theme/theme1.xml"/><Relationship Id="rId7" Type="http://schemas.openxmlformats.org/officeDocument/2006/relationships/worksheet" Target="worksheets/sheet7.xml"/><Relationship Id="rId71"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externalLink" Target="externalLinks/externalLink9.xml"/><Relationship Id="rId11" Type="http://schemas.openxmlformats.org/officeDocument/2006/relationships/worksheet" Target="worksheets/sheet11.xml"/><Relationship Id="rId24" Type="http://schemas.openxmlformats.org/officeDocument/2006/relationships/externalLink" Target="externalLinks/externalLink4.xml"/><Relationship Id="rId32" Type="http://schemas.openxmlformats.org/officeDocument/2006/relationships/externalLink" Target="externalLinks/externalLink12.xml"/><Relationship Id="rId37" Type="http://schemas.openxmlformats.org/officeDocument/2006/relationships/externalLink" Target="externalLinks/externalLink17.xml"/><Relationship Id="rId40" Type="http://schemas.openxmlformats.org/officeDocument/2006/relationships/externalLink" Target="externalLinks/externalLink20.xml"/><Relationship Id="rId45" Type="http://schemas.openxmlformats.org/officeDocument/2006/relationships/externalLink" Target="externalLinks/externalLink25.xml"/><Relationship Id="rId53" Type="http://schemas.openxmlformats.org/officeDocument/2006/relationships/externalLink" Target="externalLinks/externalLink33.xml"/><Relationship Id="rId58" Type="http://schemas.openxmlformats.org/officeDocument/2006/relationships/externalLink" Target="externalLinks/externalLink38.xml"/><Relationship Id="rId66" Type="http://schemas.openxmlformats.org/officeDocument/2006/relationships/externalLink" Target="externalLinks/externalLink46.xml"/><Relationship Id="rId5" Type="http://schemas.openxmlformats.org/officeDocument/2006/relationships/worksheet" Target="worksheets/sheet5.xml"/><Relationship Id="rId61" Type="http://schemas.openxmlformats.org/officeDocument/2006/relationships/externalLink" Target="externalLinks/externalLink4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externalLink" Target="externalLinks/externalLink2.xml"/><Relationship Id="rId27" Type="http://schemas.openxmlformats.org/officeDocument/2006/relationships/externalLink" Target="externalLinks/externalLink7.xml"/><Relationship Id="rId30" Type="http://schemas.openxmlformats.org/officeDocument/2006/relationships/externalLink" Target="externalLinks/externalLink10.xml"/><Relationship Id="rId35" Type="http://schemas.openxmlformats.org/officeDocument/2006/relationships/externalLink" Target="externalLinks/externalLink15.xml"/><Relationship Id="rId43" Type="http://schemas.openxmlformats.org/officeDocument/2006/relationships/externalLink" Target="externalLinks/externalLink23.xml"/><Relationship Id="rId48" Type="http://schemas.openxmlformats.org/officeDocument/2006/relationships/externalLink" Target="externalLinks/externalLink28.xml"/><Relationship Id="rId56" Type="http://schemas.openxmlformats.org/officeDocument/2006/relationships/externalLink" Target="externalLinks/externalLink36.xml"/><Relationship Id="rId64" Type="http://schemas.openxmlformats.org/officeDocument/2006/relationships/externalLink" Target="externalLinks/externalLink44.xml"/><Relationship Id="rId69"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externalLink" Target="externalLinks/externalLink31.xml"/><Relationship Id="rId72" Type="http://schemas.openxmlformats.org/officeDocument/2006/relationships/customXml" Target="../customXml/item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5.xml"/><Relationship Id="rId33" Type="http://schemas.openxmlformats.org/officeDocument/2006/relationships/externalLink" Target="externalLinks/externalLink13.xml"/><Relationship Id="rId38" Type="http://schemas.openxmlformats.org/officeDocument/2006/relationships/externalLink" Target="externalLinks/externalLink18.xml"/><Relationship Id="rId46" Type="http://schemas.openxmlformats.org/officeDocument/2006/relationships/externalLink" Target="externalLinks/externalLink26.xml"/><Relationship Id="rId59" Type="http://schemas.openxmlformats.org/officeDocument/2006/relationships/externalLink" Target="externalLinks/externalLink39.xml"/><Relationship Id="rId67" Type="http://schemas.openxmlformats.org/officeDocument/2006/relationships/externalLink" Target="externalLinks/externalLink47.xml"/><Relationship Id="rId20" Type="http://schemas.openxmlformats.org/officeDocument/2006/relationships/worksheet" Target="worksheets/sheet20.xml"/><Relationship Id="rId41" Type="http://schemas.openxmlformats.org/officeDocument/2006/relationships/externalLink" Target="externalLinks/externalLink21.xml"/><Relationship Id="rId54" Type="http://schemas.openxmlformats.org/officeDocument/2006/relationships/externalLink" Target="externalLinks/externalLink34.xml"/><Relationship Id="rId62" Type="http://schemas.openxmlformats.org/officeDocument/2006/relationships/externalLink" Target="externalLinks/externalLink42.xml"/><Relationship Id="rId7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externalLink" Target="externalLinks/externalLink3.xml"/><Relationship Id="rId28" Type="http://schemas.openxmlformats.org/officeDocument/2006/relationships/externalLink" Target="externalLinks/externalLink8.xml"/><Relationship Id="rId36" Type="http://schemas.openxmlformats.org/officeDocument/2006/relationships/externalLink" Target="externalLinks/externalLink16.xml"/><Relationship Id="rId49" Type="http://schemas.openxmlformats.org/officeDocument/2006/relationships/externalLink" Target="externalLinks/externalLink29.xml"/><Relationship Id="rId57" Type="http://schemas.openxmlformats.org/officeDocument/2006/relationships/externalLink" Target="externalLinks/externalLink37.xml"/><Relationship Id="rId10" Type="http://schemas.openxmlformats.org/officeDocument/2006/relationships/worksheet" Target="worksheets/sheet10.xml"/><Relationship Id="rId31" Type="http://schemas.openxmlformats.org/officeDocument/2006/relationships/externalLink" Target="externalLinks/externalLink11.xml"/><Relationship Id="rId44" Type="http://schemas.openxmlformats.org/officeDocument/2006/relationships/externalLink" Target="externalLinks/externalLink24.xml"/><Relationship Id="rId52" Type="http://schemas.openxmlformats.org/officeDocument/2006/relationships/externalLink" Target="externalLinks/externalLink32.xml"/><Relationship Id="rId60" Type="http://schemas.openxmlformats.org/officeDocument/2006/relationships/externalLink" Target="externalLinks/externalLink40.xml"/><Relationship Id="rId65" Type="http://schemas.openxmlformats.org/officeDocument/2006/relationships/externalLink" Target="externalLinks/externalLink45.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externalLink" Target="externalLinks/externalLink19.xml"/><Relationship Id="rId34" Type="http://schemas.openxmlformats.org/officeDocument/2006/relationships/externalLink" Target="externalLinks/externalLink14.xml"/><Relationship Id="rId50" Type="http://schemas.openxmlformats.org/officeDocument/2006/relationships/externalLink" Target="externalLinks/externalLink30.xml"/><Relationship Id="rId55" Type="http://schemas.openxmlformats.org/officeDocument/2006/relationships/externalLink" Target="externalLinks/externalLink35.xml"/></Relationships>
</file>

<file path=xl/drawings/_rels/drawing1.xml.rels><?xml version="1.0" encoding="UTF-8" standalone="yes" ?><Relationships xmlns="http://schemas.openxmlformats.org/package/2006/relationships"><Relationship Id="rId1" Target="../media/image1.jpeg" Type="http://schemas.openxmlformats.org/officeDocument/2006/relationships/image"/></Relationships>
</file>

<file path=xl/drawings/_rels/drawing2.xml.rels><?xml version="1.0" encoding="UTF-8" standalone="yes" ?><Relationships xmlns="http://schemas.openxmlformats.org/package/2006/relationships"><Relationship Id="rId13" Target="../media/image14.jpeg" Type="http://schemas.openxmlformats.org/officeDocument/2006/relationships/image"/><Relationship Id="rId18" Target="../media/image19.jpeg" Type="http://schemas.openxmlformats.org/officeDocument/2006/relationships/image"/><Relationship Id="rId26" Target="../media/image27.jpeg" Type="http://schemas.openxmlformats.org/officeDocument/2006/relationships/image"/><Relationship Id="rId3" Target="../media/image4.jpeg" Type="http://schemas.openxmlformats.org/officeDocument/2006/relationships/image"/><Relationship Id="rId21" Target="../media/image22.jpeg" Type="http://schemas.openxmlformats.org/officeDocument/2006/relationships/image"/><Relationship Id="rId34" Target="../media/image35.jpeg" Type="http://schemas.openxmlformats.org/officeDocument/2006/relationships/image"/><Relationship Id="rId7" Target="../media/image8.jpeg" Type="http://schemas.openxmlformats.org/officeDocument/2006/relationships/image"/><Relationship Id="rId12" Target="../media/image13.jpeg" Type="http://schemas.openxmlformats.org/officeDocument/2006/relationships/image"/><Relationship Id="rId17" Target="../media/image18.jpeg" Type="http://schemas.openxmlformats.org/officeDocument/2006/relationships/image"/><Relationship Id="rId25" Target="../media/image26.jpeg" Type="http://schemas.openxmlformats.org/officeDocument/2006/relationships/image"/><Relationship Id="rId33" Target="../media/image34.jpeg" Type="http://schemas.openxmlformats.org/officeDocument/2006/relationships/image"/><Relationship Id="rId2" Target="../media/image3.jpeg" Type="http://schemas.openxmlformats.org/officeDocument/2006/relationships/image"/><Relationship Id="rId16" Target="../media/image17.jpeg" Type="http://schemas.openxmlformats.org/officeDocument/2006/relationships/image"/><Relationship Id="rId20" Target="../media/image21.jpeg" Type="http://schemas.openxmlformats.org/officeDocument/2006/relationships/image"/><Relationship Id="rId29" Target="../media/image30.jpeg" Type="http://schemas.openxmlformats.org/officeDocument/2006/relationships/image"/><Relationship Id="rId1" Target="../media/image2.jpeg" Type="http://schemas.openxmlformats.org/officeDocument/2006/relationships/image"/><Relationship Id="rId6" Target="../media/image7.jpeg" Type="http://schemas.openxmlformats.org/officeDocument/2006/relationships/image"/><Relationship Id="rId11" Target="../media/image12.jpeg" Type="http://schemas.openxmlformats.org/officeDocument/2006/relationships/image"/><Relationship Id="rId24" Target="../media/image25.jpeg" Type="http://schemas.openxmlformats.org/officeDocument/2006/relationships/image"/><Relationship Id="rId32" Target="../media/image33.jpeg" Type="http://schemas.openxmlformats.org/officeDocument/2006/relationships/image"/><Relationship Id="rId5" Target="../media/image6.jpeg" Type="http://schemas.openxmlformats.org/officeDocument/2006/relationships/image"/><Relationship Id="rId15" Target="../media/image16.jpeg" Type="http://schemas.openxmlformats.org/officeDocument/2006/relationships/image"/><Relationship Id="rId23" Target="../media/image24.jpeg" Type="http://schemas.openxmlformats.org/officeDocument/2006/relationships/image"/><Relationship Id="rId28" Target="../media/image29.jpeg" Type="http://schemas.openxmlformats.org/officeDocument/2006/relationships/image"/><Relationship Id="rId10" Target="../media/image11.jpeg" Type="http://schemas.openxmlformats.org/officeDocument/2006/relationships/image"/><Relationship Id="rId19" Target="../media/image20.jpeg" Type="http://schemas.openxmlformats.org/officeDocument/2006/relationships/image"/><Relationship Id="rId31" Target="../media/image32.jpeg" Type="http://schemas.openxmlformats.org/officeDocument/2006/relationships/image"/><Relationship Id="rId4" Target="../media/image5.jpeg" Type="http://schemas.openxmlformats.org/officeDocument/2006/relationships/image"/><Relationship Id="rId9" Target="../media/image10.jpeg" Type="http://schemas.openxmlformats.org/officeDocument/2006/relationships/image"/><Relationship Id="rId14" Target="../media/image15.jpeg" Type="http://schemas.openxmlformats.org/officeDocument/2006/relationships/image"/><Relationship Id="rId22" Target="../media/image23.jpeg" Type="http://schemas.openxmlformats.org/officeDocument/2006/relationships/image"/><Relationship Id="rId27" Target="../media/image28.jpeg" Type="http://schemas.openxmlformats.org/officeDocument/2006/relationships/image"/><Relationship Id="rId30" Target="../media/image31.jpeg" Type="http://schemas.openxmlformats.org/officeDocument/2006/relationships/image"/><Relationship Id="rId35" Target="../media/image36.jpeg" Type="http://schemas.openxmlformats.org/officeDocument/2006/relationships/image"/><Relationship Id="rId8" Target="../media/image9.jpeg" Type="http://schemas.openxmlformats.org/officeDocument/2006/relationships/image"/></Relationships>
</file>

<file path=xl/drawings/_rels/drawing3.xml.rels><?xml version="1.0" encoding="UTF-8" standalone="yes"?>
<Relationships xmlns="http://schemas.openxmlformats.org/package/2006/relationships"><Relationship Id="rId1" Type="http://schemas.openxmlformats.org/officeDocument/2006/relationships/image" Target="../media/image37.png"/></Relationships>
</file>

<file path=xl/drawings/_rels/drawing4.xml.rels><?xml version="1.0" encoding="UTF-8" standalone="yes"?>
<Relationships xmlns="http://schemas.openxmlformats.org/package/2006/relationships"><Relationship Id="rId1" Type="http://schemas.openxmlformats.org/officeDocument/2006/relationships/image" Target="../media/image37.png"/></Relationships>
</file>

<file path=xl/drawings/drawing1.xml><?xml version="1.0" encoding="utf-8"?>
<xdr:wsDr xmlns:xdr="http://schemas.openxmlformats.org/drawingml/2006/spreadsheetDrawing" xmlns:a="http://schemas.openxmlformats.org/drawingml/2006/main">
  <xdr:twoCellAnchor editAs="oneCell">
    <xdr:from>
      <xdr:col>14</xdr:col>
      <xdr:colOff>135663</xdr:colOff>
      <xdr:row>8</xdr:row>
      <xdr:rowOff>11907</xdr:rowOff>
    </xdr:from>
    <xdr:to>
      <xdr:col>26</xdr:col>
      <xdr:colOff>702135</xdr:colOff>
      <xdr:row>17</xdr:row>
      <xdr:rowOff>94545</xdr:rowOff>
    </xdr:to>
    <xdr:pic>
      <xdr:nvPicPr>
        <xdr:cNvPr id="2" name="Imagem 1">
          <a:extLst>
            <a:ext uri="{FF2B5EF4-FFF2-40B4-BE49-F238E27FC236}">
              <a16:creationId xmlns:a16="http://schemas.microsoft.com/office/drawing/2014/main" id="{262E7BCE-3B94-4625-BA3D-02EBC5069C69}"/>
            </a:ext>
          </a:extLst>
        </xdr:cNvPr>
        <xdr:cNvPicPr>
          <a:picLocks noChangeAspect="1"/>
        </xdr:cNvPicPr>
      </xdr:nvPicPr>
      <xdr:blipFill>
        <a:blip xmlns:r="http://schemas.openxmlformats.org/officeDocument/2006/relationships" r:embed="rId1"/>
        <a:stretch>
          <a:fillRect/>
        </a:stretch>
      </xdr:blipFill>
      <xdr:spPr>
        <a:xfrm>
          <a:off x="16162428" y="1453992"/>
          <a:ext cx="7565442" cy="218575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104775</xdr:colOff>
      <xdr:row>6</xdr:row>
      <xdr:rowOff>9525</xdr:rowOff>
    </xdr:from>
    <xdr:to>
      <xdr:col>9</xdr:col>
      <xdr:colOff>477435</xdr:colOff>
      <xdr:row>25</xdr:row>
      <xdr:rowOff>60930</xdr:rowOff>
    </xdr:to>
    <xdr:pic>
      <xdr:nvPicPr>
        <xdr:cNvPr id="2" name="Imagem 1">
          <a:extLst>
            <a:ext uri="{FF2B5EF4-FFF2-40B4-BE49-F238E27FC236}">
              <a16:creationId xmlns:a16="http://schemas.microsoft.com/office/drawing/2014/main" id="{14419915-D922-49D2-AA2C-1764A043B91A}"/>
            </a:ext>
          </a:extLst>
        </xdr:cNvPr>
        <xdr:cNvPicPr>
          <a:picLocks noChangeAspect="1"/>
        </xdr:cNvPicPr>
      </xdr:nvPicPr>
      <xdr:blipFill>
        <a:blip xmlns:r="http://schemas.openxmlformats.org/officeDocument/2006/relationships" cstate="print" r:embed="rId1">
          <a:extLst>
            <a:ext uri="{28A0092B-C50C-407E-A947-70E740481C1C}">
              <a14:useLocalDpi xmlns:a14="http://schemas.microsoft.com/office/drawing/2010/main" val="0"/>
            </a:ext>
          </a:extLst>
        </a:blip>
        <a:stretch>
          <a:fillRect/>
        </a:stretch>
      </xdr:blipFill>
      <xdr:spPr>
        <a:xfrm>
          <a:off x="102870" y="1040130"/>
          <a:ext cx="5935260" cy="3312765"/>
        </a:xfrm>
        <a:prstGeom prst="rect">
          <a:avLst/>
        </a:prstGeom>
      </xdr:spPr>
    </xdr:pic>
    <xdr:clientData/>
  </xdr:twoCellAnchor>
  <xdr:twoCellAnchor editAs="oneCell">
    <xdr:from>
      <xdr:col>0</xdr:col>
      <xdr:colOff>95250</xdr:colOff>
      <xdr:row>34</xdr:row>
      <xdr:rowOff>95250</xdr:rowOff>
    </xdr:from>
    <xdr:to>
      <xdr:col>9</xdr:col>
      <xdr:colOff>454575</xdr:colOff>
      <xdr:row>53</xdr:row>
      <xdr:rowOff>150675</xdr:rowOff>
    </xdr:to>
    <xdr:pic>
      <xdr:nvPicPr>
        <xdr:cNvPr id="3" name="Imagem 2">
          <a:extLst>
            <a:ext uri="{FF2B5EF4-FFF2-40B4-BE49-F238E27FC236}">
              <a16:creationId xmlns:a16="http://schemas.microsoft.com/office/drawing/2014/main" id="{A26CE7D6-A695-4658-A69D-5CA9E0378CE9}"/>
            </a:ext>
          </a:extLst>
        </xdr:cNvPr>
        <xdr:cNvPicPr>
          <a:picLocks noChangeAspect="1"/>
        </xdr:cNvPicPr>
      </xdr:nvPicPr>
      <xdr:blipFill>
        <a:blip xmlns:r="http://schemas.openxmlformats.org/officeDocument/2006/relationships" cstate="print" r:embed="rId2">
          <a:extLst>
            <a:ext uri="{28A0092B-C50C-407E-A947-70E740481C1C}">
              <a14:useLocalDpi xmlns:a14="http://schemas.microsoft.com/office/drawing/2010/main" val="0"/>
            </a:ext>
          </a:extLst>
        </a:blip>
        <a:stretch>
          <a:fillRect/>
        </a:stretch>
      </xdr:blipFill>
      <xdr:spPr>
        <a:xfrm>
          <a:off x="91440" y="5920740"/>
          <a:ext cx="5935260" cy="3316785"/>
        </a:xfrm>
        <a:prstGeom prst="rect">
          <a:avLst/>
        </a:prstGeom>
      </xdr:spPr>
    </xdr:pic>
    <xdr:clientData/>
  </xdr:twoCellAnchor>
  <xdr:twoCellAnchor editAs="oneCell">
    <xdr:from>
      <xdr:col>0</xdr:col>
      <xdr:colOff>99392</xdr:colOff>
      <xdr:row>113</xdr:row>
      <xdr:rowOff>82826</xdr:rowOff>
    </xdr:from>
    <xdr:to>
      <xdr:col>9</xdr:col>
      <xdr:colOff>361309</xdr:colOff>
      <xdr:row>132</xdr:row>
      <xdr:rowOff>15791</xdr:rowOff>
    </xdr:to>
    <xdr:pic>
      <xdr:nvPicPr>
        <xdr:cNvPr id="4" name="Imagem 3">
          <a:extLst>
            <a:ext uri="{FF2B5EF4-FFF2-40B4-BE49-F238E27FC236}">
              <a16:creationId xmlns:a16="http://schemas.microsoft.com/office/drawing/2014/main" id="{7990EDD4-8DBD-4D8C-8541-F4A7302A8090}"/>
            </a:ext>
          </a:extLst>
        </xdr:cNvPr>
        <xdr:cNvPicPr>
          <a:picLocks noChangeAspect="1"/>
        </xdr:cNvPicPr>
      </xdr:nvPicPr>
      <xdr:blipFill>
        <a:blip xmlns:r="http://schemas.openxmlformats.org/officeDocument/2006/relationships" cstate="print" r:embed="rId3">
          <a:extLst>
            <a:ext uri="{28A0092B-C50C-407E-A947-70E740481C1C}">
              <a14:useLocalDpi xmlns:a14="http://schemas.microsoft.com/office/drawing/2010/main" val="0"/>
            </a:ext>
          </a:extLst>
        </a:blip>
        <a:stretch>
          <a:fillRect/>
        </a:stretch>
      </xdr:blipFill>
      <xdr:spPr>
        <a:xfrm>
          <a:off x="95582" y="19449056"/>
          <a:ext cx="5845472" cy="3188610"/>
        </a:xfrm>
        <a:prstGeom prst="rect">
          <a:avLst/>
        </a:prstGeom>
      </xdr:spPr>
    </xdr:pic>
    <xdr:clientData/>
  </xdr:twoCellAnchor>
  <xdr:twoCellAnchor editAs="oneCell">
    <xdr:from>
      <xdr:col>0</xdr:col>
      <xdr:colOff>107674</xdr:colOff>
      <xdr:row>142</xdr:row>
      <xdr:rowOff>17986</xdr:rowOff>
    </xdr:from>
    <xdr:to>
      <xdr:col>9</xdr:col>
      <xdr:colOff>511974</xdr:colOff>
      <xdr:row>161</xdr:row>
      <xdr:rowOff>19752</xdr:rowOff>
    </xdr:to>
    <xdr:pic>
      <xdr:nvPicPr>
        <xdr:cNvPr id="5" name="Imagem 4">
          <a:extLst>
            <a:ext uri="{FF2B5EF4-FFF2-40B4-BE49-F238E27FC236}">
              <a16:creationId xmlns:a16="http://schemas.microsoft.com/office/drawing/2014/main" id="{8608C532-41B6-47B4-9463-64DFCF570B7C}"/>
            </a:ext>
          </a:extLst>
        </xdr:cNvPr>
        <xdr:cNvPicPr>
          <a:picLocks noChangeAspect="1"/>
        </xdr:cNvPicPr>
      </xdr:nvPicPr>
      <xdr:blipFill>
        <a:blip xmlns:r="http://schemas.openxmlformats.org/officeDocument/2006/relationships" cstate="print" r:embed="rId4">
          <a:extLst>
            <a:ext uri="{28A0092B-C50C-407E-A947-70E740481C1C}">
              <a14:useLocalDpi xmlns:a14="http://schemas.microsoft.com/office/drawing/2010/main" val="0"/>
            </a:ext>
          </a:extLst>
        </a:blip>
        <a:stretch>
          <a:fillRect/>
        </a:stretch>
      </xdr:blipFill>
      <xdr:spPr>
        <a:xfrm>
          <a:off x="105769" y="24358171"/>
          <a:ext cx="5968805" cy="3244076"/>
        </a:xfrm>
        <a:prstGeom prst="rect">
          <a:avLst/>
        </a:prstGeom>
      </xdr:spPr>
    </xdr:pic>
    <xdr:clientData/>
  </xdr:twoCellAnchor>
  <xdr:twoCellAnchor editAs="oneCell">
    <xdr:from>
      <xdr:col>0</xdr:col>
      <xdr:colOff>101993</xdr:colOff>
      <xdr:row>168</xdr:row>
      <xdr:rowOff>16566</xdr:rowOff>
    </xdr:from>
    <xdr:to>
      <xdr:col>9</xdr:col>
      <xdr:colOff>494863</xdr:colOff>
      <xdr:row>187</xdr:row>
      <xdr:rowOff>20698</xdr:rowOff>
    </xdr:to>
    <xdr:pic>
      <xdr:nvPicPr>
        <xdr:cNvPr id="6" name="Imagem 5">
          <a:extLst>
            <a:ext uri="{FF2B5EF4-FFF2-40B4-BE49-F238E27FC236}">
              <a16:creationId xmlns:a16="http://schemas.microsoft.com/office/drawing/2014/main" id="{3EC413EB-E62D-44A4-9193-D8A1133807D3}"/>
            </a:ext>
          </a:extLst>
        </xdr:cNvPr>
        <xdr:cNvPicPr>
          <a:picLocks noChangeAspect="1"/>
        </xdr:cNvPicPr>
      </xdr:nvPicPr>
      <xdr:blipFill>
        <a:blip xmlns:r="http://schemas.openxmlformats.org/officeDocument/2006/relationships" cstate="print" r:embed="rId5">
          <a:extLst>
            <a:ext uri="{28A0092B-C50C-407E-A947-70E740481C1C}">
              <a14:useLocalDpi xmlns:a14="http://schemas.microsoft.com/office/drawing/2010/main" val="0"/>
            </a:ext>
          </a:extLst>
        </a:blip>
        <a:stretch>
          <a:fillRect/>
        </a:stretch>
      </xdr:blipFill>
      <xdr:spPr>
        <a:xfrm>
          <a:off x="98183" y="28814451"/>
          <a:ext cx="5968805" cy="3246442"/>
        </a:xfrm>
        <a:prstGeom prst="rect">
          <a:avLst/>
        </a:prstGeom>
      </xdr:spPr>
    </xdr:pic>
    <xdr:clientData/>
  </xdr:twoCellAnchor>
  <xdr:twoCellAnchor editAs="oneCell">
    <xdr:from>
      <xdr:col>0</xdr:col>
      <xdr:colOff>114303</xdr:colOff>
      <xdr:row>199</xdr:row>
      <xdr:rowOff>10888</xdr:rowOff>
    </xdr:from>
    <xdr:to>
      <xdr:col>9</xdr:col>
      <xdr:colOff>478254</xdr:colOff>
      <xdr:row>218</xdr:row>
      <xdr:rowOff>21831</xdr:rowOff>
    </xdr:to>
    <xdr:pic>
      <xdr:nvPicPr>
        <xdr:cNvPr id="7" name="Imagem 6">
          <a:extLst>
            <a:ext uri="{FF2B5EF4-FFF2-40B4-BE49-F238E27FC236}">
              <a16:creationId xmlns:a16="http://schemas.microsoft.com/office/drawing/2014/main" id="{52BAE6F0-7B8C-4E26-B6D2-3BFC95C962E0}"/>
            </a:ext>
          </a:extLst>
        </xdr:cNvPr>
        <xdr:cNvPicPr>
          <a:picLocks noChangeAspect="1"/>
        </xdr:cNvPicPr>
      </xdr:nvPicPr>
      <xdr:blipFill>
        <a:blip xmlns:r="http://schemas.openxmlformats.org/officeDocument/2006/relationships" cstate="print" r:embed="rId6">
          <a:extLst>
            <a:ext uri="{28A0092B-C50C-407E-A947-70E740481C1C}">
              <a14:useLocalDpi xmlns:a14="http://schemas.microsoft.com/office/drawing/2010/main" val="0"/>
            </a:ext>
          </a:extLst>
        </a:blip>
        <a:stretch>
          <a:fillRect/>
        </a:stretch>
      </xdr:blipFill>
      <xdr:spPr>
        <a:xfrm>
          <a:off x="114303" y="34121818"/>
          <a:ext cx="5941791" cy="3276113"/>
        </a:xfrm>
        <a:prstGeom prst="rect">
          <a:avLst/>
        </a:prstGeom>
      </xdr:spPr>
    </xdr:pic>
    <xdr:clientData/>
  </xdr:twoCellAnchor>
  <xdr:twoCellAnchor editAs="oneCell">
    <xdr:from>
      <xdr:col>0</xdr:col>
      <xdr:colOff>108860</xdr:colOff>
      <xdr:row>226</xdr:row>
      <xdr:rowOff>10886</xdr:rowOff>
    </xdr:from>
    <xdr:to>
      <xdr:col>9</xdr:col>
      <xdr:colOff>476621</xdr:colOff>
      <xdr:row>245</xdr:row>
      <xdr:rowOff>40458</xdr:rowOff>
    </xdr:to>
    <xdr:pic>
      <xdr:nvPicPr>
        <xdr:cNvPr id="8" name="Imagem 7">
          <a:extLst>
            <a:ext uri="{FF2B5EF4-FFF2-40B4-BE49-F238E27FC236}">
              <a16:creationId xmlns:a16="http://schemas.microsoft.com/office/drawing/2014/main" id="{82B3E947-1EC6-40CE-8A2E-9FEAFC5358A7}"/>
            </a:ext>
          </a:extLst>
        </xdr:cNvPr>
        <xdr:cNvPicPr>
          <a:picLocks noChangeAspect="1"/>
        </xdr:cNvPicPr>
      </xdr:nvPicPr>
      <xdr:blipFill>
        <a:blip xmlns:r="http://schemas.openxmlformats.org/officeDocument/2006/relationships" cstate="print" r:embed="rId7">
          <a:extLst>
            <a:ext uri="{28A0092B-C50C-407E-A947-70E740481C1C}">
              <a14:useLocalDpi xmlns:a14="http://schemas.microsoft.com/office/drawing/2010/main" val="0"/>
            </a:ext>
          </a:extLst>
        </a:blip>
        <a:stretch>
          <a:fillRect/>
        </a:stretch>
      </xdr:blipFill>
      <xdr:spPr>
        <a:xfrm>
          <a:off x="106955" y="38750966"/>
          <a:ext cx="5941791" cy="3285217"/>
        </a:xfrm>
        <a:prstGeom prst="rect">
          <a:avLst/>
        </a:prstGeom>
      </xdr:spPr>
    </xdr:pic>
    <xdr:clientData/>
  </xdr:twoCellAnchor>
  <xdr:twoCellAnchor editAs="oneCell">
    <xdr:from>
      <xdr:col>0</xdr:col>
      <xdr:colOff>103415</xdr:colOff>
      <xdr:row>254</xdr:row>
      <xdr:rowOff>12344</xdr:rowOff>
    </xdr:from>
    <xdr:to>
      <xdr:col>9</xdr:col>
      <xdr:colOff>478796</xdr:colOff>
      <xdr:row>273</xdr:row>
      <xdr:rowOff>53348</xdr:rowOff>
    </xdr:to>
    <xdr:pic>
      <xdr:nvPicPr>
        <xdr:cNvPr id="9" name="Imagem 8">
          <a:extLst>
            <a:ext uri="{FF2B5EF4-FFF2-40B4-BE49-F238E27FC236}">
              <a16:creationId xmlns:a16="http://schemas.microsoft.com/office/drawing/2014/main" id="{1235A823-AC3E-4B05-A2D6-A5699DE88EEC}"/>
            </a:ext>
          </a:extLst>
        </xdr:cNvPr>
        <xdr:cNvPicPr>
          <a:picLocks noChangeAspect="1"/>
        </xdr:cNvPicPr>
      </xdr:nvPicPr>
      <xdr:blipFill>
        <a:blip xmlns:r="http://schemas.openxmlformats.org/officeDocument/2006/relationships" cstate="print" r:embed="rId8">
          <a:extLst>
            <a:ext uri="{28A0092B-C50C-407E-A947-70E740481C1C}">
              <a14:useLocalDpi xmlns:a14="http://schemas.microsoft.com/office/drawing/2010/main" val="0"/>
            </a:ext>
          </a:extLst>
        </a:blip>
        <a:stretch>
          <a:fillRect/>
        </a:stretch>
      </xdr:blipFill>
      <xdr:spPr>
        <a:xfrm>
          <a:off x="101510" y="43554929"/>
          <a:ext cx="5949411" cy="3285219"/>
        </a:xfrm>
        <a:prstGeom prst="rect">
          <a:avLst/>
        </a:prstGeom>
      </xdr:spPr>
    </xdr:pic>
    <xdr:clientData/>
  </xdr:twoCellAnchor>
  <xdr:twoCellAnchor editAs="oneCell">
    <xdr:from>
      <xdr:col>0</xdr:col>
      <xdr:colOff>91965</xdr:colOff>
      <xdr:row>329</xdr:row>
      <xdr:rowOff>6568</xdr:rowOff>
    </xdr:from>
    <xdr:to>
      <xdr:col>9</xdr:col>
      <xdr:colOff>475792</xdr:colOff>
      <xdr:row>348</xdr:row>
      <xdr:rowOff>20635</xdr:rowOff>
    </xdr:to>
    <xdr:pic>
      <xdr:nvPicPr>
        <xdr:cNvPr id="10" name="Imagem 9">
          <a:extLst>
            <a:ext uri="{FF2B5EF4-FFF2-40B4-BE49-F238E27FC236}">
              <a16:creationId xmlns:a16="http://schemas.microsoft.com/office/drawing/2014/main" id="{A80084AE-2491-4ED7-8AF7-05A598D24073}"/>
            </a:ext>
          </a:extLst>
        </xdr:cNvPr>
        <xdr:cNvPicPr>
          <a:picLocks noChangeAspect="1"/>
        </xdr:cNvPicPr>
      </xdr:nvPicPr>
      <xdr:blipFill>
        <a:blip xmlns:r="http://schemas.openxmlformats.org/officeDocument/2006/relationships" cstate="print" r:embed="rId9">
          <a:extLst>
            <a:ext uri="{28A0092B-C50C-407E-A947-70E740481C1C}">
              <a14:useLocalDpi xmlns:a14="http://schemas.microsoft.com/office/drawing/2010/main" val="0"/>
            </a:ext>
          </a:extLst>
        </a:blip>
        <a:stretch>
          <a:fillRect/>
        </a:stretch>
      </xdr:blipFill>
      <xdr:spPr>
        <a:xfrm>
          <a:off x="95775" y="56405998"/>
          <a:ext cx="5952142" cy="3262092"/>
        </a:xfrm>
        <a:prstGeom prst="rect">
          <a:avLst/>
        </a:prstGeom>
      </xdr:spPr>
    </xdr:pic>
    <xdr:clientData/>
  </xdr:twoCellAnchor>
  <xdr:twoCellAnchor editAs="oneCell">
    <xdr:from>
      <xdr:col>0</xdr:col>
      <xdr:colOff>82826</xdr:colOff>
      <xdr:row>358</xdr:row>
      <xdr:rowOff>47980</xdr:rowOff>
    </xdr:from>
    <xdr:to>
      <xdr:col>9</xdr:col>
      <xdr:colOff>474273</xdr:colOff>
      <xdr:row>377</xdr:row>
      <xdr:rowOff>55911</xdr:rowOff>
    </xdr:to>
    <xdr:pic>
      <xdr:nvPicPr>
        <xdr:cNvPr id="11" name="Imagem 10">
          <a:extLst>
            <a:ext uri="{FF2B5EF4-FFF2-40B4-BE49-F238E27FC236}">
              <a16:creationId xmlns:a16="http://schemas.microsoft.com/office/drawing/2014/main" id="{BA39DE06-6A9C-4188-9760-0E72164B134B}"/>
            </a:ext>
          </a:extLst>
        </xdr:cNvPr>
        <xdr:cNvPicPr>
          <a:picLocks noChangeAspect="1"/>
        </xdr:cNvPicPr>
      </xdr:nvPicPr>
      <xdr:blipFill>
        <a:blip xmlns:r="http://schemas.openxmlformats.org/officeDocument/2006/relationships" cstate="print" r:embed="rId10">
          <a:extLst>
            <a:ext uri="{28A0092B-C50C-407E-A947-70E740481C1C}">
              <a14:useLocalDpi xmlns:a14="http://schemas.microsoft.com/office/drawing/2010/main" val="0"/>
            </a:ext>
          </a:extLst>
        </a:blip>
        <a:stretch>
          <a:fillRect/>
        </a:stretch>
      </xdr:blipFill>
      <xdr:spPr>
        <a:xfrm>
          <a:off x="84731" y="61419460"/>
          <a:ext cx="5952142" cy="3263576"/>
        </a:xfrm>
        <a:prstGeom prst="rect">
          <a:avLst/>
        </a:prstGeom>
      </xdr:spPr>
    </xdr:pic>
    <xdr:clientData/>
  </xdr:twoCellAnchor>
  <xdr:twoCellAnchor editAs="oneCell">
    <xdr:from>
      <xdr:col>0</xdr:col>
      <xdr:colOff>105104</xdr:colOff>
      <xdr:row>415</xdr:row>
      <xdr:rowOff>13138</xdr:rowOff>
    </xdr:from>
    <xdr:to>
      <xdr:col>9</xdr:col>
      <xdr:colOff>475596</xdr:colOff>
      <xdr:row>434</xdr:row>
      <xdr:rowOff>21070</xdr:rowOff>
    </xdr:to>
    <xdr:pic>
      <xdr:nvPicPr>
        <xdr:cNvPr id="12" name="Imagem 11">
          <a:extLst>
            <a:ext uri="{FF2B5EF4-FFF2-40B4-BE49-F238E27FC236}">
              <a16:creationId xmlns:a16="http://schemas.microsoft.com/office/drawing/2014/main" id="{6CCEDF34-D0D8-4B85-91C1-920184D6634B}"/>
            </a:ext>
          </a:extLst>
        </xdr:cNvPr>
        <xdr:cNvPicPr>
          <a:picLocks noChangeAspect="1"/>
        </xdr:cNvPicPr>
      </xdr:nvPicPr>
      <xdr:blipFill>
        <a:blip xmlns:r="http://schemas.openxmlformats.org/officeDocument/2006/relationships" cstate="print" r:embed="rId11">
          <a:extLst>
            <a:ext uri="{28A0092B-C50C-407E-A947-70E740481C1C}">
              <a14:useLocalDpi xmlns:a14="http://schemas.microsoft.com/office/drawing/2010/main" val="0"/>
            </a:ext>
          </a:extLst>
        </a:blip>
        <a:stretch>
          <a:fillRect/>
        </a:stretch>
      </xdr:blipFill>
      <xdr:spPr>
        <a:xfrm>
          <a:off x="103199" y="71159173"/>
          <a:ext cx="5952142" cy="3261672"/>
        </a:xfrm>
        <a:prstGeom prst="rect">
          <a:avLst/>
        </a:prstGeom>
      </xdr:spPr>
    </xdr:pic>
    <xdr:clientData/>
  </xdr:twoCellAnchor>
  <xdr:twoCellAnchor editAs="oneCell">
    <xdr:from>
      <xdr:col>0</xdr:col>
      <xdr:colOff>105104</xdr:colOff>
      <xdr:row>470</xdr:row>
      <xdr:rowOff>0</xdr:rowOff>
    </xdr:from>
    <xdr:to>
      <xdr:col>9</xdr:col>
      <xdr:colOff>475596</xdr:colOff>
      <xdr:row>489</xdr:row>
      <xdr:rowOff>15763</xdr:rowOff>
    </xdr:to>
    <xdr:pic>
      <xdr:nvPicPr>
        <xdr:cNvPr id="13" name="Imagem 12">
          <a:extLst>
            <a:ext uri="{FF2B5EF4-FFF2-40B4-BE49-F238E27FC236}">
              <a16:creationId xmlns:a16="http://schemas.microsoft.com/office/drawing/2014/main" id="{414159AC-FDAC-4646-B14D-45E4370A8DAA}"/>
            </a:ext>
          </a:extLst>
        </xdr:cNvPr>
        <xdr:cNvPicPr>
          <a:picLocks noChangeAspect="1"/>
        </xdr:cNvPicPr>
      </xdr:nvPicPr>
      <xdr:blipFill>
        <a:blip xmlns:r="http://schemas.openxmlformats.org/officeDocument/2006/relationships" cstate="print" r:embed="rId12">
          <a:extLst>
            <a:ext uri="{28A0092B-C50C-407E-A947-70E740481C1C}">
              <a14:useLocalDpi xmlns:a14="http://schemas.microsoft.com/office/drawing/2010/main" val="0"/>
            </a:ext>
          </a:extLst>
        </a:blip>
        <a:stretch>
          <a:fillRect/>
        </a:stretch>
      </xdr:blipFill>
      <xdr:spPr>
        <a:xfrm>
          <a:off x="103199" y="80571975"/>
          <a:ext cx="5952142" cy="3267598"/>
        </a:xfrm>
        <a:prstGeom prst="rect">
          <a:avLst/>
        </a:prstGeom>
      </xdr:spPr>
    </xdr:pic>
    <xdr:clientData/>
  </xdr:twoCellAnchor>
  <xdr:twoCellAnchor editAs="oneCell">
    <xdr:from>
      <xdr:col>0</xdr:col>
      <xdr:colOff>98535</xdr:colOff>
      <xdr:row>496</xdr:row>
      <xdr:rowOff>13138</xdr:rowOff>
    </xdr:from>
    <xdr:to>
      <xdr:col>9</xdr:col>
      <xdr:colOff>474742</xdr:colOff>
      <xdr:row>515</xdr:row>
      <xdr:rowOff>18956</xdr:rowOff>
    </xdr:to>
    <xdr:pic>
      <xdr:nvPicPr>
        <xdr:cNvPr id="14" name="Imagem 13">
          <a:extLst>
            <a:ext uri="{FF2B5EF4-FFF2-40B4-BE49-F238E27FC236}">
              <a16:creationId xmlns:a16="http://schemas.microsoft.com/office/drawing/2014/main" id="{ADCB8757-8742-4B9F-AF25-2ACC8F8F6125}"/>
            </a:ext>
          </a:extLst>
        </xdr:cNvPr>
        <xdr:cNvPicPr>
          <a:picLocks noChangeAspect="1"/>
        </xdr:cNvPicPr>
      </xdr:nvPicPr>
      <xdr:blipFill>
        <a:blip xmlns:r="http://schemas.openxmlformats.org/officeDocument/2006/relationships" cstate="print" r:embed="rId13">
          <a:extLst>
            <a:ext uri="{28A0092B-C50C-407E-A947-70E740481C1C}">
              <a14:useLocalDpi xmlns:a14="http://schemas.microsoft.com/office/drawing/2010/main" val="0"/>
            </a:ext>
          </a:extLst>
        </a:blip>
        <a:stretch>
          <a:fillRect/>
        </a:stretch>
      </xdr:blipFill>
      <xdr:spPr>
        <a:xfrm>
          <a:off x="94725" y="85046623"/>
          <a:ext cx="5952142" cy="3267178"/>
        </a:xfrm>
        <a:prstGeom prst="rect">
          <a:avLst/>
        </a:prstGeom>
      </xdr:spPr>
    </xdr:pic>
    <xdr:clientData/>
  </xdr:twoCellAnchor>
  <xdr:twoCellAnchor editAs="oneCell">
    <xdr:from>
      <xdr:col>0</xdr:col>
      <xdr:colOff>91966</xdr:colOff>
      <xdr:row>554</xdr:row>
      <xdr:rowOff>19707</xdr:rowOff>
    </xdr:from>
    <xdr:to>
      <xdr:col>9</xdr:col>
      <xdr:colOff>475793</xdr:colOff>
      <xdr:row>573</xdr:row>
      <xdr:rowOff>20436</xdr:rowOff>
    </xdr:to>
    <xdr:pic>
      <xdr:nvPicPr>
        <xdr:cNvPr id="15" name="Imagem 14">
          <a:extLst>
            <a:ext uri="{FF2B5EF4-FFF2-40B4-BE49-F238E27FC236}">
              <a16:creationId xmlns:a16="http://schemas.microsoft.com/office/drawing/2014/main" id="{D6163344-846B-43D4-9430-85042A532A8B}"/>
            </a:ext>
          </a:extLst>
        </xdr:cNvPr>
        <xdr:cNvPicPr>
          <a:picLocks noChangeAspect="1"/>
        </xdr:cNvPicPr>
      </xdr:nvPicPr>
      <xdr:blipFill>
        <a:blip xmlns:r="http://schemas.openxmlformats.org/officeDocument/2006/relationships" cstate="print" r:embed="rId14">
          <a:extLst>
            <a:ext uri="{28A0092B-C50C-407E-A947-70E740481C1C}">
              <a14:useLocalDpi xmlns:a14="http://schemas.microsoft.com/office/drawing/2010/main" val="0"/>
            </a:ext>
          </a:extLst>
        </a:blip>
        <a:stretch>
          <a:fillRect/>
        </a:stretch>
      </xdr:blipFill>
      <xdr:spPr>
        <a:xfrm>
          <a:off x="95776" y="94989672"/>
          <a:ext cx="5952142" cy="3262089"/>
        </a:xfrm>
        <a:prstGeom prst="rect">
          <a:avLst/>
        </a:prstGeom>
      </xdr:spPr>
    </xdr:pic>
    <xdr:clientData/>
  </xdr:twoCellAnchor>
  <xdr:twoCellAnchor editAs="oneCell">
    <xdr:from>
      <xdr:col>0</xdr:col>
      <xdr:colOff>98535</xdr:colOff>
      <xdr:row>582</xdr:row>
      <xdr:rowOff>19707</xdr:rowOff>
    </xdr:from>
    <xdr:to>
      <xdr:col>9</xdr:col>
      <xdr:colOff>474742</xdr:colOff>
      <xdr:row>601</xdr:row>
      <xdr:rowOff>16837</xdr:rowOff>
    </xdr:to>
    <xdr:pic>
      <xdr:nvPicPr>
        <xdr:cNvPr id="16" name="Imagem 15">
          <a:extLst>
            <a:ext uri="{FF2B5EF4-FFF2-40B4-BE49-F238E27FC236}">
              <a16:creationId xmlns:a16="http://schemas.microsoft.com/office/drawing/2014/main" id="{F359F766-DAA4-4A76-9FC3-AA72DA99924E}"/>
            </a:ext>
          </a:extLst>
        </xdr:cNvPr>
        <xdr:cNvPicPr>
          <a:picLocks noChangeAspect="1"/>
        </xdr:cNvPicPr>
      </xdr:nvPicPr>
      <xdr:blipFill>
        <a:blip xmlns:r="http://schemas.openxmlformats.org/officeDocument/2006/relationships" cstate="print" r:embed="rId15">
          <a:extLst>
            <a:ext uri="{28A0092B-C50C-407E-A947-70E740481C1C}">
              <a14:useLocalDpi xmlns:a14="http://schemas.microsoft.com/office/drawing/2010/main" val="0"/>
            </a:ext>
          </a:extLst>
        </a:blip>
        <a:stretch>
          <a:fillRect/>
        </a:stretch>
      </xdr:blipFill>
      <xdr:spPr>
        <a:xfrm>
          <a:off x="94725" y="99790272"/>
          <a:ext cx="5952142" cy="3258490"/>
        </a:xfrm>
        <a:prstGeom prst="rect">
          <a:avLst/>
        </a:prstGeom>
      </xdr:spPr>
    </xdr:pic>
    <xdr:clientData/>
  </xdr:twoCellAnchor>
  <xdr:twoCellAnchor editAs="oneCell">
    <xdr:from>
      <xdr:col>0</xdr:col>
      <xdr:colOff>111673</xdr:colOff>
      <xdr:row>638</xdr:row>
      <xdr:rowOff>19708</xdr:rowOff>
    </xdr:from>
    <xdr:to>
      <xdr:col>9</xdr:col>
      <xdr:colOff>491690</xdr:colOff>
      <xdr:row>657</xdr:row>
      <xdr:rowOff>16874</xdr:rowOff>
    </xdr:to>
    <xdr:pic>
      <xdr:nvPicPr>
        <xdr:cNvPr id="17" name="Imagem 16">
          <a:extLst>
            <a:ext uri="{FF2B5EF4-FFF2-40B4-BE49-F238E27FC236}">
              <a16:creationId xmlns:a16="http://schemas.microsoft.com/office/drawing/2014/main" id="{34C348DD-B307-4CD1-9CFC-3BB9C33974DC}"/>
            </a:ext>
          </a:extLst>
        </xdr:cNvPr>
        <xdr:cNvPicPr>
          <a:picLocks noChangeAspect="1"/>
        </xdr:cNvPicPr>
      </xdr:nvPicPr>
      <xdr:blipFill rotWithShape="1">
        <a:blip xmlns:r="http://schemas.openxmlformats.org/officeDocument/2006/relationships" cstate="print" r:embed="rId16">
          <a:extLst>
            <a:ext uri="{28A0092B-C50C-407E-A947-70E740481C1C}">
              <a14:useLocalDpi xmlns:a14="http://schemas.microsoft.com/office/drawing/2010/main" val="0"/>
            </a:ext>
          </a:extLst>
        </a:blip>
        <a:srcRect b="46"/>
        <a:stretch/>
      </xdr:blipFill>
      <xdr:spPr>
        <a:xfrm>
          <a:off x="111673" y="109391473"/>
          <a:ext cx="5952142" cy="3249001"/>
        </a:xfrm>
        <a:prstGeom prst="rect">
          <a:avLst/>
        </a:prstGeom>
      </xdr:spPr>
    </xdr:pic>
    <xdr:clientData/>
  </xdr:twoCellAnchor>
  <xdr:twoCellAnchor editAs="oneCell">
    <xdr:from>
      <xdr:col>0</xdr:col>
      <xdr:colOff>95107</xdr:colOff>
      <xdr:row>610</xdr:row>
      <xdr:rowOff>4854</xdr:rowOff>
    </xdr:from>
    <xdr:to>
      <xdr:col>9</xdr:col>
      <xdr:colOff>478934</xdr:colOff>
      <xdr:row>631</xdr:row>
      <xdr:rowOff>16587</xdr:rowOff>
    </xdr:to>
    <xdr:pic>
      <xdr:nvPicPr>
        <xdr:cNvPr id="18" name="Imagem 17">
          <a:extLst>
            <a:ext uri="{FF2B5EF4-FFF2-40B4-BE49-F238E27FC236}">
              <a16:creationId xmlns:a16="http://schemas.microsoft.com/office/drawing/2014/main" id="{9B9C87CF-5531-4D59-85D7-9C2E607E2DB6}"/>
            </a:ext>
          </a:extLst>
        </xdr:cNvPr>
        <xdr:cNvPicPr>
          <a:picLocks noChangeAspect="1"/>
        </xdr:cNvPicPr>
      </xdr:nvPicPr>
      <xdr:blipFill>
        <a:blip xmlns:r="http://schemas.openxmlformats.org/officeDocument/2006/relationships" r:embed="rId17"/>
        <a:stretch>
          <a:fillRect/>
        </a:stretch>
      </xdr:blipFill>
      <xdr:spPr>
        <a:xfrm>
          <a:off x="98917" y="104581734"/>
          <a:ext cx="5952142" cy="3610278"/>
        </a:xfrm>
        <a:prstGeom prst="rect">
          <a:avLst/>
        </a:prstGeom>
      </xdr:spPr>
    </xdr:pic>
    <xdr:clientData/>
  </xdr:twoCellAnchor>
  <xdr:twoCellAnchor editAs="oneCell">
    <xdr:from>
      <xdr:col>0</xdr:col>
      <xdr:colOff>91888</xdr:colOff>
      <xdr:row>666</xdr:row>
      <xdr:rowOff>13892</xdr:rowOff>
    </xdr:from>
    <xdr:to>
      <xdr:col>9</xdr:col>
      <xdr:colOff>475715</xdr:colOff>
      <xdr:row>686</xdr:row>
      <xdr:rowOff>131130</xdr:rowOff>
    </xdr:to>
    <xdr:pic>
      <xdr:nvPicPr>
        <xdr:cNvPr id="19" name="Imagem 18">
          <a:extLst>
            <a:ext uri="{FF2B5EF4-FFF2-40B4-BE49-F238E27FC236}">
              <a16:creationId xmlns:a16="http://schemas.microsoft.com/office/drawing/2014/main" id="{9C3A26C9-13CE-48D1-AC82-D52592B410D3}"/>
            </a:ext>
          </a:extLst>
        </xdr:cNvPr>
        <xdr:cNvPicPr>
          <a:picLocks noChangeAspect="1"/>
        </xdr:cNvPicPr>
      </xdr:nvPicPr>
      <xdr:blipFill>
        <a:blip xmlns:r="http://schemas.openxmlformats.org/officeDocument/2006/relationships" r:embed="rId18"/>
        <a:stretch>
          <a:fillRect/>
        </a:stretch>
      </xdr:blipFill>
      <xdr:spPr>
        <a:xfrm>
          <a:off x="95698" y="114193877"/>
          <a:ext cx="5952142" cy="3536713"/>
        </a:xfrm>
        <a:prstGeom prst="rect">
          <a:avLst/>
        </a:prstGeom>
      </xdr:spPr>
    </xdr:pic>
    <xdr:clientData/>
  </xdr:twoCellAnchor>
  <xdr:twoCellAnchor editAs="oneCell">
    <xdr:from>
      <xdr:col>0</xdr:col>
      <xdr:colOff>122463</xdr:colOff>
      <xdr:row>750</xdr:row>
      <xdr:rowOff>97654</xdr:rowOff>
    </xdr:from>
    <xdr:to>
      <xdr:col>9</xdr:col>
      <xdr:colOff>494034</xdr:colOff>
      <xdr:row>771</xdr:row>
      <xdr:rowOff>134178</xdr:rowOff>
    </xdr:to>
    <xdr:pic>
      <xdr:nvPicPr>
        <xdr:cNvPr id="20" name="Imagem 19">
          <a:extLst>
            <a:ext uri="{FF2B5EF4-FFF2-40B4-BE49-F238E27FC236}">
              <a16:creationId xmlns:a16="http://schemas.microsoft.com/office/drawing/2014/main" id="{EAC2715C-CEC0-4B8A-9D58-E70F40E07FFB}"/>
            </a:ext>
          </a:extLst>
        </xdr:cNvPr>
        <xdr:cNvPicPr>
          <a:picLocks noChangeAspect="1"/>
        </xdr:cNvPicPr>
      </xdr:nvPicPr>
      <xdr:blipFill>
        <a:blip xmlns:r="http://schemas.openxmlformats.org/officeDocument/2006/relationships" r:embed="rId19"/>
        <a:stretch>
          <a:fillRect/>
        </a:stretch>
      </xdr:blipFill>
      <xdr:spPr>
        <a:xfrm>
          <a:off x="124368" y="128671819"/>
          <a:ext cx="5941791" cy="3633164"/>
        </a:xfrm>
        <a:prstGeom prst="rect">
          <a:avLst/>
        </a:prstGeom>
      </xdr:spPr>
    </xdr:pic>
    <xdr:clientData/>
  </xdr:twoCellAnchor>
  <xdr:twoCellAnchor editAs="oneCell">
    <xdr:from>
      <xdr:col>0</xdr:col>
      <xdr:colOff>91966</xdr:colOff>
      <xdr:row>778</xdr:row>
      <xdr:rowOff>7340</xdr:rowOff>
    </xdr:from>
    <xdr:to>
      <xdr:col>9</xdr:col>
      <xdr:colOff>475793</xdr:colOff>
      <xdr:row>799</xdr:row>
      <xdr:rowOff>20626</xdr:rowOff>
    </xdr:to>
    <xdr:pic>
      <xdr:nvPicPr>
        <xdr:cNvPr id="21" name="Imagem 20">
          <a:extLst>
            <a:ext uri="{FF2B5EF4-FFF2-40B4-BE49-F238E27FC236}">
              <a16:creationId xmlns:a16="http://schemas.microsoft.com/office/drawing/2014/main" id="{07B0861E-503B-4288-BFFE-B417C01369CE}"/>
            </a:ext>
          </a:extLst>
        </xdr:cNvPr>
        <xdr:cNvPicPr>
          <a:picLocks noChangeAspect="1"/>
        </xdr:cNvPicPr>
      </xdr:nvPicPr>
      <xdr:blipFill>
        <a:blip xmlns:r="http://schemas.openxmlformats.org/officeDocument/2006/relationships" r:embed="rId20"/>
        <a:stretch>
          <a:fillRect/>
        </a:stretch>
      </xdr:blipFill>
      <xdr:spPr>
        <a:xfrm>
          <a:off x="95776" y="133387820"/>
          <a:ext cx="5952142" cy="3600401"/>
        </a:xfrm>
        <a:prstGeom prst="rect">
          <a:avLst/>
        </a:prstGeom>
      </xdr:spPr>
    </xdr:pic>
    <xdr:clientData/>
  </xdr:twoCellAnchor>
  <xdr:twoCellAnchor editAs="oneCell">
    <xdr:from>
      <xdr:col>0</xdr:col>
      <xdr:colOff>167748</xdr:colOff>
      <xdr:row>807</xdr:row>
      <xdr:rowOff>100852</xdr:rowOff>
    </xdr:from>
    <xdr:to>
      <xdr:col>9</xdr:col>
      <xdr:colOff>476486</xdr:colOff>
      <xdr:row>829</xdr:row>
      <xdr:rowOff>93456</xdr:rowOff>
    </xdr:to>
    <xdr:pic>
      <xdr:nvPicPr>
        <xdr:cNvPr id="22" name="Imagem 21">
          <a:extLst>
            <a:ext uri="{FF2B5EF4-FFF2-40B4-BE49-F238E27FC236}">
              <a16:creationId xmlns:a16="http://schemas.microsoft.com/office/drawing/2014/main" id="{EAE21C66-9D3A-46AA-AEEF-82390EFC9F80}"/>
            </a:ext>
          </a:extLst>
        </xdr:cNvPr>
        <xdr:cNvPicPr>
          <a:picLocks noChangeAspect="1"/>
        </xdr:cNvPicPr>
      </xdr:nvPicPr>
      <xdr:blipFill>
        <a:blip xmlns:r="http://schemas.openxmlformats.org/officeDocument/2006/relationships" r:embed="rId21"/>
        <a:stretch>
          <a:fillRect/>
        </a:stretch>
      </xdr:blipFill>
      <xdr:spPr>
        <a:xfrm>
          <a:off x="171558" y="138447667"/>
          <a:ext cx="5877053" cy="3768314"/>
        </a:xfrm>
        <a:prstGeom prst="rect">
          <a:avLst/>
        </a:prstGeom>
      </xdr:spPr>
    </xdr:pic>
    <xdr:clientData/>
  </xdr:twoCellAnchor>
  <xdr:twoCellAnchor editAs="oneCell">
    <xdr:from>
      <xdr:col>0</xdr:col>
      <xdr:colOff>89647</xdr:colOff>
      <xdr:row>833</xdr:row>
      <xdr:rowOff>143584</xdr:rowOff>
    </xdr:from>
    <xdr:to>
      <xdr:col>9</xdr:col>
      <xdr:colOff>403187</xdr:colOff>
      <xdr:row>854</xdr:row>
      <xdr:rowOff>97647</xdr:rowOff>
    </xdr:to>
    <xdr:pic>
      <xdr:nvPicPr>
        <xdr:cNvPr id="23" name="Imagem 22">
          <a:extLst>
            <a:ext uri="{FF2B5EF4-FFF2-40B4-BE49-F238E27FC236}">
              <a16:creationId xmlns:a16="http://schemas.microsoft.com/office/drawing/2014/main" id="{F410A336-C2B5-44B2-9917-A78A63CB321C}"/>
            </a:ext>
          </a:extLst>
        </xdr:cNvPr>
        <xdr:cNvPicPr>
          <a:picLocks noChangeAspect="1"/>
        </xdr:cNvPicPr>
      </xdr:nvPicPr>
      <xdr:blipFill>
        <a:blip xmlns:r="http://schemas.openxmlformats.org/officeDocument/2006/relationships" r:embed="rId22"/>
        <a:stretch>
          <a:fillRect/>
        </a:stretch>
      </xdr:blipFill>
      <xdr:spPr>
        <a:xfrm>
          <a:off x="93457" y="142950004"/>
          <a:ext cx="5891380" cy="3556418"/>
        </a:xfrm>
        <a:prstGeom prst="rect">
          <a:avLst/>
        </a:prstGeom>
      </xdr:spPr>
    </xdr:pic>
    <xdr:clientData/>
  </xdr:twoCellAnchor>
  <xdr:twoCellAnchor editAs="oneCell">
    <xdr:from>
      <xdr:col>0</xdr:col>
      <xdr:colOff>38324</xdr:colOff>
      <xdr:row>858</xdr:row>
      <xdr:rowOff>44676</xdr:rowOff>
    </xdr:from>
    <xdr:to>
      <xdr:col>9</xdr:col>
      <xdr:colOff>399464</xdr:colOff>
      <xdr:row>879</xdr:row>
      <xdr:rowOff>95804</xdr:rowOff>
    </xdr:to>
    <xdr:pic>
      <xdr:nvPicPr>
        <xdr:cNvPr id="24" name="Imagem 23">
          <a:extLst>
            <a:ext uri="{FF2B5EF4-FFF2-40B4-BE49-F238E27FC236}">
              <a16:creationId xmlns:a16="http://schemas.microsoft.com/office/drawing/2014/main" id="{F314A261-197A-4D9F-A5CA-A4FBA419EB52}"/>
            </a:ext>
          </a:extLst>
        </xdr:cNvPr>
        <xdr:cNvPicPr>
          <a:picLocks noChangeAspect="1"/>
        </xdr:cNvPicPr>
      </xdr:nvPicPr>
      <xdr:blipFill>
        <a:blip xmlns:r="http://schemas.openxmlformats.org/officeDocument/2006/relationships" r:embed="rId23"/>
        <a:stretch>
          <a:fillRect/>
        </a:stretch>
      </xdr:blipFill>
      <xdr:spPr>
        <a:xfrm>
          <a:off x="38324" y="147141156"/>
          <a:ext cx="5933265" cy="3649673"/>
        </a:xfrm>
        <a:prstGeom prst="rect">
          <a:avLst/>
        </a:prstGeom>
      </xdr:spPr>
    </xdr:pic>
    <xdr:clientData/>
  </xdr:twoCellAnchor>
  <xdr:twoCellAnchor editAs="oneCell">
    <xdr:from>
      <xdr:col>0</xdr:col>
      <xdr:colOff>70758</xdr:colOff>
      <xdr:row>884</xdr:row>
      <xdr:rowOff>59871</xdr:rowOff>
    </xdr:from>
    <xdr:to>
      <xdr:col>9</xdr:col>
      <xdr:colOff>383174</xdr:colOff>
      <xdr:row>903</xdr:row>
      <xdr:rowOff>54454</xdr:rowOff>
    </xdr:to>
    <xdr:pic>
      <xdr:nvPicPr>
        <xdr:cNvPr id="25" name="Imagem 24">
          <a:extLst>
            <a:ext uri="{FF2B5EF4-FFF2-40B4-BE49-F238E27FC236}">
              <a16:creationId xmlns:a16="http://schemas.microsoft.com/office/drawing/2014/main" id="{C0D23B7B-A199-4ADA-BD0E-13698818BFB1}"/>
            </a:ext>
          </a:extLst>
        </xdr:cNvPr>
        <xdr:cNvPicPr>
          <a:picLocks noChangeAspect="1"/>
        </xdr:cNvPicPr>
      </xdr:nvPicPr>
      <xdr:blipFill>
        <a:blip xmlns:r="http://schemas.openxmlformats.org/officeDocument/2006/relationships" cstate="print" r:embed="rId24">
          <a:extLst>
            <a:ext uri="{28A0092B-C50C-407E-A947-70E740481C1C}">
              <a14:useLocalDpi xmlns:a14="http://schemas.microsoft.com/office/drawing/2010/main" val="0"/>
            </a:ext>
          </a:extLst>
        </a:blip>
        <a:stretch>
          <a:fillRect/>
        </a:stretch>
      </xdr:blipFill>
      <xdr:spPr>
        <a:xfrm>
          <a:off x="68853" y="151608336"/>
          <a:ext cx="5886446" cy="3246418"/>
        </a:xfrm>
        <a:prstGeom prst="rect">
          <a:avLst/>
        </a:prstGeom>
      </xdr:spPr>
    </xdr:pic>
    <xdr:clientData/>
  </xdr:twoCellAnchor>
  <xdr:twoCellAnchor editAs="oneCell">
    <xdr:from>
      <xdr:col>0</xdr:col>
      <xdr:colOff>108857</xdr:colOff>
      <xdr:row>906</xdr:row>
      <xdr:rowOff>16329</xdr:rowOff>
    </xdr:from>
    <xdr:to>
      <xdr:col>9</xdr:col>
      <xdr:colOff>324523</xdr:colOff>
      <xdr:row>924</xdr:row>
      <xdr:rowOff>95006</xdr:rowOff>
    </xdr:to>
    <xdr:pic>
      <xdr:nvPicPr>
        <xdr:cNvPr id="26" name="Imagem 25">
          <a:extLst>
            <a:ext uri="{FF2B5EF4-FFF2-40B4-BE49-F238E27FC236}">
              <a16:creationId xmlns:a16="http://schemas.microsoft.com/office/drawing/2014/main" id="{BFB6CA72-A2AD-47D2-939E-0DD9F76839C4}"/>
            </a:ext>
          </a:extLst>
        </xdr:cNvPr>
        <xdr:cNvPicPr>
          <a:picLocks noChangeAspect="1"/>
        </xdr:cNvPicPr>
      </xdr:nvPicPr>
      <xdr:blipFill>
        <a:blip xmlns:r="http://schemas.openxmlformats.org/officeDocument/2006/relationships" cstate="print" r:embed="rId25">
          <a:extLst>
            <a:ext uri="{28A0092B-C50C-407E-A947-70E740481C1C}">
              <a14:useLocalDpi xmlns:a14="http://schemas.microsoft.com/office/drawing/2010/main" val="0"/>
            </a:ext>
          </a:extLst>
        </a:blip>
        <a:stretch>
          <a:fillRect/>
        </a:stretch>
      </xdr:blipFill>
      <xdr:spPr>
        <a:xfrm>
          <a:off x="106952" y="155344314"/>
          <a:ext cx="5789696" cy="3172397"/>
        </a:xfrm>
        <a:prstGeom prst="rect">
          <a:avLst/>
        </a:prstGeom>
      </xdr:spPr>
    </xdr:pic>
    <xdr:clientData/>
  </xdr:twoCellAnchor>
  <xdr:twoCellAnchor editAs="oneCell">
    <xdr:from>
      <xdr:col>0</xdr:col>
      <xdr:colOff>33132</xdr:colOff>
      <xdr:row>928</xdr:row>
      <xdr:rowOff>12542</xdr:rowOff>
    </xdr:from>
    <xdr:to>
      <xdr:col>9</xdr:col>
      <xdr:colOff>382138</xdr:colOff>
      <xdr:row>948</xdr:row>
      <xdr:rowOff>133761</xdr:rowOff>
    </xdr:to>
    <xdr:pic>
      <xdr:nvPicPr>
        <xdr:cNvPr id="27" name="Imagem 26">
          <a:extLst>
            <a:ext uri="{FF2B5EF4-FFF2-40B4-BE49-F238E27FC236}">
              <a16:creationId xmlns:a16="http://schemas.microsoft.com/office/drawing/2014/main" id="{4CE747EC-ACF7-40A8-8DC1-0FAC5EA612E7}"/>
            </a:ext>
          </a:extLst>
        </xdr:cNvPr>
        <xdr:cNvPicPr>
          <a:picLocks noChangeAspect="1"/>
        </xdr:cNvPicPr>
      </xdr:nvPicPr>
      <xdr:blipFill>
        <a:blip xmlns:r="http://schemas.openxmlformats.org/officeDocument/2006/relationships" r:embed="rId26"/>
        <a:stretch>
          <a:fillRect/>
        </a:stretch>
      </xdr:blipFill>
      <xdr:spPr>
        <a:xfrm>
          <a:off x="31227" y="159112427"/>
          <a:ext cx="5923036" cy="3538789"/>
        </a:xfrm>
        <a:prstGeom prst="rect">
          <a:avLst/>
        </a:prstGeom>
      </xdr:spPr>
    </xdr:pic>
    <xdr:clientData/>
  </xdr:twoCellAnchor>
  <xdr:twoCellAnchor editAs="oneCell">
    <xdr:from>
      <xdr:col>0</xdr:col>
      <xdr:colOff>32845</xdr:colOff>
      <xdr:row>442</xdr:row>
      <xdr:rowOff>45984</xdr:rowOff>
    </xdr:from>
    <xdr:to>
      <xdr:col>9</xdr:col>
      <xdr:colOff>473138</xdr:colOff>
      <xdr:row>463</xdr:row>
      <xdr:rowOff>92492</xdr:rowOff>
    </xdr:to>
    <xdr:pic>
      <xdr:nvPicPr>
        <xdr:cNvPr id="28" name="Imagem 27">
          <a:extLst>
            <a:ext uri="{FF2B5EF4-FFF2-40B4-BE49-F238E27FC236}">
              <a16:creationId xmlns:a16="http://schemas.microsoft.com/office/drawing/2014/main" id="{2F028C5D-1776-4C98-9A2D-F833837D77B4}"/>
            </a:ext>
          </a:extLst>
        </xdr:cNvPr>
        <xdr:cNvPicPr>
          <a:picLocks noChangeAspect="1"/>
        </xdr:cNvPicPr>
      </xdr:nvPicPr>
      <xdr:blipFill>
        <a:blip xmlns:r="http://schemas.openxmlformats.org/officeDocument/2006/relationships" cstate="print" r:embed="rId27">
          <a:extLst>
            <a:ext uri="{28A0092B-C50C-407E-A947-70E740481C1C}">
              <a14:useLocalDpi xmlns:a14="http://schemas.microsoft.com/office/drawing/2010/main" val="0"/>
            </a:ext>
          </a:extLst>
        </a:blip>
        <a:stretch>
          <a:fillRect/>
        </a:stretch>
      </xdr:blipFill>
      <xdr:spPr>
        <a:xfrm>
          <a:off x="30940" y="75819264"/>
          <a:ext cx="6008608" cy="3639338"/>
        </a:xfrm>
        <a:prstGeom prst="rect">
          <a:avLst/>
        </a:prstGeom>
      </xdr:spPr>
    </xdr:pic>
    <xdr:clientData/>
  </xdr:twoCellAnchor>
  <xdr:twoCellAnchor editAs="oneCell">
    <xdr:from>
      <xdr:col>0</xdr:col>
      <xdr:colOff>13138</xdr:colOff>
      <xdr:row>526</xdr:row>
      <xdr:rowOff>26276</xdr:rowOff>
    </xdr:from>
    <xdr:to>
      <xdr:col>9</xdr:col>
      <xdr:colOff>378112</xdr:colOff>
      <xdr:row>547</xdr:row>
      <xdr:rowOff>17313</xdr:rowOff>
    </xdr:to>
    <xdr:pic>
      <xdr:nvPicPr>
        <xdr:cNvPr id="29" name="Imagem 28">
          <a:extLst>
            <a:ext uri="{FF2B5EF4-FFF2-40B4-BE49-F238E27FC236}">
              <a16:creationId xmlns:a16="http://schemas.microsoft.com/office/drawing/2014/main" id="{69352B24-ACD7-466E-B3A8-3DC32AADADD9}"/>
            </a:ext>
          </a:extLst>
        </xdr:cNvPr>
        <xdr:cNvPicPr>
          <a:picLocks noChangeAspect="1"/>
        </xdr:cNvPicPr>
      </xdr:nvPicPr>
      <xdr:blipFill>
        <a:blip xmlns:r="http://schemas.openxmlformats.org/officeDocument/2006/relationships" cstate="print" r:embed="rId28">
          <a:extLst>
            <a:ext uri="{28A0092B-C50C-407E-A947-70E740481C1C}">
              <a14:useLocalDpi xmlns:a14="http://schemas.microsoft.com/office/drawing/2010/main" val="0"/>
            </a:ext>
          </a:extLst>
        </a:blip>
        <a:stretch>
          <a:fillRect/>
        </a:stretch>
      </xdr:blipFill>
      <xdr:spPr>
        <a:xfrm>
          <a:off x="16948" y="90195641"/>
          <a:ext cx="5933289" cy="3595297"/>
        </a:xfrm>
        <a:prstGeom prst="rect">
          <a:avLst/>
        </a:prstGeom>
      </xdr:spPr>
    </xdr:pic>
    <xdr:clientData/>
  </xdr:twoCellAnchor>
  <xdr:twoCellAnchor editAs="oneCell">
    <xdr:from>
      <xdr:col>0</xdr:col>
      <xdr:colOff>0</xdr:colOff>
      <xdr:row>385</xdr:row>
      <xdr:rowOff>19707</xdr:rowOff>
    </xdr:from>
    <xdr:to>
      <xdr:col>9</xdr:col>
      <xdr:colOff>399968</xdr:colOff>
      <xdr:row>406</xdr:row>
      <xdr:rowOff>57666</xdr:rowOff>
    </xdr:to>
    <xdr:pic>
      <xdr:nvPicPr>
        <xdr:cNvPr id="30" name="Imagem 29">
          <a:extLst>
            <a:ext uri="{FF2B5EF4-FFF2-40B4-BE49-F238E27FC236}">
              <a16:creationId xmlns:a16="http://schemas.microsoft.com/office/drawing/2014/main" id="{A3E9757B-6869-475B-8C07-1CFC98A65374}"/>
            </a:ext>
          </a:extLst>
        </xdr:cNvPr>
        <xdr:cNvPicPr>
          <a:picLocks noChangeAspect="1"/>
        </xdr:cNvPicPr>
      </xdr:nvPicPr>
      <xdr:blipFill>
        <a:blip xmlns:r="http://schemas.openxmlformats.org/officeDocument/2006/relationships" cstate="print" r:embed="rId29">
          <a:extLst>
            <a:ext uri="{28A0092B-C50C-407E-A947-70E740481C1C}">
              <a14:useLocalDpi xmlns:a14="http://schemas.microsoft.com/office/drawing/2010/main" val="0"/>
            </a:ext>
          </a:extLst>
        </a:blip>
        <a:stretch>
          <a:fillRect/>
        </a:stretch>
      </xdr:blipFill>
      <xdr:spPr>
        <a:xfrm>
          <a:off x="0" y="66014622"/>
          <a:ext cx="5972093" cy="3634599"/>
        </a:xfrm>
        <a:prstGeom prst="rect">
          <a:avLst/>
        </a:prstGeom>
      </xdr:spPr>
    </xdr:pic>
    <xdr:clientData/>
  </xdr:twoCellAnchor>
  <xdr:twoCellAnchor editAs="oneCell">
    <xdr:from>
      <xdr:col>0</xdr:col>
      <xdr:colOff>0</xdr:colOff>
      <xdr:row>693</xdr:row>
      <xdr:rowOff>151086</xdr:rowOff>
    </xdr:from>
    <xdr:to>
      <xdr:col>9</xdr:col>
      <xdr:colOff>514593</xdr:colOff>
      <xdr:row>715</xdr:row>
      <xdr:rowOff>73676</xdr:rowOff>
    </xdr:to>
    <xdr:pic>
      <xdr:nvPicPr>
        <xdr:cNvPr id="31" name="Imagem 30">
          <a:extLst>
            <a:ext uri="{FF2B5EF4-FFF2-40B4-BE49-F238E27FC236}">
              <a16:creationId xmlns:a16="http://schemas.microsoft.com/office/drawing/2014/main" id="{7DB5919E-F0A9-4612-8B7C-4EC5279A0DFE}"/>
            </a:ext>
          </a:extLst>
        </xdr:cNvPr>
        <xdr:cNvPicPr>
          <a:picLocks noChangeAspect="1"/>
        </xdr:cNvPicPr>
      </xdr:nvPicPr>
      <xdr:blipFill>
        <a:blip xmlns:r="http://schemas.openxmlformats.org/officeDocument/2006/relationships" cstate="print" r:embed="rId30">
          <a:extLst>
            <a:ext uri="{28A0092B-C50C-407E-A947-70E740481C1C}">
              <a14:useLocalDpi xmlns:a14="http://schemas.microsoft.com/office/drawing/2010/main" val="0"/>
            </a:ext>
          </a:extLst>
        </a:blip>
        <a:stretch>
          <a:fillRect/>
        </a:stretch>
      </xdr:blipFill>
      <xdr:spPr>
        <a:xfrm>
          <a:off x="0" y="118956411"/>
          <a:ext cx="6086718" cy="3694490"/>
        </a:xfrm>
        <a:prstGeom prst="rect">
          <a:avLst/>
        </a:prstGeom>
      </xdr:spPr>
    </xdr:pic>
    <xdr:clientData/>
  </xdr:twoCellAnchor>
  <xdr:twoCellAnchor editAs="oneCell">
    <xdr:from>
      <xdr:col>0</xdr:col>
      <xdr:colOff>19707</xdr:colOff>
      <xdr:row>720</xdr:row>
      <xdr:rowOff>91964</xdr:rowOff>
    </xdr:from>
    <xdr:to>
      <xdr:col>9</xdr:col>
      <xdr:colOff>513816</xdr:colOff>
      <xdr:row>742</xdr:row>
      <xdr:rowOff>15605</xdr:rowOff>
    </xdr:to>
    <xdr:pic>
      <xdr:nvPicPr>
        <xdr:cNvPr id="32" name="Imagem 31">
          <a:extLst>
            <a:ext uri="{FF2B5EF4-FFF2-40B4-BE49-F238E27FC236}">
              <a16:creationId xmlns:a16="http://schemas.microsoft.com/office/drawing/2014/main" id="{24D59E9C-F7FF-4C9D-B799-048163857F17}"/>
            </a:ext>
          </a:extLst>
        </xdr:cNvPr>
        <xdr:cNvPicPr>
          <a:picLocks noChangeAspect="1"/>
        </xdr:cNvPicPr>
      </xdr:nvPicPr>
      <xdr:blipFill>
        <a:blip xmlns:r="http://schemas.openxmlformats.org/officeDocument/2006/relationships" cstate="print" r:embed="rId31">
          <a:extLst>
            <a:ext uri="{28A0092B-C50C-407E-A947-70E740481C1C}">
              <a14:useLocalDpi xmlns:a14="http://schemas.microsoft.com/office/drawing/2010/main" val="0"/>
            </a:ext>
          </a:extLst>
        </a:blip>
        <a:stretch>
          <a:fillRect/>
        </a:stretch>
      </xdr:blipFill>
      <xdr:spPr>
        <a:xfrm>
          <a:off x="15897" y="123530249"/>
          <a:ext cx="6081474" cy="3686016"/>
        </a:xfrm>
        <a:prstGeom prst="rect">
          <a:avLst/>
        </a:prstGeom>
      </xdr:spPr>
    </xdr:pic>
    <xdr:clientData/>
  </xdr:twoCellAnchor>
  <xdr:twoCellAnchor editAs="oneCell">
    <xdr:from>
      <xdr:col>0</xdr:col>
      <xdr:colOff>218279</xdr:colOff>
      <xdr:row>62</xdr:row>
      <xdr:rowOff>47880</xdr:rowOff>
    </xdr:from>
    <xdr:to>
      <xdr:col>9</xdr:col>
      <xdr:colOff>364052</xdr:colOff>
      <xdr:row>82</xdr:row>
      <xdr:rowOff>111781</xdr:rowOff>
    </xdr:to>
    <xdr:pic>
      <xdr:nvPicPr>
        <xdr:cNvPr id="33" name="Imagem 32">
          <a:extLst>
            <a:ext uri="{FF2B5EF4-FFF2-40B4-BE49-F238E27FC236}">
              <a16:creationId xmlns:a16="http://schemas.microsoft.com/office/drawing/2014/main" id="{34BBB1FE-F559-4993-9232-244C84E219DC}"/>
            </a:ext>
          </a:extLst>
        </xdr:cNvPr>
        <xdr:cNvPicPr>
          <a:picLocks noChangeAspect="1"/>
        </xdr:cNvPicPr>
      </xdr:nvPicPr>
      <xdr:blipFill>
        <a:blip xmlns:r="http://schemas.openxmlformats.org/officeDocument/2006/relationships" cstate="print" r:embed="rId32">
          <a:extLst>
            <a:ext uri="{28A0092B-C50C-407E-A947-70E740481C1C}">
              <a14:useLocalDpi xmlns:a14="http://schemas.microsoft.com/office/drawing/2010/main" val="0"/>
            </a:ext>
          </a:extLst>
        </a:blip>
        <a:stretch>
          <a:fillRect/>
        </a:stretch>
      </xdr:blipFill>
      <xdr:spPr>
        <a:xfrm>
          <a:off x="216374" y="10670160"/>
          <a:ext cx="5719803" cy="3490996"/>
        </a:xfrm>
        <a:prstGeom prst="rect">
          <a:avLst/>
        </a:prstGeom>
      </xdr:spPr>
    </xdr:pic>
    <xdr:clientData/>
  </xdr:twoCellAnchor>
  <xdr:twoCellAnchor editAs="oneCell">
    <xdr:from>
      <xdr:col>0</xdr:col>
      <xdr:colOff>108858</xdr:colOff>
      <xdr:row>85</xdr:row>
      <xdr:rowOff>101490</xdr:rowOff>
    </xdr:from>
    <xdr:to>
      <xdr:col>9</xdr:col>
      <xdr:colOff>439510</xdr:colOff>
      <xdr:row>105</xdr:row>
      <xdr:rowOff>152401</xdr:rowOff>
    </xdr:to>
    <xdr:pic>
      <xdr:nvPicPr>
        <xdr:cNvPr id="34" name="Imagem 33">
          <a:extLst>
            <a:ext uri="{FF2B5EF4-FFF2-40B4-BE49-F238E27FC236}">
              <a16:creationId xmlns:a16="http://schemas.microsoft.com/office/drawing/2014/main" id="{A90026F0-84FF-4C2F-9330-220745B65BCB}"/>
            </a:ext>
          </a:extLst>
        </xdr:cNvPr>
        <xdr:cNvPicPr>
          <a:picLocks noChangeAspect="1"/>
        </xdr:cNvPicPr>
      </xdr:nvPicPr>
      <xdr:blipFill>
        <a:blip xmlns:r="http://schemas.openxmlformats.org/officeDocument/2006/relationships" r:embed="rId33">
          <a:extLst>
            <a:ext uri="{28A0092B-C50C-407E-A947-70E740481C1C}">
              <a14:useLocalDpi xmlns:a14="http://schemas.microsoft.com/office/drawing/2010/main" val="0"/>
            </a:ext>
          </a:extLst>
        </a:blip>
        <a:stretch>
          <a:fillRect/>
        </a:stretch>
      </xdr:blipFill>
      <xdr:spPr>
        <a:xfrm>
          <a:off x="106953" y="14661405"/>
          <a:ext cx="5897062" cy="3483721"/>
        </a:xfrm>
        <a:prstGeom prst="rect">
          <a:avLst/>
        </a:prstGeom>
      </xdr:spPr>
    </xdr:pic>
    <xdr:clientData/>
  </xdr:twoCellAnchor>
  <xdr:twoCellAnchor editAs="oneCell">
    <xdr:from>
      <xdr:col>0</xdr:col>
      <xdr:colOff>57978</xdr:colOff>
      <xdr:row>277</xdr:row>
      <xdr:rowOff>79080</xdr:rowOff>
    </xdr:from>
    <xdr:to>
      <xdr:col>9</xdr:col>
      <xdr:colOff>476582</xdr:colOff>
      <xdr:row>298</xdr:row>
      <xdr:rowOff>54650</xdr:rowOff>
    </xdr:to>
    <xdr:pic>
      <xdr:nvPicPr>
        <xdr:cNvPr id="35" name="Imagem 34">
          <a:extLst>
            <a:ext uri="{FF2B5EF4-FFF2-40B4-BE49-F238E27FC236}">
              <a16:creationId xmlns:a16="http://schemas.microsoft.com/office/drawing/2014/main" id="{06EC8A38-82FC-482D-A75B-CA8C2B915327}"/>
            </a:ext>
          </a:extLst>
        </xdr:cNvPr>
        <xdr:cNvPicPr>
          <a:picLocks noChangeAspect="1"/>
        </xdr:cNvPicPr>
      </xdr:nvPicPr>
      <xdr:blipFill>
        <a:blip xmlns:r="http://schemas.openxmlformats.org/officeDocument/2006/relationships" r:embed="rId34"/>
        <a:stretch>
          <a:fillRect/>
        </a:stretch>
      </xdr:blipFill>
      <xdr:spPr>
        <a:xfrm>
          <a:off x="54168" y="47561205"/>
          <a:ext cx="5994539" cy="3576020"/>
        </a:xfrm>
        <a:prstGeom prst="rect">
          <a:avLst/>
        </a:prstGeom>
      </xdr:spPr>
    </xdr:pic>
    <xdr:clientData/>
  </xdr:twoCellAnchor>
  <xdr:twoCellAnchor editAs="oneCell">
    <xdr:from>
      <xdr:col>0</xdr:col>
      <xdr:colOff>74544</xdr:colOff>
      <xdr:row>302</xdr:row>
      <xdr:rowOff>132520</xdr:rowOff>
    </xdr:from>
    <xdr:to>
      <xdr:col>9</xdr:col>
      <xdr:colOff>455544</xdr:colOff>
      <xdr:row>323</xdr:row>
      <xdr:rowOff>60956</xdr:rowOff>
    </xdr:to>
    <xdr:pic>
      <xdr:nvPicPr>
        <xdr:cNvPr id="36" name="Imagem 35">
          <a:extLst>
            <a:ext uri="{FF2B5EF4-FFF2-40B4-BE49-F238E27FC236}">
              <a16:creationId xmlns:a16="http://schemas.microsoft.com/office/drawing/2014/main" id="{0A70F98A-A997-40EF-9A2D-1F3857AEF5CE}"/>
            </a:ext>
          </a:extLst>
        </xdr:cNvPr>
        <xdr:cNvPicPr>
          <a:picLocks noChangeAspect="1"/>
        </xdr:cNvPicPr>
      </xdr:nvPicPr>
      <xdr:blipFill>
        <a:blip xmlns:r="http://schemas.openxmlformats.org/officeDocument/2006/relationships" r:embed="rId35"/>
        <a:stretch>
          <a:fillRect/>
        </a:stretch>
      </xdr:blipFill>
      <xdr:spPr>
        <a:xfrm>
          <a:off x="74544" y="51904705"/>
          <a:ext cx="5953125" cy="353460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771525</xdr:colOff>
      <xdr:row>36</xdr:row>
      <xdr:rowOff>38100</xdr:rowOff>
    </xdr:from>
    <xdr:to>
      <xdr:col>6</xdr:col>
      <xdr:colOff>739140</xdr:colOff>
      <xdr:row>41</xdr:row>
      <xdr:rowOff>133117</xdr:rowOff>
    </xdr:to>
    <xdr:pic>
      <xdr:nvPicPr>
        <xdr:cNvPr id="2" name="Imagem 1">
          <a:extLst>
            <a:ext uri="{FF2B5EF4-FFF2-40B4-BE49-F238E27FC236}">
              <a16:creationId xmlns:a16="http://schemas.microsoft.com/office/drawing/2014/main" id="{2C073983-46FE-42DD-A46C-7D03CD2A05E2}"/>
            </a:ext>
          </a:extLst>
        </xdr:cNvPr>
        <xdr:cNvPicPr>
          <a:picLocks noChangeAspect="1"/>
        </xdr:cNvPicPr>
      </xdr:nvPicPr>
      <xdr:blipFill>
        <a:blip xmlns:r="http://schemas.openxmlformats.org/officeDocument/2006/relationships" r:embed="rId1"/>
        <a:stretch>
          <a:fillRect/>
        </a:stretch>
      </xdr:blipFill>
      <xdr:spPr>
        <a:xfrm>
          <a:off x="2973705" y="6734175"/>
          <a:ext cx="4724400" cy="95607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942975</xdr:colOff>
      <xdr:row>36</xdr:row>
      <xdr:rowOff>28575</xdr:rowOff>
    </xdr:from>
    <xdr:to>
      <xdr:col>8</xdr:col>
      <xdr:colOff>609600</xdr:colOff>
      <xdr:row>41</xdr:row>
      <xdr:rowOff>135022</xdr:rowOff>
    </xdr:to>
    <xdr:pic>
      <xdr:nvPicPr>
        <xdr:cNvPr id="2" name="Imagem 1">
          <a:extLst>
            <a:ext uri="{FF2B5EF4-FFF2-40B4-BE49-F238E27FC236}">
              <a16:creationId xmlns:a16="http://schemas.microsoft.com/office/drawing/2014/main" id="{FABFCD86-7DEE-4922-84E1-086368ADD6FC}"/>
            </a:ext>
          </a:extLst>
        </xdr:cNvPr>
        <xdr:cNvPicPr>
          <a:picLocks noChangeAspect="1"/>
        </xdr:cNvPicPr>
      </xdr:nvPicPr>
      <xdr:blipFill>
        <a:blip xmlns:r="http://schemas.openxmlformats.org/officeDocument/2006/relationships" r:embed="rId1"/>
        <a:stretch>
          <a:fillRect/>
        </a:stretch>
      </xdr:blipFill>
      <xdr:spPr>
        <a:xfrm>
          <a:off x="2636520" y="6703695"/>
          <a:ext cx="4754880" cy="95607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fbsa00535\c$\PATO%20-%20BR%20-%20425%20aditivo.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ERVER2\Dados\Meus%20Documentos\FV-DNER.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lexandre\c\ARQXLS\PR\Conservas%20dez-02\Pato%20PRRTN%20-%20BR47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Projetos%20F&#225;bio\tra&#231;o%20cbuq%20faixa%20c%20Carpizza%20CONT.%20LEST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Z:\Users\tiago\Desktop\Contratos\CREMA%20PB\Levantamentos%20para%20Projetos%20BR-426%20PB\Levant.%20BR-426%20PB_Rev1\C300_%20Estudo%20de%20Trafego%20BR426-PB.xlsx"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Startup" Target="PLA/Works/MATRIZ/EAP/Curva%201%20folha.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I:\Gerencia%20de%20Pavimentos\Paragon%20II%201.10\indices%20caracterizadore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I:\Gerencia%20de%20Pavimentos\Paragon%20II%201.10\Graficos\CARACT%20PAV%20EXISTENTE.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bsa00535\dyna01\PATO%20-%20BR%20-%20425%20aditivo.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Z:\Users\2\Desktop\OR&#199;AMENTOS%202018%20COLMEIA\Dom%20Helder\Dom%20Helder%20-%2013.04.2018%20san\Planilha%20-%20Dom%20Helder%20(Reforma)%20-%2013.04.1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D:\Users\2\Desktop\OR&#199;AMENTOS%202018%20COLMEIA\Dom%20Helder\Dom%20Helder%20-%2013.04.2018%20san\Planilha%20-%20Dom%20Helder%20(Reforma)%20-%2013.04.18.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Tec_1\tec1\ARQ\SOLOTEC\BR-476\VIGA\ANALISES.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10.100.132.171\check_list_csd$\Tec_1\tec1\ARQ\SOLOTEC\BR-476\VIGA\ANALISES.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Mic468\c\USU\RAS\VSI\TVA-98\cota&#231;&#227;o\Pre&#231;os.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A:\Meus%20Documentos\FV-DNER.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0798\TECNICO\TEACOMP\LOTE06\P09\P10\RELAT610.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F%20L%20&#193;%20V%20I%20O\OR&#199;AMENTOS\ANEL%20RIO%20-%20CONS&#211;RCIO\OR&#199;.%20REVIS&#195;O%203\Pre&#231;os.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B89D920E\BDI%20-%20Fluxo%20REV%201%20(12meses).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Z:\Users\Cacildo\AppData\Local\Microsoft\Windows\Temporary%20Internet%20Files\Content.Outlook\RSPZV1D1\BR-101_SE\Novo%20Projeto\Tab%20Ref%20CREMA%20BR-101_SE.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10.100.132.171\check_list_csd$\Lote%2002\MG\27%20PROJETO%20BANCO%20MUNDIAL\1%20-%20BR-040(471,5%20ao%20532,9)-LOTE%205\Projeto%20Nova%20solu&#231;&#227;o%20(28-07-09)_SINAL.-MB\Projeto%20CREMA%20BR-040(471,5%20ao%20532,9)-LOTE%205.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10.100.132.171\check_list_csd$\Lote%2002\MG\27%20PROJETOS%20-%20OGU_SET09%20(BM)\27%20-%20BR-452%20(58,4%20a%2091,8%20&amp;%20173,9%20a%20224,9)\PROJETO%20FINAL\Projeto%20%20CREMA%20BR-452.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ENGE8\Gerencia%20de%20Projetos\Ger&#234;ncia%20de%20Projetos\DNIT-MA%20CAXIAS\PROJETO_EXECUTIVO\Vol%204%20-%20Or&#231;amento%20das%20obras\PDF%20(OR&#199;AMENTO)\Apoio\Furukawa\Infovias%202001\Ra\USU\RAS\VSI\TVA-98\cota&#231;&#227;o\Pre&#231;os.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Z:\Projetos%20em%20andamento\DNIT\DNIT%20CREMA%20RN%20Planservi\Levantamento%20de%20Campo\Acostamento\Dynatestms_01\meus%20documentos\Meus%20documentos\Egesa-antigos\TO-134\Meus%20Documentos\FV-DNER.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Juliana\projetos\Meus%20documentos\Egesa-antigos\TO-134\Meus%20Documentos\FV-DNER.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Augusta\Atp\Documents%20and%20Settings\Renato\Desktop\Pre&#231;os%20Revisados-OAE-SEPLANE-(25-11-04)-final.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751A57B7\CUSTO%20LARANJEIRAS.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751A57B7\CUSTO%20ZONA%20SU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Servidor-arqvos\projetos\Documents%20and%20Settings\usuario_2\Desktop\MC%20SDS%20-%20DELEGACIA%20DE%20POL&#205;CIA%20(AFOGADOS%20DA%20INGAZEIRA).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Alice\CREMA%201&#170;%20Etapa\Projetos%20em%20andamento\DNIT%20Construtoras\DNIT%20PIR-IV%20Corredor%202007\SP%20-%208a%20UNIT\PIR%20IV%20BR-116\PASSO%20FUNDO%20COMPOSI&#199;&#213;ES\Documents%20and%20Settings\Pedro\Meus%20documentos\CPU%20Extra%20em%20excel%20de%20Br11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Z:\Projetos%20em%20andamento\DNIT\DNIT%20CREMA%20RN%20Planservi\Levantamento%20de%20Campo\Acostamento\Dynatestms_01\meus%20documentos\Meus%20documentos\Egesa-antigos\TO-134\0798\TECNICO\TEACOMP\LOTE06\P09\P10\RELAT610.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Juliana\projetos\Meus%20documentos\Egesa-antigos\TO-134\0798\TECNICO\TEACOMP\LOTE06\P09\P10\RELAT610.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A:\EGESA-Projetos\TO-050PALMAS-TAQUARALTO\Meus%20documentos\EGESA\Br-482mg\Volume1\CANAA.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A:\Meus%20documentos\EGESA\Br-482mg\Volume1\CANAA.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SERVER2\Dados\Meus%20documentos\EGESA\Br-482mg\Volume2\CANAA.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E:\Documents%20and%20Settings\C%20arlos%20%20Machado\My%20Documents\Disco%201\BR-262-MS(3)\Anexos%20PGQ.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Helio\c\Documents%20and%20Settings\C%20arlos%20%20Machado\My%20Documents\Disco%201\BR-262-MS(3)\Anexos%20PGQ.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10.100.132.124\server_csd$\Documents%20and%20Settings\C%20arlos%20%20Machado\My%20Documents\Disco%201\BR-262-MS(3)\Anexos%20PGQ.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10.100.132.124\server_csd$\CD-01\Projetos\BR-364%20MT2_Exe_Def_10_07_02\Vol04_Or&#231;amento\Lote_08\Documents%20and%20Settings\bruno\Meus%20documentos\Servi&#231;os.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server\LEVANTAMENTOS%20E%20ORCAMENTOS\ESCOLAS%20DE%20REFER&#202;NCIAS%20OUT.2008\TITO%20PEREIRA\Escola%20REFERENCIA%20TITO-%20AMPLIA&#199;&#195;O.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Andre\castellar%20engenharia%20ltda\Documents%20and%20Settings\Castelar\Meus%20documentos\Backup%20Uni&#227;o%204-5%20(D)\OBRA%20CANOINHAS\Castellar%20Engenharia%20Ltda%20-%20CANOINHAS\FINAN&#199;AS\Uniao\Medi&#231;&#227;o%20Castellar\61MCBMI.DNIT.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E:\Descad%202005\Urb\Radial%204-Beira%20Rio\Orca%20eletrico%20beira%20rio-operario.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dfbsa00535\c$\Documents%20and%20Settings\C%20arlos%20%20Machado\My%20Documents\Disco%201\BR-262-MS(3)\Anexos%20PGQ.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E:\Anexos%20PGQ.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Dfbsa00535\dyna01\Documents%20and%20Settings\C%20arlos%20%20Machado\My%20Documents\Disco%201\BR-262-MS(3)\Anexos%20PGQ.xls" TargetMode="External"/></Relationships>
</file>

<file path=xl/externalLinks/_rels/externalLink45.xml.rels><?xml version="1.0" encoding="UTF-8" standalone="yes"?>
<Relationships xmlns="http://schemas.openxmlformats.org/package/2006/relationships"><Relationship Id="rId3" Type="http://schemas.openxmlformats.org/officeDocument/2006/relationships/externalLinkPath" Target="../../aster/OneDrive/&#193;rea%20de%20Trabalho/PE-120/Obra%20PE-120%20(Edit&#225;veis)/PE-120_ADM%20LOCAL_SEM%20DESONERA&#199;&#195;O.xlsx" TargetMode="External"/><Relationship Id="rId2" Type="http://schemas.openxmlformats.org/officeDocument/2006/relationships/externalLinkPath" Target="file:///C:\Users\aster\OneDrive\&#193;rea%20de%20Trabalho\PE-120\Obra%20PE-120%20(Edit&#225;veis)\PE-120_ADM%20LOCAL_SEM%20DESONERA&#199;&#195;O.xlsx" TargetMode="External"/><Relationship Id="rId1" Type="http://schemas.openxmlformats.org/officeDocument/2006/relationships/externalLinkPath" Target="/Users/aster/OneDrive/&#193;rea%20de%20Trabalho/PE-120/Obra%20PE-120%20(Edit&#225;veis)/PE-120_ADM%20LOCAL_SEM%20DESONERA&#199;&#195;O.xlsx" TargetMode="External"/></Relationships>
</file>

<file path=xl/externalLinks/_rels/externalLink46.xml.rels><?xml version="1.0" encoding="UTF-8" standalone="yes"?>
<Relationships xmlns="http://schemas.openxmlformats.org/package/2006/relationships"><Relationship Id="rId3" Type="http://schemas.openxmlformats.org/officeDocument/2006/relationships/externalLinkPath" Target="../../aster/OneDrive/&#193;rea%20de%20Trabalho/PE-120/Obra%20PE-120%20(Edit&#225;veis)/PE-120_MOB-DESMOB_SEM%20DESONERA&#199;&#195;O.xlsx" TargetMode="External"/><Relationship Id="rId2" Type="http://schemas.openxmlformats.org/officeDocument/2006/relationships/externalLinkPath" Target="file:///C:\Users\aster\OneDrive\&#193;rea%20de%20Trabalho\PE-120\Obra%20PE-120%20(Edit&#225;veis)\PE-120_MOB-DESMOB_SEM%20DESONERA&#199;&#195;O.xlsx" TargetMode="External"/><Relationship Id="rId1" Type="http://schemas.openxmlformats.org/officeDocument/2006/relationships/externalLinkPath" Target="/Users/aster/OneDrive/&#193;rea%20de%20Trabalho/PE-120/Obra%20PE-120%20(Edit&#225;veis)/PE-120_MOB-DESMOB_SEM%20DESONERA&#199;&#195;O.xlsx"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Z:\04.UPRO\1-Contratos\C451_SIRH_PE_Mata_Norte\08-PROBAS\08_PE082\R1\V4\XLS\C451_R01_ORCA_PE082_BINOMIOS_REAJUSTES_BETUMINOSO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OS1"/>
      <sheetName val="COMPOS2"/>
      <sheetName val="COMPOS3"/>
      <sheetName val="1- QUADRO DE QUANTIDADE (2)"/>
      <sheetName val="Pato"/>
      <sheetName val="Transporte 5m³"/>
      <sheetName val="Transporte 4m³"/>
      <sheetName val="Transporte 4t"/>
      <sheetName val="Transporte Mat. Frio"/>
      <sheetName val="Cronograma (2)"/>
      <sheetName val="ESTUDO PREÇOS"/>
      <sheetName val="Dados"/>
      <sheetName val="Plan1"/>
      <sheetName val="AUX."/>
      <sheetName val="Real"/>
      <sheetName val="Calendári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JETO"/>
      <sheetName val="FVorigi"/>
      <sheetName val="FVmodif"/>
      <sheetName val="FVresumo"/>
      <sheetName val="FVadotar"/>
      <sheetName val="Calculo4010"/>
      <sheetName val="ExempFC1"/>
      <sheetName val="ExemFC2"/>
      <sheetName val="ExemFC3"/>
      <sheetName val="Exemp1"/>
      <sheetName val="Exemp2"/>
      <sheetName val="Exemp3"/>
      <sheetName val="Exemp4"/>
      <sheetName val="Exemp5"/>
      <sheetName val="Exemp6"/>
      <sheetName val="Exemp7"/>
      <sheetName val="Exemp8"/>
      <sheetName val="Exerci1"/>
      <sheetName val="Exerci2"/>
      <sheetName val="PROVA"/>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a"/>
      <sheetName val="Auxiliar"/>
      <sheetName val="COMPOSIÇÃO A"/>
      <sheetName val="P A T O 99 B"/>
      <sheetName val="Trans 99 C"/>
      <sheetName val="Preços 99 D"/>
      <sheetName val="Cronograma 99 E"/>
      <sheetName val="Pesquisa"/>
      <sheetName val="Diagrama 476"/>
      <sheetName val="Custo do RR-2C"/>
      <sheetName val="Custo do TSD"/>
      <sheetName val="Custo do CM-30"/>
      <sheetName val="Cadastro Traços e Obras"/>
      <sheetName val="Contrato"/>
      <sheetName val="Resumo"/>
      <sheetName val="Pato PRRTN - BR476"/>
      <sheetName val="COMPOSIÇÃO_A"/>
      <sheetName val="P_A_T_O_99_B"/>
      <sheetName val="Trans_99_C"/>
      <sheetName val="Preços_99_D"/>
      <sheetName val="Cronograma_99_E"/>
      <sheetName val="Diagrama_476"/>
      <sheetName val="Custo_do_RR-2C"/>
      <sheetName val="Custo_do_TSD"/>
      <sheetName val="Custo_do_CM-30"/>
      <sheetName val="Cadastro_Traços_e_Obras"/>
      <sheetName val="Pato_PRRTN_-_BR47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de Entrada 1"/>
      <sheetName val="Dados de Entrada 2"/>
      <sheetName val="Dados de Entrada 3"/>
      <sheetName val="Dados de Entrada 4"/>
      <sheetName val="Capa"/>
      <sheetName val="Página 1"/>
      <sheetName val="Página 2"/>
      <sheetName val="Página 3"/>
      <sheetName val="Página 4"/>
      <sheetName val="Página 5"/>
      <sheetName val="Página 6"/>
      <sheetName val="Página 7"/>
      <sheetName val="Página 8"/>
      <sheetName val="Página 9"/>
      <sheetName val="Página 10"/>
      <sheetName val="Página 11"/>
      <sheetName val="Página 12"/>
      <sheetName val="Página 13"/>
      <sheetName val="Página 14"/>
      <sheetName val="RESULFINAL"/>
      <sheetName val="Página 16"/>
      <sheetName val="DENAGREGRAUDO"/>
      <sheetName val="DENSAGRMIUDO"/>
      <sheetName val="MASESPFINPULV"/>
      <sheetName val="Traço da Mist.+Filler."/>
      <sheetName val="Traço da Mist. Bet."/>
      <sheetName val="E. Areia"/>
      <sheetName val="E. Areia (2)"/>
      <sheetName val="Pes Agr Silos Frio 3.4&quot;"/>
      <sheetName val="Pes Agr Silos Frio Areia méd"/>
      <sheetName val="Pes Agr Silos Frio 3.8&quot;+pó"/>
      <sheetName val="Até Aqui"/>
      <sheetName val="DETDENSCAP20"/>
      <sheetName val="DENSCORPROVA"/>
      <sheetName val="GRAFTEMPVISC1"/>
      <sheetName val="CALIBRAGEM"/>
      <sheetName val="CALIBRAGEM-II"/>
      <sheetName val="CALIBRAGEM1"/>
      <sheetName val="CALIBRAGEM2"/>
      <sheetName val="SILOFR4"/>
      <sheetName val="SILOFR3"/>
      <sheetName val="SILOFR2"/>
      <sheetName val="SILOFR1"/>
      <sheetName val="Dosador"/>
      <sheetName val="BALANÇA"/>
      <sheetName val="Filler"/>
      <sheetName val="Analise SF 4"/>
      <sheetName val="Analise SF 3"/>
      <sheetName val="Analise SF 2"/>
      <sheetName val="Analise SF 1"/>
      <sheetName val="Analise SF Filler"/>
      <sheetName val="Analise SQ 3"/>
      <sheetName val="Analise SQ 2"/>
      <sheetName val="Analise SQ 1"/>
      <sheetName val="DURABILIDADE"/>
      <sheetName val="INDICE FORMA"/>
      <sheetName val="ABRASÃO"/>
      <sheetName val="ADESIVIDADE"/>
      <sheetName val="Teor"/>
      <sheetName val="P A T O 99 B"/>
      <sheetName val="RESUMO_AUT1"/>
      <sheetName val="BSTC 0,60"/>
      <sheetName val="BOCA BSTC 0,6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3">
          <cell r="A3">
            <v>4.5</v>
          </cell>
          <cell r="C3">
            <v>60.964134991383403</v>
          </cell>
        </row>
        <row r="4">
          <cell r="C4">
            <v>67.747806208191506</v>
          </cell>
        </row>
        <row r="5">
          <cell r="C5">
            <v>74.264023326736506</v>
          </cell>
        </row>
        <row r="6">
          <cell r="C6">
            <v>77.635106010695296</v>
          </cell>
        </row>
        <row r="7">
          <cell r="C7">
            <v>78.676681324823704</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udo de Tráfego"/>
      <sheetName val="Cont_Tráfego Cresc 10-3 (1de2)"/>
      <sheetName val="Cont_Tráfego Cresc 10-3 (2de2)"/>
      <sheetName val="Cont_Tráfego Decres 10-3(1de3)"/>
      <sheetName val="Cont_Tráfego Decres 10-3(2de3)"/>
      <sheetName val="Cont_Tráfego Decres 10-3(3de3)"/>
      <sheetName val="Cont_Tráfego Cresc 11-3 (1de3)"/>
      <sheetName val="Cont_Tráfego Cresc 11-3 (2de3)"/>
      <sheetName val="Cont_Tráfego Cresc 11-3 (3de3)"/>
      <sheetName val="Cont_Tráfego Decres 11-3(1de3)"/>
      <sheetName val="Cont_Tráfego Decres 11-3(2de3)"/>
      <sheetName val="Cont_Tráfego Decres 11-3(3de3)"/>
      <sheetName val="Cont_Tráfego Cresc 12-3 (1de2)"/>
      <sheetName val="Cont_Tráfego Cresc 12-3 (2de2)"/>
      <sheetName val="Cont_Tráfego Decres 12-3(1de3)"/>
      <sheetName val="Cont_Tráfego Decres 12-3(2de3)"/>
      <sheetName val="Cont_Tráfego Decres 12-3(3de3)"/>
      <sheetName val="Plan1"/>
      <sheetName val="C300_ Estudo de Trafego BR426-P"/>
    </sheetNames>
    <definedNames>
      <definedName name="____tt1" refersTo="#REF!"/>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sheetName val="Curva 1 folha"/>
      <sheetName val="Resumo"/>
      <sheetName val="HIST MO IND SEMANAS"/>
      <sheetName val="Modelo Atual (2)"/>
      <sheetName val="orc_csdareal_eng"/>
      <sheetName val="HISTOGRAMA-M.O"/>
      <sheetName val="Compromissado"/>
      <sheetName val="025"/>
      <sheetName val="A_comprometer"/>
      <sheetName val="Realizado"/>
      <sheetName val="Aportes"/>
      <sheetName val="Comprometido_a_Receber"/>
      <sheetName val="HHdQTD"/>
      <sheetName val="IMPROD RESUMO"/>
      <sheetName val="Equipment Attributes"/>
      <sheetName val="ProcessSheet"/>
      <sheetName val="Price Summary"/>
      <sheetName val="HIST_MO_IND_SEMANAS"/>
      <sheetName val="Curva_1_folha"/>
      <sheetName val="HISTOGRAMA-M_O"/>
      <sheetName val="Modelo_Atual_(2)"/>
      <sheetName val="Orc_Pad_Edif_Analítico"/>
      <sheetName val="Orc_Compl_Analítico"/>
      <sheetName val="CNAExRAT"/>
      <sheetName val="List"/>
      <sheetName val="BD2"/>
      <sheetName val="Condulete AL - DIVERSOS"/>
      <sheetName val="은행"/>
      <sheetName val="VOLUME"/>
      <sheetName val="LISTS"/>
      <sheetName val="Par"/>
      <sheetName val="RG Depots"/>
      <sheetName val="안산기계장치"/>
      <sheetName val="Hoja 1"/>
      <sheetName val="Plants Address"/>
      <sheetName val="AR01"/>
      <sheetName val="Tablas"/>
      <sheetName val="CLASIFICACION DE AI"/>
      <sheetName val="Base da Datos"/>
      <sheetName val="Jun"/>
      <sheetName val="Tables"/>
      <sheetName val="Sheet2"/>
      <sheetName val="DePara"/>
      <sheetName val="BANCO IP"/>
      <sheetName val="B"/>
      <sheetName val="Plan1"/>
      <sheetName val="SFM input"/>
      <sheetName val="Look Ups"/>
      <sheetName val="Params"/>
      <sheetName val="Datos"/>
      <sheetName val="BQMPALOC"/>
      <sheetName val="VIZ4"/>
      <sheetName val="VIZ7"/>
      <sheetName val="UZ"/>
      <sheetName val="apoio"/>
      <sheetName val="RI"/>
      <sheetName val="APPLICATION 1"/>
      <sheetName val="ESTIMATE 1"/>
      <sheetName val="JOB COST SUMMARY"/>
      <sheetName val="Operational &amp; Dim Data 1"/>
      <sheetName val="SPARE PARTS"/>
      <sheetName val="Design Criteria 1"/>
      <sheetName val="Operational &amp; Dim Data 2"/>
      <sheetName val="Design Criteria 2"/>
      <sheetName val="Operational &amp; Dim Data 3"/>
      <sheetName val="Design Criteria 3"/>
      <sheetName val="Operational &amp; Dim Data 4"/>
      <sheetName val="Design Criteria 4"/>
      <sheetName val="Cost-Misc.Comp."/>
      <sheetName val="Cost-Fab &amp; Assm"/>
      <sheetName val="Shaft&amp;Brgs"/>
      <sheetName val="SCHEDULE"/>
      <sheetName val="DRAG CONV."/>
      <sheetName val="Elec. Costs"/>
      <sheetName val="Cost-TractorComp."/>
      <sheetName val="Cost-Pans"/>
      <sheetName val="Drop Downs"/>
      <sheetName val="Revision LOG"/>
      <sheetName val="APPLICATION_1"/>
      <sheetName val="ESTIMATE_1"/>
      <sheetName val="JOB_COST_SUMMARY"/>
      <sheetName val="Operational_&amp;_Dim_Data_1"/>
      <sheetName val="SPARE_PARTS"/>
      <sheetName val="Design_Criteria_1"/>
      <sheetName val="Operational_&amp;_Dim_Data_2"/>
      <sheetName val="Design_Criteria_2"/>
      <sheetName val="Operational_&amp;_Dim_Data_3"/>
      <sheetName val="Design_Criteria_3"/>
      <sheetName val="Operational_&amp;_Dim_Data_4"/>
      <sheetName val="Design_Criteria_4"/>
      <sheetName val="Cost-Misc_Comp_"/>
      <sheetName val="Cost-Fab_&amp;_Assm"/>
      <sheetName val="DRAG_CONV_"/>
      <sheetName val="Elec__Costs"/>
      <sheetName val="Cost-TractorComp_"/>
      <sheetName val="Drop_Downs"/>
      <sheetName val="Revision_LOG"/>
      <sheetName val="Curva_1_folha1"/>
      <sheetName val="APPLICATION_11"/>
      <sheetName val="ESTIMATE_11"/>
      <sheetName val="JOB_COST_SUMMARY1"/>
      <sheetName val="Operational_&amp;_Dim_Data_11"/>
      <sheetName val="SPARE_PARTS1"/>
      <sheetName val="Design_Criteria_11"/>
      <sheetName val="Operational_&amp;_Dim_Data_21"/>
      <sheetName val="Design_Criteria_21"/>
      <sheetName val="Operational_&amp;_Dim_Data_31"/>
      <sheetName val="Design_Criteria_31"/>
      <sheetName val="Operational_&amp;_Dim_Data_41"/>
      <sheetName val="Design_Criteria_41"/>
      <sheetName val="Cost-Misc_Comp_1"/>
      <sheetName val="Cost-Fab_&amp;_Assm1"/>
      <sheetName val="DRAG_CONV_1"/>
      <sheetName val="Elec__Costs1"/>
      <sheetName val="Cost-TractorComp_1"/>
      <sheetName val="Drop_Downs1"/>
      <sheetName val="Revision_LOG1"/>
      <sheetName val="HIST_MO_IND_SEMANAS1"/>
      <sheetName val="Modelo_Atual_(2)1"/>
      <sheetName val="HISTOGRAMA-M_O1"/>
      <sheetName val="Painel"/>
      <sheetName val="Informações"/>
      <sheetName val="Qualidade"/>
      <sheetName val="Quantitativo"/>
      <sheetName val="Segurança"/>
      <sheetName val="Cronograma"/>
      <sheetName val="Pilling"/>
      <sheetName val="IEE"/>
      <sheetName val="Curva IEE - C"/>
      <sheetName val="Curva IEE - M"/>
      <sheetName val="Implatanção"/>
      <sheetName val="Inf. Complementares"/>
      <sheetName val="Curva"/>
      <sheetName val="Mapa Chuvas"/>
      <sheetName val="Críticos"/>
      <sheetName val="Rel. Fot."/>
      <sheetName val="Quantitativo Base"/>
      <sheetName val="Cronog Pessoal Civil"/>
      <sheetName val="Cronog Pessoal Montagem"/>
      <sheetName val="Input"/>
      <sheetName val="Area Livre"/>
      <sheetName val="EAP"/>
      <sheetName val="BD"/>
      <sheetName val="Area Deviation"/>
      <sheetName val="TAB SALÁRIO"/>
      <sheetName val="Principal"/>
      <sheetName val="ATIVOS"/>
      <sheetName val="下拉框数据源"/>
      <sheetName val="分类标准"/>
      <sheetName val="Sheet1"/>
      <sheetName val="成本中心与部门的映射"/>
      <sheetName val="8.2 MD"/>
      <sheetName val="BASE"/>
      <sheetName val="Values"/>
      <sheetName val="Drop Down"/>
      <sheetName val="Data Validation"/>
      <sheetName val="Histograma 502"/>
      <sheetName val="Dados_02"/>
      <sheetName val="Insumos"/>
      <sheetName val="Fig 4-14"/>
      <sheetName val="BASE_GERAL"/>
      <sheetName val="Calendario"/>
      <sheetName val="estgg"/>
      <sheetName val="1"/>
      <sheetName val="input List"/>
      <sheetName val="EAIGESEN"/>
      <sheetName val="Indexadores"/>
    </sheetNames>
    <sheetDataSet>
      <sheetData sheetId="0" refreshError="1">
        <row r="11">
          <cell r="F11">
            <v>1</v>
          </cell>
        </row>
        <row r="58">
          <cell r="AG58" t="e">
            <v>#DIV/0!</v>
          </cell>
        </row>
        <row r="60">
          <cell r="AE60" t="e">
            <v>#DIV/0!</v>
          </cell>
          <cell r="AF60" t="e">
            <v>#DIV/0!</v>
          </cell>
          <cell r="AG60" t="e">
            <v>#DIV/0!</v>
          </cell>
        </row>
        <row r="62">
          <cell r="AE62" t="e">
            <v>#DIV/0!</v>
          </cell>
          <cell r="AF62" t="e">
            <v>#DIV/0!</v>
          </cell>
          <cell r="AG62" t="e">
            <v>#DIV/0!</v>
          </cell>
        </row>
        <row r="64">
          <cell r="AE64" t="e">
            <v>#DIV/0!</v>
          </cell>
          <cell r="AF64" t="e">
            <v>#DIV/0!</v>
          </cell>
          <cell r="AG64" t="e">
            <v>#DIV/0!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sheetData sheetId="12"/>
      <sheetData sheetId="13" refreshError="1"/>
      <sheetData sheetId="14" refreshError="1"/>
      <sheetData sheetId="15" refreshError="1"/>
      <sheetData sheetId="16" refreshError="1"/>
      <sheetData sheetId="17" refreshError="1"/>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ow r="11">
          <cell r="F11">
            <v>1</v>
          </cell>
        </row>
      </sheetData>
      <sheetData sheetId="58">
        <row r="11">
          <cell r="F11">
            <v>1</v>
          </cell>
        </row>
      </sheetData>
      <sheetData sheetId="59">
        <row r="11">
          <cell r="F11">
            <v>1</v>
          </cell>
        </row>
      </sheetData>
      <sheetData sheetId="60">
        <row r="11">
          <cell r="F11">
            <v>1</v>
          </cell>
        </row>
      </sheetData>
      <sheetData sheetId="61">
        <row r="11">
          <cell r="F11">
            <v>1</v>
          </cell>
        </row>
      </sheetData>
      <sheetData sheetId="62">
        <row r="11">
          <cell r="F11">
            <v>1</v>
          </cell>
        </row>
      </sheetData>
      <sheetData sheetId="63">
        <row r="11">
          <cell r="F11">
            <v>1</v>
          </cell>
        </row>
      </sheetData>
      <sheetData sheetId="64">
        <row r="11">
          <cell r="F11">
            <v>1</v>
          </cell>
        </row>
      </sheetData>
      <sheetData sheetId="65"/>
      <sheetData sheetId="66"/>
      <sheetData sheetId="67"/>
      <sheetData sheetId="68"/>
      <sheetData sheetId="69"/>
      <sheetData sheetId="70"/>
      <sheetData sheetId="71"/>
      <sheetData sheetId="72"/>
      <sheetData sheetId="73"/>
      <sheetData sheetId="74">
        <row r="11">
          <cell r="F11">
            <v>1</v>
          </cell>
        </row>
      </sheetData>
      <sheetData sheetId="75">
        <row r="11">
          <cell r="F11">
            <v>1</v>
          </cell>
        </row>
      </sheetData>
      <sheetData sheetId="76">
        <row r="11">
          <cell r="F11">
            <v>1</v>
          </cell>
        </row>
      </sheetData>
      <sheetData sheetId="77">
        <row r="11">
          <cell r="F11">
            <v>1</v>
          </cell>
        </row>
      </sheetData>
      <sheetData sheetId="78">
        <row r="11">
          <cell r="F11">
            <v>1</v>
          </cell>
        </row>
      </sheetData>
      <sheetData sheetId="79">
        <row r="11">
          <cell r="F11">
            <v>1</v>
          </cell>
        </row>
      </sheetData>
      <sheetData sheetId="80">
        <row r="11">
          <cell r="F11">
            <v>1</v>
          </cell>
        </row>
      </sheetData>
      <sheetData sheetId="81">
        <row r="11">
          <cell r="F11">
            <v>1</v>
          </cell>
        </row>
      </sheetData>
      <sheetData sheetId="82">
        <row r="11">
          <cell r="F11">
            <v>1</v>
          </cell>
        </row>
      </sheetData>
      <sheetData sheetId="83">
        <row r="11">
          <cell r="F11">
            <v>1</v>
          </cell>
        </row>
      </sheetData>
      <sheetData sheetId="84">
        <row r="11">
          <cell r="F11">
            <v>1</v>
          </cell>
        </row>
      </sheetData>
      <sheetData sheetId="85">
        <row r="11">
          <cell r="F11">
            <v>1</v>
          </cell>
        </row>
      </sheetData>
      <sheetData sheetId="86"/>
      <sheetData sheetId="87"/>
      <sheetData sheetId="88"/>
      <sheetData sheetId="89"/>
      <sheetData sheetId="90"/>
      <sheetData sheetId="91"/>
      <sheetData sheetId="92"/>
      <sheetData sheetId="93"/>
      <sheetData sheetId="94">
        <row r="11">
          <cell r="F11">
            <v>1</v>
          </cell>
        </row>
      </sheetData>
      <sheetData sheetId="95">
        <row r="11">
          <cell r="F11">
            <v>1</v>
          </cell>
        </row>
      </sheetData>
      <sheetData sheetId="96">
        <row r="11">
          <cell r="F11">
            <v>1</v>
          </cell>
        </row>
      </sheetData>
      <sheetData sheetId="97">
        <row r="11">
          <cell r="F11">
            <v>1</v>
          </cell>
        </row>
      </sheetData>
      <sheetData sheetId="98">
        <row r="11">
          <cell r="F11">
            <v>1</v>
          </cell>
        </row>
      </sheetData>
      <sheetData sheetId="99">
        <row r="11">
          <cell r="F11">
            <v>1</v>
          </cell>
        </row>
      </sheetData>
      <sheetData sheetId="100">
        <row r="11">
          <cell r="F11">
            <v>1</v>
          </cell>
        </row>
      </sheetData>
      <sheetData sheetId="101">
        <row r="11">
          <cell r="F11">
            <v>1</v>
          </cell>
        </row>
      </sheetData>
      <sheetData sheetId="102">
        <row r="11">
          <cell r="F11">
            <v>1</v>
          </cell>
        </row>
      </sheetData>
      <sheetData sheetId="103">
        <row r="11">
          <cell r="F11">
            <v>1</v>
          </cell>
        </row>
      </sheetData>
      <sheetData sheetId="104">
        <row r="11">
          <cell r="F11">
            <v>1</v>
          </cell>
        </row>
      </sheetData>
      <sheetData sheetId="105">
        <row r="11">
          <cell r="F11">
            <v>1</v>
          </cell>
        </row>
      </sheetData>
      <sheetData sheetId="106">
        <row r="11">
          <cell r="F11">
            <v>1</v>
          </cell>
        </row>
      </sheetData>
      <sheetData sheetId="107">
        <row r="11">
          <cell r="F11">
            <v>1</v>
          </cell>
        </row>
      </sheetData>
      <sheetData sheetId="108">
        <row r="11">
          <cell r="F11">
            <v>1</v>
          </cell>
        </row>
      </sheetData>
      <sheetData sheetId="109">
        <row r="11">
          <cell r="F11">
            <v>1</v>
          </cell>
        </row>
      </sheetData>
      <sheetData sheetId="110"/>
      <sheetData sheetId="111"/>
      <sheetData sheetId="112"/>
      <sheetData sheetId="113"/>
      <sheetData sheetId="114"/>
      <sheetData sheetId="115">
        <row r="11">
          <cell r="F11">
            <v>0</v>
          </cell>
        </row>
      </sheetData>
      <sheetData sheetId="116">
        <row r="11">
          <cell r="F11">
            <v>0</v>
          </cell>
        </row>
      </sheetData>
      <sheetData sheetId="117">
        <row r="11">
          <cell r="F11">
            <v>0</v>
          </cell>
        </row>
      </sheetData>
      <sheetData sheetId="118">
        <row r="11">
          <cell r="F11">
            <v>0</v>
          </cell>
        </row>
      </sheetData>
      <sheetData sheetId="119">
        <row r="11">
          <cell r="F11">
            <v>0</v>
          </cell>
        </row>
      </sheetData>
      <sheetData sheetId="120">
        <row r="11">
          <cell r="F11">
            <v>0</v>
          </cell>
        </row>
      </sheetData>
      <sheetData sheetId="121">
        <row r="11">
          <cell r="F11">
            <v>0</v>
          </cell>
        </row>
      </sheetData>
      <sheetData sheetId="122">
        <row r="11">
          <cell r="F11">
            <v>1</v>
          </cell>
        </row>
      </sheetData>
      <sheetData sheetId="123">
        <row r="11">
          <cell r="F11">
            <v>1</v>
          </cell>
        </row>
      </sheetData>
      <sheetData sheetId="124">
        <row r="11">
          <cell r="F11">
            <v>1</v>
          </cell>
        </row>
      </sheetData>
      <sheetData sheetId="125">
        <row r="11">
          <cell r="F11">
            <v>1</v>
          </cell>
        </row>
      </sheetData>
      <sheetData sheetId="126">
        <row r="11">
          <cell r="F11">
            <v>1</v>
          </cell>
        </row>
      </sheetData>
      <sheetData sheetId="127">
        <row r="11">
          <cell r="F11">
            <v>1</v>
          </cell>
        </row>
      </sheetData>
      <sheetData sheetId="128">
        <row r="11">
          <cell r="F11">
            <v>1</v>
          </cell>
        </row>
      </sheetData>
      <sheetData sheetId="129">
        <row r="11">
          <cell r="F11">
            <v>1</v>
          </cell>
        </row>
      </sheetData>
      <sheetData sheetId="130">
        <row r="11">
          <cell r="F11">
            <v>1</v>
          </cell>
        </row>
      </sheetData>
      <sheetData sheetId="131">
        <row r="11">
          <cell r="F11">
            <v>1</v>
          </cell>
        </row>
      </sheetData>
      <sheetData sheetId="132">
        <row r="11">
          <cell r="F11">
            <v>1</v>
          </cell>
        </row>
      </sheetData>
      <sheetData sheetId="133"/>
      <sheetData sheetId="134"/>
      <sheetData sheetId="135"/>
      <sheetData sheetId="136"/>
      <sheetData sheetId="137"/>
      <sheetData sheetId="138"/>
      <sheetData sheetId="139"/>
      <sheetData sheetId="140">
        <row r="11">
          <cell r="F11">
            <v>0</v>
          </cell>
        </row>
      </sheetData>
      <sheetData sheetId="141">
        <row r="11">
          <cell r="F11">
            <v>0</v>
          </cell>
        </row>
      </sheetData>
      <sheetData sheetId="142">
        <row r="11">
          <cell r="F11">
            <v>0</v>
          </cell>
        </row>
      </sheetData>
      <sheetData sheetId="143">
        <row r="11">
          <cell r="F11">
            <v>0</v>
          </cell>
        </row>
      </sheetData>
      <sheetData sheetId="144"/>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sheetName val="B"/>
      <sheetName val="Planilha"/>
      <sheetName val="1.6"/>
      <sheetName val="PATO"/>
      <sheetName val="TLCB5"/>
      <sheetName val="TLMR"/>
      <sheetName val="MB"/>
      <sheetName val="Mão de Obra"/>
      <sheetName val="CROQUIS"/>
      <sheetName val="Preâmbulo"/>
      <sheetName val="Mapa de Localização do trecho"/>
      <sheetName val="Justificativas"/>
      <sheetName val="PLANILHA RESUMO DO PATO"/>
      <sheetName val="Metodologia"/>
      <sheetName val="QUESTÕES AMBIENTAIS"/>
      <sheetName val="p a t o 99 b"/>
      <sheetName val="Página 16"/>
      <sheetName val="Planilha1"/>
      <sheetName val="aux"/>
      <sheetName val="PNV 2008 - V1"/>
      <sheetName val="Produto 09"/>
      <sheetName val="Produto 10"/>
      <sheetName val="Produto 01"/>
      <sheetName val="Prod. 03A CREMA-CIB"/>
      <sheetName val="Proposta"/>
      <sheetName val="calendário"/>
      <sheetName val="Produto Novo - I"/>
      <sheetName val="Contrato Inicial"/>
      <sheetName val="indices caracterizadores"/>
      <sheetName val="Vínculo"/>
      <sheetName val="BRASIL"/>
      <sheetName val="6-Recursos"/>
      <sheetName val="3-Recursos"/>
      <sheetName val="2-Resumo Ct"/>
      <sheetName val="cadastro"/>
      <sheetName val="3- Recursos"/>
      <sheetName val="Índices de Reajustamento"/>
      <sheetName val="Percentual"/>
      <sheetName val="horário"/>
      <sheetName val="DADOS"/>
      <sheetName val="Subcontratados_Formal"/>
      <sheetName val="CPU's"/>
      <sheetName val="1.2.1"/>
      <sheetName val="SCO 07.2019"/>
      <sheetName val="precorc.xls"/>
      <sheetName val="Lista Suspensa"/>
      <sheetName val="procedimentos"/>
      <sheetName val="quantidades"/>
      <sheetName val="RESUMO"/>
      <sheetName val="compos1"/>
      <sheetName val="projeto"/>
      <sheetName val="NF 131"/>
      <sheetName val="Plan 2.7"/>
      <sheetName val="fresagem de pista ago-98"/>
      <sheetName val="VISTEM"/>
      <sheetName val="Resumo-SIS"/>
      <sheetName val="2.6-Diárias"/>
      <sheetName val="Equi-SIS"/>
    </sheetNames>
    <sheetDataSet>
      <sheetData sheetId="0">
        <row r="3">
          <cell r="B3" t="str">
            <v>ISP</v>
          </cell>
          <cell r="C3" t="str">
            <v>ICDS</v>
          </cell>
          <cell r="D3" t="str">
            <v>ICDP</v>
          </cell>
          <cell r="E3" t="str">
            <v>ICDE</v>
          </cell>
        </row>
        <row r="4">
          <cell r="A4" t="str">
            <v>EXCELENTE</v>
          </cell>
          <cell r="B4">
            <v>0</v>
          </cell>
          <cell r="C4">
            <v>2.52</v>
          </cell>
          <cell r="D4">
            <v>1.1200000000000001</v>
          </cell>
          <cell r="E4">
            <v>0</v>
          </cell>
        </row>
        <row r="5">
          <cell r="A5" t="str">
            <v>BOM</v>
          </cell>
          <cell r="B5">
            <v>9.86</v>
          </cell>
          <cell r="C5">
            <v>32.18</v>
          </cell>
          <cell r="D5">
            <v>39.72</v>
          </cell>
          <cell r="E5">
            <v>8.2799999999999994</v>
          </cell>
        </row>
        <row r="6">
          <cell r="A6" t="str">
            <v>REGULAR</v>
          </cell>
          <cell r="B6">
            <v>75.14</v>
          </cell>
          <cell r="C6">
            <v>12.9</v>
          </cell>
          <cell r="D6">
            <v>44.48</v>
          </cell>
          <cell r="E6">
            <v>52.96</v>
          </cell>
        </row>
        <row r="7">
          <cell r="A7" t="str">
            <v>MAU</v>
          </cell>
          <cell r="B7">
            <v>0.32</v>
          </cell>
          <cell r="C7">
            <v>37.72</v>
          </cell>
          <cell r="D7">
            <v>0</v>
          </cell>
          <cell r="E7">
            <v>24.08</v>
          </cell>
        </row>
        <row r="8">
          <cell r="A8" t="str">
            <v>PÉSSIMO</v>
          </cell>
          <cell r="B8">
            <v>0</v>
          </cell>
          <cell r="C8">
            <v>0</v>
          </cell>
          <cell r="D8">
            <v>0</v>
          </cell>
          <cell r="E8">
            <v>0</v>
          </cell>
        </row>
        <row r="9">
          <cell r="A9" t="str">
            <v>Total</v>
          </cell>
          <cell r="B9">
            <v>85.32</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3">
          <cell r="B3">
            <v>0</v>
          </cell>
        </row>
      </sheetData>
      <sheetData sheetId="11">
        <row r="3">
          <cell r="B3">
            <v>0</v>
          </cell>
        </row>
      </sheetData>
      <sheetData sheetId="12">
        <row r="3">
          <cell r="B3">
            <v>0</v>
          </cell>
        </row>
      </sheetData>
      <sheetData sheetId="13">
        <row r="3">
          <cell r="B3">
            <v>85.3199462890625</v>
          </cell>
        </row>
      </sheetData>
      <sheetData sheetId="14">
        <row r="3">
          <cell r="B3">
            <v>0</v>
          </cell>
        </row>
      </sheetData>
      <sheetData sheetId="15">
        <row r="3">
          <cell r="B3">
            <v>85.3199462890625</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trada"/>
      <sheetName val="aux"/>
      <sheetName val="graficos"/>
      <sheetName val="graficos (2)"/>
      <sheetName val="A"/>
      <sheetName val="p a t o 99 b"/>
      <sheetName val="DADOS"/>
      <sheetName val="INVENTÁRIO262"/>
      <sheetName val="SERVIÇOS"/>
      <sheetName val="61M-CBMI"/>
      <sheetName val="1.6"/>
      <sheetName val="Produto 09"/>
      <sheetName val="Produto 10"/>
      <sheetName val="Produto 01"/>
      <sheetName val="Prod. 03A CREMA-CIB"/>
      <sheetName val="Reaproveitamento_de_formas"/>
      <sheetName val="PCOMP-06-11-2006"/>
      <sheetName val="inventário"/>
      <sheetName val="Orçam. AET"/>
      <sheetName val="Tab. Consultoria-Set-12"/>
      <sheetName val="Calendário"/>
      <sheetName val="MB"/>
      <sheetName val="equipamentos"/>
      <sheetName val="Vínculo"/>
      <sheetName val="Orçamento Total"/>
      <sheetName val="Percentual"/>
      <sheetName val="IDENTIFICAÇÃO"/>
      <sheetName val="Insumos"/>
      <sheetName val="elétrica"/>
      <sheetName val="P reaj x P atual"/>
      <sheetName val="PPV revisão_13.02.08"/>
      <sheetName val="Cadastro Medição"/>
      <sheetName val="Geral"/>
      <sheetName val="8ª mp_br_459"/>
      <sheetName val="projeto"/>
      <sheetName val="fresagem de pista ago-98"/>
      <sheetName val="Página 16"/>
      <sheetName val="tab. consultoria jan-11"/>
    </sheetNames>
    <sheetDataSet>
      <sheetData sheetId="0">
        <row r="6">
          <cell r="B6">
            <v>11.439114391143899</v>
          </cell>
        </row>
      </sheetData>
      <sheetData sheetId="1">
        <row r="6">
          <cell r="B6">
            <v>11.439114391143899</v>
          </cell>
          <cell r="C6">
            <v>33.210332103321001</v>
          </cell>
          <cell r="D6">
            <v>9.9630996309963091</v>
          </cell>
          <cell r="E6">
            <v>37.269372693726901</v>
          </cell>
          <cell r="F6">
            <v>8.1180811808118101</v>
          </cell>
        </row>
        <row r="8">
          <cell r="B8">
            <v>36.531365313653097</v>
          </cell>
          <cell r="C8">
            <v>14.760147601476</v>
          </cell>
          <cell r="D8">
            <v>4.7970479704797002</v>
          </cell>
          <cell r="E8">
            <v>36.531365313653097</v>
          </cell>
          <cell r="F8">
            <v>7.3800738007380096</v>
          </cell>
        </row>
        <row r="10">
          <cell r="B10">
            <v>11.439114391143899</v>
          </cell>
          <cell r="C10">
            <v>23.247232472324701</v>
          </cell>
          <cell r="D10">
            <v>9.9630996309963091</v>
          </cell>
          <cell r="E10">
            <v>3.3210332103321001</v>
          </cell>
          <cell r="F10">
            <v>52.0295202952029</v>
          </cell>
        </row>
        <row r="12">
          <cell r="B12">
            <v>0</v>
          </cell>
          <cell r="C12">
            <v>45.3874538745387</v>
          </cell>
          <cell r="D12">
            <v>1.1070110701107001</v>
          </cell>
          <cell r="E12">
            <v>53.505535055350499</v>
          </cell>
          <cell r="F12">
            <v>0</v>
          </cell>
        </row>
        <row r="14">
          <cell r="B14">
            <v>0</v>
          </cell>
          <cell r="C14">
            <v>45.3874538745387</v>
          </cell>
          <cell r="D14">
            <v>1.1070110701107001</v>
          </cell>
          <cell r="E14">
            <v>53.505535055350499</v>
          </cell>
          <cell r="F14">
            <v>0</v>
          </cell>
        </row>
        <row r="16">
          <cell r="B16">
            <v>100</v>
          </cell>
          <cell r="C16">
            <v>0</v>
          </cell>
          <cell r="D16">
            <v>0</v>
          </cell>
          <cell r="E16">
            <v>0</v>
          </cell>
          <cell r="F16">
            <v>0</v>
          </cell>
        </row>
        <row r="22">
          <cell r="B22">
            <v>0</v>
          </cell>
          <cell r="C22">
            <v>46.494464944649401</v>
          </cell>
          <cell r="D22">
            <v>53.505535055350499</v>
          </cell>
          <cell r="E22">
            <v>0</v>
          </cell>
          <cell r="F22">
            <v>0</v>
          </cell>
          <cell r="I22">
            <v>0</v>
          </cell>
          <cell r="J22">
            <v>2.52</v>
          </cell>
          <cell r="K22">
            <v>2.9</v>
          </cell>
          <cell r="L22">
            <v>0</v>
          </cell>
          <cell r="M22">
            <v>0</v>
          </cell>
        </row>
        <row r="23">
          <cell r="B23" t="str">
            <v>4 - 5</v>
          </cell>
          <cell r="C23" t="str">
            <v>3 -   4</v>
          </cell>
          <cell r="D23" t="str">
            <v>2 -   3</v>
          </cell>
          <cell r="E23" t="str">
            <v>1 -   2</v>
          </cell>
          <cell r="F23" t="str">
            <v>0 -  1</v>
          </cell>
        </row>
        <row r="24">
          <cell r="B24">
            <v>46.494464944649401</v>
          </cell>
          <cell r="C24">
            <v>0</v>
          </cell>
          <cell r="D24">
            <v>4.7970479704797002</v>
          </cell>
          <cell r="E24">
            <v>48.708487084870796</v>
          </cell>
          <cell r="F24">
            <v>0</v>
          </cell>
          <cell r="I24">
            <v>2.52</v>
          </cell>
          <cell r="J24">
            <v>0</v>
          </cell>
          <cell r="K24">
            <v>0.26</v>
          </cell>
          <cell r="L24">
            <v>2.64</v>
          </cell>
          <cell r="M24">
            <v>0</v>
          </cell>
        </row>
        <row r="25">
          <cell r="B25" t="str">
            <v>4 - 5</v>
          </cell>
          <cell r="C25" t="str">
            <v>3 -   4</v>
          </cell>
          <cell r="D25" t="str">
            <v>2 -   3</v>
          </cell>
          <cell r="E25" t="str">
            <v>1 -   2</v>
          </cell>
          <cell r="F25" t="str">
            <v>0 -  1</v>
          </cell>
        </row>
        <row r="26">
          <cell r="B26">
            <v>54.243542435424402</v>
          </cell>
          <cell r="C26">
            <v>45.756457564575598</v>
          </cell>
          <cell r="D26">
            <v>0</v>
          </cell>
          <cell r="E26">
            <v>0</v>
          </cell>
          <cell r="F26">
            <v>0</v>
          </cell>
          <cell r="I26">
            <v>2.94</v>
          </cell>
          <cell r="J26">
            <v>2.48</v>
          </cell>
          <cell r="K26">
            <v>0</v>
          </cell>
          <cell r="L26">
            <v>0</v>
          </cell>
          <cell r="M26">
            <v>0</v>
          </cell>
        </row>
        <row r="27">
          <cell r="B27" t="str">
            <v>4 - 5</v>
          </cell>
          <cell r="C27" t="str">
            <v>3 -   4</v>
          </cell>
          <cell r="D27" t="str">
            <v>2 -   3</v>
          </cell>
          <cell r="E27" t="str">
            <v>1 -   2</v>
          </cell>
          <cell r="F27" t="str">
            <v>0 -  1</v>
          </cell>
        </row>
        <row r="28">
          <cell r="B28">
            <v>0</v>
          </cell>
          <cell r="C28">
            <v>0</v>
          </cell>
          <cell r="D28">
            <v>49.815498154981597</v>
          </cell>
          <cell r="E28">
            <v>50.184501845018403</v>
          </cell>
          <cell r="F28">
            <v>0</v>
          </cell>
          <cell r="I28">
            <v>0</v>
          </cell>
          <cell r="J28">
            <v>0</v>
          </cell>
          <cell r="K28">
            <v>2.7</v>
          </cell>
          <cell r="L28">
            <v>2.72</v>
          </cell>
          <cell r="M28">
            <v>0</v>
          </cell>
        </row>
        <row r="29">
          <cell r="B29" t="str">
            <v>4 - 5</v>
          </cell>
          <cell r="C29" t="str">
            <v>3 -   4</v>
          </cell>
          <cell r="D29" t="str">
            <v>2 -   3</v>
          </cell>
          <cell r="E29" t="str">
            <v>1 -   2</v>
          </cell>
          <cell r="F29" t="str">
            <v>0 -  1</v>
          </cell>
        </row>
      </sheetData>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OS1"/>
      <sheetName val="COMPOS2"/>
      <sheetName val="COMPOS3"/>
      <sheetName val="1- QUADRO DE QUANTIDADE (2)"/>
      <sheetName val="Pato"/>
      <sheetName val="Transporte 5m³"/>
      <sheetName val="Transporte 4m³"/>
      <sheetName val="Transporte 4t"/>
      <sheetName val="Transporte Mat. Frio"/>
      <sheetName val="Cronograma (2)"/>
      <sheetName val="ESTUDO PREÇ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PA DE COTAÇÃO"/>
      <sheetName val="Resumo Orçamento Desonerado"/>
      <sheetName val="Resumo Orçamento Não-Desonerado"/>
      <sheetName val="Planilha Reforma Desonerado"/>
      <sheetName val="Planilha Reforma Não-Desonerado"/>
      <sheetName val="Memória reforma"/>
      <sheetName val="Cronograma Ref. - Desonerado"/>
      <sheetName val="Cronograma Ref. - Não Desonerad"/>
      <sheetName val="Composição "/>
      <sheetName val="SIIG 30"/>
      <sheetName val="MEMÓRIA"/>
    </sheetNames>
    <sheetDataSet>
      <sheetData sheetId="0"/>
      <sheetData sheetId="1"/>
      <sheetData sheetId="2"/>
      <sheetData sheetId="3"/>
      <sheetData sheetId="4"/>
      <sheetData sheetId="5"/>
      <sheetData sheetId="6"/>
      <sheetData sheetId="7"/>
      <sheetData sheetId="8"/>
      <sheetData sheetId="9" refreshError="1"/>
      <sheetData sheetId="1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PA DE COTAÇÃO"/>
      <sheetName val="Resumo Orçamento Desonerado"/>
      <sheetName val="Resumo Orçamento Não-Desonerado"/>
      <sheetName val="Planilha Reforma Desonerado"/>
      <sheetName val="Planilha Reforma Não-Desonerado"/>
      <sheetName val="Memória reforma"/>
      <sheetName val="Cronograma Ref. - Desonerado"/>
      <sheetName val="Cronograma Ref. - Não Desonerad"/>
      <sheetName val="Composição "/>
      <sheetName val="SIIG 30"/>
      <sheetName val="MEMÓRIA"/>
    </sheetNames>
    <sheetDataSet>
      <sheetData sheetId="0"/>
      <sheetData sheetId="1"/>
      <sheetData sheetId="2"/>
      <sheetData sheetId="3"/>
      <sheetData sheetId="4"/>
      <sheetData sheetId="5"/>
      <sheetData sheetId="6"/>
      <sheetData sheetId="7"/>
      <sheetData sheetId="8"/>
      <sheetData sheetId="9" refreshError="1"/>
      <sheetData sheetId="1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áf1"/>
      <sheetName val="Gráf2"/>
      <sheetName val="Gráf3"/>
      <sheetName val="Gráf4"/>
      <sheetName val="Viga Benkellman"/>
      <sheetName val="Estudo Estatístico"/>
      <sheetName val="Pro - 10 norma A"/>
      <sheetName val="Pró - 11 norma B"/>
      <sheetName val="Resumo subtrechos homgêneos"/>
      <sheetName val="Demonstrativo Dimensionamento"/>
      <sheetName val="Camadas Mat. Distintos"/>
      <sheetName val="PRO-08"/>
      <sheetName val="ANALISES"/>
      <sheetName val="Quadro + Gráfico"/>
      <sheetName val="RELATA"/>
      <sheetName val="Cálculo"/>
      <sheetName val="Custo do CM-30"/>
      <sheetName val="memória de calculo_liquida"/>
      <sheetName val="Preços"/>
      <sheetName val="Desp. Apoio"/>
      <sheetName val="CAPA"/>
      <sheetName val="SUMÁRIO GERAL"/>
      <sheetName val="DIVISÓRIAS"/>
      <sheetName val="CAPA CD"/>
      <sheetName val="CABEÇALHO-RODAPÉ"/>
      <sheetName val="ABC"/>
      <sheetName val="ORÇAMENTO"/>
      <sheetName val="MEMÓRIA"/>
      <sheetName val="CRONOGRAMA"/>
      <sheetName val="BDI"/>
      <sheetName val="Encargos Sociais"/>
      <sheetName val="CPU"/>
      <sheetName val="Quadro Bueiros"/>
      <sheetName val="MP CUB"/>
      <sheetName val="Plan1"/>
      <sheetName val="CBR Jazida"/>
      <sheetName val="JAZIDAS"/>
      <sheetName val="plan"/>
      <sheetName val="Plan2"/>
      <sheetName val="Fresagem de Pista Ago-98"/>
      <sheetName val="Proposta"/>
      <sheetName val="Carimbo de Nota"/>
      <sheetName val="Viga_Benkellman"/>
      <sheetName val="Estudo_Estatístico"/>
      <sheetName val="Pro_-_10_norma_A"/>
      <sheetName val="Pró_-_11_norma_B"/>
      <sheetName val="Resumo_subtrechos_homgêneos"/>
      <sheetName val="Demonstrativo_Dimensionamento"/>
      <sheetName val="Camadas_Mat__Distintos"/>
      <sheetName val="Custo_do_CM-30"/>
      <sheetName val="memória_de_calculo_liquida"/>
      <sheetName val="Quadro_+_Gráfico"/>
      <sheetName val="Desp__Apoio"/>
      <sheetName val="COMPOS1"/>
      <sheetName val="P3"/>
      <sheetName val="PLANILHA ATUALIZADA"/>
      <sheetName val="Auxiliar"/>
      <sheetName val="Tela"/>
      <sheetName val="Atualizacao"/>
      <sheetName val="Chuvas"/>
      <sheetName val="Medição"/>
      <sheetName val="Custo da Imprimação"/>
      <sheetName val="Custo da Pintura de Ligação"/>
      <sheetName val="Conc 20"/>
      <sheetName val="CRON.NOVO.ARIPUANA"/>
      <sheetName val="PRO_08"/>
      <sheetName val="RP-1 SB (3)"/>
      <sheetName val="RESUMO_AUT1"/>
      <sheetName val="Resumo Financeiro"/>
      <sheetName val=""/>
      <sheetName val="ROSTO"/>
      <sheetName val="7CONT FIN"/>
      <sheetName val="DG"/>
      <sheetName val="Resumo Geral"/>
      <sheetName val="Entrada de Dados"/>
      <sheetName val="Ofício"/>
      <sheetName val="Dados do Contrato"/>
      <sheetName val="Boletim"/>
      <sheetName val="Resumo"/>
      <sheetName val="MT-358 Sin.Hor."/>
      <sheetName val="MT-358 Sin.Vert."/>
      <sheetName val="MT-358 Disp. Aux."/>
      <sheetName val="MT 220 Disp Aux"/>
      <sheetName val="Controle financeiro"/>
      <sheetName val="Linear"/>
      <sheetName val="Vert. item 1"/>
      <sheetName val="Horizontal"/>
      <sheetName val="Vertical"/>
      <sheetName val="Seg. e Canalizacao"/>
      <sheetName val="RELATÓRIO FOTOGRAFICO"/>
      <sheetName val="Pluviometria"/>
      <sheetName val="RESUMO DE DIÁRIO DE OBRAS"/>
      <sheetName val="Reajuste"/>
      <sheetName val="Cont.fin. Reajustamento"/>
      <sheetName val="BANC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refreshError="1"/>
      <sheetData sheetId="64" refreshError="1"/>
      <sheetData sheetId="65"/>
      <sheetData sheetId="66" refreshError="1"/>
      <sheetData sheetId="67" refreshError="1"/>
      <sheetData sheetId="68" refreshError="1"/>
      <sheetData sheetId="69"/>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08"/>
      <sheetName val="Gráf1"/>
      <sheetName val="Gráf2"/>
      <sheetName val="Gráf3"/>
      <sheetName val="Gráf4"/>
      <sheetName val="Viga Benkellman"/>
      <sheetName val="Estudo Estatístico"/>
      <sheetName val="Pro - 10 norma A"/>
      <sheetName val="Pró - 11 norma B"/>
      <sheetName val="Resumo subtrechos homgêneos"/>
      <sheetName val="Demonstrativo Dimensionamento"/>
      <sheetName val="Camadas Mat. Distintos"/>
      <sheetName val="ANALISES"/>
      <sheetName val="Custo do CM-30"/>
      <sheetName val="Cálculo"/>
      <sheetName val="Quadro + Gráfico"/>
      <sheetName val="Preços"/>
      <sheetName val="Desp. Apoi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 val="Plan2"/>
      <sheetName val="Plan3"/>
      <sheetName val="TOTAL GERAL"/>
      <sheetName val="Adelphia FURUKAWA"/>
      <sheetName val="Turn-Key - G.I."/>
      <sheetName val="Turn-Key - S.A."/>
      <sheetName val="QTD_PREÇO UNIT"/>
      <sheetName val="ENT-RES"/>
      <sheetName val="COAXIAL"/>
      <sheetName val="ÓPTICO"/>
      <sheetName val="FERRAGENS"/>
      <sheetName val="SERVIÇO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PRO-08"/>
      <sheetName val="Testes"/>
      <sheetName val="PRO_08"/>
      <sheetName val="Mat."/>
      <sheetName val="M.O."/>
      <sheetName val="ANEL ZONA SUL"/>
      <sheetName val="ANEL LARANJEIRAS"/>
      <sheetName val="CS#"/>
      <sheetName val="VESPER"/>
      <sheetName val="EMBRATEL"/>
      <sheetName val="METRORED"/>
      <sheetName val="INTELIG"/>
      <sheetName val="NETSTREAM"/>
      <sheetName val="VESPER  PRÉ"/>
      <sheetName val="EMBRATEL PRÉ"/>
      <sheetName val="METRORED PRÉ"/>
      <sheetName val="INTELIG PRÉ"/>
      <sheetName val="NETSTREAM PRÉ"/>
      <sheetName val="ANEL ZONA SUL (2)"/>
      <sheetName val="ANEL LARANJEIRAS (2)"/>
      <sheetName val="CS_"/>
      <sheetName val="Equipamentos"/>
      <sheetName val="Viaduto S. Pompeu"/>
      <sheetName val="2.2.5.CBUQ"/>
      <sheetName val="2.2.5.PMQ"/>
      <sheetName val="CPV"/>
      <sheetName val="Planejado"/>
      <sheetName val="FRETE"/>
      <sheetName val="PROJETO"/>
      <sheetName val="Teo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Vorigi"/>
      <sheetName val="FVmodif"/>
      <sheetName val="FVresumo"/>
      <sheetName val="FVadotar"/>
      <sheetName val="Calculo4010"/>
      <sheetName val="ExempFC1"/>
      <sheetName val="ExemFC2"/>
      <sheetName val="ExemFC3"/>
      <sheetName val="Exemp1"/>
      <sheetName val="Exemp2"/>
      <sheetName val="Exemp3"/>
      <sheetName val="Exemp4"/>
      <sheetName val="Exemp5"/>
      <sheetName val="Exemp6"/>
      <sheetName val="Exemp7"/>
      <sheetName val="Exemp8"/>
      <sheetName val="PROJETO"/>
      <sheetName val="Exerci1"/>
      <sheetName val="Exerci2"/>
      <sheetName val="PROVA"/>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 val="Vínculo (2)"/>
      <sheetName val="PRO-08"/>
      <sheetName val="DADOS"/>
      <sheetName val="TransComerc_Basc10m³"/>
      <sheetName val="TapaBuraco"/>
      <sheetName val="PLANILHA ATUALIZADA"/>
      <sheetName val="Plan1"/>
      <sheetName val="RESUMO DE MEDIÇÃO"/>
      <sheetName val="Quadro Geral"/>
      <sheetName val="PRO_08"/>
      <sheetName val="Capa Memória de Calc"/>
      <sheetName val="Capa Resumo"/>
      <sheetName val="Capa Apres"/>
      <sheetName val="Capa Documentação"/>
      <sheetName val="Capa Anexo I"/>
      <sheetName val="Capa Anexo II"/>
      <sheetName val="Capa Anexo III"/>
      <sheetName val="Capa Anexo IV"/>
      <sheetName val="Capa Mapa"/>
      <sheetName val="Capa Premissas"/>
      <sheetName val="Capa Caract. Seg."/>
      <sheetName val="Capa Caract_ Seg_"/>
      <sheetName val="Teor"/>
      <sheetName val="Serviços"/>
      <sheetName val="Especif"/>
      <sheetName val="RESUMO_AUT1"/>
      <sheetName val="C"/>
      <sheetName val="FV-DNER"/>
      <sheetName val="orçamento_glob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UT_ORIGINAL"/>
      <sheetName val="RESUMO_AUT1"/>
      <sheetName val="PROJETO"/>
      <sheetName val="DADOS"/>
      <sheetName val="TransComerc_Basc10m³"/>
      <sheetName val="TapaBuraco"/>
      <sheetName val="eq"/>
      <sheetName val="mo"/>
      <sheetName val="Teor"/>
      <sheetName val="lista_comp"/>
      <sheetName val="Serviços"/>
      <sheetName val="RELAT610"/>
      <sheetName val="PQ"/>
      <sheetName val="CARTA PROPOSTA"/>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L ZONA SUL"/>
      <sheetName val="ANEL LARANJEIRAS"/>
      <sheetName val="CS#"/>
      <sheetName val="VESPER"/>
      <sheetName val="EMBRATEL"/>
      <sheetName val="METRORED"/>
      <sheetName val="INTELIG"/>
      <sheetName val="NETSTREAM"/>
      <sheetName val="VESPER  PRÉ"/>
      <sheetName val="EMBRATEL PRÉ"/>
      <sheetName val="METRORED PRÉ"/>
      <sheetName val="INTELIG PRÉ"/>
      <sheetName val="NETSTREAM PRÉ"/>
      <sheetName val="ANEL ZONA SUL (2)"/>
      <sheetName val="ANEL LARANJEIRAS (2)"/>
      <sheetName val="CS_"/>
      <sheetName val="Plan1"/>
      <sheetName val="Plan2"/>
      <sheetName val="Plan3"/>
      <sheetName val="TOTAL GERAL"/>
      <sheetName val="Adelphia FURUKAWA"/>
      <sheetName val="Turn-Key - G.I."/>
      <sheetName val="Turn-Key - S.A."/>
      <sheetName val="QTD_PREÇO UNIT"/>
      <sheetName val="ENT-RES"/>
      <sheetName val="COAXIAL"/>
      <sheetName val="ÓPTICO"/>
      <sheetName val="FERRAGENS"/>
      <sheetName val="SERVIÇO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Testes"/>
      <sheetName val="CPV"/>
      <sheetName val="Planejado"/>
      <sheetName val="CR LOTE 02"/>
      <sheetName val="Preços"/>
      <sheetName val="Equipamentos"/>
      <sheetName val="TPU-MARÇO_2002"/>
      <sheetName val="RESUMO CD"/>
      <sheetName val="1- BANCO DE DADOS MOB-DESM"/>
      <sheetName val="CUSTO INDIRETO"/>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1ExecuçServiços"/>
      <sheetName val="Página 16"/>
      <sheetName val="PRO-08"/>
      <sheetName val="RESUMO_AUT1"/>
      <sheetName val="DG"/>
      <sheetName val="Medição (2"/>
      <sheetName val="Medição Completa"/>
      <sheetName val="PRO_08"/>
      <sheetName val="2.2.5.CBUQ"/>
      <sheetName val="2.2.5.PMQ"/>
      <sheetName val="Teor"/>
      <sheetName val="Capa Resumo"/>
      <sheetName val="Capa Anexo II"/>
      <sheetName val="Capa Anexo III"/>
      <sheetName val="Capa Anexo IV"/>
      <sheetName val="CRONFISFIN_"/>
      <sheetName val=" PIPEWORK 1  "/>
      <sheetName val="Viaduto S. Pompeu"/>
      <sheetName val="PROJETO"/>
      <sheetName val="P A T O 98 D"/>
    </sheetNames>
    <sheetDataSet>
      <sheetData sheetId="0" refreshError="1"/>
      <sheetData sheetId="1" refreshError="1"/>
      <sheetData sheetId="2" refreshError="1">
        <row r="3">
          <cell r="A3" t="str">
            <v>CX. 1,60 X 1,20 X 1,30 - Moldada no Local</v>
          </cell>
          <cell r="B3">
            <v>680.43661440000005</v>
          </cell>
          <cell r="C3">
            <v>637.25324444444448</v>
          </cell>
          <cell r="D3">
            <v>1317.6898588444446</v>
          </cell>
          <cell r="E3">
            <v>1515.3433376711112</v>
          </cell>
          <cell r="F3">
            <v>782.50210656000002</v>
          </cell>
          <cell r="G3">
            <v>732.84123111111114</v>
          </cell>
          <cell r="H3">
            <v>1515.3433376711112</v>
          </cell>
          <cell r="I3">
            <v>821.62721188800003</v>
          </cell>
          <cell r="J3">
            <v>769.48329266666678</v>
          </cell>
          <cell r="K3">
            <v>1591.1105045546669</v>
          </cell>
        </row>
        <row r="4">
          <cell r="A4" t="str">
            <v>CX. 1,60 X 1,20 X 1,30 - Pré-Moldada</v>
          </cell>
          <cell r="B4">
            <v>655.90895999999998</v>
          </cell>
          <cell r="C4">
            <v>560.57088888888904</v>
          </cell>
          <cell r="D4">
            <v>1216.4798488888891</v>
          </cell>
          <cell r="E4">
            <v>1398.9518262222225</v>
          </cell>
          <cell r="F4">
            <v>754.29530399999987</v>
          </cell>
          <cell r="G4">
            <v>644.65652222222241</v>
          </cell>
          <cell r="H4">
            <v>1398.9518262222223</v>
          </cell>
          <cell r="I4">
            <v>792.01006919999986</v>
          </cell>
          <cell r="J4">
            <v>676.8893483333336</v>
          </cell>
          <cell r="K4">
            <v>1468.8994175333335</v>
          </cell>
        </row>
        <row r="5">
          <cell r="A5" t="str">
            <v>CX. 1,20 X 1,20 X 1,00 - Moldada no Local</v>
          </cell>
          <cell r="B5">
            <v>495.63684480000001</v>
          </cell>
          <cell r="C5">
            <v>506.67754666666667</v>
          </cell>
          <cell r="D5">
            <v>1002.3143914666666</v>
          </cell>
          <cell r="E5">
            <v>1152.6615501866665</v>
          </cell>
          <cell r="F5">
            <v>569.98237152000002</v>
          </cell>
          <cell r="G5">
            <v>582.67917866666664</v>
          </cell>
          <cell r="H5">
            <v>1152.6615501866668</v>
          </cell>
          <cell r="I5">
            <v>598.48149009600002</v>
          </cell>
          <cell r="J5">
            <v>611.8131376</v>
          </cell>
          <cell r="K5">
            <v>1210.2946276960001</v>
          </cell>
        </row>
        <row r="6">
          <cell r="A6" t="str">
            <v>CX. 1,20 X 1,20 X 1,00 - Pré-Moldada</v>
          </cell>
          <cell r="B6">
            <v>479.33656000000002</v>
          </cell>
          <cell r="C6">
            <v>432.20288888888882</v>
          </cell>
          <cell r="D6">
            <v>911.53944888888884</v>
          </cell>
          <cell r="E6">
            <v>1048.270366222222</v>
          </cell>
          <cell r="F6">
            <v>551.23704399999997</v>
          </cell>
          <cell r="G6">
            <v>497.03332222222213</v>
          </cell>
          <cell r="H6">
            <v>1048.270366222222</v>
          </cell>
          <cell r="I6">
            <v>578.79889619999994</v>
          </cell>
          <cell r="J6">
            <v>521.88498833333324</v>
          </cell>
          <cell r="K6">
            <v>1100.6838845333332</v>
          </cell>
        </row>
        <row r="7">
          <cell r="A7" t="str">
            <v>CX. 1,20 X 1,00 X 1,00 - Moldada no Local</v>
          </cell>
          <cell r="B7">
            <v>441.61006079999993</v>
          </cell>
          <cell r="C7">
            <v>456.13252444444447</v>
          </cell>
          <cell r="D7">
            <v>897.7425852444444</v>
          </cell>
          <cell r="E7">
            <v>1032.403973031111</v>
          </cell>
          <cell r="F7">
            <v>507.85156991999986</v>
          </cell>
          <cell r="G7">
            <v>524.55240311111106</v>
          </cell>
          <cell r="H7">
            <v>1032.403973031111</v>
          </cell>
          <cell r="I7">
            <v>533.24414841599992</v>
          </cell>
          <cell r="J7">
            <v>550.7800232666666</v>
          </cell>
          <cell r="K7">
            <v>1084.0241716826665</v>
          </cell>
        </row>
        <row r="8">
          <cell r="A8" t="str">
            <v>CX. 1,20 X 1,00 X 1,00 - Pré-Moldada</v>
          </cell>
          <cell r="B8">
            <v>443.42848000000004</v>
          </cell>
          <cell r="C8">
            <v>401.21088888888886</v>
          </cell>
          <cell r="D8">
            <v>844.63936888888884</v>
          </cell>
          <cell r="E8">
            <v>971.3352742222221</v>
          </cell>
          <cell r="F8">
            <v>509.94275199999998</v>
          </cell>
          <cell r="G8">
            <v>461.39252222222217</v>
          </cell>
          <cell r="H8">
            <v>971.3352742222221</v>
          </cell>
          <cell r="I8">
            <v>535.43988960000001</v>
          </cell>
          <cell r="J8">
            <v>484.46214833333329</v>
          </cell>
          <cell r="K8">
            <v>1019.9020379333333</v>
          </cell>
        </row>
        <row r="9">
          <cell r="A9" t="str">
            <v>CX. 1,20 X 1,20 X 1,10 - Moldada no Local</v>
          </cell>
          <cell r="B9">
            <v>521.17967999999996</v>
          </cell>
          <cell r="C9">
            <v>521.7048533333334</v>
          </cell>
          <cell r="D9">
            <v>1042.8845333333334</v>
          </cell>
          <cell r="E9">
            <v>1199.3172133333333</v>
          </cell>
          <cell r="F9">
            <v>599.35663199999988</v>
          </cell>
          <cell r="G9">
            <v>599.96058133333338</v>
          </cell>
          <cell r="H9">
            <v>1199.3172133333333</v>
          </cell>
          <cell r="I9">
            <v>629.32446359999994</v>
          </cell>
          <cell r="J9">
            <v>629.95861040000011</v>
          </cell>
          <cell r="K9">
            <v>1259.2830739999999</v>
          </cell>
        </row>
        <row r="10">
          <cell r="A10" t="str">
            <v>CX. 1,20 X 1,20 X 1,10 - Pré-Moldada</v>
          </cell>
          <cell r="B10">
            <v>499.49928</v>
          </cell>
          <cell r="C10">
            <v>444.65088888888886</v>
          </cell>
          <cell r="D10">
            <v>944.15016888888886</v>
          </cell>
          <cell r="E10">
            <v>1085.7726942222221</v>
          </cell>
          <cell r="F10">
            <v>574.424172</v>
          </cell>
          <cell r="G10">
            <v>511.34852222222213</v>
          </cell>
          <cell r="H10">
            <v>1085.7726942222221</v>
          </cell>
          <cell r="I10">
            <v>603.14538060000007</v>
          </cell>
          <cell r="J10">
            <v>536.91594833333329</v>
          </cell>
          <cell r="K10">
            <v>1140.0613289333332</v>
          </cell>
        </row>
        <row r="11">
          <cell r="A11" t="str">
            <v>CX. 2,10 X 1,30 X 1,70 - Moldada no Local</v>
          </cell>
          <cell r="B11">
            <v>1039.8546000000001</v>
          </cell>
          <cell r="C11">
            <v>1019.8314888888889</v>
          </cell>
          <cell r="D11">
            <v>2059.6860888888891</v>
          </cell>
          <cell r="E11">
            <v>2368.6390022222222</v>
          </cell>
          <cell r="F11">
            <v>1195.8327899999999</v>
          </cell>
          <cell r="G11">
            <v>1172.806212222222</v>
          </cell>
          <cell r="H11">
            <v>2368.6390022222222</v>
          </cell>
          <cell r="I11">
            <v>1255.6244294999999</v>
          </cell>
          <cell r="J11">
            <v>1231.4465228333331</v>
          </cell>
          <cell r="K11">
            <v>2487.070952333333</v>
          </cell>
        </row>
        <row r="12">
          <cell r="A12" t="str">
            <v>CX. 2,10 X 1,30 X 1,70 - Pré-Moldada</v>
          </cell>
          <cell r="B12">
            <v>918.4158000000001</v>
          </cell>
          <cell r="C12">
            <v>824.47488888888893</v>
          </cell>
          <cell r="D12">
            <v>1742.8906888888891</v>
          </cell>
          <cell r="E12">
            <v>2004.3242922222223</v>
          </cell>
          <cell r="F12">
            <v>1056.1781700000001</v>
          </cell>
          <cell r="G12">
            <v>948.14612222222217</v>
          </cell>
          <cell r="H12">
            <v>2004.3242922222223</v>
          </cell>
          <cell r="I12">
            <v>1108.9870785000003</v>
          </cell>
          <cell r="J12">
            <v>995.55342833333327</v>
          </cell>
          <cell r="K12">
            <v>2104.5405068333334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sheetData sheetId="22" refreshError="1"/>
      <sheetData sheetId="23" refreshError="1"/>
      <sheetData sheetId="24" refreshError="1"/>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JETO"/>
      <sheetName val="BDI "/>
      <sheetName val="FLUXO - EXECUÇÃO PRÓPRIA"/>
      <sheetName val="FLUXO - FAT-DIRETO"/>
      <sheetName val="RES-FIN"/>
      <sheetName val="DEFIN"/>
      <sheetName val="RESUMO"/>
      <sheetName val="CONSIDERAÇÕES"/>
      <sheetName val="CAPA"/>
    </sheetNames>
    <sheetDataSet>
      <sheetData sheetId="0"/>
      <sheetData sheetId="1"/>
      <sheetData sheetId="2"/>
      <sheetData sheetId="3"/>
      <sheetData sheetId="4"/>
      <sheetData sheetId="5"/>
      <sheetData sheetId="6"/>
      <sheetData sheetId="7"/>
      <sheetData sheetId="8"/>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qui "/>
      <sheetName val="Custo Transporte"/>
      <sheetName val="Manut. 1º ano"/>
      <sheetName val="Manut. 2º ano"/>
      <sheetName val="Reparo Localizado"/>
      <sheetName val="Reparo Profundo"/>
      <sheetName val="CBUQ (Reparo)"/>
      <sheetName val="Fresagem Cont."/>
      <sheetName val="Fresagem Desc."/>
      <sheetName val="Pintura de Ligação"/>
      <sheetName val="CBUQ"/>
      <sheetName val="Sinalizacao provisoria"/>
      <sheetName val="Pintura de Faixa"/>
      <sheetName val="Tachas Refletivas"/>
      <sheetName val="Roçada"/>
      <sheetName val="Roçada Manual"/>
      <sheetName val="Capina"/>
      <sheetName val="Destocam."/>
      <sheetName val="Corte e Limp."/>
      <sheetName val="Limp. placa"/>
      <sheetName val="Recomp. placa"/>
      <sheetName val="Caiação"/>
      <sheetName val="Desob. bueiro"/>
      <sheetName val="Recomp. Sarjeta"/>
      <sheetName val="Limp. Valeta"/>
      <sheetName val="Limp. Vala"/>
      <sheetName val="Limp. DD"/>
      <sheetName val="Esc. man."/>
      <sheetName val="Concr 25 MPa"/>
      <sheetName val="Aço CA-50"/>
      <sheetName val="Forma"/>
      <sheetName val="Estocagem CAP"/>
      <sheetName val="Estocagem Asfalto Diluído"/>
      <sheetName val="Selagem de trinca"/>
      <sheetName val="CBUQ pol"/>
      <sheetName val="AAUQ"/>
      <sheetName val="Lama Grossa"/>
      <sheetName val="TSS"/>
      <sheetName val="TSDp"/>
      <sheetName val="Reciclagem de Base Simples"/>
      <sheetName val="Reciclagem de Base 2"/>
      <sheetName val="Reciclagem de Base com cimento"/>
      <sheetName val="Reciclagem de Base com BRITA"/>
      <sheetName val="Remoção CBUQ"/>
      <sheetName val="Remoção base"/>
      <sheetName val="Base Solo Estab."/>
      <sheetName val="BGS"/>
      <sheetName val="BGTC"/>
      <sheetName val="RBSM"/>
      <sheetName val="RBAM"/>
      <sheetName val="Esc mat 1ª cat 600 a 800"/>
      <sheetName val="Compact 100% PN"/>
      <sheetName val="Demolição de disp. concreto"/>
      <sheetName val="MFC 05"/>
      <sheetName val="STC 01"/>
      <sheetName val="STC 03"/>
      <sheetName val="EDA 01"/>
      <sheetName val="DAR 02"/>
      <sheetName val="DSS 03"/>
      <sheetName val="BSD 03"/>
      <sheetName val="DPS 01"/>
      <sheetName val="BSD 01"/>
      <sheetName val="Hidrossemeadura"/>
      <sheetName val="Impl. Tachão"/>
      <sheetName val="Impl. Placas"/>
      <sheetName val="Recomp. defensa"/>
      <sheetName val="Recomp. de guarda corpo"/>
      <sheetName val="Micro Rev. 2 Cam."/>
      <sheetName val="CBUQ Massa Fina"/>
      <sheetName val="RBAM(FS)"/>
      <sheetName val="Imprimação"/>
      <sheetName val="TSD"/>
      <sheetName val="Vínculo"/>
      <sheetName val="COLAR"/>
      <sheetName val="COLAR_2"/>
      <sheetName val="Ctr."/>
      <sheetName val="Plan1"/>
    </sheetNames>
    <sheetDataSet>
      <sheetData sheetId="0"/>
      <sheetData sheetId="1">
        <row r="1">
          <cell r="A1" t="str">
            <v>Atualização Custo Transporte Material Betuminoso</v>
          </cell>
        </row>
        <row r="4">
          <cell r="B4" t="str">
            <v>A Quente:</v>
          </cell>
        </row>
        <row r="5">
          <cell r="E5" t="str">
            <v>Custo=24,715+0,247D</v>
          </cell>
        </row>
        <row r="7">
          <cell r="B7" t="str">
            <v>A Frio:</v>
          </cell>
        </row>
        <row r="8">
          <cell r="E8" t="str">
            <v>Custo=22,244 +0,223D</v>
          </cell>
        </row>
        <row r="10">
          <cell r="B10" t="str">
            <v>D=</v>
          </cell>
          <cell r="C10">
            <v>100</v>
          </cell>
          <cell r="D10" t="str">
            <v>km</v>
          </cell>
        </row>
        <row r="12">
          <cell r="B12" t="str">
            <v>COM BASE NA IS/DG Nº02 DE 18 DE JANEIRO DE 2011</v>
          </cell>
        </row>
        <row r="22">
          <cell r="B22" t="str">
            <v>Correção Índice Pavimentação:</v>
          </cell>
        </row>
        <row r="24">
          <cell r="B24" t="str">
            <v>Jan. 2009:</v>
          </cell>
          <cell r="F24">
            <v>224.886</v>
          </cell>
        </row>
        <row r="26">
          <cell r="B26" t="str">
            <v>Nov.-2010/CE</v>
          </cell>
          <cell r="F26">
            <v>229.464</v>
          </cell>
        </row>
        <row r="29">
          <cell r="B29" t="str">
            <v>Fator de Correção:</v>
          </cell>
        </row>
        <row r="33">
          <cell r="B33" t="str">
            <v>Custos com ICMS (17%):</v>
          </cell>
        </row>
        <row r="38">
          <cell r="B38" t="str">
            <v>Custos com LDI (27,84%):</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a"/>
      <sheetName val="Capa (2)"/>
      <sheetName val="Sumário"/>
      <sheetName val="Capa Apres"/>
      <sheetName val="Apres"/>
      <sheetName val="Capa Mapa"/>
      <sheetName val="Mapa"/>
      <sheetName val="Capa Premissas"/>
      <sheetName val="Premissas"/>
      <sheetName val="Capa Caract. Seg."/>
      <sheetName val="Áreas gramadas"/>
      <sheetName val="OAE"/>
      <sheetName val="DRENAGEM"/>
      <sheetName val="Capa Memória de Calc"/>
      <sheetName val="Características"/>
      <sheetName val="Percentual"/>
      <sheetName val="M2"/>
      <sheetName val="Quantitativos"/>
      <sheetName val="CMB"/>
      <sheetName val="ESP"/>
      <sheetName val="Fresagem"/>
      <sheetName val="Capa Resumo"/>
      <sheetName val="Unifilar"/>
      <sheetName val="Orçamento Total"/>
      <sheetName val="Crono. Financ. (kmf) (2)"/>
      <sheetName val="Orçamento por Kmf"/>
      <sheetName val="Orçamento por Solução"/>
      <sheetName val="Orçamento Unitario"/>
      <sheetName val="Orçamento Kmf"/>
      <sheetName val="Orçam. Resumo"/>
      <sheetName val="Crono. Financ."/>
      <sheetName val="Canteiro"/>
      <sheetName val="Capa Documentação"/>
      <sheetName val="Capa Anexo I"/>
      <sheetName val="LVC"/>
      <sheetName val="Capa Anexo II"/>
      <sheetName val="Capa Anexo III"/>
      <sheetName val="Capa Anexo IV"/>
      <sheetName val="AVS"/>
      <sheetName val="Ctr."/>
      <sheetName val="Teo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a"/>
      <sheetName val="Sumário"/>
      <sheetName val="Capa Apres"/>
      <sheetName val="Apres"/>
      <sheetName val="Capa Mapa"/>
      <sheetName val="Mapa"/>
      <sheetName val="Capa Premissas"/>
      <sheetName val="Premissas"/>
      <sheetName val="Capa Caract. Seg."/>
      <sheetName val="Áreas gramadas"/>
      <sheetName val="Drenagem"/>
      <sheetName val="OAE"/>
      <sheetName val="Capa Memória de Calc"/>
      <sheetName val="Características 1"/>
      <sheetName val="Percentual 1"/>
      <sheetName val="M2 1"/>
      <sheetName val="Características 2"/>
      <sheetName val="Percentual 2"/>
      <sheetName val="M2 2"/>
      <sheetName val="BASE_Características total"/>
      <sheetName val="BASE_Percentual total"/>
      <sheetName val="BASE_M2 total"/>
      <sheetName val="Quantitativos"/>
      <sheetName val="CMB"/>
      <sheetName val="ESP"/>
      <sheetName val="Fresagem"/>
      <sheetName val="Capa Resumo"/>
      <sheetName val="Unifilar"/>
      <sheetName val="Orçamento Total"/>
      <sheetName val="Orçamento por Kmf"/>
      <sheetName val="Orçamento por SOLUÇÃO"/>
      <sheetName val="Crono. Financ. (kmf)"/>
      <sheetName val="BASE_Orçamento por Kmf"/>
      <sheetName val="BASE_Crono. Financ. (kmf)"/>
      <sheetName val="Orçamento Kmf"/>
      <sheetName val="Orçam. Resumo"/>
      <sheetName val="Crono. Financ."/>
      <sheetName val="Canteiro"/>
      <sheetName val="Capa Documentação"/>
      <sheetName val="Capa Anexo I"/>
      <sheetName val="LVC"/>
      <sheetName val="Capa Anexo II"/>
      <sheetName val="Capa Anexo III"/>
      <sheetName val="Capa Anexo IV"/>
      <sheetName val="AVS"/>
      <sheetName val="Ct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row r="47">
          <cell r="E47" t="str">
            <v>ANEXO I - Levantamento Visual Contínuo (LVC)</v>
          </cell>
        </row>
      </sheetData>
      <sheetData sheetId="40" refreshError="1"/>
      <sheetData sheetId="41" refreshError="1">
        <row r="47">
          <cell r="E47" t="str">
            <v>ANEXO II - Avaliação Objetiva de Superfície (IGG)</v>
          </cell>
        </row>
      </sheetData>
      <sheetData sheetId="42" refreshError="1"/>
      <sheetData sheetId="43" refreshError="1"/>
      <sheetData sheetId="44" refreshError="1"/>
      <sheetData sheetId="45"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Test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refreshError="1"/>
      <sheetData sheetId="24" refreshError="1"/>
      <sheetData sheetId="25"/>
      <sheetData sheetId="26"/>
      <sheetData sheetId="27"/>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JETO"/>
      <sheetName val="Capa Memória de Calc"/>
      <sheetName val="Capa Resumo"/>
      <sheetName val="Capa Apres"/>
      <sheetName val="Capa Documentação"/>
      <sheetName val="Capa Anexo I"/>
      <sheetName val="Capa Anexo II"/>
      <sheetName val="Capa Anexo III"/>
      <sheetName val="Capa Anexo IV"/>
      <sheetName val="Capa Mapa"/>
      <sheetName val="Capa Premissas"/>
      <sheetName val="Capa Caract. Seg."/>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Vorigi"/>
      <sheetName val="FVmodif"/>
      <sheetName val="FVresumo"/>
      <sheetName val="FVadotar"/>
      <sheetName val="Calculo4010"/>
      <sheetName val="ExempFC1"/>
      <sheetName val="ExemFC2"/>
      <sheetName val="ExemFC3"/>
      <sheetName val="Exemp1"/>
      <sheetName val="Exemp2"/>
      <sheetName val="Exemp3"/>
      <sheetName val="Exemp4"/>
      <sheetName val="Exemp5"/>
      <sheetName val="Exemp6"/>
      <sheetName val="Exemp7"/>
      <sheetName val="Exemp8"/>
      <sheetName val="PROJETO"/>
      <sheetName val="Exerci1"/>
      <sheetName val="Exerci2"/>
      <sheetName val="PROVA"/>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 val="C"/>
      <sheetName val="FV-DNER"/>
      <sheetName val="orçamento_glob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OAE"/>
      <sheetName val="OAE"/>
      <sheetName val="NOVAS "/>
      <sheetName val="RESTAURAÇÃO "/>
      <sheetName val="Transp"/>
      <sheetName val="F.Transporte (2)"/>
      <sheetName val="F.Transporte"/>
      <sheetName val="REP 01"/>
      <sheetName val="MC REP 01"/>
      <sheetName val="COMPOSIÇÃO"/>
      <sheetName val="FATOR K"/>
      <sheetName val="BDI "/>
      <sheetName val="ENCARGOS"/>
      <sheetName val="CPUs"/>
      <sheetName val="CFF"/>
      <sheetName val="CPU"/>
      <sheetName val="COTAÇÃO DE PREÇO"/>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refreshError="1"/>
      <sheetData sheetId="10" refreshError="1"/>
      <sheetData sheetId="11"/>
      <sheetData sheetId="12"/>
      <sheetData sheetId="13" refreshError="1"/>
      <sheetData sheetId="14"/>
      <sheetData sheetId="15"/>
      <sheetData sheetId="16"/>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sheetName val="KANAFLEX"/>
      <sheetName val="NOVOTUB"/>
      <sheetName val="MEDIDAS"/>
      <sheetName val="CUSTO LARANJEIRAS"/>
    </sheetNames>
    <sheetDataSet>
      <sheetData sheetId="0" refreshError="1"/>
      <sheetData sheetId="1" refreshError="1"/>
      <sheetData sheetId="2" refreshError="1"/>
      <sheetData sheetId="3" refreshError="1"/>
      <sheetData sheetId="4" refreshError="1">
        <row r="3">
          <cell r="A3">
            <v>1</v>
          </cell>
          <cell r="B3">
            <v>97542.158978339547</v>
          </cell>
          <cell r="C3">
            <v>88791.283449391296</v>
          </cell>
          <cell r="D3">
            <v>186333.44242773083</v>
          </cell>
          <cell r="E3">
            <v>214283.45879189044</v>
          </cell>
          <cell r="F3">
            <v>42.409634338408502</v>
          </cell>
          <cell r="G3">
            <v>38.604905847561433</v>
          </cell>
          <cell r="H3">
            <v>81.014540185969935</v>
          </cell>
          <cell r="I3">
            <v>48.771079489169772</v>
          </cell>
          <cell r="J3">
            <v>44.395641724695643</v>
          </cell>
          <cell r="K3">
            <v>93.166721213865415</v>
          </cell>
          <cell r="L3">
            <v>51.209633463628265</v>
          </cell>
          <cell r="M3">
            <v>46.61542381093043</v>
          </cell>
          <cell r="N3">
            <v>97.825057274558702</v>
          </cell>
        </row>
        <row r="4">
          <cell r="A4">
            <v>2</v>
          </cell>
          <cell r="B4">
            <v>97870.365804127825</v>
          </cell>
          <cell r="C4">
            <v>90039.025969839815</v>
          </cell>
          <cell r="D4">
            <v>187909.39177396765</v>
          </cell>
          <cell r="E4">
            <v>216095.80054006277</v>
          </cell>
          <cell r="F4">
            <v>42.552332958316448</v>
          </cell>
          <cell r="G4">
            <v>39.147402595582527</v>
          </cell>
          <cell r="H4">
            <v>81.699735553898975</v>
          </cell>
          <cell r="I4">
            <v>48.935182902063914</v>
          </cell>
          <cell r="J4">
            <v>45.019512984919899</v>
          </cell>
          <cell r="K4">
            <v>93.954695886983814</v>
          </cell>
          <cell r="L4">
            <v>51.381942047167115</v>
          </cell>
          <cell r="M4">
            <v>47.270488634165893</v>
          </cell>
          <cell r="N4">
            <v>98.652430681333016</v>
          </cell>
        </row>
      </sheetData>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EMPRESA"/>
      <sheetName val="CUSTO EMPRESA"/>
      <sheetName val="RESUMO"/>
      <sheetName val="KANAFLEX"/>
      <sheetName val="NOVOTUB"/>
      <sheetName val="MEDIDAS"/>
      <sheetName val="CUSTO ZONA SUL"/>
    </sheetNames>
    <sheetDataSet>
      <sheetData sheetId="0"/>
      <sheetData sheetId="1"/>
      <sheetData sheetId="2"/>
      <sheetData sheetId="3"/>
      <sheetData sheetId="4"/>
      <sheetData sheetId="5"/>
      <sheetData sheetId="6">
        <row r="3">
          <cell r="A3">
            <v>1</v>
          </cell>
          <cell r="B3">
            <v>518494.27792361</v>
          </cell>
          <cell r="C3">
            <v>562145.609613879</v>
          </cell>
          <cell r="D3">
            <v>1080639.8875374901</v>
          </cell>
          <cell r="E3">
            <v>1242735.87066811</v>
          </cell>
          <cell r="F3">
            <v>56.388719730680798</v>
          </cell>
          <cell r="G3">
            <v>61.136009745935702</v>
          </cell>
          <cell r="H3">
            <v>117.524729476617</v>
          </cell>
          <cell r="I3">
            <v>64.847027690282999</v>
          </cell>
          <cell r="J3">
            <v>70.306411207826102</v>
          </cell>
          <cell r="K3">
            <v>135.15343889810899</v>
          </cell>
          <cell r="L3">
            <v>68.089379074797094</v>
          </cell>
          <cell r="M3">
            <v>73.821731768217404</v>
          </cell>
          <cell r="N3">
            <v>141.911110843014</v>
          </cell>
        </row>
        <row r="4">
          <cell r="A4">
            <v>2</v>
          </cell>
          <cell r="B4">
            <v>186254.49299437</v>
          </cell>
          <cell r="C4">
            <v>184020.528448823</v>
          </cell>
          <cell r="D4">
            <v>370275.02144319302</v>
          </cell>
          <cell r="E4">
            <v>425816.274659672</v>
          </cell>
          <cell r="F4">
            <v>49.7341770345447</v>
          </cell>
          <cell r="G4">
            <v>49.137657796748599</v>
          </cell>
          <cell r="H4">
            <v>98.871834831293199</v>
          </cell>
          <cell r="I4">
            <v>57.194303589726402</v>
          </cell>
          <cell r="J4">
            <v>56.508306466260898</v>
          </cell>
          <cell r="K4">
            <v>113.70261005598699</v>
          </cell>
          <cell r="L4">
            <v>60.054018769212703</v>
          </cell>
          <cell r="M4">
            <v>59.3337217895739</v>
          </cell>
          <cell r="N4">
            <v>119.387740558787</v>
          </cell>
        </row>
        <row r="5">
          <cell r="A5">
            <v>3</v>
          </cell>
          <cell r="B5">
            <v>29480.412588115501</v>
          </cell>
          <cell r="C5">
            <v>28320.395229736099</v>
          </cell>
          <cell r="D5">
            <v>57800.807817851601</v>
          </cell>
          <cell r="E5">
            <v>66470.928990529297</v>
          </cell>
          <cell r="F5">
            <v>47.5490525614766</v>
          </cell>
          <cell r="G5">
            <v>45.678056822155</v>
          </cell>
          <cell r="H5">
            <v>93.2271093836316</v>
          </cell>
          <cell r="I5">
            <v>54.681410445698098</v>
          </cell>
          <cell r="J5">
            <v>52.529765345478303</v>
          </cell>
          <cell r="K5">
            <v>107.211175791176</v>
          </cell>
          <cell r="L5">
            <v>57.415480967983001</v>
          </cell>
          <cell r="M5">
            <v>55.156253612752202</v>
          </cell>
          <cell r="N5">
            <v>112.571734580735</v>
          </cell>
        </row>
        <row r="6">
          <cell r="A6">
            <v>4</v>
          </cell>
          <cell r="B6">
            <v>39865.056278103999</v>
          </cell>
          <cell r="C6">
            <v>36288.611496707701</v>
          </cell>
          <cell r="D6">
            <v>76153.667774811707</v>
          </cell>
          <cell r="E6">
            <v>87576.717941033494</v>
          </cell>
          <cell r="F6">
            <v>42.409634338408502</v>
          </cell>
          <cell r="G6">
            <v>38.604905847561398</v>
          </cell>
          <cell r="H6">
            <v>81.014540185969906</v>
          </cell>
          <cell r="I6">
            <v>48.7710794891698</v>
          </cell>
          <cell r="J6">
            <v>44.395641724695601</v>
          </cell>
          <cell r="K6">
            <v>93.166721213865401</v>
          </cell>
          <cell r="L6">
            <v>51.2096334636283</v>
          </cell>
          <cell r="M6">
            <v>46.615423810930402</v>
          </cell>
          <cell r="N6">
            <v>97.825057274558702</v>
          </cell>
        </row>
        <row r="7">
          <cell r="A7">
            <v>9</v>
          </cell>
          <cell r="B7">
            <v>562517.81878119998</v>
          </cell>
          <cell r="C7">
            <v>527913.33489730197</v>
          </cell>
          <cell r="D7">
            <v>1090431.1536785001</v>
          </cell>
          <cell r="E7">
            <v>1253995.82673028</v>
          </cell>
          <cell r="F7">
            <v>61.176489263860802</v>
          </cell>
          <cell r="G7">
            <v>57.413086992637602</v>
          </cell>
          <cell r="H7">
            <v>118.58957625649801</v>
          </cell>
          <cell r="I7">
            <v>70.352962653439903</v>
          </cell>
          <cell r="J7">
            <v>66.025050041533206</v>
          </cell>
          <cell r="K7">
            <v>136.37801269497299</v>
          </cell>
          <cell r="L7">
            <v>73.870610786111897</v>
          </cell>
          <cell r="M7">
            <v>69.326302543609799</v>
          </cell>
          <cell r="N7">
            <v>143.19691332972201</v>
          </cell>
        </row>
        <row r="8">
          <cell r="A8">
            <v>10</v>
          </cell>
          <cell r="B8">
            <v>184553.81575352699</v>
          </cell>
          <cell r="C8">
            <v>173072.661333942</v>
          </cell>
          <cell r="D8">
            <v>357626.47708746901</v>
          </cell>
          <cell r="E8">
            <v>411270.44865058898</v>
          </cell>
          <cell r="F8">
            <v>49.280057611088601</v>
          </cell>
          <cell r="G8">
            <v>46.214328794110003</v>
          </cell>
          <cell r="H8">
            <v>95.494386405198597</v>
          </cell>
          <cell r="I8">
            <v>56.672066252751897</v>
          </cell>
          <cell r="J8">
            <v>53.1464781132265</v>
          </cell>
          <cell r="K8">
            <v>109.818544365978</v>
          </cell>
          <cell r="L8">
            <v>59.505669565389503</v>
          </cell>
          <cell r="M8">
            <v>55.8038020188879</v>
          </cell>
          <cell r="N8">
            <v>115.30947158427701</v>
          </cell>
        </row>
        <row r="9">
          <cell r="A9">
            <v>11</v>
          </cell>
          <cell r="B9">
            <v>29696.7561465156</v>
          </cell>
          <cell r="C9">
            <v>25940.4662508047</v>
          </cell>
          <cell r="D9">
            <v>55637.2223973203</v>
          </cell>
          <cell r="E9">
            <v>63982.8057569183</v>
          </cell>
          <cell r="F9">
            <v>47.8979937847025</v>
          </cell>
          <cell r="G9">
            <v>41.8394616948463</v>
          </cell>
          <cell r="H9">
            <v>89.7374554795488</v>
          </cell>
          <cell r="I9">
            <v>55.082692852407902</v>
          </cell>
          <cell r="J9">
            <v>48.115380949073199</v>
          </cell>
          <cell r="K9">
            <v>103.198073801481</v>
          </cell>
          <cell r="L9">
            <v>57.836827495028302</v>
          </cell>
          <cell r="M9">
            <v>50.521149996526901</v>
          </cell>
          <cell r="N9">
            <v>108.357977491555</v>
          </cell>
        </row>
        <row r="10">
          <cell r="A10">
            <v>12</v>
          </cell>
          <cell r="B10">
            <v>41691.192980817497</v>
          </cell>
          <cell r="C10">
            <v>34711.758439847603</v>
          </cell>
          <cell r="D10">
            <v>76402.951420665006</v>
          </cell>
          <cell r="E10">
            <v>87863.394133764799</v>
          </cell>
          <cell r="F10">
            <v>44.352332958316502</v>
          </cell>
          <cell r="G10">
            <v>36.9274025955825</v>
          </cell>
          <cell r="H10">
            <v>81.279735553899002</v>
          </cell>
          <cell r="I10">
            <v>51.0051829020639</v>
          </cell>
          <cell r="J10">
            <v>42.466512984919902</v>
          </cell>
          <cell r="K10">
            <v>93.471695886983795</v>
          </cell>
          <cell r="L10">
            <v>53.555442047167098</v>
          </cell>
          <cell r="M10">
            <v>44.589838634165901</v>
          </cell>
          <cell r="N10">
            <v>98.145280681333006</v>
          </cell>
        </row>
        <row r="14">
          <cell r="D14">
            <v>1584869.38457335</v>
          </cell>
          <cell r="E14">
            <v>1822599.79225935</v>
          </cell>
        </row>
        <row r="16">
          <cell r="E16">
            <v>237730.40768600101</v>
          </cell>
        </row>
        <row r="18">
          <cell r="E18">
            <v>0.15</v>
          </cell>
        </row>
      </sheetData>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IIG 30"/>
      <sheetName val="MEMÓRIA DE CÁLCULO"/>
      <sheetName val="MEMORIAL DESCRITIVO"/>
      <sheetName val="PLANILHA ORÇAMENTÁRIA"/>
      <sheetName val="PLANILHA RESUMIDA"/>
      <sheetName val="CRONOGRAMA"/>
      <sheetName val="Consulta-SIIG"/>
    </sheetNames>
    <sheetDataSet>
      <sheetData sheetId="0" refreshError="1"/>
      <sheetData sheetId="1"/>
      <sheetData sheetId="2"/>
      <sheetData sheetId="3"/>
      <sheetData sheetId="4"/>
      <sheetData sheetId="5"/>
      <sheetData sheetId="6"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PU-LOTE 30"/>
      <sheetName val="Dados"/>
      <sheetName val="CPU-Lote 30-básico"/>
      <sheetName val="Plan2"/>
      <sheetName val="Cpu"/>
      <sheetName val="CHE"/>
      <sheetName val="MObra"/>
      <sheetName val="Crono"/>
      <sheetName val="BDI"/>
      <sheetName val="EncSoc"/>
      <sheetName val="Cadastros"/>
      <sheetName val="QTR"/>
      <sheetName val="Resumo"/>
      <sheetName val="Planilha"/>
      <sheetName val="TABELA"/>
      <sheetName val="PROJETO"/>
    </sheetNames>
    <sheetDataSet>
      <sheetData sheetId="0" refreshError="1"/>
      <sheetData sheetId="1" refreshError="1">
        <row r="1">
          <cell r="B1" t="str">
            <v>035/2004-08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_AUT1"/>
      <sheetName val="Dados"/>
    </sheetNames>
    <sheetDataSet>
      <sheetData sheetId="0"/>
      <sheetData sheetId="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UT_ORIGINAL"/>
      <sheetName val="RESUMO_AUT1"/>
      <sheetName val="RELAT610"/>
      <sheetName val="PQ"/>
      <sheetName val="CARTA PROPOSTA"/>
    </sheetNames>
    <sheetDataSet>
      <sheetData sheetId="0" refreshError="1"/>
      <sheetData sheetId="1" refreshError="1"/>
      <sheetData sheetId="2" refreshError="1"/>
      <sheetData sheetId="3" refreshError="1"/>
      <sheetData sheetId="4"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Quant-Vol1 (2)"/>
      <sheetName val="QQegesa"/>
      <sheetName val="QQuant-Vol1"/>
      <sheetName val="Licitação"/>
      <sheetName val="QQegesa-ant"/>
      <sheetName val="QQUANT"/>
      <sheetName val="QQder"/>
      <sheetName val="NumerN"/>
      <sheetName val="BS"/>
      <sheetName val="FR"/>
      <sheetName val="Dimens"/>
      <sheetName val="QuantPav"/>
      <sheetName val="QuQuant"/>
      <sheetName val="NumerN (2)"/>
      <sheetName val="Dimens (2)"/>
      <sheetName val="QuantPav (2)"/>
      <sheetName val="Plan2"/>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 val="RESUMO_AUT1"/>
      <sheetName val="P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Quant-Vol1 (2)"/>
      <sheetName val="QQegesa"/>
      <sheetName val="QQuant-Vol1"/>
      <sheetName val="Licitação"/>
      <sheetName val="QQegesa-ant"/>
      <sheetName val="QQUANT"/>
      <sheetName val="QQder"/>
      <sheetName val="NumerN"/>
      <sheetName val="BS"/>
      <sheetName val="FR"/>
      <sheetName val="Dimens"/>
      <sheetName val="QuantPav"/>
      <sheetName val="QuQuant"/>
      <sheetName val="NumerN (2)"/>
      <sheetName val="Dimens (2)"/>
      <sheetName val="QuantPav (2)"/>
      <sheetName val="Plan2"/>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uQuant"/>
      <sheetName val="QQuant-Vol1 (2)"/>
      <sheetName val="QQegesa"/>
      <sheetName val="QQuant-Vol1"/>
      <sheetName val="Licitação"/>
      <sheetName val="QQegesa-ant"/>
      <sheetName val="QQUANT"/>
      <sheetName val="QQder"/>
      <sheetName val="NumerN"/>
      <sheetName val="BS"/>
      <sheetName val="FR"/>
      <sheetName val="Dimens"/>
      <sheetName val="QuantPav"/>
      <sheetName val="NumerN (2)"/>
      <sheetName val="Dimens (2)"/>
      <sheetName val="QuantPav (2)"/>
      <sheetName val="Plan2"/>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s PGQ"/>
      <sheetName val="Equipamentos"/>
      <sheetName val="Teor"/>
    </sheetNames>
    <sheetDataSet>
      <sheetData sheetId="0" refreshError="1"/>
      <sheetData sheetId="1" refreshError="1"/>
      <sheetData sheetId="2"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s PGQ"/>
      <sheetName val="Equipamentos"/>
      <sheetName val="Teor"/>
    </sheetNames>
    <sheetDataSet>
      <sheetData sheetId="0" refreshError="1"/>
      <sheetData sheetId="1" refreshError="1"/>
      <sheetData sheetId="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amentos"/>
      <sheetName val="Teor"/>
      <sheetName val="Anexos PGQ"/>
    </sheetNames>
    <sheetDataSet>
      <sheetData sheetId="0" refreshError="1"/>
      <sheetData sheetId="1" refreshError="1"/>
      <sheetData sheetId="2"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rviços"/>
      <sheetName val="Teor"/>
      <sheetName val="Equipamentos"/>
    </sheetNames>
    <sheetDataSet>
      <sheetData sheetId="0" refreshError="1">
        <row r="1">
          <cell r="A1" t="str">
            <v>CÓDIGO</v>
          </cell>
          <cell r="B1" t="str">
            <v>DESCRIÇÃO</v>
          </cell>
          <cell r="C1" t="str">
            <v>UNID.</v>
          </cell>
          <cell r="D1" t="str">
            <v>ESPECIFICAÇÃO</v>
          </cell>
          <cell r="E1" t="str">
            <v>CUSTO UNITÁRIO</v>
          </cell>
          <cell r="F1" t="str">
            <v>BDI</v>
          </cell>
          <cell r="G1" t="str">
            <v>PREÇO UNITÁRIO</v>
          </cell>
          <cell r="H1" t="str">
            <v>GRUPO</v>
          </cell>
        </row>
        <row r="3">
          <cell r="A3" t="str">
            <v>TERRAPLENAGEM</v>
          </cell>
        </row>
        <row r="4">
          <cell r="A4" t="str">
            <v>01.000.00</v>
          </cell>
          <cell r="B4" t="str">
            <v>DESMATAMENTO, DESTOC. E LIMPEZA ÁREA C/ ÁRVORES DE Ø ATÉ 0,15M</v>
          </cell>
          <cell r="C4" t="str">
            <v>m²</v>
          </cell>
          <cell r="D4" t="str">
            <v>DNER-ES-278/97</v>
          </cell>
          <cell r="E4">
            <v>0.05</v>
          </cell>
          <cell r="F4">
            <v>0.02</v>
          </cell>
          <cell r="G4">
            <v>7.0000000000000007E-2</v>
          </cell>
          <cell r="H4" t="str">
            <v>Terraplenagem</v>
          </cell>
        </row>
        <row r="5">
          <cell r="A5" t="str">
            <v>01.010.00</v>
          </cell>
          <cell r="B5" t="str">
            <v>DESMATAMENTO, DESTOC. E LIMPEZA ÁREA C/ ÁRVORES DE 0,15 ATÉ 0,30M</v>
          </cell>
          <cell r="C5" t="str">
            <v>unid.</v>
          </cell>
          <cell r="D5" t="str">
            <v>DNER-ES-278/97</v>
          </cell>
          <cell r="E5">
            <v>6.57</v>
          </cell>
          <cell r="F5">
            <v>2.35</v>
          </cell>
          <cell r="G5">
            <v>8.92</v>
          </cell>
          <cell r="H5" t="str">
            <v>Terraplenagem</v>
          </cell>
        </row>
        <row r="6">
          <cell r="A6" t="str">
            <v>01.100.01</v>
          </cell>
          <cell r="B6" t="str">
            <v>ESCAVAÇÃO, CARGA E TRANSPORTE DE MAT. DE 1ª CATEGORIA DMT=50M</v>
          </cell>
          <cell r="C6" t="str">
            <v>m³</v>
          </cell>
          <cell r="D6" t="str">
            <v>DNER-ES-280/97</v>
          </cell>
          <cell r="E6">
            <v>0.46</v>
          </cell>
          <cell r="F6">
            <v>0.16</v>
          </cell>
          <cell r="G6">
            <v>0.62</v>
          </cell>
          <cell r="H6" t="str">
            <v>Terraplenagem</v>
          </cell>
        </row>
        <row r="7">
          <cell r="A7" t="str">
            <v>01.100.02</v>
          </cell>
          <cell r="B7" t="str">
            <v>ESCAVAÇÃO, CARGA E TRANSPORTE DE MAT. DE 1ª CATEGORIA DMT=50M A 200M COM MOTOSCRAPER</v>
          </cell>
          <cell r="C7" t="str">
            <v>m³</v>
          </cell>
          <cell r="D7" t="str">
            <v>DNER-ES-280/97</v>
          </cell>
          <cell r="E7">
            <v>1.24</v>
          </cell>
          <cell r="F7">
            <v>0.44</v>
          </cell>
          <cell r="G7">
            <v>1.68</v>
          </cell>
          <cell r="H7" t="str">
            <v>Terraplenagem</v>
          </cell>
        </row>
        <row r="8">
          <cell r="A8" t="str">
            <v>01.100.03</v>
          </cell>
          <cell r="B8" t="str">
            <v>ESCAVAÇÃO, CARGA E TRANSPORTE DE MAT. DE 1ª CATEGORIA DMT=200M A 400M COM MOTOSCRAPER</v>
          </cell>
          <cell r="C8" t="str">
            <v>m³</v>
          </cell>
          <cell r="D8" t="str">
            <v>DNER-ES-280/97</v>
          </cell>
          <cell r="E8">
            <v>1.47</v>
          </cell>
          <cell r="F8">
            <v>0.53</v>
          </cell>
          <cell r="G8">
            <v>2</v>
          </cell>
          <cell r="H8" t="str">
            <v>Terraplenagem</v>
          </cell>
        </row>
        <row r="9">
          <cell r="A9" t="str">
            <v>01.100.04</v>
          </cell>
          <cell r="B9" t="str">
            <v>ESCAVAÇÃO, CARGA E TRANSPORTE DE MAT. DE 1ª CATEGORIA DMT=400M A 600M COM MOTOSCRAPER</v>
          </cell>
          <cell r="C9" t="str">
            <v>m³</v>
          </cell>
          <cell r="D9" t="str">
            <v>DNER-ES-280/97</v>
          </cell>
          <cell r="E9">
            <v>1.74</v>
          </cell>
          <cell r="F9">
            <v>0.62</v>
          </cell>
          <cell r="G9">
            <v>2.36</v>
          </cell>
          <cell r="H9" t="str">
            <v>Terraplenagem</v>
          </cell>
        </row>
        <row r="10">
          <cell r="A10" t="str">
            <v>01.100.05</v>
          </cell>
          <cell r="B10" t="str">
            <v>ESCAVAÇÃO, CARGA E TRANSPORTE DE MAT. DE 1ª CATEGORIA,  DMT=600 A 800 M COM MOTOSCRAPER</v>
          </cell>
          <cell r="C10" t="str">
            <v>m³</v>
          </cell>
          <cell r="D10" t="str">
            <v>DNER-ES-280/97</v>
          </cell>
          <cell r="E10">
            <v>2.04</v>
          </cell>
          <cell r="F10">
            <v>0.73</v>
          </cell>
          <cell r="G10">
            <v>2.77</v>
          </cell>
          <cell r="H10" t="str">
            <v>Terraplenagem</v>
          </cell>
        </row>
        <row r="11">
          <cell r="A11" t="str">
            <v>01.100.06</v>
          </cell>
          <cell r="B11" t="str">
            <v>ESCAVAÇÃO, CARGA E TRANSPORTE DE MAT. DE 1ª CATEGORIA,  DMT=800 A 1000 M COM MOTOSCRAPER</v>
          </cell>
          <cell r="C11" t="str">
            <v>m³</v>
          </cell>
          <cell r="D11" t="str">
            <v>DNER-ES-280/97</v>
          </cell>
          <cell r="E11">
            <v>2.27</v>
          </cell>
          <cell r="F11">
            <v>0.81</v>
          </cell>
          <cell r="G11">
            <v>3.08</v>
          </cell>
          <cell r="H11" t="str">
            <v>Terraplenagem</v>
          </cell>
        </row>
        <row r="12">
          <cell r="A12" t="str">
            <v>01.100.07</v>
          </cell>
          <cell r="B12" t="str">
            <v>ESCAVAÇÃO, CARGA E TRANSPORTE DE MAT. DE 1ª CATEGORIA,  DMT=1000 A 1200 M COM MOTOSCRAPER</v>
          </cell>
          <cell r="C12" t="str">
            <v>m³</v>
          </cell>
          <cell r="D12" t="str">
            <v>DNER-ES-280/97</v>
          </cell>
          <cell r="E12">
            <v>2.58</v>
          </cell>
          <cell r="F12">
            <v>0.92</v>
          </cell>
          <cell r="G12">
            <v>3.5</v>
          </cell>
          <cell r="H12" t="str">
            <v>Terraplenagem</v>
          </cell>
        </row>
        <row r="13">
          <cell r="A13" t="str">
            <v>01.100.08</v>
          </cell>
          <cell r="B13" t="str">
            <v>ESCAVAÇÃO, CARGA E TRANSPORTE DE MAT. DE 1ª CATEGORIA, DMT= 1200 A 1400M  COM MOTOSCRAPER</v>
          </cell>
          <cell r="C13" t="str">
            <v>m³</v>
          </cell>
          <cell r="D13" t="str">
            <v>DNER-ES-280/97</v>
          </cell>
          <cell r="E13">
            <v>2.87</v>
          </cell>
          <cell r="F13">
            <v>1.03</v>
          </cell>
          <cell r="G13">
            <v>3.9</v>
          </cell>
          <cell r="H13" t="str">
            <v>Terraplenagem</v>
          </cell>
        </row>
        <row r="14">
          <cell r="A14" t="str">
            <v>01.100.16</v>
          </cell>
          <cell r="B14" t="str">
            <v>ESCAVAÇÃO, CARGA E TRANSPORTE DE MAT. DE 1ª CATEGORIA,  DMT=1400 A 1600 M C/CAMINHÃO BASCULANTE</v>
          </cell>
          <cell r="C14" t="str">
            <v>m³</v>
          </cell>
          <cell r="D14" t="str">
            <v>DNER-ES-280/97</v>
          </cell>
          <cell r="E14">
            <v>2.12</v>
          </cell>
          <cell r="F14">
            <v>0.76</v>
          </cell>
          <cell r="G14">
            <v>2.88</v>
          </cell>
          <cell r="H14" t="str">
            <v>Terraplenagem</v>
          </cell>
        </row>
        <row r="15">
          <cell r="A15" t="str">
            <v>01.100.17</v>
          </cell>
          <cell r="B15" t="str">
            <v>ESCAVAÇÃO, CARGA E TRANSPORTE DE MAT. DE 1ª CATEGORIA,  DMT=1600 A 1800 M C/CAMINHÃO BASCULANTE</v>
          </cell>
          <cell r="C15" t="str">
            <v>m³</v>
          </cell>
          <cell r="D15" t="str">
            <v>DNER-ES-280/97</v>
          </cell>
          <cell r="E15">
            <v>2.21</v>
          </cell>
          <cell r="F15">
            <v>0.79</v>
          </cell>
          <cell r="G15">
            <v>3</v>
          </cell>
          <cell r="H15" t="str">
            <v>Terraplenagem</v>
          </cell>
        </row>
        <row r="16">
          <cell r="A16" t="str">
            <v>01.100.18</v>
          </cell>
          <cell r="B16" t="str">
            <v>ESCAVAÇÃO, CARGA E TRANSPORTE DE MAT. DE 1ª CATEGORIA,  DMT=1800 A 2000 M C/CAMINHÃO BASCULANTE</v>
          </cell>
          <cell r="C16" t="str">
            <v>m³</v>
          </cell>
          <cell r="D16" t="str">
            <v>DNER-ES-280/97</v>
          </cell>
          <cell r="E16">
            <v>2.2799999999999998</v>
          </cell>
          <cell r="F16">
            <v>0.82</v>
          </cell>
          <cell r="G16">
            <v>3.1</v>
          </cell>
          <cell r="H16" t="str">
            <v>Terraplenagem</v>
          </cell>
        </row>
        <row r="17">
          <cell r="A17" t="str">
            <v>01.100.19</v>
          </cell>
          <cell r="B17" t="str">
            <v>ESCAVAÇÃO, CARGA E TRANSPORTE DE MAT. DE 1ª CATEGORIA,  DMT=2000 A 3000 M C/CAMINHÃO BASCULANTE</v>
          </cell>
          <cell r="C17" t="str">
            <v>m³</v>
          </cell>
          <cell r="D17" t="str">
            <v>DNER-ES-280/97</v>
          </cell>
          <cell r="E17">
            <v>2.5499999999999998</v>
          </cell>
          <cell r="F17">
            <v>0.91</v>
          </cell>
          <cell r="G17">
            <v>3.46</v>
          </cell>
          <cell r="H17" t="str">
            <v>Terraplenagem</v>
          </cell>
        </row>
        <row r="18">
          <cell r="A18" t="str">
            <v>01.100.20</v>
          </cell>
          <cell r="B18" t="str">
            <v>ESCAVAÇÃO, CARGA E TRANSPORTE DE MAT. DE 1ª CATEGORIA,  DMT=3000 A 5000 M C/CAMINHÃO BASCULANTE</v>
          </cell>
          <cell r="C18" t="str">
            <v>m³</v>
          </cell>
          <cell r="D18" t="str">
            <v>DNER-ES-280/97</v>
          </cell>
          <cell r="E18">
            <v>3.23</v>
          </cell>
          <cell r="F18">
            <v>1.1599999999999999</v>
          </cell>
          <cell r="G18">
            <v>4.3899999999999997</v>
          </cell>
          <cell r="H18" t="str">
            <v>Terraplenagem</v>
          </cell>
        </row>
        <row r="19">
          <cell r="A19" t="str">
            <v>01.101.02</v>
          </cell>
          <cell r="B19" t="str">
            <v>ESCAVAÇÃO, CARGA E TRANSPORTE DE MAT. DE 2ª CATEGORIA DMT=50M A 200M COM MOTOSCRAPER</v>
          </cell>
          <cell r="C19" t="str">
            <v>m³</v>
          </cell>
          <cell r="D19" t="str">
            <v>DNER-ES-280/97</v>
          </cell>
          <cell r="E19">
            <v>1.75</v>
          </cell>
          <cell r="F19">
            <v>0.63</v>
          </cell>
          <cell r="G19">
            <v>2.38</v>
          </cell>
          <cell r="H19" t="str">
            <v>Terraplenagem</v>
          </cell>
        </row>
        <row r="20">
          <cell r="A20" t="str">
            <v>01.101.03</v>
          </cell>
          <cell r="B20" t="str">
            <v>ESCAVAÇÃO, CARGA E TRANSPORTE DE MAT. DE 2ª CATEGORIA DMT=200M A 400M COM MOTOSCRAPER</v>
          </cell>
          <cell r="C20" t="str">
            <v>m³</v>
          </cell>
          <cell r="D20" t="str">
            <v>DNER-ES-280/97</v>
          </cell>
          <cell r="E20">
            <v>1.96</v>
          </cell>
          <cell r="F20">
            <v>0.7</v>
          </cell>
          <cell r="G20">
            <v>2.66</v>
          </cell>
          <cell r="H20" t="str">
            <v>Terraplenagem</v>
          </cell>
        </row>
        <row r="21">
          <cell r="A21" t="str">
            <v>01.101.04</v>
          </cell>
          <cell r="B21" t="str">
            <v>ESCAVAÇÃO, CARGA E TRANSPORTE DE MAT. DE 2ª CATEGORIA DMT=400M A 600M COM MOTOSCRAPER</v>
          </cell>
          <cell r="C21" t="str">
            <v>m³</v>
          </cell>
          <cell r="D21" t="str">
            <v>DNER-ES-280/97</v>
          </cell>
          <cell r="E21">
            <v>2.29</v>
          </cell>
          <cell r="F21">
            <v>0.82</v>
          </cell>
          <cell r="G21">
            <v>3.11</v>
          </cell>
          <cell r="H21" t="str">
            <v>Terraplenagem</v>
          </cell>
        </row>
        <row r="22">
          <cell r="A22" t="str">
            <v>01.101.05</v>
          </cell>
          <cell r="B22" t="str">
            <v>ESCAVAÇÃO, CARGA E TRANSPORTE DE MAT. DE 2ª CATEGORIA,  DMT=600 A 800 M COM MOTOSCRAPER</v>
          </cell>
          <cell r="C22" t="str">
            <v>m³</v>
          </cell>
          <cell r="D22" t="str">
            <v>DNER-ES-280/97</v>
          </cell>
          <cell r="E22">
            <v>2.5499999999999998</v>
          </cell>
          <cell r="F22">
            <v>0.91</v>
          </cell>
          <cell r="G22">
            <v>3.46</v>
          </cell>
          <cell r="H22" t="str">
            <v>Terraplenagem</v>
          </cell>
        </row>
        <row r="23">
          <cell r="A23" t="str">
            <v>01.102.02</v>
          </cell>
          <cell r="B23" t="str">
            <v>ESCAVAÇÃO, CARGA E TRANSPORTE DE MAT. DE 3ª CATEGORIA DMT=50M A 200M</v>
          </cell>
          <cell r="C23" t="str">
            <v>m³</v>
          </cell>
          <cell r="D23" t="str">
            <v>DNER-ES-280/97</v>
          </cell>
          <cell r="E23">
            <v>8.98</v>
          </cell>
          <cell r="F23">
            <v>3.21</v>
          </cell>
          <cell r="G23">
            <v>12.19</v>
          </cell>
          <cell r="H23" t="str">
            <v>Terraplenagem</v>
          </cell>
        </row>
        <row r="24">
          <cell r="A24" t="str">
            <v>01.102.03</v>
          </cell>
          <cell r="B24" t="str">
            <v>ESCAVAÇÃO, CARGA E TRANSPORTE DE MAT. DE 3ª CATEGORIA DMT=200M A 400M</v>
          </cell>
          <cell r="C24" t="str">
            <v>m³</v>
          </cell>
          <cell r="D24" t="str">
            <v>DNER-ES-280/97</v>
          </cell>
          <cell r="E24">
            <v>9.33</v>
          </cell>
          <cell r="F24">
            <v>3.34</v>
          </cell>
          <cell r="G24">
            <v>12.67</v>
          </cell>
          <cell r="H24" t="str">
            <v>Terraplenagem</v>
          </cell>
        </row>
        <row r="25">
          <cell r="A25" t="str">
            <v>01.102.04</v>
          </cell>
          <cell r="B25" t="str">
            <v>ESCAVAÇÃO, CARGA E TRANSPORTE DE MAT. DE 3ª CATEGORIA DMT=400M A 600M</v>
          </cell>
          <cell r="C25" t="str">
            <v>m³</v>
          </cell>
          <cell r="D25" t="str">
            <v>DNER-ES-280/97</v>
          </cell>
          <cell r="E25">
            <v>9.4600000000000009</v>
          </cell>
          <cell r="F25">
            <v>3.39</v>
          </cell>
          <cell r="G25">
            <v>12.85</v>
          </cell>
          <cell r="H25" t="str">
            <v>Terraplenagem</v>
          </cell>
        </row>
        <row r="26">
          <cell r="A26" t="str">
            <v>01.102.05</v>
          </cell>
          <cell r="B26" t="str">
            <v>ESCAVAÇÃO, CARGA E TRANSPORTE DE MAT. DE 3ª CATEGORIA,  DMT=600 A 800 M</v>
          </cell>
          <cell r="C26" t="str">
            <v>m³</v>
          </cell>
          <cell r="D26" t="str">
            <v>DNER-ES-280/97</v>
          </cell>
          <cell r="E26">
            <v>9.5500000000000007</v>
          </cell>
          <cell r="F26">
            <v>3.42</v>
          </cell>
          <cell r="G26">
            <v>12.97</v>
          </cell>
          <cell r="H26" t="str">
            <v>Terraplenagem</v>
          </cell>
        </row>
        <row r="27">
          <cell r="A27" t="str">
            <v>01.300.00</v>
          </cell>
          <cell r="B27" t="str">
            <v>ESCAVAÇÃO CARGA TRANSPORTE DE SOLOS MOLES</v>
          </cell>
          <cell r="C27" t="str">
            <v>m³</v>
          </cell>
          <cell r="D27" t="str">
            <v>DNER-ES-280/97</v>
          </cell>
          <cell r="E27">
            <v>3.27</v>
          </cell>
          <cell r="F27">
            <v>1.17</v>
          </cell>
          <cell r="G27">
            <v>4.4400000000000004</v>
          </cell>
          <cell r="H27" t="str">
            <v>Terraplenagem</v>
          </cell>
        </row>
        <row r="28">
          <cell r="A28" t="str">
            <v>01.400.01</v>
          </cell>
          <cell r="B28" t="str">
            <v>COLCHÃO DRENANTE COM AREIA P/ FUNDAÇÃO DE ATERRO</v>
          </cell>
          <cell r="C28" t="str">
            <v>m³</v>
          </cell>
          <cell r="D28" t="str">
            <v>DNER-ES-280/97</v>
          </cell>
          <cell r="E28">
            <v>44.07</v>
          </cell>
          <cell r="F28">
            <v>15.78</v>
          </cell>
          <cell r="G28">
            <v>59.85</v>
          </cell>
          <cell r="H28" t="str">
            <v>Terraplenagem</v>
          </cell>
        </row>
        <row r="29">
          <cell r="A29" t="str">
            <v>01.510.00</v>
          </cell>
          <cell r="B29" t="str">
            <v>COMPACTAÇÃO DE ATERROS A 95% DO PROCTOR NORMAL</v>
          </cell>
          <cell r="C29" t="str">
            <v>m³</v>
          </cell>
          <cell r="D29" t="str">
            <v>DNER-ES-282/97</v>
          </cell>
          <cell r="E29">
            <v>0.59</v>
          </cell>
          <cell r="F29">
            <v>0.21</v>
          </cell>
          <cell r="G29">
            <v>0.8</v>
          </cell>
          <cell r="H29" t="str">
            <v>Terraplenagem</v>
          </cell>
        </row>
        <row r="30">
          <cell r="A30" t="str">
            <v>01.511.00</v>
          </cell>
          <cell r="B30" t="str">
            <v>COMPACTAÇÃO DE ATERROS A 100% DO PROCTOR NORMAL</v>
          </cell>
          <cell r="C30" t="str">
            <v>m³</v>
          </cell>
          <cell r="D30" t="str">
            <v>DNER-ES-282/97</v>
          </cell>
          <cell r="E30">
            <v>1.01</v>
          </cell>
          <cell r="F30">
            <v>0.36</v>
          </cell>
          <cell r="G30">
            <v>1.37</v>
          </cell>
          <cell r="H30" t="str">
            <v>Terraplenagem</v>
          </cell>
        </row>
        <row r="31">
          <cell r="A31" t="str">
            <v>PAVIMENTAÇÃO</v>
          </cell>
        </row>
        <row r="32">
          <cell r="A32" t="str">
            <v>02.000.00</v>
          </cell>
          <cell r="B32" t="str">
            <v>REGULARIZAÇÃO DE SUB-LEITO</v>
          </cell>
          <cell r="C32" t="str">
            <v>m²</v>
          </cell>
          <cell r="D32" t="str">
            <v>DNER-ES-299/97</v>
          </cell>
          <cell r="E32">
            <v>0.22</v>
          </cell>
          <cell r="F32">
            <v>0.08</v>
          </cell>
          <cell r="G32">
            <v>0.3</v>
          </cell>
          <cell r="H32" t="str">
            <v>Pavimentação</v>
          </cell>
        </row>
        <row r="33">
          <cell r="A33" t="str">
            <v>02.200.00</v>
          </cell>
          <cell r="B33" t="str">
            <v>SUB-BASE ESTABILIZADA GRANULOMETRICAMENTE S/ MISTURA</v>
          </cell>
          <cell r="C33" t="str">
            <v>m³</v>
          </cell>
          <cell r="D33" t="str">
            <v>DNER-ES-301/97</v>
          </cell>
          <cell r="E33">
            <v>12.77</v>
          </cell>
          <cell r="F33">
            <v>4.57</v>
          </cell>
          <cell r="G33">
            <v>17.34</v>
          </cell>
          <cell r="H33" t="str">
            <v>Pavimentação</v>
          </cell>
        </row>
        <row r="34">
          <cell r="A34" t="str">
            <v>02.210.02</v>
          </cell>
          <cell r="B34" t="str">
            <v>BASE ESTABILIZADA GRANULOMETRICAMENTE COM MISTURA DE SOLO-AREIA NA PISTA</v>
          </cell>
          <cell r="C34" t="str">
            <v>m³</v>
          </cell>
          <cell r="D34" t="str">
            <v>DNER-ES-304/97</v>
          </cell>
          <cell r="E34">
            <v>20.92</v>
          </cell>
          <cell r="F34">
            <v>7.49</v>
          </cell>
          <cell r="G34">
            <v>28.41</v>
          </cell>
          <cell r="H34" t="str">
            <v>Pavimentação</v>
          </cell>
        </row>
        <row r="35">
          <cell r="A35" t="str">
            <v>02.300.00</v>
          </cell>
          <cell r="B35" t="str">
            <v>IMPRIMAÇÃO - EXECUÇÃO</v>
          </cell>
          <cell r="C35" t="str">
            <v>m²</v>
          </cell>
          <cell r="D35" t="str">
            <v>DNER-ES-306/97</v>
          </cell>
          <cell r="E35">
            <v>1.17</v>
          </cell>
          <cell r="F35">
            <v>0.42</v>
          </cell>
          <cell r="G35">
            <v>1.59</v>
          </cell>
          <cell r="H35" t="str">
            <v>Pavimentação</v>
          </cell>
        </row>
        <row r="36">
          <cell r="A36" t="str">
            <v>02.500.01</v>
          </cell>
          <cell r="B36" t="str">
            <v>TRATAMENTO SUPERFICIAL SIMPLES COM EMULSÃO</v>
          </cell>
          <cell r="C36" t="str">
            <v>m²</v>
          </cell>
          <cell r="D36" t="str">
            <v>DNER-ES-309/97</v>
          </cell>
          <cell r="E36">
            <v>1.55</v>
          </cell>
          <cell r="F36">
            <v>0.55000000000000004</v>
          </cell>
          <cell r="G36">
            <v>2.1</v>
          </cell>
          <cell r="H36" t="str">
            <v>Pavimentação</v>
          </cell>
        </row>
        <row r="37">
          <cell r="A37" t="str">
            <v>02.501.01</v>
          </cell>
          <cell r="B37" t="str">
            <v>TRATAMENTO SUPERFICIAL DUPLO COM EMULSÃO</v>
          </cell>
          <cell r="C37" t="str">
            <v>m²</v>
          </cell>
          <cell r="D37" t="str">
            <v>DNER-ES-309/97</v>
          </cell>
          <cell r="E37">
            <v>3.64</v>
          </cell>
          <cell r="F37">
            <v>1.3</v>
          </cell>
          <cell r="G37">
            <v>4.9400000000000004</v>
          </cell>
          <cell r="H37" t="str">
            <v>Pavimentação</v>
          </cell>
        </row>
        <row r="38">
          <cell r="A38" t="str">
            <v>OBRAS DE ARTE ESPECIAIS</v>
          </cell>
        </row>
        <row r="39">
          <cell r="A39" t="str">
            <v>03.000.02</v>
          </cell>
          <cell r="B39" t="str">
            <v>ESCAVAÇÃO MANUAL DE CAVAS EM MAT. 1ª CATEGORIA</v>
          </cell>
          <cell r="C39" t="str">
            <v>m³</v>
          </cell>
          <cell r="D39" t="str">
            <v>DNER-ES 280/97</v>
          </cell>
          <cell r="E39">
            <v>12.57</v>
          </cell>
          <cell r="F39">
            <v>4.5</v>
          </cell>
          <cell r="G39">
            <v>17.07</v>
          </cell>
          <cell r="H39" t="str">
            <v>OAE</v>
          </cell>
        </row>
        <row r="40">
          <cell r="A40" t="str">
            <v>03.326.00</v>
          </cell>
          <cell r="B40" t="str">
            <v>CONCRETO FCK=20 MPA-CONTR. RAZ. USO GER.</v>
          </cell>
          <cell r="C40" t="str">
            <v>m³</v>
          </cell>
          <cell r="D40" t="str">
            <v>DNER-ES 230/97</v>
          </cell>
          <cell r="E40">
            <v>181.91</v>
          </cell>
          <cell r="F40">
            <v>65.12</v>
          </cell>
          <cell r="G40">
            <v>247.03</v>
          </cell>
          <cell r="H40" t="str">
            <v>OAE</v>
          </cell>
        </row>
        <row r="41">
          <cell r="A41" t="str">
            <v>03.353.00</v>
          </cell>
          <cell r="B41" t="str">
            <v>FORNECIMENTO, PREPARO E COLOCAÇÃO AÇO CA-50</v>
          </cell>
          <cell r="C41" t="str">
            <v>kg</v>
          </cell>
          <cell r="D41" t="str">
            <v>DNER-ES 231/97</v>
          </cell>
          <cell r="E41">
            <v>1.65</v>
          </cell>
          <cell r="F41">
            <v>0.59</v>
          </cell>
          <cell r="G41">
            <v>2.2400000000000002</v>
          </cell>
          <cell r="H41" t="str">
            <v>OAE</v>
          </cell>
        </row>
        <row r="42">
          <cell r="A42" t="str">
            <v>03.372.01</v>
          </cell>
          <cell r="B42" t="str">
            <v>FORMA DE MADEIRA PLASTIFICADA</v>
          </cell>
          <cell r="C42" t="str">
            <v>m²</v>
          </cell>
          <cell r="D42" t="str">
            <v>DNER-ES 233/97</v>
          </cell>
          <cell r="E42">
            <v>21.22</v>
          </cell>
          <cell r="F42">
            <v>7.6</v>
          </cell>
          <cell r="G42">
            <v>28.82</v>
          </cell>
          <cell r="H42" t="str">
            <v>OAE</v>
          </cell>
        </row>
        <row r="43">
          <cell r="A43" t="str">
            <v>03.510.00</v>
          </cell>
          <cell r="B43" t="str">
            <v>APARELHO DE APOIO EM NEOPRENE</v>
          </cell>
          <cell r="C43" t="str">
            <v>dm³</v>
          </cell>
          <cell r="D43" t="str">
            <v>DNER-ES 335/97</v>
          </cell>
          <cell r="E43">
            <v>79.239999999999995</v>
          </cell>
          <cell r="F43">
            <v>28.37</v>
          </cell>
          <cell r="G43">
            <v>107.61</v>
          </cell>
          <cell r="H43" t="str">
            <v>OAE</v>
          </cell>
        </row>
        <row r="44">
          <cell r="A44" t="str">
            <v>03.930.00</v>
          </cell>
          <cell r="B44" t="str">
            <v>JUNTA DE CANTONEIRA</v>
          </cell>
          <cell r="C44" t="str">
            <v>m</v>
          </cell>
          <cell r="D44" t="str">
            <v>DNER-ES 335/97</v>
          </cell>
          <cell r="E44">
            <v>22.94</v>
          </cell>
          <cell r="F44">
            <v>8.2100000000000009</v>
          </cell>
          <cell r="G44">
            <v>31.15</v>
          </cell>
          <cell r="H44" t="str">
            <v>OAE</v>
          </cell>
        </row>
        <row r="45">
          <cell r="A45" t="str">
            <v>03.939.01</v>
          </cell>
          <cell r="B45" t="str">
            <v>JUNTA DE PAVIMENTAÇÃO LONGITUDINAL E TRANSVERSAL</v>
          </cell>
          <cell r="C45" t="str">
            <v>m</v>
          </cell>
          <cell r="D45" t="str">
            <v>DNER-ES 335/97</v>
          </cell>
          <cell r="E45">
            <v>1.58</v>
          </cell>
          <cell r="F45">
            <v>0.56999999999999995</v>
          </cell>
          <cell r="G45">
            <v>2.15</v>
          </cell>
          <cell r="H45" t="str">
            <v>OAE</v>
          </cell>
        </row>
        <row r="46">
          <cell r="A46" t="str">
            <v>03.940.00</v>
          </cell>
          <cell r="B46" t="str">
            <v>APILOAMENTO MANUAL</v>
          </cell>
          <cell r="C46" t="str">
            <v>m³</v>
          </cell>
          <cell r="D46" t="str">
            <v>DNER-ES 282/97</v>
          </cell>
          <cell r="E46">
            <v>2.9</v>
          </cell>
          <cell r="F46">
            <v>1.04</v>
          </cell>
          <cell r="G46">
            <v>3.94</v>
          </cell>
          <cell r="H46" t="str">
            <v>OAE</v>
          </cell>
        </row>
        <row r="47">
          <cell r="A47" t="str">
            <v>03.959.01</v>
          </cell>
          <cell r="B47" t="str">
            <v>DESEMPENO E ACABAMENTO DE SUPERFÍCIE</v>
          </cell>
          <cell r="C47" t="str">
            <v>m²</v>
          </cell>
          <cell r="D47" t="str">
            <v>DNER-ES 335/97</v>
          </cell>
          <cell r="E47">
            <v>0.89</v>
          </cell>
          <cell r="F47">
            <v>0.32</v>
          </cell>
          <cell r="G47">
            <v>1.21</v>
          </cell>
          <cell r="H47" t="str">
            <v>OAE</v>
          </cell>
        </row>
        <row r="48">
          <cell r="A48" t="str">
            <v>03.991.01</v>
          </cell>
          <cell r="B48" t="str">
            <v>DRENO DE PVC D=75 MM</v>
          </cell>
          <cell r="C48" t="str">
            <v>unid.</v>
          </cell>
          <cell r="D48" t="str">
            <v>DNER-ES 335/97</v>
          </cell>
          <cell r="E48">
            <v>1.99</v>
          </cell>
          <cell r="F48">
            <v>0.71</v>
          </cell>
          <cell r="G48">
            <v>2.7</v>
          </cell>
          <cell r="H48" t="str">
            <v>OAE</v>
          </cell>
        </row>
        <row r="49">
          <cell r="A49" t="str">
            <v>03.993.01</v>
          </cell>
          <cell r="B49" t="str">
            <v>CRAVAÇÃO DE TRILHOS TR-37</v>
          </cell>
          <cell r="C49" t="str">
            <v>m</v>
          </cell>
          <cell r="D49" t="str">
            <v>DNER-ES 234/97</v>
          </cell>
          <cell r="E49">
            <v>200.71</v>
          </cell>
          <cell r="F49">
            <v>71.849999999999994</v>
          </cell>
          <cell r="G49">
            <v>272.56</v>
          </cell>
          <cell r="H49" t="str">
            <v>OAE</v>
          </cell>
        </row>
        <row r="50">
          <cell r="A50" t="str">
            <v>05.300.02</v>
          </cell>
          <cell r="B50" t="str">
            <v>ENROCAMENTO DE PEDRA JOGADA</v>
          </cell>
          <cell r="C50" t="str">
            <v>m³</v>
          </cell>
          <cell r="D50" t="str">
            <v>DNER-ES 335/97</v>
          </cell>
          <cell r="E50">
            <v>19.34</v>
          </cell>
          <cell r="F50">
            <v>6.92</v>
          </cell>
          <cell r="G50">
            <v>26.26</v>
          </cell>
          <cell r="H50" t="str">
            <v>OAE</v>
          </cell>
        </row>
        <row r="51">
          <cell r="A51" t="str">
            <v>05.999.05</v>
          </cell>
          <cell r="B51" t="str">
            <v>GROUT</v>
          </cell>
          <cell r="C51" t="str">
            <v>m²</v>
          </cell>
          <cell r="D51" t="str">
            <v>DNER-ES 335/97</v>
          </cell>
          <cell r="E51">
            <v>4037.63</v>
          </cell>
          <cell r="F51">
            <v>1445.47</v>
          </cell>
          <cell r="G51">
            <v>5483.1</v>
          </cell>
          <cell r="H51" t="str">
            <v>OAE</v>
          </cell>
        </row>
        <row r="52">
          <cell r="A52" t="str">
            <v>06.030.01</v>
          </cell>
          <cell r="B52" t="str">
            <v>BARREIRA DE SEGURANÇA DUPLA - DNER PRO 176/86</v>
          </cell>
          <cell r="C52" t="str">
            <v>m</v>
          </cell>
          <cell r="D52" t="str">
            <v>DNER-OAE-335/97</v>
          </cell>
          <cell r="E52">
            <v>101.49</v>
          </cell>
          <cell r="F52">
            <v>36.33</v>
          </cell>
          <cell r="G52">
            <v>137.82</v>
          </cell>
          <cell r="H52" t="str">
            <v>OAE</v>
          </cell>
        </row>
        <row r="53">
          <cell r="A53" t="str">
            <v>DRENAGEM</v>
          </cell>
        </row>
        <row r="54">
          <cell r="A54" t="str">
            <v>03.940.01</v>
          </cell>
          <cell r="B54" t="str">
            <v>REATERRO E COMPACTAÇÃO MANUAL DE BUEIROS</v>
          </cell>
          <cell r="C54" t="str">
            <v>m³</v>
          </cell>
          <cell r="D54" t="str">
            <v>DNER-ES 282/97</v>
          </cell>
          <cell r="E54">
            <v>2.9</v>
          </cell>
          <cell r="F54">
            <v>1.04</v>
          </cell>
          <cell r="G54">
            <v>3.94</v>
          </cell>
          <cell r="H54" t="str">
            <v>Drenagem</v>
          </cell>
        </row>
        <row r="55">
          <cell r="A55" t="str">
            <v>04.000.00</v>
          </cell>
          <cell r="B55" t="str">
            <v>ESCAVAÇÃO MANUAL EM MATERIAL DE 1ª CATEGORIA</v>
          </cell>
          <cell r="C55" t="str">
            <v>m³</v>
          </cell>
          <cell r="D55" t="str">
            <v>DNER-ES 280/97</v>
          </cell>
          <cell r="E55">
            <v>11.17</v>
          </cell>
          <cell r="F55">
            <v>4</v>
          </cell>
          <cell r="G55">
            <v>15.17</v>
          </cell>
          <cell r="H55" t="str">
            <v>Drenagem</v>
          </cell>
        </row>
        <row r="56">
          <cell r="A56" t="str">
            <v>04.001.00</v>
          </cell>
          <cell r="B56" t="str">
            <v>ESCAVAÇÃO MECÂNICA EM MAT. 1ª CATEGORIA</v>
          </cell>
          <cell r="C56" t="str">
            <v>m³</v>
          </cell>
          <cell r="D56" t="str">
            <v>DNER-ES 280/97</v>
          </cell>
          <cell r="E56">
            <v>1.45</v>
          </cell>
          <cell r="F56">
            <v>0.52</v>
          </cell>
          <cell r="G56">
            <v>1.97</v>
          </cell>
          <cell r="H56" t="str">
            <v>Drenagem</v>
          </cell>
        </row>
        <row r="57">
          <cell r="A57" t="str">
            <v>04.400.02</v>
          </cell>
          <cell r="B57" t="str">
            <v>VALETA DE PROT. DE CORTES C/ REVEST. VEG. - VPC 02</v>
          </cell>
          <cell r="C57" t="str">
            <v>m</v>
          </cell>
          <cell r="D57" t="str">
            <v>DNER-ES 288/97</v>
          </cell>
          <cell r="E57">
            <v>15.06</v>
          </cell>
          <cell r="F57">
            <v>5.39</v>
          </cell>
          <cell r="G57">
            <v>20.45</v>
          </cell>
          <cell r="H57" t="str">
            <v>Drenagem</v>
          </cell>
        </row>
        <row r="58">
          <cell r="A58" t="str">
            <v>04.400.04</v>
          </cell>
          <cell r="B58" t="str">
            <v>VALETA DE PROT. DE CORTES C/ REVEST. CONCR. - VPC 04</v>
          </cell>
          <cell r="C58" t="str">
            <v>m</v>
          </cell>
          <cell r="D58" t="str">
            <v>DNER-ES 288/97</v>
          </cell>
          <cell r="E58">
            <v>27.74</v>
          </cell>
          <cell r="F58">
            <v>9.93</v>
          </cell>
          <cell r="G58">
            <v>37.67</v>
          </cell>
          <cell r="H58" t="str">
            <v>Drenagem</v>
          </cell>
        </row>
        <row r="59">
          <cell r="A59" t="str">
            <v>04.401.02</v>
          </cell>
          <cell r="B59" t="str">
            <v>VALETA DE PROT. DE CORTES C/ REVEST. VEG. - VPA 02</v>
          </cell>
          <cell r="C59" t="str">
            <v>m</v>
          </cell>
          <cell r="D59" t="str">
            <v>DNER-ES 288/97</v>
          </cell>
          <cell r="E59">
            <v>15.76</v>
          </cell>
          <cell r="F59">
            <v>5.64</v>
          </cell>
          <cell r="G59">
            <v>21.4</v>
          </cell>
          <cell r="H59" t="str">
            <v>Drenagem</v>
          </cell>
        </row>
        <row r="60">
          <cell r="A60" t="str">
            <v>04.401.04</v>
          </cell>
          <cell r="B60" t="str">
            <v>VALETA DE PROT. DE CORTES C/ REVEST. CONCR. - VPA 04</v>
          </cell>
          <cell r="C60" t="str">
            <v>m</v>
          </cell>
          <cell r="D60" t="str">
            <v>DNER-ES 288/97</v>
          </cell>
          <cell r="E60">
            <v>26.94</v>
          </cell>
          <cell r="F60">
            <v>9.64</v>
          </cell>
          <cell r="G60">
            <v>36.58</v>
          </cell>
          <cell r="H60" t="str">
            <v>Drenagem</v>
          </cell>
        </row>
        <row r="61">
          <cell r="A61" t="str">
            <v>04.500.02</v>
          </cell>
          <cell r="B61" t="str">
            <v>DRENO LONGITUDINAL PROF. P/CORTE EM SOLO - DPS 02</v>
          </cell>
          <cell r="C61" t="str">
            <v>m</v>
          </cell>
          <cell r="D61" t="str">
            <v>DNER-ES 292/97</v>
          </cell>
          <cell r="E61">
            <v>32.58</v>
          </cell>
          <cell r="F61">
            <v>11.66</v>
          </cell>
          <cell r="G61">
            <v>44.24</v>
          </cell>
          <cell r="H61" t="str">
            <v>Drenagem</v>
          </cell>
        </row>
        <row r="62">
          <cell r="A62" t="str">
            <v>04.500.07</v>
          </cell>
          <cell r="B62" t="str">
            <v>DRENO LONGITUDINAL PROF. P/CORTE EM SOLO - DPS 07</v>
          </cell>
          <cell r="C62" t="str">
            <v>m</v>
          </cell>
          <cell r="D62" t="str">
            <v>DNER-ES 292/97</v>
          </cell>
          <cell r="E62">
            <v>63.34</v>
          </cell>
          <cell r="F62">
            <v>22.68</v>
          </cell>
          <cell r="G62">
            <v>86.02</v>
          </cell>
          <cell r="H62" t="str">
            <v>Drenagem</v>
          </cell>
        </row>
        <row r="63">
          <cell r="A63" t="str">
            <v>04.501.02</v>
          </cell>
          <cell r="B63" t="str">
            <v>DRENO LONGITUDINAL PROF. P/CORTE EM SOLO - DPR 02</v>
          </cell>
          <cell r="C63" t="str">
            <v>m</v>
          </cell>
          <cell r="D63" t="str">
            <v>DNER-ES 292/97</v>
          </cell>
          <cell r="E63">
            <v>26.15</v>
          </cell>
          <cell r="F63">
            <v>9.36</v>
          </cell>
          <cell r="G63">
            <v>35.51</v>
          </cell>
          <cell r="H63" t="str">
            <v>Drenagem</v>
          </cell>
        </row>
        <row r="64">
          <cell r="A64" t="str">
            <v>04.502.02</v>
          </cell>
          <cell r="B64" t="str">
            <v>BOCA DE SAÍDA P/DRENO LONGITUDINAL PROF. BSD 02</v>
          </cell>
          <cell r="C64" t="str">
            <v>m</v>
          </cell>
          <cell r="D64" t="str">
            <v>DNER-ES 292/97</v>
          </cell>
          <cell r="E64">
            <v>52.09</v>
          </cell>
          <cell r="F64">
            <v>18.649999999999999</v>
          </cell>
          <cell r="G64">
            <v>70.739999999999995</v>
          </cell>
          <cell r="H64" t="str">
            <v>Drenagem</v>
          </cell>
        </row>
        <row r="65">
          <cell r="A65" t="str">
            <v>04.900.02</v>
          </cell>
          <cell r="B65" t="str">
            <v>SARJETA TRIANGULAR DE CONCRETO - STC 02</v>
          </cell>
          <cell r="C65" t="str">
            <v>m</v>
          </cell>
          <cell r="D65" t="str">
            <v>DNER-ES 288/97</v>
          </cell>
          <cell r="E65">
            <v>18.75</v>
          </cell>
          <cell r="F65">
            <v>6.71</v>
          </cell>
          <cell r="G65">
            <v>25.46</v>
          </cell>
          <cell r="H65" t="str">
            <v>Drenagem</v>
          </cell>
        </row>
        <row r="66">
          <cell r="A66" t="str">
            <v>04.900.03</v>
          </cell>
          <cell r="B66" t="str">
            <v>SARJETA TRIANGULAR DE CONCRETO - STC 03</v>
          </cell>
          <cell r="C66" t="str">
            <v>m</v>
          </cell>
          <cell r="D66" t="str">
            <v>DNER-ES 288/97</v>
          </cell>
          <cell r="E66">
            <v>16.440000000000001</v>
          </cell>
          <cell r="F66">
            <v>5.89</v>
          </cell>
          <cell r="G66">
            <v>22.33</v>
          </cell>
          <cell r="H66" t="str">
            <v>Drenagem</v>
          </cell>
        </row>
        <row r="67">
          <cell r="A67" t="str">
            <v>04.900.04</v>
          </cell>
          <cell r="B67" t="str">
            <v>SARJETA TRIANGULAR DE CONCRETO - STC 04</v>
          </cell>
          <cell r="C67" t="str">
            <v>m</v>
          </cell>
          <cell r="D67" t="str">
            <v>DNER-ES 288/97</v>
          </cell>
          <cell r="E67">
            <v>13.42</v>
          </cell>
          <cell r="F67">
            <v>4.8</v>
          </cell>
          <cell r="G67">
            <v>18.22</v>
          </cell>
          <cell r="H67" t="str">
            <v>Drenagem</v>
          </cell>
        </row>
        <row r="68">
          <cell r="A68" t="str">
            <v>04.910.01</v>
          </cell>
          <cell r="B68" t="str">
            <v>MEIO-FIO DE CONCRETO - MFC 01</v>
          </cell>
          <cell r="C68" t="str">
            <v>m</v>
          </cell>
          <cell r="D68" t="str">
            <v>DNER-ES 290/97</v>
          </cell>
          <cell r="E68">
            <v>23.24</v>
          </cell>
          <cell r="F68">
            <v>8.32</v>
          </cell>
          <cell r="G68">
            <v>31.56</v>
          </cell>
          <cell r="H68" t="str">
            <v>Drenagem</v>
          </cell>
        </row>
        <row r="69">
          <cell r="A69" t="str">
            <v>04.910.05</v>
          </cell>
          <cell r="B69" t="str">
            <v>MEIO-FIO DE CONCRETO - MFC 05</v>
          </cell>
          <cell r="C69" t="str">
            <v>m</v>
          </cell>
          <cell r="D69" t="str">
            <v>DNER-ES 290/97</v>
          </cell>
          <cell r="E69">
            <v>13.26</v>
          </cell>
          <cell r="F69">
            <v>4.75</v>
          </cell>
          <cell r="G69">
            <v>18.010000000000002</v>
          </cell>
          <cell r="H69" t="str">
            <v>Drenagem</v>
          </cell>
        </row>
        <row r="70">
          <cell r="A70" t="str">
            <v>04.940.02</v>
          </cell>
          <cell r="B70" t="str">
            <v>DESCIDA D'ÁGUA TIPO RAP. - CANAL RET. ARM. - DAR 02</v>
          </cell>
          <cell r="C70" t="str">
            <v>m</v>
          </cell>
          <cell r="D70" t="str">
            <v>DNER-ES-291/97</v>
          </cell>
          <cell r="E70">
            <v>31.25</v>
          </cell>
          <cell r="F70">
            <v>11.19</v>
          </cell>
          <cell r="G70">
            <v>42.44</v>
          </cell>
          <cell r="H70" t="str">
            <v>Drenagem</v>
          </cell>
        </row>
        <row r="71">
          <cell r="A71" t="str">
            <v>04.940.03</v>
          </cell>
          <cell r="B71" t="str">
            <v>DESCIDA D'ÁGUA TIPO RAP. - CANAL RET. ARM. - DAR 03</v>
          </cell>
          <cell r="C71" t="str">
            <v>m</v>
          </cell>
          <cell r="D71" t="str">
            <v>DNER-ES-291/97</v>
          </cell>
          <cell r="E71">
            <v>39.39</v>
          </cell>
          <cell r="F71">
            <v>14.1</v>
          </cell>
          <cell r="G71">
            <v>53.49</v>
          </cell>
          <cell r="H71" t="str">
            <v>Drenagem</v>
          </cell>
        </row>
        <row r="72">
          <cell r="A72" t="str">
            <v>04.941.01</v>
          </cell>
          <cell r="B72" t="str">
            <v>DESCIDA D'ÁGUA TIPO RAP. - CANAL RET. ARM. - DAD 01</v>
          </cell>
          <cell r="C72" t="str">
            <v>m</v>
          </cell>
          <cell r="D72" t="str">
            <v>DNER-ES-291/97</v>
          </cell>
          <cell r="E72">
            <v>39.840000000000003</v>
          </cell>
          <cell r="F72">
            <v>14.26</v>
          </cell>
          <cell r="G72">
            <v>54.1</v>
          </cell>
          <cell r="H72" t="str">
            <v>Drenagem</v>
          </cell>
        </row>
        <row r="73">
          <cell r="A73" t="str">
            <v>04.941.02</v>
          </cell>
          <cell r="B73" t="str">
            <v>DESCIDA D'ÁGUA TIPO RAP. - CANAL RET. ARM. - DAD 02</v>
          </cell>
          <cell r="C73" t="str">
            <v>m</v>
          </cell>
          <cell r="D73" t="str">
            <v>DNER-ES-291/97</v>
          </cell>
          <cell r="E73">
            <v>50.64</v>
          </cell>
          <cell r="F73">
            <v>18.13</v>
          </cell>
          <cell r="G73">
            <v>68.77</v>
          </cell>
          <cell r="H73" t="str">
            <v>Drenagem</v>
          </cell>
        </row>
        <row r="74">
          <cell r="A74" t="str">
            <v>04.941.08</v>
          </cell>
          <cell r="B74" t="str">
            <v>DESCIDA D'ÁGUA TIPO RAP. - CANAL RET. ARM. - DAD 08</v>
          </cell>
          <cell r="C74" t="str">
            <v>m</v>
          </cell>
          <cell r="D74" t="str">
            <v>DNER-ES-291/97</v>
          </cell>
          <cell r="E74">
            <v>185.13</v>
          </cell>
          <cell r="F74">
            <v>66.28</v>
          </cell>
          <cell r="G74">
            <v>251.41</v>
          </cell>
          <cell r="H74" t="str">
            <v>Drenagem</v>
          </cell>
        </row>
        <row r="75">
          <cell r="A75" t="str">
            <v>04.942.01</v>
          </cell>
          <cell r="B75" t="str">
            <v>ENTRADA D'ÁGUA - EDA 01</v>
          </cell>
          <cell r="C75" t="str">
            <v>unid.</v>
          </cell>
          <cell r="D75" t="str">
            <v>DNER-ES-291/97</v>
          </cell>
          <cell r="E75">
            <v>19.73</v>
          </cell>
          <cell r="F75">
            <v>7.06</v>
          </cell>
          <cell r="G75">
            <v>26.79</v>
          </cell>
          <cell r="H75" t="str">
            <v>Drenagem</v>
          </cell>
        </row>
        <row r="76">
          <cell r="A76" t="str">
            <v>04.942.02</v>
          </cell>
          <cell r="B76" t="str">
            <v>ENTRADA D'ÁGUA - EDA 02</v>
          </cell>
          <cell r="C76" t="str">
            <v>unid.</v>
          </cell>
          <cell r="D76" t="str">
            <v>DNER-ES-291/97</v>
          </cell>
          <cell r="E76">
            <v>24.37</v>
          </cell>
          <cell r="F76">
            <v>8.7200000000000006</v>
          </cell>
          <cell r="G76">
            <v>33.090000000000003</v>
          </cell>
          <cell r="H76" t="str">
            <v>Drenagem</v>
          </cell>
        </row>
        <row r="77">
          <cell r="A77" t="str">
            <v>04.950.01</v>
          </cell>
          <cell r="B77" t="str">
            <v>DISSIPADOR DE ENERGIA - DES 01</v>
          </cell>
          <cell r="C77" t="str">
            <v>unid.</v>
          </cell>
          <cell r="D77" t="str">
            <v>DNER-ES 283/97</v>
          </cell>
          <cell r="E77">
            <v>75.260000000000005</v>
          </cell>
          <cell r="F77">
            <v>26.94</v>
          </cell>
          <cell r="G77">
            <v>102.2</v>
          </cell>
          <cell r="H77" t="str">
            <v>Drenagem</v>
          </cell>
        </row>
        <row r="78">
          <cell r="A78" t="str">
            <v>04.950.21</v>
          </cell>
          <cell r="B78" t="str">
            <v>DISSIPADOR DE ENERGIA - DEB 01</v>
          </cell>
          <cell r="C78" t="str">
            <v>unid.</v>
          </cell>
          <cell r="D78" t="str">
            <v>DNER-ES 283/97</v>
          </cell>
          <cell r="E78">
            <v>97.81</v>
          </cell>
          <cell r="F78">
            <v>35.020000000000003</v>
          </cell>
          <cell r="G78">
            <v>132.83000000000001</v>
          </cell>
          <cell r="H78" t="str">
            <v>Drenagem</v>
          </cell>
        </row>
        <row r="79">
          <cell r="A79" t="str">
            <v>04.950.24</v>
          </cell>
          <cell r="B79" t="str">
            <v>DISSIPADOR DE ENERGIA - DEB 04</v>
          </cell>
          <cell r="C79" t="str">
            <v>unid.</v>
          </cell>
          <cell r="D79" t="str">
            <v>DNER-ES 283/97</v>
          </cell>
          <cell r="E79">
            <v>747</v>
          </cell>
          <cell r="F79">
            <v>267.43</v>
          </cell>
          <cell r="G79">
            <v>1014.43</v>
          </cell>
          <cell r="H79" t="str">
            <v>Drenagem</v>
          </cell>
        </row>
        <row r="80">
          <cell r="A80" t="str">
            <v>04.950.51</v>
          </cell>
          <cell r="B80" t="str">
            <v>DISSIPADOR DE ENERGIA - DED 01</v>
          </cell>
          <cell r="C80" t="str">
            <v>unid.</v>
          </cell>
          <cell r="D80" t="str">
            <v>DNER-ES 283/97</v>
          </cell>
          <cell r="E80">
            <v>97.84</v>
          </cell>
          <cell r="F80">
            <v>35.03</v>
          </cell>
          <cell r="G80">
            <v>132.87</v>
          </cell>
          <cell r="H80" t="str">
            <v>Drenagem</v>
          </cell>
        </row>
        <row r="81">
          <cell r="A81" t="str">
            <v>OBRAS DE ARTE CORRENTE</v>
          </cell>
        </row>
        <row r="82">
          <cell r="A82" t="str">
            <v>04.100.03</v>
          </cell>
          <cell r="B82" t="str">
            <v>CORPO BUEIRO SIMPLES TUBULAR DE CONCRETO D=1,00 M</v>
          </cell>
          <cell r="C82" t="str">
            <v>m</v>
          </cell>
          <cell r="D82" t="str">
            <v>DNER-ES-284/97</v>
          </cell>
          <cell r="E82">
            <v>308.68</v>
          </cell>
          <cell r="F82">
            <v>110.51</v>
          </cell>
          <cell r="G82">
            <v>419.19</v>
          </cell>
          <cell r="H82" t="str">
            <v>OAC</v>
          </cell>
        </row>
        <row r="83">
          <cell r="A83" t="str">
            <v>04.101.03</v>
          </cell>
          <cell r="B83" t="str">
            <v>BOCA BUEIRO SIMPLES SIMP. TUB. DE CONC. D=1,00 M NORMAL</v>
          </cell>
          <cell r="C83" t="str">
            <v>m</v>
          </cell>
          <cell r="D83" t="str">
            <v>DNER-ES-284/97</v>
          </cell>
          <cell r="E83">
            <v>846.96</v>
          </cell>
          <cell r="F83">
            <v>303.20999999999998</v>
          </cell>
          <cell r="G83">
            <v>1150.17</v>
          </cell>
          <cell r="H83" t="str">
            <v>OAC</v>
          </cell>
        </row>
        <row r="84">
          <cell r="A84" t="str">
            <v>04.200.07</v>
          </cell>
          <cell r="B84" t="str">
            <v>CORPO DE BSCC 2,5 x 2,50 M ALT. 1,00 a 2,50 M</v>
          </cell>
          <cell r="C84" t="str">
            <v>m</v>
          </cell>
          <cell r="D84" t="str">
            <v>DNER-ES-286/97</v>
          </cell>
          <cell r="E84">
            <v>837.61</v>
          </cell>
          <cell r="F84">
            <v>299.86</v>
          </cell>
          <cell r="G84">
            <v>1137.47</v>
          </cell>
          <cell r="H84" t="str">
            <v>OAC</v>
          </cell>
        </row>
        <row r="85">
          <cell r="A85" t="str">
            <v>04.200.12</v>
          </cell>
          <cell r="B85" t="str">
            <v>CORPO DE BSCC 3,00 x 3,00 m ALT. 2,50 a 5,00 M</v>
          </cell>
          <cell r="C85" t="str">
            <v>m</v>
          </cell>
          <cell r="D85" t="str">
            <v>DNER-ES-286/97</v>
          </cell>
          <cell r="E85">
            <v>1403.62</v>
          </cell>
          <cell r="F85">
            <v>502.5</v>
          </cell>
          <cell r="G85">
            <v>1906.12</v>
          </cell>
          <cell r="H85" t="str">
            <v>OAC</v>
          </cell>
        </row>
        <row r="86">
          <cell r="A86" t="str">
            <v>04.200.20</v>
          </cell>
          <cell r="B86" t="str">
            <v>CORPO DE BSCC 3,00 x 3,00 M ALT. 7,50 a 10,00 M</v>
          </cell>
          <cell r="C86" t="str">
            <v>m</v>
          </cell>
          <cell r="D86" t="str">
            <v>DNER-ES-286/97</v>
          </cell>
          <cell r="E86">
            <v>1685.22</v>
          </cell>
          <cell r="F86">
            <v>603.30999999999995</v>
          </cell>
          <cell r="G86">
            <v>2288.5300000000002</v>
          </cell>
          <cell r="H86" t="str">
            <v>OAC</v>
          </cell>
        </row>
        <row r="87">
          <cell r="A87" t="str">
            <v>04.200.24</v>
          </cell>
          <cell r="B87" t="str">
            <v>CORPO DE BSCC 3,00 x 3,00 M ALT. 10,00 a 12,50 M</v>
          </cell>
          <cell r="C87" t="str">
            <v>m</v>
          </cell>
          <cell r="D87" t="str">
            <v>DNER-ES-286/97</v>
          </cell>
          <cell r="E87">
            <v>1782.75</v>
          </cell>
          <cell r="F87">
            <v>638.22</v>
          </cell>
          <cell r="G87">
            <v>2420.9699999999998</v>
          </cell>
          <cell r="H87" t="str">
            <v>OAC</v>
          </cell>
        </row>
        <row r="88">
          <cell r="A88" t="str">
            <v>04.200.26</v>
          </cell>
          <cell r="B88" t="str">
            <v>CORPO DE BSCC 2,00 x 2,00 M ALT. 12,50 a 15,00 M</v>
          </cell>
          <cell r="C88" t="str">
            <v>m</v>
          </cell>
          <cell r="D88" t="str">
            <v>DNER-ES-286/97</v>
          </cell>
          <cell r="E88">
            <v>936.76</v>
          </cell>
          <cell r="F88">
            <v>335.36</v>
          </cell>
          <cell r="G88">
            <v>1272.1199999999999</v>
          </cell>
          <cell r="H88" t="str">
            <v>OAC</v>
          </cell>
        </row>
        <row r="89">
          <cell r="A89" t="str">
            <v>04.200.27</v>
          </cell>
          <cell r="B89" t="str">
            <v>CORPO DE BSCC 2,5 x 2,50 M ALT. 12,50 a 15,00 M</v>
          </cell>
          <cell r="C89" t="str">
            <v>m</v>
          </cell>
          <cell r="D89" t="str">
            <v>DNER-ES-286/97</v>
          </cell>
          <cell r="E89">
            <v>1478.06</v>
          </cell>
          <cell r="F89">
            <v>529.15</v>
          </cell>
          <cell r="G89">
            <v>2007.21</v>
          </cell>
          <cell r="H89" t="str">
            <v>OAC</v>
          </cell>
        </row>
        <row r="90">
          <cell r="A90" t="str">
            <v>04.201.02</v>
          </cell>
          <cell r="B90" t="str">
            <v>BOCA DE BSCC 2,00 x 2,00 M NORMAL</v>
          </cell>
          <cell r="C90" t="str">
            <v>unid.</v>
          </cell>
          <cell r="D90" t="str">
            <v>DNER-ES-286/97</v>
          </cell>
          <cell r="E90">
            <v>4338.92</v>
          </cell>
          <cell r="F90">
            <v>1553.33</v>
          </cell>
          <cell r="G90">
            <v>5892.25</v>
          </cell>
          <cell r="H90" t="str">
            <v>OAC</v>
          </cell>
        </row>
        <row r="91">
          <cell r="A91" t="str">
            <v>04.201.03</v>
          </cell>
          <cell r="B91" t="str">
            <v>BOCA DE BSCC 2,50 x 2,50 M NORMAL</v>
          </cell>
          <cell r="C91" t="str">
            <v>unid.</v>
          </cell>
          <cell r="D91" t="str">
            <v>DNER-ES-286/97</v>
          </cell>
          <cell r="E91">
            <v>5863.87</v>
          </cell>
          <cell r="F91">
            <v>2099.27</v>
          </cell>
          <cell r="G91">
            <v>7963.14</v>
          </cell>
          <cell r="H91" t="str">
            <v>OAC</v>
          </cell>
        </row>
        <row r="92">
          <cell r="A92" t="str">
            <v>04.201.04</v>
          </cell>
          <cell r="B92" t="str">
            <v>BOCA DE BSCC 3,00 x 3,00 M NORMAL</v>
          </cell>
          <cell r="C92" t="str">
            <v>unid.</v>
          </cell>
          <cell r="D92" t="str">
            <v>DNER-ES-286/97</v>
          </cell>
          <cell r="E92">
            <v>8305.11</v>
          </cell>
          <cell r="F92">
            <v>2973.23</v>
          </cell>
          <cell r="G92">
            <v>11278.34</v>
          </cell>
          <cell r="H92" t="str">
            <v>OAC</v>
          </cell>
        </row>
        <row r="93">
          <cell r="A93" t="str">
            <v>04.210.23</v>
          </cell>
          <cell r="B93" t="str">
            <v>CORPO DE BDCC 2,50 x 2,50 M ALT. 10,00 a 12,50 M</v>
          </cell>
          <cell r="C93" t="str">
            <v>m</v>
          </cell>
          <cell r="D93" t="str">
            <v>DNER-ES-286/97</v>
          </cell>
          <cell r="E93">
            <v>1993.81</v>
          </cell>
          <cell r="F93">
            <v>713.78</v>
          </cell>
          <cell r="G93">
            <v>2707.59</v>
          </cell>
          <cell r="H93" t="str">
            <v>OAC</v>
          </cell>
        </row>
        <row r="94">
          <cell r="A94" t="str">
            <v>04.211.03</v>
          </cell>
          <cell r="B94" t="str">
            <v>BOCA DE BSCC 2,50 x 2,50 M NORMAL</v>
          </cell>
          <cell r="C94" t="str">
            <v>unid.</v>
          </cell>
          <cell r="D94" t="str">
            <v>DNER-ES-286/97</v>
          </cell>
          <cell r="E94">
            <v>7007.13</v>
          </cell>
          <cell r="F94">
            <v>2508.5500000000002</v>
          </cell>
          <cell r="G94">
            <v>9515.68</v>
          </cell>
          <cell r="H94" t="str">
            <v>OAC</v>
          </cell>
        </row>
        <row r="95">
          <cell r="A95" t="str">
            <v>04.220.09</v>
          </cell>
          <cell r="B95" t="str">
            <v>CORPO DE BTCC 1,50 x 1,50 M ALT. 2,50 a 5,00 M</v>
          </cell>
          <cell r="C95" t="str">
            <v>m</v>
          </cell>
          <cell r="D95" t="str">
            <v>DNER-ES-286/97</v>
          </cell>
          <cell r="E95">
            <v>1047.06</v>
          </cell>
          <cell r="F95">
            <v>374.85</v>
          </cell>
          <cell r="G95">
            <v>1421.91</v>
          </cell>
          <cell r="H95" t="str">
            <v>OAC</v>
          </cell>
        </row>
        <row r="96">
          <cell r="A96" t="str">
            <v>04.220.11</v>
          </cell>
          <cell r="B96" t="str">
            <v>CORPO DE BTCC 2,50 x 2,50 M ALT. 2,50 a 5,00 M</v>
          </cell>
          <cell r="C96" t="str">
            <v>m</v>
          </cell>
          <cell r="D96" t="str">
            <v>DNER-ES-286/97</v>
          </cell>
          <cell r="E96">
            <v>2132.37</v>
          </cell>
          <cell r="F96">
            <v>763.39</v>
          </cell>
          <cell r="G96">
            <v>2895.76</v>
          </cell>
          <cell r="H96" t="str">
            <v>OAC</v>
          </cell>
        </row>
        <row r="97">
          <cell r="A97" t="str">
            <v>04.220.20</v>
          </cell>
          <cell r="B97" t="str">
            <v>CORPO DE BTCC 3,00 x 3,00 M ALT. 7,50 a 10,00 M</v>
          </cell>
          <cell r="C97" t="str">
            <v>m</v>
          </cell>
          <cell r="D97" t="str">
            <v>DNER-ES-286/97</v>
          </cell>
          <cell r="E97">
            <v>3681.46</v>
          </cell>
          <cell r="F97">
            <v>1317.96</v>
          </cell>
          <cell r="G97">
            <v>4999.42</v>
          </cell>
          <cell r="H97" t="str">
            <v>OAC</v>
          </cell>
        </row>
        <row r="98">
          <cell r="A98" t="str">
            <v>04.220.28</v>
          </cell>
          <cell r="B98" t="str">
            <v>CORPO DE BTCC 3,00 x 3,00 M ALT. 12,50 a 15,00 M</v>
          </cell>
          <cell r="C98" t="str">
            <v>m</v>
          </cell>
          <cell r="D98" t="str">
            <v>DNER-ES-286/97</v>
          </cell>
          <cell r="E98">
            <v>4085.29</v>
          </cell>
          <cell r="F98">
            <v>1462.53</v>
          </cell>
          <cell r="G98">
            <v>5547.82</v>
          </cell>
          <cell r="H98" t="str">
            <v>OAC</v>
          </cell>
        </row>
        <row r="99">
          <cell r="A99" t="str">
            <v>04.221.01</v>
          </cell>
          <cell r="B99" t="str">
            <v>BOCA DE BSCC 1,50 x 1,50 M NORMAL</v>
          </cell>
          <cell r="C99" t="str">
            <v>unid.</v>
          </cell>
          <cell r="D99" t="str">
            <v>DNER-ES-286/97</v>
          </cell>
          <cell r="E99">
            <v>4032.11</v>
          </cell>
          <cell r="F99">
            <v>1443.5</v>
          </cell>
          <cell r="G99">
            <v>5475.61</v>
          </cell>
          <cell r="H99" t="str">
            <v>OAC</v>
          </cell>
        </row>
        <row r="100">
          <cell r="A100" t="str">
            <v>04.221.03</v>
          </cell>
          <cell r="B100" t="str">
            <v>BOCA DE BSCC 2,50 x 2,50 M NORMAL</v>
          </cell>
          <cell r="C100" t="str">
            <v>unid.</v>
          </cell>
          <cell r="D100" t="str">
            <v>DNER-ES-286/97</v>
          </cell>
          <cell r="E100">
            <v>8611.75</v>
          </cell>
          <cell r="F100">
            <v>3083.01</v>
          </cell>
          <cell r="G100">
            <v>11694.76</v>
          </cell>
          <cell r="H100" t="str">
            <v>OAC</v>
          </cell>
        </row>
        <row r="101">
          <cell r="A101" t="str">
            <v>04.221.04</v>
          </cell>
          <cell r="B101" t="str">
            <v>BOCA DE BSCC 3,00 x 3,00 M NORMAL</v>
          </cell>
          <cell r="C101" t="str">
            <v>unid.</v>
          </cell>
          <cell r="D101" t="str">
            <v>DNER-ES-286/97</v>
          </cell>
          <cell r="E101">
            <v>12159.14</v>
          </cell>
          <cell r="F101">
            <v>4352.97</v>
          </cell>
          <cell r="G101">
            <v>16512.11</v>
          </cell>
          <cell r="H101" t="str">
            <v>OAC</v>
          </cell>
        </row>
        <row r="102">
          <cell r="A102" t="str">
            <v>04.930.03</v>
          </cell>
          <cell r="B102" t="str">
            <v>CAIXA COLETORA DE SARJETA - CCS 03</v>
          </cell>
          <cell r="C102" t="str">
            <v>unid.</v>
          </cell>
          <cell r="D102" t="str">
            <v>DNER-ES-287/97</v>
          </cell>
          <cell r="E102">
            <v>546.07000000000005</v>
          </cell>
          <cell r="F102">
            <v>195.49</v>
          </cell>
          <cell r="G102">
            <v>741.56</v>
          </cell>
          <cell r="H102" t="str">
            <v>OAC</v>
          </cell>
        </row>
        <row r="103">
          <cell r="A103" t="str">
            <v>04.931.03</v>
          </cell>
          <cell r="B103" t="str">
            <v>CAIXA COLETORA DE TALVEGUE - CCT 03</v>
          </cell>
          <cell r="C103" t="str">
            <v>unid.</v>
          </cell>
          <cell r="D103" t="str">
            <v>DNER-ES-287/97</v>
          </cell>
          <cell r="E103">
            <v>557.83000000000004</v>
          </cell>
          <cell r="F103">
            <v>199.7</v>
          </cell>
          <cell r="G103">
            <v>757.53</v>
          </cell>
          <cell r="H103" t="str">
            <v>OAC</v>
          </cell>
        </row>
        <row r="104">
          <cell r="A104" t="str">
            <v>OBRAS COMPLEMENTARES</v>
          </cell>
        </row>
        <row r="105">
          <cell r="A105" t="str">
            <v>05.300.02</v>
          </cell>
          <cell r="B105" t="str">
            <v>ENROCAMENTO DE PEDRA JOGADA</v>
          </cell>
          <cell r="C105" t="str">
            <v>m³</v>
          </cell>
          <cell r="D105" t="str">
            <v>DNER-ES-292/97</v>
          </cell>
          <cell r="E105">
            <v>19.34</v>
          </cell>
          <cell r="F105">
            <v>6.92</v>
          </cell>
          <cell r="G105">
            <v>26.26</v>
          </cell>
          <cell r="H105" t="str">
            <v>Obras Comp.</v>
          </cell>
        </row>
        <row r="106">
          <cell r="A106" t="str">
            <v>05.301.00</v>
          </cell>
          <cell r="B106" t="str">
            <v>ALVENARIA DE PEDRA ARGAMASSADA</v>
          </cell>
          <cell r="C106" t="str">
            <v>m³</v>
          </cell>
          <cell r="D106" t="str">
            <v>DNER-ES-292/97</v>
          </cell>
          <cell r="E106">
            <v>84.77</v>
          </cell>
          <cell r="F106">
            <v>30.35</v>
          </cell>
          <cell r="G106">
            <v>115.12</v>
          </cell>
          <cell r="H106" t="str">
            <v>Obras Comp.</v>
          </cell>
        </row>
        <row r="107">
          <cell r="A107" t="str">
            <v>05.999.04</v>
          </cell>
          <cell r="B107" t="str">
            <v>MURO DE ARRIMO EM GABIÕES</v>
          </cell>
          <cell r="C107" t="str">
            <v>m³</v>
          </cell>
          <cell r="D107" t="str">
            <v>DNER-ES-343/97</v>
          </cell>
          <cell r="E107">
            <v>87.04</v>
          </cell>
          <cell r="F107">
            <v>31.16</v>
          </cell>
          <cell r="G107">
            <v>118.2</v>
          </cell>
          <cell r="H107" t="str">
            <v>Obras Comp.</v>
          </cell>
        </row>
        <row r="108">
          <cell r="A108" t="str">
            <v>06.400.01</v>
          </cell>
          <cell r="B108" t="str">
            <v>CERCA DE ARAME FARPADO COM MOURÃO DE CONCRETO</v>
          </cell>
          <cell r="C108" t="str">
            <v>m</v>
          </cell>
          <cell r="D108" t="str">
            <v>DNER-ES-338/97</v>
          </cell>
          <cell r="E108">
            <v>4.8600000000000003</v>
          </cell>
          <cell r="F108">
            <v>1.74</v>
          </cell>
          <cell r="G108">
            <v>6.6</v>
          </cell>
          <cell r="H108" t="str">
            <v>Obras Comp.</v>
          </cell>
        </row>
        <row r="109">
          <cell r="A109" t="str">
            <v>SINALIZAÇÃO</v>
          </cell>
        </row>
        <row r="110">
          <cell r="A110" t="str">
            <v>06.010.01</v>
          </cell>
          <cell r="B110" t="str">
            <v>DEFENSA SEMI-MALEÁVEL SIMPLES (FORN./IMPL.)</v>
          </cell>
          <cell r="C110" t="str">
            <v>m</v>
          </cell>
          <cell r="D110" t="str">
            <v>DNER-ES-144/97</v>
          </cell>
          <cell r="E110">
            <v>90.28</v>
          </cell>
          <cell r="F110">
            <v>32.32</v>
          </cell>
          <cell r="G110">
            <v>122.6</v>
          </cell>
          <cell r="H110" t="str">
            <v>Sinalização</v>
          </cell>
        </row>
        <row r="111">
          <cell r="A111" t="str">
            <v>06.110.01</v>
          </cell>
          <cell r="B111" t="str">
            <v>PINTURA DE FAIXA COM TERMOPLÁSTICO - 3 ANOS</v>
          </cell>
          <cell r="C111" t="str">
            <v>m²</v>
          </cell>
          <cell r="D111" t="str">
            <v>DNER-ES-339/97</v>
          </cell>
          <cell r="E111">
            <v>14.79</v>
          </cell>
          <cell r="F111">
            <v>5.29</v>
          </cell>
          <cell r="G111">
            <v>20.079999999999998</v>
          </cell>
          <cell r="H111" t="str">
            <v>Sinalização</v>
          </cell>
        </row>
        <row r="112">
          <cell r="A112" t="str">
            <v>06.110.02</v>
          </cell>
          <cell r="B112" t="str">
            <v>PINTURA DE SETAS E ZEBRADOS COM TERMOPLÁSTICO</v>
          </cell>
          <cell r="C112" t="str">
            <v>m²</v>
          </cell>
          <cell r="D112" t="str">
            <v>DNER-ES-339/97</v>
          </cell>
          <cell r="E112">
            <v>18.03</v>
          </cell>
          <cell r="F112">
            <v>6.45</v>
          </cell>
          <cell r="G112">
            <v>24.48</v>
          </cell>
          <cell r="H112" t="str">
            <v>Sinalização</v>
          </cell>
        </row>
        <row r="113">
          <cell r="A113" t="str">
            <v>06.120.01</v>
          </cell>
          <cell r="B113" t="str">
            <v>TACHA REFLETIVA MONODIRECIONAL (FORN./COLOC.)</v>
          </cell>
          <cell r="C113" t="str">
            <v>m²</v>
          </cell>
          <cell r="D113" t="str">
            <v>DNER-ES-339/97</v>
          </cell>
          <cell r="E113">
            <v>7.67</v>
          </cell>
          <cell r="F113">
            <v>2.75</v>
          </cell>
          <cell r="G113">
            <v>10.42</v>
          </cell>
          <cell r="H113" t="str">
            <v>Sinalização</v>
          </cell>
        </row>
        <row r="114">
          <cell r="A114" t="str">
            <v>06.121.01</v>
          </cell>
          <cell r="B114" t="str">
            <v>TACHA REFLETIVA BIDIRECIONAL (FORN./COLOC.)</v>
          </cell>
          <cell r="C114" t="str">
            <v>m²</v>
          </cell>
          <cell r="D114" t="str">
            <v>DNER-ES-339/97</v>
          </cell>
          <cell r="E114">
            <v>8.5399999999999991</v>
          </cell>
          <cell r="F114">
            <v>3.06</v>
          </cell>
          <cell r="G114">
            <v>11.6</v>
          </cell>
          <cell r="H114" t="str">
            <v>Sinalização</v>
          </cell>
        </row>
        <row r="115">
          <cell r="A115" t="str">
            <v>06.200.02</v>
          </cell>
          <cell r="B115" t="str">
            <v>PLACA DE SINALIZAÇÃO TOTALMENTE REFLETIVA</v>
          </cell>
          <cell r="C115" t="str">
            <v>m²</v>
          </cell>
          <cell r="D115" t="str">
            <v>DNER-ES-340/97</v>
          </cell>
          <cell r="E115">
            <v>136.58000000000001</v>
          </cell>
          <cell r="F115">
            <v>48.9</v>
          </cell>
          <cell r="G115">
            <v>185.48</v>
          </cell>
          <cell r="H115" t="str">
            <v>Sinalização</v>
          </cell>
        </row>
        <row r="116">
          <cell r="A116" t="str">
            <v>06.230.01</v>
          </cell>
          <cell r="B116" t="str">
            <v>BALIZADOR BIDIRECIONAL</v>
          </cell>
          <cell r="C116" t="str">
            <v>unid.</v>
          </cell>
          <cell r="D116" t="str">
            <v>DNER-ES-340/97</v>
          </cell>
          <cell r="E116">
            <v>7.2</v>
          </cell>
          <cell r="F116">
            <v>2.58</v>
          </cell>
          <cell r="G116">
            <v>9.7799999999999994</v>
          </cell>
          <cell r="H116" t="str">
            <v>Sinalização</v>
          </cell>
        </row>
        <row r="117">
          <cell r="A117" t="str">
            <v>MEIO AMBIENTE</v>
          </cell>
        </row>
        <row r="118">
          <cell r="A118" t="str">
            <v>05.100.00</v>
          </cell>
          <cell r="B118" t="str">
            <v>ENLEIVAMENTO</v>
          </cell>
          <cell r="C118" t="str">
            <v>m²</v>
          </cell>
          <cell r="D118" t="str">
            <v>DNER-ES-341/97</v>
          </cell>
          <cell r="E118">
            <v>1.36</v>
          </cell>
          <cell r="F118">
            <v>0.49</v>
          </cell>
          <cell r="G118">
            <v>1.85</v>
          </cell>
          <cell r="H118" t="str">
            <v>Obras Comp.</v>
          </cell>
        </row>
        <row r="119">
          <cell r="A119" t="str">
            <v>05.101.00</v>
          </cell>
          <cell r="B119" t="str">
            <v>SEMEADURA MANUAL</v>
          </cell>
          <cell r="C119" t="str">
            <v>m²</v>
          </cell>
          <cell r="D119" t="str">
            <v>DNER-ES-341/97</v>
          </cell>
          <cell r="E119">
            <v>0.51</v>
          </cell>
          <cell r="F119">
            <v>0.18</v>
          </cell>
          <cell r="G119">
            <v>0.69</v>
          </cell>
          <cell r="H119" t="str">
            <v>Obras Comp.</v>
          </cell>
        </row>
        <row r="120">
          <cell r="A120" t="str">
            <v>05.102.00</v>
          </cell>
          <cell r="B120" t="str">
            <v>HIDROSSEMEADURA</v>
          </cell>
          <cell r="C120" t="str">
            <v>m²</v>
          </cell>
          <cell r="D120" t="str">
            <v>DNER-ES-341/97</v>
          </cell>
          <cell r="E120">
            <v>0.28000000000000003</v>
          </cell>
          <cell r="F120">
            <v>0.1</v>
          </cell>
          <cell r="G120">
            <v>0.38</v>
          </cell>
          <cell r="H120" t="str">
            <v>Obras Comp.</v>
          </cell>
        </row>
        <row r="121">
          <cell r="A121" t="str">
            <v>05.999.01</v>
          </cell>
          <cell r="B121" t="str">
            <v>PLANTIO DE ÁRVORES E ARBUSTOS</v>
          </cell>
          <cell r="C121" t="str">
            <v>unid.</v>
          </cell>
          <cell r="D121" t="str">
            <v>CE-PE - 01</v>
          </cell>
          <cell r="E121">
            <v>2.31</v>
          </cell>
          <cell r="F121">
            <v>0.83</v>
          </cell>
          <cell r="G121">
            <v>3.14</v>
          </cell>
          <cell r="H121" t="str">
            <v>Obras Comp.</v>
          </cell>
        </row>
        <row r="122">
          <cell r="A122" t="str">
            <v>05.999.02</v>
          </cell>
          <cell r="B122" t="str">
            <v>CONFORMAÇÃO DE CX. DE EMPRÉSTIMOS, JAZIDAS E BOTA-FORA</v>
          </cell>
          <cell r="C122" t="str">
            <v>m²</v>
          </cell>
          <cell r="D122" t="str">
            <v>DNER-ES-341/97</v>
          </cell>
          <cell r="F122">
            <v>0</v>
          </cell>
          <cell r="G122">
            <v>0</v>
          </cell>
        </row>
        <row r="123">
          <cell r="A123" t="str">
            <v>05.999.02</v>
          </cell>
          <cell r="B123" t="str">
            <v>PLANTIO DE GRAMA EM PLACA</v>
          </cell>
          <cell r="C123" t="str">
            <v>m²</v>
          </cell>
          <cell r="D123" t="str">
            <v>DNER-ES-341/97</v>
          </cell>
          <cell r="F123">
            <v>0</v>
          </cell>
          <cell r="G123">
            <v>0</v>
          </cell>
        </row>
        <row r="124">
          <cell r="A124" t="str">
            <v>05.999.03</v>
          </cell>
          <cell r="B124" t="str">
            <v>RECOMP. VEGETAL DE CAIXA DE EMPRÉSTIMO, JAZIDA E BOTA-FORA</v>
          </cell>
          <cell r="C124" t="str">
            <v>m²</v>
          </cell>
          <cell r="D124" t="str">
            <v>DNER-ES-341/97</v>
          </cell>
          <cell r="F124">
            <v>0</v>
          </cell>
          <cell r="G124">
            <v>0</v>
          </cell>
        </row>
        <row r="125">
          <cell r="A125" t="str">
            <v>COMPOSIÇÕES AUXILIARES</v>
          </cell>
        </row>
        <row r="126">
          <cell r="A126" t="str">
            <v>01.200.01</v>
          </cell>
          <cell r="B126" t="str">
            <v>ESCAVAÇÃO E CARGA DE MATERIAL DE JAZIDA</v>
          </cell>
          <cell r="C126" t="str">
            <v>m³</v>
          </cell>
          <cell r="E126">
            <v>0.97</v>
          </cell>
          <cell r="H126" t="str">
            <v>Custos Básicos</v>
          </cell>
        </row>
        <row r="127">
          <cell r="A127" t="str">
            <v>01.999.01</v>
          </cell>
          <cell r="B127" t="str">
            <v>LIMPEZA SUPERFICIAL DA CAMADA VEGETAL</v>
          </cell>
          <cell r="C127" t="str">
            <v>m²</v>
          </cell>
          <cell r="E127">
            <v>0.06</v>
          </cell>
          <cell r="H127" t="str">
            <v>Custos Básicos</v>
          </cell>
        </row>
        <row r="128">
          <cell r="A128" t="str">
            <v>01.999.02</v>
          </cell>
          <cell r="B128" t="str">
            <v>EXPURGO DE JAZIDA</v>
          </cell>
          <cell r="C128" t="str">
            <v>m³</v>
          </cell>
          <cell r="E128">
            <v>0.66</v>
          </cell>
          <cell r="H128" t="str">
            <v>Custos Básicos</v>
          </cell>
        </row>
        <row r="129">
          <cell r="A129" t="str">
            <v>01.999.03</v>
          </cell>
          <cell r="B129" t="str">
            <v>DESMATAMENTO DE JAZIDA</v>
          </cell>
          <cell r="C129" t="str">
            <v>m³</v>
          </cell>
          <cell r="E129">
            <v>0.05</v>
          </cell>
          <cell r="H129" t="str">
            <v>Custos Básicos</v>
          </cell>
        </row>
        <row r="130">
          <cell r="A130" t="str">
            <v>03.000.02</v>
          </cell>
          <cell r="B130" t="str">
            <v>ESCAVAÇÃO MANUAL DE CAVAS EM MAT. 1ª CATEGORIA</v>
          </cell>
          <cell r="C130" t="str">
            <v>m³</v>
          </cell>
          <cell r="E130">
            <v>12.57</v>
          </cell>
          <cell r="H130" t="str">
            <v>Custos Básicos</v>
          </cell>
        </row>
        <row r="131">
          <cell r="A131" t="str">
            <v>03.300.01</v>
          </cell>
          <cell r="B131" t="str">
            <v>CONCRETO MAGRO</v>
          </cell>
          <cell r="C131" t="str">
            <v>m³</v>
          </cell>
          <cell r="E131">
            <v>146</v>
          </cell>
          <cell r="H131" t="str">
            <v>Custos Básicos</v>
          </cell>
        </row>
        <row r="132">
          <cell r="A132" t="str">
            <v>03.310.03</v>
          </cell>
          <cell r="B132" t="str">
            <v>CONCRETO CICLOPICO FCK = 12 MPA</v>
          </cell>
          <cell r="C132" t="str">
            <v>m³</v>
          </cell>
          <cell r="E132">
            <v>145.63999999999999</v>
          </cell>
          <cell r="H132" t="str">
            <v>Custos Básicos</v>
          </cell>
        </row>
        <row r="133">
          <cell r="A133" t="str">
            <v>03.321.01</v>
          </cell>
          <cell r="B133" t="str">
            <v>CONCRETO FCK=10 MPA</v>
          </cell>
          <cell r="C133" t="str">
            <v>m³</v>
          </cell>
          <cell r="E133">
            <v>163.38</v>
          </cell>
          <cell r="H133" t="str">
            <v>Custos Básicos</v>
          </cell>
        </row>
        <row r="134">
          <cell r="A134" t="str">
            <v>03.325.00</v>
          </cell>
          <cell r="B134" t="str">
            <v>CONCRETO FCK=18 MPA</v>
          </cell>
          <cell r="C134" t="str">
            <v>m³</v>
          </cell>
          <cell r="E134">
            <v>177.85</v>
          </cell>
          <cell r="H134" t="str">
            <v>Custos Básicos</v>
          </cell>
        </row>
        <row r="135">
          <cell r="A135" t="str">
            <v>03.326.00</v>
          </cell>
          <cell r="B135" t="str">
            <v>CONCRETO FCK=20 MPA</v>
          </cell>
          <cell r="C135" t="str">
            <v>m³</v>
          </cell>
          <cell r="E135">
            <v>181.91</v>
          </cell>
          <cell r="H135" t="str">
            <v>Custos Básicos</v>
          </cell>
        </row>
        <row r="136">
          <cell r="A136" t="str">
            <v>03.329.04</v>
          </cell>
          <cell r="B136" t="str">
            <v>CONCRETO FCK=12  MPA</v>
          </cell>
          <cell r="C136" t="str">
            <v>m³</v>
          </cell>
          <cell r="E136">
            <v>168.03</v>
          </cell>
          <cell r="H136" t="str">
            <v>Custos Básicos</v>
          </cell>
        </row>
        <row r="137">
          <cell r="A137" t="str">
            <v>03.340.00</v>
          </cell>
          <cell r="B137" t="str">
            <v>ARGAMASSA CIMENTO-AREIA 1-3</v>
          </cell>
          <cell r="C137" t="str">
            <v>m³</v>
          </cell>
          <cell r="E137">
            <v>154.82</v>
          </cell>
          <cell r="H137" t="str">
            <v>Custos Básicos</v>
          </cell>
        </row>
        <row r="138">
          <cell r="A138" t="str">
            <v>03.341.00</v>
          </cell>
          <cell r="B138" t="str">
            <v>ARGAMASSA CIMENTO-AREIA 1-4</v>
          </cell>
          <cell r="C138" t="str">
            <v>m³</v>
          </cell>
          <cell r="E138">
            <v>136.55000000000001</v>
          </cell>
          <cell r="H138" t="str">
            <v>Custos Básicos</v>
          </cell>
        </row>
        <row r="139">
          <cell r="A139" t="str">
            <v>03.353.00</v>
          </cell>
          <cell r="B139" t="str">
            <v>FORNECIMENTO, PREPARO E COLOCAÇÃO AÇO CA-50</v>
          </cell>
          <cell r="C139" t="str">
            <v>kg</v>
          </cell>
          <cell r="E139">
            <v>1.65</v>
          </cell>
          <cell r="H139" t="str">
            <v>Custos Básicos</v>
          </cell>
        </row>
        <row r="140">
          <cell r="A140" t="str">
            <v>03.370.00</v>
          </cell>
          <cell r="B140" t="str">
            <v>FORMAS COMUNS DE MADEIRA</v>
          </cell>
          <cell r="C140" t="str">
            <v>m²</v>
          </cell>
          <cell r="E140">
            <v>17.649999999999999</v>
          </cell>
          <cell r="H140" t="str">
            <v>Custos Básicos</v>
          </cell>
        </row>
        <row r="141">
          <cell r="A141" t="str">
            <v>03.371.00</v>
          </cell>
          <cell r="B141" t="str">
            <v>FORMA DE MADEIRA COMPENSADA</v>
          </cell>
          <cell r="C141" t="str">
            <v>m²</v>
          </cell>
          <cell r="E141">
            <v>13.21</v>
          </cell>
          <cell r="H141" t="str">
            <v>Custos Básicos</v>
          </cell>
        </row>
        <row r="142">
          <cell r="A142" t="str">
            <v>03.940.00</v>
          </cell>
          <cell r="B142" t="str">
            <v>APILOAMENTO MANUAL</v>
          </cell>
          <cell r="C142" t="str">
            <v>m³</v>
          </cell>
          <cell r="E142">
            <v>2.9</v>
          </cell>
          <cell r="H142" t="str">
            <v>Custos Básicos</v>
          </cell>
        </row>
        <row r="143">
          <cell r="A143" t="str">
            <v>04.999.03</v>
          </cell>
          <cell r="B143" t="str">
            <v>ESCORAMENTO DE BUEIROS CELULARES</v>
          </cell>
          <cell r="C143" t="str">
            <v>m³</v>
          </cell>
          <cell r="E143">
            <v>7.76</v>
          </cell>
          <cell r="H143" t="str">
            <v>Custos Básicos</v>
          </cell>
        </row>
        <row r="144">
          <cell r="A144" t="str">
            <v>04.999.06</v>
          </cell>
          <cell r="B144" t="str">
            <v>SOLO LOCAL / SELO DE ARGILA</v>
          </cell>
          <cell r="C144" t="str">
            <v>m³</v>
          </cell>
          <cell r="E144">
            <v>7.26</v>
          </cell>
          <cell r="H144" t="str">
            <v>Custos Básicos</v>
          </cell>
        </row>
        <row r="145">
          <cell r="A145" t="str">
            <v>04.999.07</v>
          </cell>
          <cell r="B145" t="str">
            <v>LASTRO DE BRITA</v>
          </cell>
          <cell r="C145" t="str">
            <v>m³</v>
          </cell>
          <cell r="E145">
            <v>93.48</v>
          </cell>
          <cell r="H145" t="str">
            <v>Custos Básicos</v>
          </cell>
        </row>
        <row r="146">
          <cell r="A146" t="str">
            <v>05.000.11</v>
          </cell>
          <cell r="B146" t="str">
            <v>DENTES P/ BUEIROS SIMPLES Ø 1,00 m</v>
          </cell>
          <cell r="C146" t="str">
            <v>unid.</v>
          </cell>
          <cell r="E146">
            <v>38.85</v>
          </cell>
          <cell r="H146" t="str">
            <v>Custos Básicos</v>
          </cell>
        </row>
        <row r="147">
          <cell r="A147" t="str">
            <v>05.301.00</v>
          </cell>
          <cell r="B147" t="str">
            <v>ALVENARIA DE PEDRA ARGAMASSADA</v>
          </cell>
          <cell r="C147" t="str">
            <v>m³</v>
          </cell>
          <cell r="E147">
            <v>84.77</v>
          </cell>
          <cell r="H147" t="str">
            <v>Sinalização</v>
          </cell>
        </row>
        <row r="148">
          <cell r="A148" t="str">
            <v>09.999.01</v>
          </cell>
          <cell r="B148" t="str">
            <v>TORRE DE MADEIRA</v>
          </cell>
          <cell r="C148" t="str">
            <v>unid.</v>
          </cell>
          <cell r="E148">
            <v>69.459999999999994</v>
          </cell>
          <cell r="H148" t="str">
            <v>Custos Básicos</v>
          </cell>
        </row>
        <row r="149">
          <cell r="A149" t="str">
            <v>09.519.01</v>
          </cell>
          <cell r="B149" t="str">
            <v>OBTENÇÃO DE GRAMAS EM PLACAS</v>
          </cell>
          <cell r="C149" t="str">
            <v>m²</v>
          </cell>
          <cell r="E149">
            <v>0.78</v>
          </cell>
          <cell r="H149" t="str">
            <v>Custos Básicos</v>
          </cell>
        </row>
        <row r="150">
          <cell r="A150" t="str">
            <v>09.512.02</v>
          </cell>
          <cell r="B150" t="str">
            <v>TUBO DE CONCRETO POROSO Ø 0,20 m</v>
          </cell>
          <cell r="C150" t="str">
            <v>m</v>
          </cell>
          <cell r="E150">
            <v>4.63</v>
          </cell>
          <cell r="H150" t="str">
            <v>Custos Básicos</v>
          </cell>
        </row>
        <row r="151">
          <cell r="A151" t="str">
            <v>09.512.07</v>
          </cell>
          <cell r="B151" t="str">
            <v>TUBO DE CONCRETO ARMADO Ø 1,00 m</v>
          </cell>
          <cell r="C151" t="str">
            <v>m</v>
          </cell>
          <cell r="E151">
            <v>180.84</v>
          </cell>
          <cell r="H151" t="str">
            <v>Custos Básicos</v>
          </cell>
        </row>
        <row r="152">
          <cell r="A152" t="str">
            <v>09.517.06</v>
          </cell>
          <cell r="B152" t="str">
            <v>RACHÃO (ESCAV.MAT.3ª CATEGORIA)</v>
          </cell>
          <cell r="C152" t="str">
            <v>m³</v>
          </cell>
          <cell r="E152">
            <v>8.14</v>
          </cell>
          <cell r="H152" t="str">
            <v>Custos Básicos</v>
          </cell>
        </row>
      </sheetData>
      <sheetData sheetId="1" refreshError="1"/>
      <sheetData sheetId="2"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MPLIAÇÃO"/>
      <sheetName val="siig"/>
      <sheetName val="Calculo Sapata "/>
    </sheetNames>
    <sheetDataSet>
      <sheetData sheetId="0" refreshError="1"/>
      <sheetData sheetId="1" refreshError="1">
        <row r="1">
          <cell r="B1" t="str">
            <v>PLANO DE SERVIÇO GERAL</v>
          </cell>
        </row>
        <row r="3">
          <cell r="A3" t="str">
            <v>CÓDIGO</v>
          </cell>
          <cell r="B3" t="str">
            <v>DESCRIÇÃO</v>
          </cell>
          <cell r="C3" t="str">
            <v>UNID.</v>
          </cell>
          <cell r="D3" t="str">
            <v>COM BDI 30%</v>
          </cell>
          <cell r="E3" t="str">
            <v>SEM BDI</v>
          </cell>
        </row>
        <row r="5">
          <cell r="A5" t="str">
            <v>01.00.000</v>
          </cell>
          <cell r="B5" t="str">
            <v>CUSTO HORARIO DE EQUIPAMENTOS</v>
          </cell>
        </row>
        <row r="6">
          <cell r="A6" t="str">
            <v/>
          </cell>
        </row>
        <row r="7">
          <cell r="A7" t="str">
            <v>01.01.046</v>
          </cell>
          <cell r="B7" t="str">
            <v>CAVALO MECÂNICO COM CAPACIDADE DE 30 TON.POT.203HP - COM MÃO DE OBRA DO OPERADOR E COMBUSTÍVEL (SERVIÇO DIURNO). - HORA PRODUTIVA</v>
          </cell>
          <cell r="C7" t="str">
            <v>HP</v>
          </cell>
          <cell r="D7">
            <v>139.93</v>
          </cell>
          <cell r="E7">
            <v>107.64</v>
          </cell>
        </row>
        <row r="8">
          <cell r="A8" t="str">
            <v/>
          </cell>
        </row>
        <row r="9">
          <cell r="A9" t="str">
            <v>01.02.030</v>
          </cell>
          <cell r="B9" t="str">
            <v>RETRO ESCAVADEIRA SOBRE PNEUS POT.82HP - COM MÃO DE OBRA DO OPERADOR E COMBUSTÍVEL. (SERVIÇO DIURNO) - HORA PRODUTIVA</v>
          </cell>
          <cell r="C9" t="str">
            <v>HP</v>
          </cell>
          <cell r="D9">
            <v>108.43</v>
          </cell>
          <cell r="E9">
            <v>83.41</v>
          </cell>
        </row>
        <row r="10">
          <cell r="A10" t="str">
            <v/>
          </cell>
        </row>
        <row r="11">
          <cell r="A11" t="str">
            <v>01.02.046</v>
          </cell>
          <cell r="B11" t="str">
            <v>ESCAVADEIRA HIDRÁULICA SOBRE ESTEIRA POT.123 HP - COM MÃO DE OBRA DO OPERADOR E COMBUSTÍVEL (SERVIÇO DIURNO) - HORA PRODUTIVA</v>
          </cell>
          <cell r="C11" t="str">
            <v>HP</v>
          </cell>
          <cell r="D11">
            <v>224.75</v>
          </cell>
          <cell r="E11">
            <v>172.89</v>
          </cell>
        </row>
        <row r="12">
          <cell r="A12" t="str">
            <v/>
          </cell>
        </row>
        <row r="13">
          <cell r="A13" t="str">
            <v>01.03.070</v>
          </cell>
          <cell r="B13" t="str">
            <v>VIBRADOR DE IMERSÃO ELÉTRICO 45MM - POT.2CV COM MÃO DE OBRA DO OPERADOR E ENERGIA ELÉTRICA (SERVIÇO DIURNO)</v>
          </cell>
          <cell r="C13" t="str">
            <v>HP</v>
          </cell>
          <cell r="D13">
            <v>8.94</v>
          </cell>
          <cell r="E13">
            <v>6.88</v>
          </cell>
        </row>
        <row r="14">
          <cell r="A14" t="str">
            <v/>
          </cell>
        </row>
        <row r="15">
          <cell r="A15" t="str">
            <v>01.05.035</v>
          </cell>
          <cell r="B15" t="str">
            <v>GUINDASTE COM CAPACIDADE DE CARGA DE 2.235 KG E ALCANCE VERTICAL MAXIMO DE 8,60 M, ACOPLADO SOBRE CAMINHAO CARROCERIA- COM MAO DE OBRA DO OPERADOR E COMBUSTIVEL.(SERVICO DIURNO)</v>
          </cell>
          <cell r="C15" t="str">
            <v>HP</v>
          </cell>
          <cell r="D15">
            <v>113.08</v>
          </cell>
          <cell r="E15">
            <v>86.99</v>
          </cell>
        </row>
        <row r="17">
          <cell r="A17" t="str">
            <v>01.08.010</v>
          </cell>
          <cell r="B17" t="str">
            <v>COMPRESSOR DE AR PORTATIL, REBOCAVEL, VAZAO 116 PCM (MOTOR DIESEL), INCLUSIVE COMBUSTIVEL (SERVIÇO DIURNO OU NOTURNO) - HORA PRODUTIVA.</v>
          </cell>
          <cell r="C17" t="str">
            <v>HP</v>
          </cell>
          <cell r="D17">
            <v>44.66</v>
          </cell>
          <cell r="E17">
            <v>34.36</v>
          </cell>
        </row>
        <row r="18">
          <cell r="A18" t="str">
            <v/>
          </cell>
        </row>
        <row r="19">
          <cell r="A19" t="str">
            <v>01.08.030</v>
          </cell>
          <cell r="B19" t="str">
            <v>MARTELETE TEX 32 PS, POT. 3HP, INCLUSIVE 10M. DE MANGUEIRA DE 3/4", ENGATE, BRAÇADEIRAS E PONTEIRO - COM MAO DE OBRA DO OPERADOR (SERVIÇO DIURNO) - HORA PRODUTIVA.</v>
          </cell>
          <cell r="C19" t="str">
            <v>HP</v>
          </cell>
          <cell r="D19">
            <v>13.42</v>
          </cell>
          <cell r="E19">
            <v>10.33</v>
          </cell>
        </row>
        <row r="20">
          <cell r="A20" t="str">
            <v/>
          </cell>
        </row>
        <row r="21">
          <cell r="A21" t="str">
            <v>02.00.000</v>
          </cell>
          <cell r="B21" t="str">
            <v>SERVICOS TECNICOS</v>
          </cell>
        </row>
        <row r="22">
          <cell r="A22" t="str">
            <v/>
          </cell>
        </row>
        <row r="23">
          <cell r="A23" t="str">
            <v>02.01.010</v>
          </cell>
          <cell r="B23" t="str">
            <v>LOCACAO DE EIXO DE PROJETO EM TANGENTE.</v>
          </cell>
          <cell r="C23" t="str">
            <v>m</v>
          </cell>
          <cell r="D23">
            <v>2.02</v>
          </cell>
          <cell r="E23">
            <v>1.56</v>
          </cell>
        </row>
        <row r="24">
          <cell r="A24" t="str">
            <v/>
          </cell>
        </row>
        <row r="25">
          <cell r="A25" t="str">
            <v>02.01.020</v>
          </cell>
          <cell r="B25" t="str">
            <v>LOCACAO DE EIXO DE PROJETO EM CURVA.</v>
          </cell>
          <cell r="C25" t="str">
            <v>m</v>
          </cell>
          <cell r="D25">
            <v>2.44</v>
          </cell>
          <cell r="E25">
            <v>1.88</v>
          </cell>
        </row>
        <row r="26">
          <cell r="A26" t="str">
            <v/>
          </cell>
        </row>
        <row r="27">
          <cell r="A27" t="str">
            <v>02.01.030</v>
          </cell>
          <cell r="B27" t="str">
            <v>LOCACAO DE QUADRAS RETANGULARES COM ATE 20 LOTES ( SEM MARCO DE CONCRETO ).</v>
          </cell>
          <cell r="C27" t="str">
            <v>Un</v>
          </cell>
          <cell r="D27">
            <v>462.39</v>
          </cell>
          <cell r="E27">
            <v>355.69</v>
          </cell>
        </row>
        <row r="28">
          <cell r="A28" t="str">
            <v/>
          </cell>
        </row>
        <row r="29">
          <cell r="A29" t="str">
            <v>02.01.040</v>
          </cell>
          <cell r="B29" t="str">
            <v>LOCACAO DE LOTES POPULARES EM QUADRA JA LOCADA ( SEM MARCO DE CONCRETO ).</v>
          </cell>
          <cell r="C29" t="str">
            <v>Un</v>
          </cell>
          <cell r="D29">
            <v>67.959999999999994</v>
          </cell>
          <cell r="E29">
            <v>52.28</v>
          </cell>
        </row>
        <row r="30">
          <cell r="A30" t="str">
            <v/>
          </cell>
        </row>
        <row r="31">
          <cell r="A31" t="str">
            <v>02.01.050</v>
          </cell>
          <cell r="B31" t="str">
            <v>LOCACAO DE PONTOS ( ESTACA, PILARES, EIXO DE OBRAS ) COM TRANSFERENCIA DE MARCACAO PARA GABARITO LATERAL, INCLUSIVE LOCACAO DO GABARITO.</v>
          </cell>
          <cell r="C31" t="str">
            <v>Un</v>
          </cell>
          <cell r="D31">
            <v>262.88</v>
          </cell>
          <cell r="E31">
            <v>202.22</v>
          </cell>
        </row>
        <row r="32">
          <cell r="A32" t="str">
            <v/>
          </cell>
        </row>
        <row r="33">
          <cell r="A33" t="str">
            <v>02.01.060</v>
          </cell>
          <cell r="B33" t="str">
            <v>LEVANTAMENTO DE POLIGONAIS.</v>
          </cell>
          <cell r="C33" t="str">
            <v>m</v>
          </cell>
          <cell r="D33">
            <v>1.44</v>
          </cell>
          <cell r="E33">
            <v>1.1100000000000001</v>
          </cell>
        </row>
        <row r="34">
          <cell r="A34" t="str">
            <v/>
          </cell>
        </row>
        <row r="35">
          <cell r="A35" t="str">
            <v>02.01.070</v>
          </cell>
          <cell r="B35" t="str">
            <v>LEVANTAMENTO DE CASAS ATE 150 M2.</v>
          </cell>
          <cell r="C35" t="str">
            <v>Un</v>
          </cell>
          <cell r="D35">
            <v>10.43</v>
          </cell>
          <cell r="E35">
            <v>8.0299999999999994</v>
          </cell>
        </row>
        <row r="36">
          <cell r="A36" t="str">
            <v/>
          </cell>
        </row>
        <row r="37">
          <cell r="A37" t="str">
            <v>02.01.080</v>
          </cell>
          <cell r="B37" t="str">
            <v>LEVANTAMENTO DE MURO, MEIO FIO, MARGEM DE CANAIS, TESTADAS.</v>
          </cell>
          <cell r="C37" t="str">
            <v>m</v>
          </cell>
          <cell r="D37">
            <v>0.28000000000000003</v>
          </cell>
          <cell r="E37">
            <v>0.22</v>
          </cell>
        </row>
        <row r="38">
          <cell r="A38" t="str">
            <v/>
          </cell>
        </row>
        <row r="39">
          <cell r="A39" t="str">
            <v>02.01.090</v>
          </cell>
          <cell r="B39" t="str">
            <v>LEVANTAMENTO DE POSTES, ARVORES E MARCOS.</v>
          </cell>
          <cell r="C39" t="str">
            <v>Un</v>
          </cell>
          <cell r="D39">
            <v>2.02</v>
          </cell>
          <cell r="E39">
            <v>1.56</v>
          </cell>
        </row>
        <row r="40">
          <cell r="A40" t="str">
            <v/>
          </cell>
        </row>
        <row r="41">
          <cell r="A41" t="str">
            <v>02.01.100</v>
          </cell>
          <cell r="B41" t="str">
            <v>LEVANTAMENTO DE PONTES E PONTILHOES.</v>
          </cell>
          <cell r="C41" t="str">
            <v>Un</v>
          </cell>
          <cell r="D41">
            <v>7.09</v>
          </cell>
          <cell r="E41">
            <v>5.46</v>
          </cell>
        </row>
        <row r="42">
          <cell r="A42" t="str">
            <v/>
          </cell>
        </row>
        <row r="43">
          <cell r="A43" t="str">
            <v>02.01.110</v>
          </cell>
          <cell r="B43" t="str">
            <v>LEVANTAMENTO DE BUEIROS E POCOS DE VISITA.</v>
          </cell>
          <cell r="C43" t="str">
            <v>Un</v>
          </cell>
          <cell r="D43">
            <v>5.05</v>
          </cell>
          <cell r="E43">
            <v>3.89</v>
          </cell>
        </row>
        <row r="44">
          <cell r="A44" t="str">
            <v/>
          </cell>
        </row>
        <row r="45">
          <cell r="A45" t="str">
            <v>02.01.120</v>
          </cell>
          <cell r="B45" t="str">
            <v>LEVANTAMENTO CADASTRAL DE AREA COM DENSIDADE DE ATE 80 HABITACOES POR HECTARE.</v>
          </cell>
          <cell r="C45" t="str">
            <v>HA</v>
          </cell>
          <cell r="D45">
            <v>2618.16</v>
          </cell>
          <cell r="E45">
            <v>2013.97</v>
          </cell>
        </row>
        <row r="46">
          <cell r="A46" t="str">
            <v/>
          </cell>
        </row>
        <row r="47">
          <cell r="A47" t="str">
            <v>02.01.130</v>
          </cell>
          <cell r="B47" t="str">
            <v>NIVELAMENTO DE EIXO DE LOCACAO.</v>
          </cell>
          <cell r="C47" t="str">
            <v>m</v>
          </cell>
          <cell r="D47">
            <v>0.8</v>
          </cell>
          <cell r="E47">
            <v>0.62</v>
          </cell>
        </row>
        <row r="48">
          <cell r="A48" t="str">
            <v/>
          </cell>
        </row>
        <row r="49">
          <cell r="A49" t="str">
            <v>02.01.140</v>
          </cell>
          <cell r="B49" t="str">
            <v>NIVELAMENTO DE SECCOES TRANSVERSAIS.</v>
          </cell>
          <cell r="C49" t="str">
            <v>m</v>
          </cell>
          <cell r="D49">
            <v>0.8</v>
          </cell>
          <cell r="E49">
            <v>0.62</v>
          </cell>
        </row>
        <row r="50">
          <cell r="A50" t="str">
            <v/>
          </cell>
        </row>
        <row r="51">
          <cell r="A51" t="str">
            <v>02.01.150</v>
          </cell>
          <cell r="B51" t="str">
            <v>TRANSPORTE DE COTA.</v>
          </cell>
          <cell r="C51" t="str">
            <v>m</v>
          </cell>
          <cell r="D51">
            <v>0.68</v>
          </cell>
          <cell r="E51">
            <v>0.53</v>
          </cell>
        </row>
        <row r="52">
          <cell r="A52" t="str">
            <v/>
          </cell>
        </row>
        <row r="53">
          <cell r="A53" t="str">
            <v>02.01.160</v>
          </cell>
          <cell r="B53" t="str">
            <v>LEVANTAMENTO ALTIMETRICO POR HECTARE.</v>
          </cell>
          <cell r="C53" t="str">
            <v>HA</v>
          </cell>
          <cell r="D53">
            <v>749.78</v>
          </cell>
          <cell r="E53">
            <v>576.76</v>
          </cell>
        </row>
        <row r="54">
          <cell r="A54" t="str">
            <v/>
          </cell>
        </row>
        <row r="55">
          <cell r="A55" t="str">
            <v>02.01.170</v>
          </cell>
          <cell r="B55" t="str">
            <v>LEVANTAMENTO ALTIMETRICO DE SECCOES POR TAQUIOMETRIA.</v>
          </cell>
          <cell r="C55" t="str">
            <v>m</v>
          </cell>
          <cell r="D55">
            <v>1.06</v>
          </cell>
          <cell r="E55">
            <v>0.82</v>
          </cell>
        </row>
        <row r="56">
          <cell r="A56" t="str">
            <v/>
          </cell>
        </row>
        <row r="57">
          <cell r="A57" t="str">
            <v>02.01.180</v>
          </cell>
          <cell r="B57" t="str">
            <v>DESENHO ALTIMETRICO DE PERFIL LONGITUDINAL E TRANSVERSAL, INCLUSIVE PAPEL - ESCALA 1 200 E 1 20.</v>
          </cell>
          <cell r="C57" t="str">
            <v>m</v>
          </cell>
          <cell r="D57">
            <v>1.93</v>
          </cell>
          <cell r="E57">
            <v>1.49</v>
          </cell>
        </row>
        <row r="58">
          <cell r="A58" t="str">
            <v/>
          </cell>
        </row>
        <row r="59">
          <cell r="A59" t="str">
            <v>02.01.200</v>
          </cell>
          <cell r="B59" t="str">
            <v>SERVICO TOPOGRAFICO DE PEQUENO PORTE ( PRECO MINIMO ),DIARIA DE UMA EQUIPE COM TOPOGRAFO, QUATRO AUXILIARES , TEODOLITO , NIVEL OTICO ETC.</v>
          </cell>
          <cell r="C59" t="str">
            <v>Un</v>
          </cell>
          <cell r="D59">
            <v>942.99</v>
          </cell>
          <cell r="E59">
            <v>725.38</v>
          </cell>
        </row>
        <row r="60">
          <cell r="A60" t="str">
            <v/>
          </cell>
        </row>
        <row r="61">
          <cell r="A61" t="str">
            <v>03.00.000</v>
          </cell>
          <cell r="B61" t="str">
            <v>SERVICOS PRELIMINARES</v>
          </cell>
        </row>
        <row r="62">
          <cell r="A62" t="str">
            <v/>
          </cell>
        </row>
        <row r="63">
          <cell r="A63" t="str">
            <v>03.01.010</v>
          </cell>
          <cell r="B63" t="str">
            <v>DEMOLICAO DE COBERTURA COM TELHAS CERAMICAS.</v>
          </cell>
          <cell r="C63" t="str">
            <v>m2</v>
          </cell>
          <cell r="D63">
            <v>4.88</v>
          </cell>
          <cell r="E63">
            <v>3.76</v>
          </cell>
        </row>
        <row r="64">
          <cell r="A64" t="str">
            <v/>
          </cell>
        </row>
        <row r="65">
          <cell r="A65" t="str">
            <v>03.01.020</v>
          </cell>
          <cell r="B65" t="str">
            <v>DEMOLICAO DE COBERTURA COM TELHA ONDULADA DE FIBROCIMENTO.</v>
          </cell>
          <cell r="C65" t="str">
            <v>m2</v>
          </cell>
          <cell r="D65">
            <v>2</v>
          </cell>
          <cell r="E65">
            <v>1.54</v>
          </cell>
        </row>
        <row r="66">
          <cell r="A66" t="str">
            <v/>
          </cell>
        </row>
        <row r="67">
          <cell r="A67" t="str">
            <v>03.01.030</v>
          </cell>
          <cell r="B67" t="str">
            <v>DEMOLICAO DE ESTRUTURA DE MADEIRA PARA COBERTA.</v>
          </cell>
          <cell r="C67" t="str">
            <v>m2</v>
          </cell>
          <cell r="D67">
            <v>12.53</v>
          </cell>
          <cell r="E67">
            <v>9.64</v>
          </cell>
        </row>
        <row r="68">
          <cell r="A68" t="str">
            <v/>
          </cell>
        </row>
        <row r="69">
          <cell r="A69" t="str">
            <v>03.01.032</v>
          </cell>
          <cell r="B69" t="str">
            <v>DEMOLIÇÃO DE ESTRUTURA METÁLICA DE COBERTA (12 A 14KG/M2)</v>
          </cell>
          <cell r="C69" t="str">
            <v>m2</v>
          </cell>
          <cell r="D69">
            <v>12.06</v>
          </cell>
          <cell r="E69">
            <v>9.2799999999999994</v>
          </cell>
        </row>
        <row r="70">
          <cell r="A70" t="str">
            <v/>
          </cell>
        </row>
        <row r="71">
          <cell r="A71" t="str">
            <v>03.01.033</v>
          </cell>
          <cell r="B71" t="str">
            <v>RETIRADA DE ESTRUTURA DE MADEIRA PARA TELHAS DE FIBROCIMENTO, ALUMÍNIO OU PLÁSTICO.</v>
          </cell>
          <cell r="C71" t="str">
            <v>m2</v>
          </cell>
          <cell r="D71">
            <v>2.97</v>
          </cell>
          <cell r="E71">
            <v>2.29</v>
          </cell>
        </row>
        <row r="72">
          <cell r="A72" t="str">
            <v/>
          </cell>
        </row>
        <row r="73">
          <cell r="A73" t="str">
            <v>03.01.035</v>
          </cell>
          <cell r="B73" t="str">
            <v>RETIRADA DE TELHA DE ALUMÍNIO.</v>
          </cell>
          <cell r="C73" t="str">
            <v>m2</v>
          </cell>
          <cell r="D73">
            <v>2.13</v>
          </cell>
          <cell r="E73">
            <v>1.64</v>
          </cell>
        </row>
        <row r="74">
          <cell r="A74" t="str">
            <v/>
          </cell>
        </row>
        <row r="75">
          <cell r="A75" t="str">
            <v>03.01.040</v>
          </cell>
          <cell r="B75" t="str">
            <v>DEMOLICAO DE FORRO EM ESTUQUE.</v>
          </cell>
          <cell r="C75" t="str">
            <v>m2</v>
          </cell>
          <cell r="D75">
            <v>7.44</v>
          </cell>
          <cell r="E75">
            <v>5.73</v>
          </cell>
        </row>
        <row r="76">
          <cell r="A76" t="str">
            <v/>
          </cell>
        </row>
        <row r="77">
          <cell r="A77" t="str">
            <v>03.01.042</v>
          </cell>
          <cell r="B77" t="str">
            <v>DEMOLICAO DE FORRO EM PLACAS DE GESSO APLICADAS EM ESTRUTURA DE MADEIRA OU LAJE.</v>
          </cell>
          <cell r="C77" t="str">
            <v>m2</v>
          </cell>
          <cell r="D77">
            <v>3.18</v>
          </cell>
          <cell r="E77">
            <v>2.4500000000000002</v>
          </cell>
        </row>
        <row r="78">
          <cell r="A78" t="str">
            <v/>
          </cell>
        </row>
        <row r="79">
          <cell r="A79" t="str">
            <v>03.01.044</v>
          </cell>
          <cell r="B79" t="str">
            <v>DEMOLICAO DE FORRO EM MADEIRA</v>
          </cell>
          <cell r="C79" t="str">
            <v>m2</v>
          </cell>
          <cell r="D79">
            <v>4.47</v>
          </cell>
          <cell r="E79">
            <v>3.44</v>
          </cell>
        </row>
        <row r="80">
          <cell r="A80" t="str">
            <v/>
          </cell>
        </row>
        <row r="81">
          <cell r="A81" t="str">
            <v>03.01.046</v>
          </cell>
          <cell r="B81" t="str">
            <v>DEMOLIÇÃO DE FORRO EM PVC</v>
          </cell>
          <cell r="C81" t="str">
            <v>m2</v>
          </cell>
          <cell r="D81">
            <v>2.14</v>
          </cell>
          <cell r="E81">
            <v>1.65</v>
          </cell>
        </row>
        <row r="82">
          <cell r="A82" t="str">
            <v/>
          </cell>
        </row>
        <row r="83">
          <cell r="A83" t="str">
            <v>03.01.050</v>
          </cell>
          <cell r="B83" t="str">
            <v>RETIRADA DE ESQUADRIAS DE MADEIRA OU METALICAS.</v>
          </cell>
          <cell r="C83" t="str">
            <v>m2</v>
          </cell>
          <cell r="D83">
            <v>5.51</v>
          </cell>
          <cell r="E83">
            <v>4.24</v>
          </cell>
        </row>
        <row r="84">
          <cell r="A84" t="str">
            <v/>
          </cell>
        </row>
        <row r="85">
          <cell r="A85" t="str">
            <v>03.01.052</v>
          </cell>
          <cell r="B85" t="str">
            <v>RETIRADA DE DIVISÓRIA TIPO EUCATEX OU SIMILAR</v>
          </cell>
          <cell r="C85" t="str">
            <v>m2</v>
          </cell>
          <cell r="D85">
            <v>5.94</v>
          </cell>
          <cell r="E85">
            <v>4.57</v>
          </cell>
        </row>
        <row r="86">
          <cell r="A86" t="str">
            <v/>
          </cell>
        </row>
        <row r="87">
          <cell r="A87" t="str">
            <v>03.01.053</v>
          </cell>
          <cell r="B87" t="str">
            <v>REMOÇÃO DE ALAMBRADO EM TELA INCLUSIVE ESTRUTURA DE SUSTENTAÇÃO EM TUBOS DE FERRO GALVANIZADO.</v>
          </cell>
          <cell r="C87" t="str">
            <v>m2</v>
          </cell>
          <cell r="D87">
            <v>1.58</v>
          </cell>
          <cell r="E87">
            <v>1.22</v>
          </cell>
        </row>
        <row r="88">
          <cell r="A88" t="str">
            <v/>
          </cell>
        </row>
        <row r="89">
          <cell r="A89" t="str">
            <v>03.01.054</v>
          </cell>
          <cell r="B89" t="str">
            <v>RETIRADA DE TELA DE AÇO GALVANIZADO, FIXADA COM ARAME GALVANIZADO PARA REAPROVEITAMENTO.</v>
          </cell>
          <cell r="C89" t="str">
            <v>m2</v>
          </cell>
          <cell r="D89">
            <v>1.27</v>
          </cell>
          <cell r="E89">
            <v>0.98</v>
          </cell>
        </row>
        <row r="90">
          <cell r="A90" t="str">
            <v/>
          </cell>
        </row>
        <row r="91">
          <cell r="A91" t="str">
            <v>03.01.055</v>
          </cell>
          <cell r="B91" t="str">
            <v>DEMOLIÇÃO DE CERCA COM MOURÕES DE CONCRETO E TELA.</v>
          </cell>
          <cell r="C91" t="str">
            <v>m</v>
          </cell>
          <cell r="D91">
            <v>12.68</v>
          </cell>
          <cell r="E91">
            <v>9.76</v>
          </cell>
        </row>
        <row r="92">
          <cell r="A92" t="str">
            <v/>
          </cell>
        </row>
        <row r="93">
          <cell r="A93" t="str">
            <v>03.01.058</v>
          </cell>
          <cell r="B93" t="str">
            <v>DEMOLICAO DE PISO VINILICO OU EMBORRACHADO.</v>
          </cell>
          <cell r="C93" t="str">
            <v>m2</v>
          </cell>
          <cell r="D93">
            <v>6.48</v>
          </cell>
          <cell r="E93">
            <v>4.99</v>
          </cell>
        </row>
        <row r="94">
          <cell r="A94" t="str">
            <v/>
          </cell>
        </row>
        <row r="95">
          <cell r="A95" t="str">
            <v>03.01.060</v>
          </cell>
          <cell r="B95" t="str">
            <v>DEMOLICAO DE REVESTIMENTO DE PISO EM CIMENTADO.</v>
          </cell>
          <cell r="C95" t="str">
            <v>m2</v>
          </cell>
          <cell r="D95">
            <v>4.3099999999999996</v>
          </cell>
          <cell r="E95">
            <v>3.32</v>
          </cell>
        </row>
        <row r="96">
          <cell r="A96" t="str">
            <v/>
          </cell>
        </row>
        <row r="97">
          <cell r="A97" t="str">
            <v>03.01.070</v>
          </cell>
          <cell r="B97" t="str">
            <v>DEMOLICAO DE REVESTIMENTO DE PISO EM CIMENTADO INCLUSIVE LASTRO DE CONCRETO.</v>
          </cell>
          <cell r="C97" t="str">
            <v>m2</v>
          </cell>
          <cell r="D97">
            <v>9.3699999999999992</v>
          </cell>
          <cell r="E97">
            <v>7.21</v>
          </cell>
        </row>
        <row r="98">
          <cell r="A98" t="str">
            <v/>
          </cell>
        </row>
        <row r="99">
          <cell r="A99" t="str">
            <v>03.01.080</v>
          </cell>
          <cell r="B99" t="str">
            <v>DEMOLICAO DE REVESTIMENTO DE PISO COM LADRILHO HIDRAULICO OU CERAMICO.</v>
          </cell>
          <cell r="C99" t="str">
            <v>m2</v>
          </cell>
          <cell r="D99">
            <v>5.04</v>
          </cell>
          <cell r="E99">
            <v>3.88</v>
          </cell>
        </row>
        <row r="100">
          <cell r="A100" t="str">
            <v/>
          </cell>
        </row>
        <row r="101">
          <cell r="A101" t="str">
            <v>03.01.090</v>
          </cell>
          <cell r="B101" t="str">
            <v>DEMOLICAO DE REVESTIMENTO DE PISO COM LADRILHO HIDRAULICO OU CERAMICO INCLUSIVE LASTRO DE CONCRETO.</v>
          </cell>
          <cell r="C101" t="str">
            <v>m2</v>
          </cell>
          <cell r="D101">
            <v>10.1</v>
          </cell>
          <cell r="E101">
            <v>7.77</v>
          </cell>
        </row>
        <row r="102">
          <cell r="A102" t="str">
            <v/>
          </cell>
        </row>
        <row r="103">
          <cell r="A103" t="str">
            <v>03.01.100</v>
          </cell>
          <cell r="B103" t="str">
            <v>DEMOLICAO DE REVESTIMENTO DE PISO EM TACOS OU ASSOALHOS EM MADEIRA.</v>
          </cell>
          <cell r="C103" t="str">
            <v>m2</v>
          </cell>
          <cell r="D103">
            <v>11.25</v>
          </cell>
          <cell r="E103">
            <v>8.66</v>
          </cell>
        </row>
        <row r="104">
          <cell r="A104" t="str">
            <v/>
          </cell>
        </row>
        <row r="105">
          <cell r="A105" t="str">
            <v>03.01.102</v>
          </cell>
          <cell r="B105" t="str">
            <v>DEMOLIÇÃO DE PISO REVESTIDO EM GRANILITE.</v>
          </cell>
          <cell r="C105" t="str">
            <v>m2</v>
          </cell>
          <cell r="D105">
            <v>10.06</v>
          </cell>
          <cell r="E105">
            <v>7.74</v>
          </cell>
        </row>
        <row r="106">
          <cell r="A106" t="str">
            <v/>
          </cell>
        </row>
        <row r="107">
          <cell r="A107" t="str">
            <v>03.01.103</v>
          </cell>
          <cell r="B107" t="str">
            <v>DEMOLIÇÃO DE RODAPÉ DE GRANILITE COM H=10 CM.</v>
          </cell>
          <cell r="C107" t="str">
            <v>m</v>
          </cell>
          <cell r="D107">
            <v>1</v>
          </cell>
          <cell r="E107">
            <v>0.77</v>
          </cell>
        </row>
        <row r="108">
          <cell r="A108" t="str">
            <v/>
          </cell>
        </row>
        <row r="109">
          <cell r="A109" t="str">
            <v>03.01.110</v>
          </cell>
          <cell r="B109" t="str">
            <v>DEMOLICAO DE PASSEIO EM PEDRA PORTUGUESA.</v>
          </cell>
          <cell r="C109" t="str">
            <v>m2</v>
          </cell>
          <cell r="D109">
            <v>3.8</v>
          </cell>
          <cell r="E109">
            <v>2.93</v>
          </cell>
        </row>
        <row r="110">
          <cell r="A110" t="str">
            <v/>
          </cell>
        </row>
        <row r="111">
          <cell r="A111" t="str">
            <v>03.01.120</v>
          </cell>
          <cell r="B111" t="str">
            <v>DEMOLICAO DE REVESTIMENTO COM AZULEJOS OU CERAMICAS.</v>
          </cell>
          <cell r="C111" t="str">
            <v>m2</v>
          </cell>
          <cell r="D111">
            <v>10.43</v>
          </cell>
          <cell r="E111">
            <v>8.0299999999999994</v>
          </cell>
        </row>
        <row r="112">
          <cell r="A112" t="str">
            <v/>
          </cell>
        </row>
        <row r="113">
          <cell r="A113" t="str">
            <v>03.01.130</v>
          </cell>
          <cell r="B113" t="str">
            <v>DEMOLICAO DE REVESTIMENTO COM ARGAMASSA DE CAL E AREIA.</v>
          </cell>
          <cell r="C113" t="str">
            <v>m2</v>
          </cell>
          <cell r="D113">
            <v>3.8</v>
          </cell>
          <cell r="E113">
            <v>2.93</v>
          </cell>
        </row>
        <row r="114">
          <cell r="A114" t="str">
            <v/>
          </cell>
        </row>
        <row r="115">
          <cell r="A115" t="str">
            <v>03.01.140</v>
          </cell>
          <cell r="B115" t="str">
            <v>DEMOLICAO DE REVESTIMENTO COM ARGAMASSA DE CIMENTO E AREIA</v>
          </cell>
          <cell r="C115" t="str">
            <v>m2</v>
          </cell>
          <cell r="D115">
            <v>6.48</v>
          </cell>
          <cell r="E115">
            <v>4.99</v>
          </cell>
        </row>
        <row r="116">
          <cell r="A116" t="str">
            <v/>
          </cell>
        </row>
        <row r="117">
          <cell r="A117" t="str">
            <v>03.01.150</v>
          </cell>
          <cell r="B117" t="str">
            <v>DEMOLICAO DE ALVENARIA DE 1/2 VEZ COM PREPARO PARA REMOCAO.</v>
          </cell>
          <cell r="C117" t="str">
            <v>m2</v>
          </cell>
          <cell r="D117">
            <v>7.64</v>
          </cell>
          <cell r="E117">
            <v>5.88</v>
          </cell>
        </row>
        <row r="118">
          <cell r="A118" t="str">
            <v/>
          </cell>
        </row>
        <row r="119">
          <cell r="A119" t="str">
            <v>03.01.160</v>
          </cell>
          <cell r="B119" t="str">
            <v>DEMOLICAO DE ALVENARIA DE 1 VEZ COM PREPARO PARA REMOCAO.</v>
          </cell>
          <cell r="C119" t="str">
            <v>m2</v>
          </cell>
          <cell r="D119">
            <v>13.16</v>
          </cell>
          <cell r="E119">
            <v>10.130000000000001</v>
          </cell>
        </row>
        <row r="120">
          <cell r="A120" t="str">
            <v/>
          </cell>
        </row>
        <row r="121">
          <cell r="A121" t="str">
            <v>03.01.161</v>
          </cell>
          <cell r="B121" t="str">
            <v>DEMOLIÇÃO DE ALVENARIA DE 1 1/2 VEZ COM PREPARO PARA REMOÇÃO</v>
          </cell>
          <cell r="C121" t="str">
            <v>m2</v>
          </cell>
          <cell r="D121">
            <v>18.38</v>
          </cell>
          <cell r="E121">
            <v>14.14</v>
          </cell>
        </row>
        <row r="122">
          <cell r="A122" t="str">
            <v/>
          </cell>
        </row>
        <row r="123">
          <cell r="A123" t="str">
            <v>03.01.162</v>
          </cell>
          <cell r="B123" t="str">
            <v>CORTE MANUAL EM ALVENARIA DE TIJOLOS FURADOS</v>
          </cell>
          <cell r="C123" t="str">
            <v>m3</v>
          </cell>
          <cell r="D123">
            <v>52.53</v>
          </cell>
          <cell r="E123">
            <v>40.409999999999997</v>
          </cell>
        </row>
        <row r="124">
          <cell r="A124" t="str">
            <v/>
          </cell>
        </row>
        <row r="125">
          <cell r="A125" t="str">
            <v>03.01.163</v>
          </cell>
          <cell r="B125" t="str">
            <v>DEMOLIÇÃO DE PAREDE DE GESSO, INCLUSIVE PREPARO PARA REMOÇÃO</v>
          </cell>
          <cell r="C125" t="str">
            <v>m3</v>
          </cell>
          <cell r="D125">
            <v>7.77</v>
          </cell>
          <cell r="E125">
            <v>5.98</v>
          </cell>
        </row>
        <row r="126">
          <cell r="A126" t="str">
            <v/>
          </cell>
        </row>
        <row r="127">
          <cell r="A127" t="str">
            <v>03.01.170</v>
          </cell>
          <cell r="B127" t="str">
            <v>DEMOLICAO DE ALVENARIA DE TIJOLOS MACICOS.</v>
          </cell>
          <cell r="C127" t="str">
            <v>m3</v>
          </cell>
          <cell r="D127">
            <v>90.83</v>
          </cell>
          <cell r="E127">
            <v>69.87</v>
          </cell>
        </row>
        <row r="128">
          <cell r="A128" t="str">
            <v/>
          </cell>
        </row>
        <row r="129">
          <cell r="A129" t="str">
            <v>03.01.172</v>
          </cell>
          <cell r="B129" t="str">
            <v>APICOAMENTO EM ALVENARIA DE TIJOLO APARENTE</v>
          </cell>
          <cell r="C129" t="str">
            <v>m2</v>
          </cell>
          <cell r="D129">
            <v>1.58</v>
          </cell>
          <cell r="E129">
            <v>1.22</v>
          </cell>
        </row>
        <row r="130">
          <cell r="A130" t="str">
            <v/>
          </cell>
        </row>
        <row r="131">
          <cell r="A131" t="str">
            <v>03.01.173</v>
          </cell>
          <cell r="B131" t="str">
            <v>RECORTE COM DEMOLIÇÃO MANUAL DE ALVENARIA DE TIJOLO MACIÇO</v>
          </cell>
          <cell r="C131" t="str">
            <v>m3</v>
          </cell>
          <cell r="D131">
            <v>108.78</v>
          </cell>
          <cell r="E131">
            <v>83.68</v>
          </cell>
        </row>
        <row r="132">
          <cell r="A132" t="str">
            <v/>
          </cell>
        </row>
        <row r="133">
          <cell r="A133" t="str">
            <v>03.01.174</v>
          </cell>
          <cell r="B133" t="str">
            <v>CORTE COM MAÇARICO OXIACETILENO TUBULAÇÃO AÇO 2".</v>
          </cell>
          <cell r="C133" t="str">
            <v>Un</v>
          </cell>
          <cell r="D133">
            <v>0.71</v>
          </cell>
          <cell r="E133">
            <v>0.55000000000000004</v>
          </cell>
        </row>
        <row r="134">
          <cell r="A134" t="str">
            <v/>
          </cell>
        </row>
        <row r="135">
          <cell r="A135" t="str">
            <v>03.01.180</v>
          </cell>
          <cell r="B135" t="str">
            <v>DEMOLICAO DE ALVENARIA DE PEDRA REJUNTADA.</v>
          </cell>
          <cell r="C135" t="str">
            <v>m3</v>
          </cell>
          <cell r="D135">
            <v>106.09</v>
          </cell>
          <cell r="E135">
            <v>81.61</v>
          </cell>
        </row>
        <row r="136">
          <cell r="A136" t="str">
            <v/>
          </cell>
        </row>
        <row r="137">
          <cell r="A137" t="str">
            <v>03.01.190</v>
          </cell>
          <cell r="B137" t="str">
            <v>DEMOLICAO DE ALVENARIA DE PEDRA SECA.</v>
          </cell>
          <cell r="C137" t="str">
            <v>m3</v>
          </cell>
          <cell r="D137">
            <v>43.68</v>
          </cell>
          <cell r="E137">
            <v>33.6</v>
          </cell>
        </row>
        <row r="138">
          <cell r="A138" t="str">
            <v/>
          </cell>
        </row>
        <row r="139">
          <cell r="A139" t="str">
            <v>03.01.191</v>
          </cell>
          <cell r="B139" t="str">
            <v>DEMOLIÇÃO DE ALVENARIA EM COBOGÓ COM PREPARO PARA REMOÇÃO.</v>
          </cell>
          <cell r="C139" t="str">
            <v>m2</v>
          </cell>
          <cell r="D139">
            <v>5.25</v>
          </cell>
          <cell r="E139">
            <v>4.04</v>
          </cell>
        </row>
        <row r="140">
          <cell r="A140" t="str">
            <v/>
          </cell>
        </row>
        <row r="141">
          <cell r="A141" t="str">
            <v>03.01.192</v>
          </cell>
          <cell r="B141" t="str">
            <v>RETIRADA DE CAIXA PRÉ-MOLDADA DE AR CONDICIONADO</v>
          </cell>
          <cell r="C141" t="str">
            <v>Un</v>
          </cell>
          <cell r="D141">
            <v>29.69</v>
          </cell>
          <cell r="E141">
            <v>22.84</v>
          </cell>
        </row>
        <row r="142">
          <cell r="A142" t="str">
            <v/>
          </cell>
        </row>
        <row r="143">
          <cell r="A143" t="str">
            <v>03.01.200</v>
          </cell>
          <cell r="B143" t="str">
            <v>DEMOLICAO MANUAL DE CONCRETO SIMPLES.</v>
          </cell>
          <cell r="C143" t="str">
            <v>m3</v>
          </cell>
          <cell r="D143">
            <v>93.71</v>
          </cell>
          <cell r="E143">
            <v>72.09</v>
          </cell>
        </row>
        <row r="144">
          <cell r="A144" t="str">
            <v/>
          </cell>
        </row>
        <row r="145">
          <cell r="A145" t="str">
            <v>03.01.210</v>
          </cell>
          <cell r="B145" t="str">
            <v>DEMOLICAO MANUAL DE CONCRETO ARMADO.</v>
          </cell>
          <cell r="C145" t="str">
            <v>m3</v>
          </cell>
          <cell r="D145">
            <v>129.75</v>
          </cell>
          <cell r="E145">
            <v>99.81</v>
          </cell>
        </row>
        <row r="146">
          <cell r="A146" t="str">
            <v/>
          </cell>
        </row>
        <row r="147">
          <cell r="A147" t="str">
            <v>03.01.212</v>
          </cell>
          <cell r="B147" t="str">
            <v>CORTE MANUAL DE CONCRETO ARMADO</v>
          </cell>
          <cell r="C147" t="str">
            <v>m3</v>
          </cell>
          <cell r="D147">
            <v>155.36000000000001</v>
          </cell>
          <cell r="E147">
            <v>119.51</v>
          </cell>
        </row>
        <row r="148">
          <cell r="A148" t="str">
            <v/>
          </cell>
        </row>
        <row r="149">
          <cell r="A149" t="str">
            <v>03.01.213</v>
          </cell>
          <cell r="B149" t="str">
            <v>DEMOLIÇÃO DE LAJE PRE-MOLDADA DE COBERTURA, COM PREPARO PARA REMOÇÃO. CONSIDERADA ESPESSURA DA LAJE E DO REVESTIMENTO EM MASSA ÚNICA.</v>
          </cell>
          <cell r="C149" t="str">
            <v>m2</v>
          </cell>
          <cell r="D149">
            <v>13.07</v>
          </cell>
          <cell r="E149">
            <v>10.06</v>
          </cell>
        </row>
        <row r="150">
          <cell r="A150" t="str">
            <v/>
          </cell>
        </row>
        <row r="151">
          <cell r="A151" t="str">
            <v>03.01.214</v>
          </cell>
          <cell r="B151" t="str">
            <v>DEMOLIÇÃO DE LAJE PRE-MOLDADA DE PISO,COM PREPARO PARA REMOÇÃO.CONSIDERADA ESPESSURA DA LAJE, DO REVESTIMENTO DE PISO E DO REVESTIMENTO EM MASSA ÚNICA DO TETO INFERIOR.</v>
          </cell>
          <cell r="C151" t="str">
            <v>m2</v>
          </cell>
          <cell r="D151">
            <v>16.79</v>
          </cell>
          <cell r="E151">
            <v>12.92</v>
          </cell>
        </row>
        <row r="152">
          <cell r="A152" t="str">
            <v/>
          </cell>
        </row>
        <row r="153">
          <cell r="A153" t="str">
            <v>03.01.220</v>
          </cell>
          <cell r="B153" t="str">
            <v>DEMOLICAO MANUAL DE PAVIMENTACAO ASFALTICA.</v>
          </cell>
          <cell r="C153" t="str">
            <v>m2</v>
          </cell>
          <cell r="D153">
            <v>8.26</v>
          </cell>
          <cell r="E153">
            <v>6.36</v>
          </cell>
        </row>
        <row r="154">
          <cell r="A154" t="str">
            <v/>
          </cell>
        </row>
        <row r="155">
          <cell r="A155" t="str">
            <v>03.01.222</v>
          </cell>
          <cell r="B155" t="str">
            <v>DEMOLICAO DE PAVIMENTACAO ASFALTICA COM UTILI ZACAO DE MARTELETE PNEUMATICO.</v>
          </cell>
          <cell r="C155" t="str">
            <v>m2</v>
          </cell>
          <cell r="D155">
            <v>11.68</v>
          </cell>
          <cell r="E155">
            <v>8.99</v>
          </cell>
        </row>
        <row r="156">
          <cell r="A156" t="str">
            <v/>
          </cell>
        </row>
        <row r="157">
          <cell r="A157" t="str">
            <v>03.01.230</v>
          </cell>
          <cell r="B157" t="str">
            <v>DEMOLICAO DE PAVIMENTACAO EM PARALELEPIPEDOS SOBRE AREIA.</v>
          </cell>
          <cell r="C157" t="str">
            <v>m2</v>
          </cell>
          <cell r="D157">
            <v>5.52</v>
          </cell>
          <cell r="E157">
            <v>4.25</v>
          </cell>
        </row>
        <row r="158">
          <cell r="A158" t="str">
            <v/>
          </cell>
        </row>
        <row r="159">
          <cell r="A159" t="str">
            <v>03.01.240</v>
          </cell>
          <cell r="B159" t="str">
            <v>DEMOLICAO DE PAVIMENTACAO EM PARALELEPIPEDOS SOBRE MACADAME.</v>
          </cell>
          <cell r="C159" t="str">
            <v>m2</v>
          </cell>
          <cell r="D159">
            <v>7.81</v>
          </cell>
          <cell r="E159">
            <v>6.01</v>
          </cell>
        </row>
        <row r="160">
          <cell r="A160" t="str">
            <v/>
          </cell>
        </row>
        <row r="161">
          <cell r="A161" t="str">
            <v>03.01.250</v>
          </cell>
          <cell r="B161" t="str">
            <v>DEMOLICAO DE PAVIMENTACAO COM PRE-MOLDADOS DE CONCRETO, INCLUINDO EMPILHAMENTO.</v>
          </cell>
          <cell r="C161" t="str">
            <v>m2</v>
          </cell>
          <cell r="D161">
            <v>5.04</v>
          </cell>
          <cell r="E161">
            <v>3.88</v>
          </cell>
        </row>
        <row r="162">
          <cell r="A162" t="str">
            <v/>
          </cell>
        </row>
        <row r="163">
          <cell r="A163" t="str">
            <v>03.01.251</v>
          </cell>
          <cell r="B163" t="str">
            <v>DEMOLIÇÃO DE PISO REVESTIDO EM LAJOTAS DE CONCRETO INCL.BASE DE ASSENTAMENTO.</v>
          </cell>
          <cell r="C163" t="str">
            <v>m2</v>
          </cell>
          <cell r="D163">
            <v>3.17</v>
          </cell>
          <cell r="E163">
            <v>2.44</v>
          </cell>
        </row>
        <row r="164">
          <cell r="A164" t="str">
            <v/>
          </cell>
        </row>
        <row r="165">
          <cell r="A165" t="str">
            <v>03.01.260</v>
          </cell>
          <cell r="B165" t="str">
            <v>DEMOLICAO DE MEIO-FIO .</v>
          </cell>
          <cell r="C165" t="str">
            <v>m</v>
          </cell>
          <cell r="D165">
            <v>1.45</v>
          </cell>
          <cell r="E165">
            <v>1.1200000000000001</v>
          </cell>
        </row>
        <row r="166">
          <cell r="A166" t="str">
            <v/>
          </cell>
        </row>
        <row r="167">
          <cell r="A167" t="str">
            <v>03.01.270</v>
          </cell>
          <cell r="B167" t="str">
            <v>DEMOLICAO DE LINHA DAGUA</v>
          </cell>
          <cell r="C167" t="str">
            <v>m</v>
          </cell>
          <cell r="D167">
            <v>1.4</v>
          </cell>
          <cell r="E167">
            <v>1.08</v>
          </cell>
        </row>
        <row r="168">
          <cell r="A168" t="str">
            <v/>
          </cell>
        </row>
        <row r="169">
          <cell r="A169" t="str">
            <v>03.01.280</v>
          </cell>
          <cell r="B169" t="str">
            <v>DEMOLICAO DE MEIO-FIO E LINHA DAGUA</v>
          </cell>
          <cell r="C169" t="str">
            <v>m</v>
          </cell>
          <cell r="D169">
            <v>2.86</v>
          </cell>
          <cell r="E169">
            <v>2.2000000000000002</v>
          </cell>
        </row>
        <row r="170">
          <cell r="A170" t="str">
            <v/>
          </cell>
        </row>
        <row r="171">
          <cell r="A171" t="str">
            <v>03.01.285</v>
          </cell>
          <cell r="B171" t="str">
            <v>RETIRADA DE TAMPO DE GRANITO PARA REAPROVEITAMENTO.</v>
          </cell>
          <cell r="C171" t="str">
            <v>m2</v>
          </cell>
          <cell r="D171">
            <v>14.59</v>
          </cell>
          <cell r="E171">
            <v>11.23</v>
          </cell>
        </row>
        <row r="172">
          <cell r="A172" t="str">
            <v/>
          </cell>
        </row>
        <row r="173">
          <cell r="A173" t="str">
            <v>03.01.286</v>
          </cell>
          <cell r="B173" t="str">
            <v>RETIRADA DE PAINÉIS DE VIDRO TEMPERADO ESP= 10 MM</v>
          </cell>
          <cell r="C173" t="str">
            <v>m2</v>
          </cell>
          <cell r="D173">
            <v>8.2200000000000006</v>
          </cell>
          <cell r="E173">
            <v>6.33</v>
          </cell>
        </row>
        <row r="174">
          <cell r="A174" t="str">
            <v/>
          </cell>
        </row>
        <row r="175">
          <cell r="A175" t="str">
            <v>03.01.287</v>
          </cell>
          <cell r="B175" t="str">
            <v>RETIRADA DE VIDRO FANTASIA ESP 4 MM.</v>
          </cell>
          <cell r="C175" t="str">
            <v>m2</v>
          </cell>
          <cell r="D175">
            <v>2.97</v>
          </cell>
          <cell r="E175">
            <v>2.29</v>
          </cell>
        </row>
        <row r="176">
          <cell r="A176" t="str">
            <v/>
          </cell>
        </row>
        <row r="177">
          <cell r="A177" t="str">
            <v>03.01.300</v>
          </cell>
          <cell r="B177" t="str">
            <v>RETIRADA DE TUBULAÇÃO DE ESGOTO, DIÂMETRO DE 100MM, EM FERRO FUNDIDO.</v>
          </cell>
          <cell r="C177" t="str">
            <v>m</v>
          </cell>
          <cell r="D177">
            <v>16.95</v>
          </cell>
          <cell r="E177">
            <v>13.04</v>
          </cell>
        </row>
        <row r="178">
          <cell r="A178" t="str">
            <v/>
          </cell>
        </row>
        <row r="179">
          <cell r="A179" t="str">
            <v>03.01.301</v>
          </cell>
          <cell r="B179" t="str">
            <v>RETIRADA DE LOUÇA SANITÁRIA</v>
          </cell>
          <cell r="C179" t="str">
            <v>Un</v>
          </cell>
          <cell r="D179">
            <v>7.12</v>
          </cell>
          <cell r="E179">
            <v>5.48</v>
          </cell>
        </row>
        <row r="180">
          <cell r="A180" t="str">
            <v/>
          </cell>
        </row>
        <row r="181">
          <cell r="A181" t="str">
            <v>03.01.303</v>
          </cell>
          <cell r="B181" t="str">
            <v>RETIRADA DE RESERVATÓRIOS DE FIBROCIMENTO ATÉ 1000LITROS, INCLUSIVE LIMPEZA, SELEÇÃO E GUARDA DO MATERIAL REAPROVEITÁVEL.</v>
          </cell>
          <cell r="C181" t="str">
            <v>Un</v>
          </cell>
          <cell r="D181">
            <v>44.55</v>
          </cell>
          <cell r="E181">
            <v>34.270000000000003</v>
          </cell>
        </row>
        <row r="182">
          <cell r="A182" t="str">
            <v/>
          </cell>
        </row>
        <row r="183">
          <cell r="A183" t="str">
            <v>03.01.305</v>
          </cell>
          <cell r="B183" t="str">
            <v>RETIRADA DE METAIS SANITÁRIOS - TORNEIRA, SIFÃO, DUCHA OU SIMILARES.</v>
          </cell>
          <cell r="C183" t="str">
            <v>Un</v>
          </cell>
          <cell r="D183">
            <v>1.8</v>
          </cell>
          <cell r="E183">
            <v>1.39</v>
          </cell>
        </row>
        <row r="184">
          <cell r="A184" t="str">
            <v/>
          </cell>
        </row>
        <row r="185">
          <cell r="A185" t="str">
            <v>03.01.306</v>
          </cell>
          <cell r="B185" t="str">
            <v>RETIRADA DE METAIS SANITÁRIOS - REGISTRO DE GAVETA, REGISTRO DE PRESSÃO, VÁLVULA HIDRA OU SIMILARES.</v>
          </cell>
          <cell r="C185" t="str">
            <v>Un</v>
          </cell>
          <cell r="D185">
            <v>12.76</v>
          </cell>
          <cell r="E185">
            <v>9.82</v>
          </cell>
        </row>
        <row r="186">
          <cell r="A186" t="str">
            <v/>
          </cell>
        </row>
        <row r="187">
          <cell r="A187" t="str">
            <v>03.01.311</v>
          </cell>
          <cell r="B187" t="str">
            <v>RETIRADA DE POSTE DE CONCRETO, FIXADO NO SOLO SEM REMOÇÃO.</v>
          </cell>
          <cell r="C187" t="str">
            <v>m</v>
          </cell>
          <cell r="D187">
            <v>32.049999999999997</v>
          </cell>
          <cell r="E187">
            <v>24.66</v>
          </cell>
        </row>
        <row r="188">
          <cell r="A188" t="str">
            <v/>
          </cell>
        </row>
        <row r="189">
          <cell r="A189" t="str">
            <v>03.01.317</v>
          </cell>
          <cell r="B189" t="str">
            <v>RETIRADA DE VENTILADOR</v>
          </cell>
          <cell r="C189" t="str">
            <v>Un</v>
          </cell>
          <cell r="D189">
            <v>3.71</v>
          </cell>
          <cell r="E189">
            <v>2.86</v>
          </cell>
        </row>
        <row r="190">
          <cell r="A190" t="str">
            <v/>
          </cell>
        </row>
        <row r="191">
          <cell r="A191" t="str">
            <v>03.01.318</v>
          </cell>
          <cell r="B191" t="str">
            <v>RETIRADA DE LUMINÁRIA FLUORESCENTE  COMPLETA TIPO CALHA PARA ATÉ 04 (QUATRO) LÂMPADAS</v>
          </cell>
          <cell r="C191" t="str">
            <v>Un</v>
          </cell>
          <cell r="D191">
            <v>6.53</v>
          </cell>
          <cell r="E191">
            <v>5.03</v>
          </cell>
        </row>
        <row r="192">
          <cell r="A192" t="str">
            <v/>
          </cell>
        </row>
        <row r="193">
          <cell r="A193" t="str">
            <v>03.01.319</v>
          </cell>
          <cell r="B193" t="str">
            <v>RETIRADA DE CANALETA DE PVC, TIPO SISTEMA "X" E FIAÇÃO ELÉTRICA</v>
          </cell>
          <cell r="C193" t="str">
            <v>m</v>
          </cell>
          <cell r="D193">
            <v>1.2</v>
          </cell>
          <cell r="E193">
            <v>0.93</v>
          </cell>
        </row>
        <row r="194">
          <cell r="A194" t="str">
            <v/>
          </cell>
        </row>
        <row r="195">
          <cell r="A195" t="str">
            <v>03.01.320</v>
          </cell>
          <cell r="B195" t="str">
            <v>REMOÇÃO DE TRANSFORMADOR DE POTÊNCIA</v>
          </cell>
          <cell r="C195" t="str">
            <v>Un</v>
          </cell>
          <cell r="D195">
            <v>95.36</v>
          </cell>
          <cell r="E195">
            <v>73.36</v>
          </cell>
        </row>
        <row r="196">
          <cell r="A196" t="str">
            <v/>
          </cell>
        </row>
        <row r="197">
          <cell r="A197" t="str">
            <v>03.01.500</v>
          </cell>
          <cell r="B197" t="str">
            <v>RETIRADA DE TAPETE/CARPETE COLADO.</v>
          </cell>
          <cell r="C197" t="str">
            <v>m2</v>
          </cell>
          <cell r="D197">
            <v>0.5</v>
          </cell>
          <cell r="E197">
            <v>0.39</v>
          </cell>
        </row>
        <row r="198">
          <cell r="A198" t="str">
            <v/>
          </cell>
        </row>
        <row r="199">
          <cell r="A199" t="str">
            <v>03.01.510</v>
          </cell>
          <cell r="B199" t="str">
            <v>RETIRADA DE REVESTIMENTO EM LAMINADO.</v>
          </cell>
          <cell r="C199" t="str">
            <v>m2</v>
          </cell>
          <cell r="D199">
            <v>23.32</v>
          </cell>
          <cell r="E199">
            <v>17.940000000000001</v>
          </cell>
        </row>
        <row r="200">
          <cell r="A200" t="str">
            <v/>
          </cell>
        </row>
        <row r="201">
          <cell r="A201" t="str">
            <v>03.02.010</v>
          </cell>
          <cell r="B201" t="str">
            <v>ROÇO COM ESTROVENGA, INCLUSIVE AMONTOAMENTO.</v>
          </cell>
          <cell r="C201" t="str">
            <v>m2</v>
          </cell>
          <cell r="D201">
            <v>0.37</v>
          </cell>
          <cell r="E201">
            <v>0.28999999999999998</v>
          </cell>
        </row>
        <row r="202">
          <cell r="A202" t="str">
            <v/>
          </cell>
        </row>
        <row r="203">
          <cell r="A203" t="str">
            <v>03.02.020</v>
          </cell>
          <cell r="B203" t="str">
            <v>CAPINACAO E LIMPEZA SUPERFICIAL DO TERRENO.</v>
          </cell>
          <cell r="C203" t="str">
            <v>m2</v>
          </cell>
          <cell r="D203">
            <v>1.58</v>
          </cell>
          <cell r="E203">
            <v>1.22</v>
          </cell>
        </row>
        <row r="204">
          <cell r="A204" t="str">
            <v/>
          </cell>
        </row>
        <row r="205">
          <cell r="A205" t="str">
            <v>03.02.030</v>
          </cell>
          <cell r="B205" t="str">
            <v>RASPAGEM E LIMPEZA DO TERRENO.</v>
          </cell>
          <cell r="C205" t="str">
            <v>m2</v>
          </cell>
          <cell r="D205">
            <v>2.54</v>
          </cell>
          <cell r="E205">
            <v>1.96</v>
          </cell>
        </row>
        <row r="206">
          <cell r="A206" t="str">
            <v/>
          </cell>
        </row>
        <row r="207">
          <cell r="A207" t="str">
            <v>03.02.040</v>
          </cell>
          <cell r="B207" t="str">
            <v>DESTOCAMENTO RASO DE RAIZES DE PEQUENO PORTE COM RASPAGEM, LIMPEZA DO TERRENO E QUEIMA DO MATERIAL.</v>
          </cell>
          <cell r="C207" t="str">
            <v>m2</v>
          </cell>
          <cell r="D207">
            <v>3.62</v>
          </cell>
          <cell r="E207">
            <v>2.79</v>
          </cell>
        </row>
        <row r="208">
          <cell r="A208" t="str">
            <v/>
          </cell>
        </row>
        <row r="209">
          <cell r="A209" t="str">
            <v>03.02.050</v>
          </cell>
          <cell r="B209" t="str">
            <v>DESMATAMENTO E DESTOCAMENTO MECANICOS DE ARVORES DE DIAMETRO INFERIOR A 0,15 M, E LIMPEZA DO TERRENO.</v>
          </cell>
          <cell r="C209" t="str">
            <v>m2</v>
          </cell>
          <cell r="D209">
            <v>0.91</v>
          </cell>
          <cell r="E209">
            <v>0.7</v>
          </cell>
        </row>
        <row r="210">
          <cell r="A210" t="str">
            <v/>
          </cell>
        </row>
        <row r="211">
          <cell r="A211" t="str">
            <v>03.02.060</v>
          </cell>
          <cell r="B211" t="str">
            <v>TOMBAMENTO MECANICO DE ARVORES COM DIAMETRO DE 0,15 A 0,30 M, INCLUSIVE O DESTOCAMENTO E LIMPEZA DO LOCAL.</v>
          </cell>
          <cell r="C211" t="str">
            <v>Un</v>
          </cell>
          <cell r="D211">
            <v>101.84</v>
          </cell>
          <cell r="E211">
            <v>78.34</v>
          </cell>
        </row>
        <row r="212">
          <cell r="A212" t="str">
            <v/>
          </cell>
        </row>
        <row r="213">
          <cell r="A213" t="str">
            <v>03.02.070</v>
          </cell>
          <cell r="B213" t="str">
            <v>TOMBAMENTO MECANICO DE ARVORES COM DIAMETRO MAIOR QUE 0,30 M, INCLUSIVE O DESTOCAMENTO E LIMPEZA DO LOCAL.</v>
          </cell>
          <cell r="C213" t="str">
            <v>Un</v>
          </cell>
          <cell r="D213">
            <v>147.96</v>
          </cell>
          <cell r="E213">
            <v>113.82</v>
          </cell>
        </row>
        <row r="214">
          <cell r="A214" t="str">
            <v/>
          </cell>
        </row>
        <row r="215">
          <cell r="A215" t="str">
            <v>03.03.010</v>
          </cell>
          <cell r="B215" t="str">
            <v>BARRACAO PARA DEPOSITO EM TABUAS, COM PISO EM ARGAMASSA DE CIMENTO E AREIA, TRACO 1 6.</v>
          </cell>
          <cell r="C215" t="str">
            <v>m2</v>
          </cell>
          <cell r="D215">
            <v>348.99</v>
          </cell>
          <cell r="E215">
            <v>268.45999999999998</v>
          </cell>
        </row>
        <row r="216">
          <cell r="A216" t="str">
            <v/>
          </cell>
        </row>
        <row r="217">
          <cell r="A217" t="str">
            <v>03.03.020</v>
          </cell>
          <cell r="B217" t="str">
            <v>BARRACAO PARA ESCRITORIO EM CHAPAS DE MADEIRA COMPENSADA , COM PISO EM ARGAMASSA DE CIMENTO E AREIA, TRACO 1 6</v>
          </cell>
          <cell r="C217" t="str">
            <v>m2</v>
          </cell>
          <cell r="D217">
            <v>308.39</v>
          </cell>
          <cell r="E217">
            <v>237.23</v>
          </cell>
        </row>
        <row r="218">
          <cell r="A218" t="str">
            <v/>
          </cell>
        </row>
        <row r="219">
          <cell r="A219" t="str">
            <v>03.03.030</v>
          </cell>
          <cell r="B219" t="str">
            <v>FORNECIMENTO E ASSENTAMENTO DE TAPUME SIMPLES EM TABUAS.</v>
          </cell>
          <cell r="C219" t="str">
            <v>m2</v>
          </cell>
          <cell r="D219">
            <v>38.4</v>
          </cell>
          <cell r="E219">
            <v>29.54</v>
          </cell>
        </row>
        <row r="220">
          <cell r="A220" t="str">
            <v/>
          </cell>
        </row>
        <row r="221">
          <cell r="A221" t="str">
            <v>03.03.040</v>
          </cell>
          <cell r="B221" t="str">
            <v>FORNECIMENTO E ASSENTAMENTO DE TAPUME EM CHAPAS DE MADEIRA COMPENSADA DE 6 MM.</v>
          </cell>
          <cell r="C221" t="str">
            <v>m2</v>
          </cell>
          <cell r="D221">
            <v>36.69</v>
          </cell>
          <cell r="E221">
            <v>28.23</v>
          </cell>
        </row>
        <row r="222">
          <cell r="A222" t="str">
            <v/>
          </cell>
        </row>
        <row r="223">
          <cell r="A223" t="str">
            <v>03.03.042</v>
          </cell>
          <cell r="B223" t="str">
            <v>ASSENTAMENTO DE TAPUME EM CHAPAS DE MADEIRA COMPENSADA - APENAS  MÃO-DE-OBRA</v>
          </cell>
          <cell r="C223" t="str">
            <v>m2</v>
          </cell>
          <cell r="D223">
            <v>11.86</v>
          </cell>
          <cell r="E223">
            <v>9.1300000000000008</v>
          </cell>
        </row>
        <row r="224">
          <cell r="A224" t="str">
            <v/>
          </cell>
        </row>
        <row r="225">
          <cell r="A225" t="str">
            <v>03.03.045</v>
          </cell>
          <cell r="B225" t="str">
            <v>FORNECIMENTO E MONTAGEM DE TELA DE SINALIZACAO LARANJA(H=1,2M) FIXADA EM MONTAN TES DE FERRO DE 1/2 POL. OU EM BARROTES DE MADEIRA 3X3 POL. COLOCADOS SOBRE BASE DE CONCRETO TRACO 1:4:8 , ESPACADOS A CADA 2 M, INCLUSIVE POSTERIOR RETIRADA E REAPROVEITAMENT</v>
          </cell>
          <cell r="C225" t="str">
            <v>m</v>
          </cell>
          <cell r="D225">
            <v>7.96</v>
          </cell>
          <cell r="E225">
            <v>6.13</v>
          </cell>
        </row>
        <row r="226">
          <cell r="A226" t="str">
            <v/>
          </cell>
        </row>
        <row r="227">
          <cell r="A227" t="str">
            <v>03.03.050</v>
          </cell>
          <cell r="B227" t="str">
            <v>FORNECIMENTO DE TAPUME DE SINALIZACAO (MOD. AV-41/2000).</v>
          </cell>
          <cell r="C227" t="str">
            <v>Un</v>
          </cell>
          <cell r="D227">
            <v>442</v>
          </cell>
          <cell r="E227">
            <v>340</v>
          </cell>
        </row>
        <row r="228">
          <cell r="A228" t="str">
            <v/>
          </cell>
        </row>
        <row r="229">
          <cell r="A229" t="str">
            <v>03.03.055</v>
          </cell>
          <cell r="B229" t="str">
            <v>FORNECIMENTO DE CAVALETE DE OBRA (MOD. AV-42/ 2000).</v>
          </cell>
          <cell r="C229" t="str">
            <v>Un</v>
          </cell>
          <cell r="D229">
            <v>377</v>
          </cell>
          <cell r="E229">
            <v>290</v>
          </cell>
        </row>
        <row r="230">
          <cell r="A230" t="str">
            <v/>
          </cell>
        </row>
        <row r="231">
          <cell r="A231" t="str">
            <v>03.03.057</v>
          </cell>
          <cell r="B231" t="str">
            <v>LOCACAO DIARIA DE CAVALETE DE OBRA (MOD. AV- 42/2000)</v>
          </cell>
          <cell r="C231" t="str">
            <v>Un</v>
          </cell>
          <cell r="D231">
            <v>3.77</v>
          </cell>
          <cell r="E231">
            <v>2.9</v>
          </cell>
        </row>
        <row r="232">
          <cell r="A232" t="str">
            <v/>
          </cell>
        </row>
        <row r="233">
          <cell r="A233" t="str">
            <v>03.03.060</v>
          </cell>
          <cell r="B233" t="str">
            <v>FORNECIMENTO DE BARREIRA MOVEL DOBRAVEL (MOD. AV-40/2000).</v>
          </cell>
          <cell r="C233" t="str">
            <v>Un</v>
          </cell>
          <cell r="D233">
            <v>390</v>
          </cell>
          <cell r="E233">
            <v>300</v>
          </cell>
        </row>
        <row r="234">
          <cell r="A234" t="str">
            <v/>
          </cell>
        </row>
        <row r="235">
          <cell r="A235" t="str">
            <v>03.03.070</v>
          </cell>
          <cell r="B235" t="str">
            <v>INSTALACAO DE GAMBIARRA PARA SINALIZACAO, COM 20 M, INCLUINDO LAMPADA, BOCAL E BALDE A CADA 2 M.</v>
          </cell>
          <cell r="C235" t="str">
            <v>Un</v>
          </cell>
          <cell r="D235">
            <v>37.799999999999997</v>
          </cell>
          <cell r="E235">
            <v>29.08</v>
          </cell>
        </row>
        <row r="236">
          <cell r="A236" t="str">
            <v/>
          </cell>
        </row>
        <row r="237">
          <cell r="A237" t="str">
            <v>03.03.080</v>
          </cell>
          <cell r="B237" t="str">
            <v>VIGIA NOTURNO.</v>
          </cell>
          <cell r="C237" t="str">
            <v>H</v>
          </cell>
          <cell r="D237">
            <v>7.63</v>
          </cell>
          <cell r="E237">
            <v>5.87</v>
          </cell>
        </row>
        <row r="238">
          <cell r="A238" t="str">
            <v/>
          </cell>
        </row>
        <row r="239">
          <cell r="A239" t="str">
            <v>03.03.090</v>
          </cell>
          <cell r="B239" t="str">
            <v>FORNECIMENTO E ASSENTAMENTO DE PLACA DA OBRA. (MOD.AV-43/2000).</v>
          </cell>
          <cell r="C239" t="str">
            <v>m2</v>
          </cell>
          <cell r="D239">
            <v>205.62</v>
          </cell>
          <cell r="E239">
            <v>158.16999999999999</v>
          </cell>
        </row>
        <row r="240">
          <cell r="A240" t="str">
            <v/>
          </cell>
        </row>
        <row r="241">
          <cell r="A241" t="str">
            <v>03.03.092</v>
          </cell>
          <cell r="B241" t="str">
            <v>REMANEJAMENTO (RETIRADA E MONTAGEM) DE TAPUME EXISTENTE DE CHAPA DE MADEIRA COMPENSADA DE 6MM.</v>
          </cell>
          <cell r="C241" t="str">
            <v>m2</v>
          </cell>
          <cell r="D241">
            <v>17.82</v>
          </cell>
          <cell r="E241">
            <v>13.71</v>
          </cell>
        </row>
        <row r="242">
          <cell r="A242" t="str">
            <v/>
          </cell>
        </row>
        <row r="243">
          <cell r="A243" t="str">
            <v>03.03.093</v>
          </cell>
          <cell r="B243" t="str">
            <v>RETIRADA DE TAPUMES</v>
          </cell>
          <cell r="C243" t="str">
            <v>m2</v>
          </cell>
          <cell r="D243">
            <v>5.94</v>
          </cell>
          <cell r="E243">
            <v>4.57</v>
          </cell>
        </row>
        <row r="244">
          <cell r="A244" t="str">
            <v/>
          </cell>
        </row>
        <row r="245">
          <cell r="A245" t="str">
            <v>03.03.100</v>
          </cell>
          <cell r="B245" t="str">
            <v>INSTALAÇÕES PROVISÓRIAS - ESCOLAS LOCALIZADAS NO INTERIOR DE PERNAMBUCO</v>
          </cell>
          <cell r="C245" t="str">
            <v>Mês</v>
          </cell>
          <cell r="D245">
            <v>4000.03</v>
          </cell>
          <cell r="E245">
            <v>3076.95</v>
          </cell>
        </row>
        <row r="246">
          <cell r="A246" t="str">
            <v/>
          </cell>
        </row>
        <row r="247">
          <cell r="A247" t="str">
            <v>03.03.110</v>
          </cell>
          <cell r="B247" t="str">
            <v>INSTALAÇÕES PROVISÓRIAS - ESCOLAS LOCALIZADAS NA REGIÃO METROPOLITANA DO RECIFE.</v>
          </cell>
          <cell r="C247" t="str">
            <v>Mês</v>
          </cell>
          <cell r="D247">
            <v>1500</v>
          </cell>
          <cell r="E247">
            <v>1153.8499999999999</v>
          </cell>
        </row>
        <row r="248">
          <cell r="A248" t="str">
            <v/>
          </cell>
        </row>
        <row r="249">
          <cell r="A249" t="str">
            <v>03.04.010</v>
          </cell>
          <cell r="B249" t="str">
            <v>LOCACAO DE OBRAS E DEMARCACAO PARA ABERTURA DE VALAS PARA FUNDACOES.</v>
          </cell>
          <cell r="C249" t="str">
            <v>m2</v>
          </cell>
          <cell r="D249">
            <v>3.9</v>
          </cell>
          <cell r="E249">
            <v>3</v>
          </cell>
        </row>
        <row r="250">
          <cell r="A250" t="str">
            <v/>
          </cell>
        </row>
        <row r="251">
          <cell r="A251" t="str">
            <v>03.05.010</v>
          </cell>
          <cell r="B251" t="str">
            <v>LIMPEZA DE SUPERFICIES COM ACIDO MURIATICO EM AGUA NA PROPORCAO 1 6 E SOLUCAO NEUTRALIZADORA DE AMONIA 1 4</v>
          </cell>
          <cell r="C251" t="str">
            <v>m2</v>
          </cell>
          <cell r="D251">
            <v>3.91</v>
          </cell>
          <cell r="E251">
            <v>3.01</v>
          </cell>
        </row>
        <row r="252">
          <cell r="A252" t="str">
            <v/>
          </cell>
        </row>
        <row r="253">
          <cell r="A253" t="str">
            <v>03.05.020</v>
          </cell>
          <cell r="B253" t="str">
            <v>ESCOVACAO DE SUPERFICIES EM ALVENARIA,CONCRETO OU FERRAGENS PARA RETIRADA DE SUBSTRATO COM UTILIZACAO DE ESCOVA RETANGULAR COM CERDAS DE ACO</v>
          </cell>
          <cell r="C253" t="str">
            <v>m2</v>
          </cell>
          <cell r="D253">
            <v>3.69</v>
          </cell>
          <cell r="E253">
            <v>2.84</v>
          </cell>
        </row>
        <row r="254">
          <cell r="A254" t="str">
            <v/>
          </cell>
        </row>
        <row r="255">
          <cell r="A255" t="str">
            <v>03.07.010</v>
          </cell>
          <cell r="B255" t="str">
            <v>EXECUÇÃO DOS SERVIÇOS DE CONTROLE DE CUPINS EM SOLOS PAVIMENTADOS ATRAVÉS DO TRATAMENTO DE BARREIRA QUÍMICA COM INJEÇÃO UTILIZANDO UM DOS PRODUTOS PERTENCENTES AO GRUPO FENIL PIRAZOL CONTENDO O PRINCÍPIO ATIVO FIPRONIL,  SENDO ESTE EXECUTADO ATRAVÉS DE PE</v>
          </cell>
          <cell r="C255" t="str">
            <v>m</v>
          </cell>
          <cell r="D255">
            <v>14</v>
          </cell>
          <cell r="E255">
            <v>10.77</v>
          </cell>
        </row>
        <row r="256">
          <cell r="A256" t="str">
            <v/>
          </cell>
        </row>
        <row r="257">
          <cell r="A257" t="str">
            <v>03.07.020</v>
          </cell>
          <cell r="B257" t="str">
            <v>EXECUÇÃO DOS SERVIÇOS DE CONTROLE DE CUPINS EM SOLOS NÃO PAVIMENTADOS ATRAVÉS DO TRATAMENTO DE BARREIRA QUÍMICA COM INJEÇÃO UTILIZANDO UM DOS PRODUTOS PERTENCENTES AO GRUPO FENIL PIRAZOL CONTENDO O PRINCÍPIO ATIVO FIPRONIL,  SENDO ESTE EXECUTADO EM VALETA</v>
          </cell>
          <cell r="C257" t="str">
            <v>m</v>
          </cell>
          <cell r="D257">
            <v>14</v>
          </cell>
          <cell r="E257">
            <v>10.77</v>
          </cell>
        </row>
        <row r="258">
          <cell r="A258" t="str">
            <v/>
          </cell>
        </row>
        <row r="259">
          <cell r="A259" t="str">
            <v>03.07.030</v>
          </cell>
          <cell r="B259" t="str">
            <v>EXECUÇÃO DOS SERVIÇOS DE CONTROLE DE CUPINS ATRAVÉS DO TRATAMENTO DE ARVORES COM INJEÇÃO UTILIZANDO UM DOS PRODUTOS PERTENCENTES AO GRUPO FENIL PIRAZOL CONTENDO O PRINCÍPIO ATIVO FIPRONIL. CONFORME TERMO DE REFERÊNCIA</v>
          </cell>
          <cell r="C259" t="str">
            <v>Un</v>
          </cell>
          <cell r="D259">
            <v>49.99</v>
          </cell>
          <cell r="E259">
            <v>38.46</v>
          </cell>
        </row>
        <row r="260">
          <cell r="A260" t="str">
            <v/>
          </cell>
        </row>
        <row r="261">
          <cell r="A261" t="str">
            <v>04.00.000</v>
          </cell>
          <cell r="B261" t="str">
            <v>CARGA E TRANSPORTE MANUAL E MECANICO</v>
          </cell>
        </row>
        <row r="262">
          <cell r="A262" t="str">
            <v/>
          </cell>
        </row>
        <row r="263">
          <cell r="A263" t="str">
            <v>04.01.010</v>
          </cell>
          <cell r="B263" t="str">
            <v>CARGA E DESCARGA MANUAIS DE TERRA DE UM CAMINHAO CARROCERIA.</v>
          </cell>
          <cell r="C263" t="str">
            <v>m3</v>
          </cell>
          <cell r="D263">
            <v>5.72</v>
          </cell>
          <cell r="E263">
            <v>4.4000000000000004</v>
          </cell>
        </row>
        <row r="264">
          <cell r="A264" t="str">
            <v/>
          </cell>
        </row>
        <row r="265">
          <cell r="A265" t="str">
            <v>04.01.020</v>
          </cell>
          <cell r="B265" t="str">
            <v>CARGA E DESCARGA MANUAIS DE TERRA DE UM CAMINHAO CARROCERIA ( SERVICO NOTURNO ).</v>
          </cell>
          <cell r="C265" t="str">
            <v>m3</v>
          </cell>
          <cell r="D265">
            <v>6.86</v>
          </cell>
          <cell r="E265">
            <v>5.28</v>
          </cell>
        </row>
        <row r="266">
          <cell r="A266" t="str">
            <v/>
          </cell>
        </row>
        <row r="267">
          <cell r="A267" t="str">
            <v>04.01.030</v>
          </cell>
          <cell r="B267" t="str">
            <v>CARGA MANUAL DE TERRA EM CAMINHAO BASCULANTE.</v>
          </cell>
          <cell r="C267" t="str">
            <v>m3</v>
          </cell>
          <cell r="D267">
            <v>4.7699999999999996</v>
          </cell>
          <cell r="E267">
            <v>3.67</v>
          </cell>
        </row>
        <row r="268">
          <cell r="A268" t="str">
            <v/>
          </cell>
        </row>
        <row r="269">
          <cell r="A269" t="str">
            <v>04.01.040</v>
          </cell>
          <cell r="B269" t="str">
            <v>CARGA MECANICA DE TERRA EM CAMINHAO BASCULANTE OU CARROCERIA.</v>
          </cell>
          <cell r="C269" t="str">
            <v>m3</v>
          </cell>
          <cell r="D269">
            <v>1.82</v>
          </cell>
          <cell r="E269">
            <v>1.4</v>
          </cell>
        </row>
        <row r="270">
          <cell r="A270" t="str">
            <v/>
          </cell>
        </row>
        <row r="271">
          <cell r="A271" t="str">
            <v>04.01.050</v>
          </cell>
          <cell r="B271" t="str">
            <v>CARGA MECANICA DE PRE-MISTURADO,INCLUINDO ESPALHAMENTO DO MESMO EM CIMA DO CAMINHAO.</v>
          </cell>
          <cell r="C271" t="str">
            <v>m3</v>
          </cell>
          <cell r="D271">
            <v>5.09</v>
          </cell>
          <cell r="E271">
            <v>3.92</v>
          </cell>
        </row>
        <row r="272">
          <cell r="A272" t="str">
            <v/>
          </cell>
        </row>
        <row r="273">
          <cell r="A273" t="str">
            <v>04.01.060</v>
          </cell>
          <cell r="B273" t="str">
            <v>CARGA MECANICA DE PRE-MISTURADO,INCLUINDO ESPALHAMENTO DO MESMO EM CIMA DO CAMINHAO (SERVICO NOTURNO).</v>
          </cell>
          <cell r="C273" t="str">
            <v>m3</v>
          </cell>
          <cell r="D273">
            <v>5.35</v>
          </cell>
          <cell r="E273">
            <v>4.12</v>
          </cell>
        </row>
        <row r="274">
          <cell r="A274" t="str">
            <v/>
          </cell>
        </row>
        <row r="275">
          <cell r="A275" t="str">
            <v>04.02.010</v>
          </cell>
          <cell r="B275" t="str">
            <v>TRANSPORTE DE MATERIAL COM D.M.T. 1 KM.</v>
          </cell>
          <cell r="C275" t="str">
            <v>m3</v>
          </cell>
          <cell r="D275">
            <v>2.83</v>
          </cell>
          <cell r="E275">
            <v>2.1800000000000002</v>
          </cell>
        </row>
        <row r="276">
          <cell r="A276" t="str">
            <v/>
          </cell>
        </row>
        <row r="277">
          <cell r="A277" t="str">
            <v>04.02.020</v>
          </cell>
          <cell r="B277" t="str">
            <v>TRANSPORTE DE MATERIAL COM D.M.T. 2 KM.</v>
          </cell>
          <cell r="C277" t="str">
            <v>m3</v>
          </cell>
          <cell r="D277">
            <v>3.82</v>
          </cell>
          <cell r="E277">
            <v>2.94</v>
          </cell>
        </row>
        <row r="278">
          <cell r="A278" t="str">
            <v/>
          </cell>
        </row>
        <row r="279">
          <cell r="A279" t="str">
            <v>04.02.030</v>
          </cell>
          <cell r="B279" t="str">
            <v>TRANSPORTE DE MATERIAL COM D.M.T. 4 KM.</v>
          </cell>
          <cell r="C279" t="str">
            <v>m3</v>
          </cell>
          <cell r="D279">
            <v>5.79</v>
          </cell>
          <cell r="E279">
            <v>4.46</v>
          </cell>
        </row>
        <row r="280">
          <cell r="A280" t="str">
            <v/>
          </cell>
        </row>
        <row r="281">
          <cell r="A281" t="str">
            <v>04.02.040</v>
          </cell>
          <cell r="B281" t="str">
            <v>TRANSPORTE DE MATERIAL COM D.M.T. 6 KM.</v>
          </cell>
          <cell r="C281" t="str">
            <v>m3</v>
          </cell>
          <cell r="D281">
            <v>7.78</v>
          </cell>
          <cell r="E281">
            <v>5.99</v>
          </cell>
        </row>
        <row r="282">
          <cell r="A282" t="str">
            <v/>
          </cell>
        </row>
        <row r="283">
          <cell r="A283" t="str">
            <v>04.02.050</v>
          </cell>
          <cell r="B283" t="str">
            <v>TRANSPORTE DE MATERIAL COM D.M.T. 8 KM.</v>
          </cell>
          <cell r="C283" t="str">
            <v>m3</v>
          </cell>
          <cell r="D283">
            <v>9.8000000000000007</v>
          </cell>
          <cell r="E283">
            <v>7.54</v>
          </cell>
        </row>
        <row r="284">
          <cell r="A284" t="str">
            <v/>
          </cell>
        </row>
        <row r="285">
          <cell r="A285" t="str">
            <v>04.02.060</v>
          </cell>
          <cell r="B285" t="str">
            <v>TRANSPORTE DE MATERIAL COM D.M.T. 10 KM.</v>
          </cell>
          <cell r="C285" t="str">
            <v>m3</v>
          </cell>
          <cell r="D285">
            <v>11.72</v>
          </cell>
          <cell r="E285">
            <v>9.02</v>
          </cell>
        </row>
        <row r="286">
          <cell r="A286" t="str">
            <v/>
          </cell>
        </row>
        <row r="287">
          <cell r="A287" t="str">
            <v>04.02.070</v>
          </cell>
          <cell r="B287" t="str">
            <v>TRANSPORTE DE MATERIAL COM D.M.T. 12 KM.</v>
          </cell>
          <cell r="C287" t="str">
            <v>m3</v>
          </cell>
          <cell r="D287">
            <v>13.7</v>
          </cell>
          <cell r="E287">
            <v>10.54</v>
          </cell>
        </row>
        <row r="288">
          <cell r="A288" t="str">
            <v/>
          </cell>
        </row>
        <row r="289">
          <cell r="A289" t="str">
            <v>04.02.080</v>
          </cell>
          <cell r="B289" t="str">
            <v>TRANSPORTE DE MATERIAL COM D.M.T. 14 KM.</v>
          </cell>
          <cell r="C289" t="str">
            <v>m3</v>
          </cell>
          <cell r="D289">
            <v>15.7</v>
          </cell>
          <cell r="E289">
            <v>12.08</v>
          </cell>
        </row>
        <row r="290">
          <cell r="A290" t="str">
            <v/>
          </cell>
        </row>
        <row r="291">
          <cell r="A291" t="str">
            <v>04.02.090</v>
          </cell>
          <cell r="B291" t="str">
            <v>TRANSPORTE DE MATERIAL COM D.M.T. 16 KM.</v>
          </cell>
          <cell r="C291" t="str">
            <v>m3</v>
          </cell>
          <cell r="D291">
            <v>17.600000000000001</v>
          </cell>
          <cell r="E291">
            <v>13.54</v>
          </cell>
        </row>
        <row r="292">
          <cell r="A292" t="str">
            <v/>
          </cell>
        </row>
        <row r="293">
          <cell r="A293" t="str">
            <v>04.02.100</v>
          </cell>
          <cell r="B293" t="str">
            <v>TRANSPORTE DE MATERIAL COM D.M.T. 18 KM.</v>
          </cell>
          <cell r="C293" t="str">
            <v>m3</v>
          </cell>
          <cell r="D293">
            <v>19.600000000000001</v>
          </cell>
          <cell r="E293">
            <v>15.08</v>
          </cell>
        </row>
        <row r="294">
          <cell r="A294" t="str">
            <v/>
          </cell>
        </row>
        <row r="295">
          <cell r="A295" t="str">
            <v>04.02.110</v>
          </cell>
          <cell r="B295" t="str">
            <v>TRANSPORTE DE MATERIAL COM D.M.T. 20 KM.</v>
          </cell>
          <cell r="C295" t="str">
            <v>m3</v>
          </cell>
          <cell r="D295">
            <v>21.6</v>
          </cell>
          <cell r="E295">
            <v>16.62</v>
          </cell>
        </row>
        <row r="296">
          <cell r="A296" t="str">
            <v/>
          </cell>
        </row>
        <row r="297">
          <cell r="A297" t="str">
            <v>04.02.111</v>
          </cell>
          <cell r="B297" t="str">
            <v>TRANSPORTE DE MATERIAL COM D.M.T. 22 KM.</v>
          </cell>
          <cell r="C297" t="str">
            <v>m3</v>
          </cell>
          <cell r="D297">
            <v>23.63</v>
          </cell>
          <cell r="E297">
            <v>18.18</v>
          </cell>
        </row>
        <row r="298">
          <cell r="A298" t="str">
            <v/>
          </cell>
        </row>
        <row r="299">
          <cell r="A299" t="str">
            <v>04.02.112</v>
          </cell>
          <cell r="B299" t="str">
            <v>TRANSPORTE DE MATERIAL COM D.M.T. 24 KM.</v>
          </cell>
          <cell r="C299" t="str">
            <v>m3</v>
          </cell>
          <cell r="D299">
            <v>25.61</v>
          </cell>
          <cell r="E299">
            <v>19.7</v>
          </cell>
        </row>
        <row r="300">
          <cell r="A300" t="str">
            <v/>
          </cell>
        </row>
        <row r="301">
          <cell r="A301" t="str">
            <v>04.02.113</v>
          </cell>
          <cell r="B301" t="str">
            <v>TRANSPORTE DE MATERIAL COM D.M.T. 26 KM.</v>
          </cell>
          <cell r="C301" t="str">
            <v>m3</v>
          </cell>
          <cell r="D301">
            <v>27.59</v>
          </cell>
          <cell r="E301">
            <v>21.23</v>
          </cell>
        </row>
        <row r="302">
          <cell r="A302" t="str">
            <v/>
          </cell>
        </row>
        <row r="303">
          <cell r="A303" t="str">
            <v>04.02.114</v>
          </cell>
          <cell r="B303" t="str">
            <v>TRANSPORTE DE MATERIAL COM D.M.T. 28 KM.</v>
          </cell>
          <cell r="C303" t="str">
            <v>m3</v>
          </cell>
          <cell r="D303">
            <v>29.57</v>
          </cell>
          <cell r="E303">
            <v>22.75</v>
          </cell>
        </row>
        <row r="304">
          <cell r="A304" t="str">
            <v/>
          </cell>
        </row>
        <row r="305">
          <cell r="A305" t="str">
            <v>04.02.115</v>
          </cell>
          <cell r="B305" t="str">
            <v>TRANSPORTE DE MATERIAL COM D.M.T. 30 KM.</v>
          </cell>
          <cell r="C305" t="str">
            <v>m3</v>
          </cell>
          <cell r="D305">
            <v>31.55</v>
          </cell>
          <cell r="E305">
            <v>24.27</v>
          </cell>
        </row>
        <row r="306">
          <cell r="A306" t="str">
            <v/>
          </cell>
        </row>
        <row r="307">
          <cell r="A307" t="str">
            <v>04.02.120</v>
          </cell>
          <cell r="B307" t="str">
            <v>TRANSPORTE COM CARRO DE MAO DE AREIA, ENTULHO OU TERRA ATE 30M.</v>
          </cell>
          <cell r="C307" t="str">
            <v>m3</v>
          </cell>
          <cell r="D307">
            <v>13.98</v>
          </cell>
          <cell r="E307">
            <v>10.76</v>
          </cell>
        </row>
        <row r="308">
          <cell r="A308" t="str">
            <v/>
          </cell>
        </row>
        <row r="309">
          <cell r="A309" t="str">
            <v>04.02.130</v>
          </cell>
          <cell r="B309" t="str">
            <v>TRANSPORTE COM CARRO DE MAO DE AREIA, ENTULHO OU TERRA ATE 30M ( SERVICO NOTURNO ).</v>
          </cell>
          <cell r="C309" t="str">
            <v>m3</v>
          </cell>
          <cell r="D309">
            <v>16.78</v>
          </cell>
          <cell r="E309">
            <v>12.91</v>
          </cell>
        </row>
        <row r="310">
          <cell r="A310" t="str">
            <v/>
          </cell>
        </row>
        <row r="311">
          <cell r="A311" t="str">
            <v>04.02.140</v>
          </cell>
          <cell r="B311" t="str">
            <v>TRANSPORTE COM CARRO DE MAO DE AREIA, ENTULHO OU TERRA ATE 60M.</v>
          </cell>
          <cell r="C311" t="str">
            <v>m3</v>
          </cell>
          <cell r="D311">
            <v>16.52</v>
          </cell>
          <cell r="E311">
            <v>12.71</v>
          </cell>
        </row>
        <row r="312">
          <cell r="A312" t="str">
            <v/>
          </cell>
        </row>
        <row r="313">
          <cell r="A313" t="str">
            <v>04.02.150</v>
          </cell>
          <cell r="B313" t="str">
            <v>TRANSPORTE COM CARRO DE MAO DE AREIA, ENTULHO OU TERRA ATE 60M ( SERVICO NOTURNO ).</v>
          </cell>
          <cell r="C313" t="str">
            <v>m3</v>
          </cell>
          <cell r="D313">
            <v>19.829999999999998</v>
          </cell>
          <cell r="E313">
            <v>15.26</v>
          </cell>
        </row>
        <row r="314">
          <cell r="A314" t="str">
            <v/>
          </cell>
        </row>
        <row r="315">
          <cell r="A315" t="str">
            <v>04.02.160</v>
          </cell>
          <cell r="B315" t="str">
            <v>TRANSPORTE COM CARRO DE MAO DE AREIA, ENTULHO OU TERRA ATE 100M.</v>
          </cell>
          <cell r="C315" t="str">
            <v>m3</v>
          </cell>
          <cell r="D315">
            <v>24.15</v>
          </cell>
          <cell r="E315">
            <v>18.579999999999998</v>
          </cell>
        </row>
        <row r="316">
          <cell r="A316" t="str">
            <v/>
          </cell>
        </row>
        <row r="317">
          <cell r="A317" t="str">
            <v>04.02.170</v>
          </cell>
          <cell r="B317" t="str">
            <v>TRANSPORTE COM CARRO DE MAO DE AREIA, ENTULHO OU TERRA ATE 100 M ( SERVICO NOTURNO ).</v>
          </cell>
          <cell r="C317" t="str">
            <v>m3</v>
          </cell>
          <cell r="D317">
            <v>28.99</v>
          </cell>
          <cell r="E317">
            <v>22.3</v>
          </cell>
        </row>
        <row r="318">
          <cell r="A318" t="str">
            <v/>
          </cell>
        </row>
        <row r="319">
          <cell r="A319" t="str">
            <v>04.02.180</v>
          </cell>
          <cell r="B319" t="str">
            <v>TRANSPORTE COM CARRO DE MAO DE PEDRA RACHAO NOS MORROS, ATE 100 M.</v>
          </cell>
          <cell r="C319" t="str">
            <v>m3</v>
          </cell>
          <cell r="D319">
            <v>31.78</v>
          </cell>
          <cell r="E319">
            <v>24.45</v>
          </cell>
        </row>
        <row r="320">
          <cell r="A320" t="str">
            <v/>
          </cell>
        </row>
        <row r="321">
          <cell r="A321" t="str">
            <v>04.03.010</v>
          </cell>
          <cell r="B321" t="str">
            <v>REMOCAO DE MATERIAL DE PRIMEIRA CATEGORIA EM CAMINHAO CARROCERIA, D.M.T. 6 KM, INCLUSIVE CARGA E DESCARGA MANUAIS.</v>
          </cell>
          <cell r="C321" t="str">
            <v>m3</v>
          </cell>
          <cell r="D321">
            <v>28.1</v>
          </cell>
          <cell r="E321">
            <v>21.62</v>
          </cell>
        </row>
        <row r="322">
          <cell r="A322" t="str">
            <v/>
          </cell>
        </row>
        <row r="323">
          <cell r="A323" t="str">
            <v>04.03.020</v>
          </cell>
          <cell r="B323" t="str">
            <v>REMOCAO DE MATERIAL DE PRIMEIRA CATEGORIA EM CAMINHAO CARROCERIA, D.M.T. 12 KM, INCLUSIVE CARGA E DESCARGA MANUAIS.</v>
          </cell>
          <cell r="C323" t="str">
            <v>m3</v>
          </cell>
          <cell r="D323">
            <v>33.76</v>
          </cell>
          <cell r="E323">
            <v>25.97</v>
          </cell>
        </row>
        <row r="324">
          <cell r="A324" t="str">
            <v/>
          </cell>
        </row>
        <row r="325">
          <cell r="A325" t="str">
            <v>04.03.030</v>
          </cell>
          <cell r="B325" t="str">
            <v>REMOCAO DE MATERIAL DE PRIMEIRA CATEGORIA EM CAMINHAO CARROCERIA, D.M.T. 20 KM, INCLUSIVE CARGA E DESCARGA MANUAIS.</v>
          </cell>
          <cell r="C325" t="str">
            <v>m3</v>
          </cell>
          <cell r="D325">
            <v>41.3</v>
          </cell>
          <cell r="E325">
            <v>31.77</v>
          </cell>
        </row>
        <row r="326">
          <cell r="A326" t="str">
            <v/>
          </cell>
        </row>
        <row r="327">
          <cell r="A327" t="str">
            <v>04.03.031</v>
          </cell>
          <cell r="B327" t="str">
            <v>REMOCAO DE MATERIAL DE PRIMEIRA CATEGORIA EM CAMINHAO CARROCERIA, D.M.T. 22 KM, INCLUSIVE CARGA E DESCARGA MANUAIS.</v>
          </cell>
          <cell r="C327" t="str">
            <v>m3</v>
          </cell>
          <cell r="D327">
            <v>43.23</v>
          </cell>
          <cell r="E327">
            <v>33.26</v>
          </cell>
        </row>
        <row r="328">
          <cell r="A328" t="str">
            <v/>
          </cell>
        </row>
        <row r="329">
          <cell r="A329" t="str">
            <v>04.03.032</v>
          </cell>
          <cell r="B329" t="str">
            <v>REMOCAO DE MATERIAL DE PRIMEIRA CATEGORIA EM CAMINHAO CARROCERIA, D.M.T. 24 KM, INCLUSIVE CARGA E DESCARGA MANUAIS.</v>
          </cell>
          <cell r="C329" t="str">
            <v>m3</v>
          </cell>
          <cell r="D329">
            <v>45.12</v>
          </cell>
          <cell r="E329">
            <v>34.71</v>
          </cell>
        </row>
        <row r="330">
          <cell r="A330" t="str">
            <v/>
          </cell>
        </row>
        <row r="331">
          <cell r="A331" t="str">
            <v>04.03.033</v>
          </cell>
          <cell r="B331" t="str">
            <v>REMOCAO DE MATERIAL DE PRIMEIRA CATEGORIA EM CAMINHAO CARROCERIA, D.M.T. 26 KM, INCLUSIVE CARGA E DESCARGA MANUAIS.</v>
          </cell>
          <cell r="C331" t="str">
            <v>m3</v>
          </cell>
          <cell r="D331">
            <v>47.02</v>
          </cell>
          <cell r="E331">
            <v>36.17</v>
          </cell>
        </row>
        <row r="332">
          <cell r="A332" t="str">
            <v/>
          </cell>
        </row>
        <row r="333">
          <cell r="A333" t="str">
            <v>04.03.034</v>
          </cell>
          <cell r="B333" t="str">
            <v>REMOCAO DE MATERIAL DE PRIMEIRA CATEGORIA EM CAMINHAO CARROCERIA, D.M.T. 28 KM, INCLUSIVE CARGA E DESCARGA MANUAIS.</v>
          </cell>
          <cell r="C333" t="str">
            <v>m3</v>
          </cell>
          <cell r="D333">
            <v>48.9</v>
          </cell>
          <cell r="E333">
            <v>37.619999999999997</v>
          </cell>
        </row>
        <row r="334">
          <cell r="A334" t="str">
            <v/>
          </cell>
        </row>
        <row r="335">
          <cell r="A335" t="str">
            <v>04.03.036</v>
          </cell>
          <cell r="B335" t="str">
            <v>REMOCAO DE MATERIAL DE PRIMEIRA CATEGORIA EM CAMINHAO CARROCERIA, D.M.T. 30 KM, INCLUSIVE CARGA E DESCARGA MANUAIS.</v>
          </cell>
          <cell r="C335" t="str">
            <v>m3</v>
          </cell>
          <cell r="D335">
            <v>50.79</v>
          </cell>
          <cell r="E335">
            <v>39.07</v>
          </cell>
        </row>
        <row r="336">
          <cell r="A336" t="str">
            <v/>
          </cell>
        </row>
        <row r="337">
          <cell r="A337" t="str">
            <v>04.03.038</v>
          </cell>
          <cell r="B337" t="str">
            <v>REMOCAO DE MATERIAL DE PRIMEIRA CATEGORIA EM CAMINHAO BASCULANTE, D.M.T. 2 KM, INCLUSIVE CARGA MANUAL E DESCARGA MECANICA.</v>
          </cell>
          <cell r="C337" t="str">
            <v>m3</v>
          </cell>
          <cell r="D337">
            <v>21.8</v>
          </cell>
          <cell r="E337">
            <v>16.77</v>
          </cell>
        </row>
        <row r="338">
          <cell r="A338" t="str">
            <v/>
          </cell>
        </row>
        <row r="339">
          <cell r="A339" t="str">
            <v>04.03.040</v>
          </cell>
          <cell r="B339" t="str">
            <v>REMOCAO DE MATERIAL DE PRIMEIRA CATEGORIA EM CAMINHAO BASCULANTE, D.M.T. 6 KM, INCLUSIVE CARGA MANUAL E DESCARGA MECANICA.</v>
          </cell>
          <cell r="C339" t="str">
            <v>m3</v>
          </cell>
          <cell r="D339">
            <v>25.76</v>
          </cell>
          <cell r="E339">
            <v>19.82</v>
          </cell>
        </row>
        <row r="340">
          <cell r="A340" t="str">
            <v/>
          </cell>
        </row>
        <row r="341">
          <cell r="A341" t="str">
            <v>04.03.050</v>
          </cell>
          <cell r="B341" t="str">
            <v>REMOCAO DE MATERIAL DE PRIMEIRA CATEGORIA EM CAMINHAO BASCULANTE, D.M.T. 12 KM, INCLUSIVE CARGA MANUAL E DESCARGA MECANICA.</v>
          </cell>
          <cell r="C341" t="str">
            <v>m3</v>
          </cell>
          <cell r="D341">
            <v>31.68</v>
          </cell>
          <cell r="E341">
            <v>24.37</v>
          </cell>
        </row>
        <row r="342">
          <cell r="A342" t="str">
            <v/>
          </cell>
        </row>
        <row r="343">
          <cell r="A343" t="str">
            <v>04.03.060</v>
          </cell>
          <cell r="B343" t="str">
            <v>REMOCAO DE MATERIAL DE PRIMEIRA CATEGORIA EM CAMINHAO BASCULANTE, D.M.T. 20 KM, INCLUSIVE CARGA MANUAL E DESCARGA MECANICA.</v>
          </cell>
          <cell r="C343" t="str">
            <v>m3</v>
          </cell>
          <cell r="D343">
            <v>39.58</v>
          </cell>
          <cell r="E343">
            <v>30.45</v>
          </cell>
        </row>
        <row r="344">
          <cell r="A344" t="str">
            <v/>
          </cell>
        </row>
        <row r="345">
          <cell r="A345" t="str">
            <v>04.03.061</v>
          </cell>
          <cell r="B345" t="str">
            <v>REMOCAO DE MATERIAL DE PRIMEIRA CATEGORIA EM CAMINHAO BASCULANTE, D.M.T. 22 KM, INCLUSIVE CARGA MANUAL E DESCARGA MECANICA.</v>
          </cell>
          <cell r="C345" t="str">
            <v>m3</v>
          </cell>
          <cell r="D345">
            <v>41.61</v>
          </cell>
          <cell r="E345">
            <v>32.01</v>
          </cell>
        </row>
        <row r="346">
          <cell r="A346" t="str">
            <v/>
          </cell>
        </row>
        <row r="347">
          <cell r="A347" t="str">
            <v>04.03.062</v>
          </cell>
          <cell r="B347" t="str">
            <v>REMOCAO DE MATERIAL DE PRIMEIRA CATEGORIA EM CAMINHAO BASCULANTE, D.M.T. 24 KM, INCLUSIVE CARGA MANUAL E DESCARGA MECANICA.</v>
          </cell>
          <cell r="C347" t="str">
            <v>m3</v>
          </cell>
          <cell r="D347">
            <v>43.58</v>
          </cell>
          <cell r="E347">
            <v>33.53</v>
          </cell>
        </row>
        <row r="348">
          <cell r="A348" t="str">
            <v/>
          </cell>
        </row>
        <row r="349">
          <cell r="A349" t="str">
            <v>04.03.063</v>
          </cell>
          <cell r="B349" t="str">
            <v>REMOCAO DE MATERIAL DE PRIMEIRA CATEGORIA EM CAMINHAO BASCULANTE, D.M.T. 26 KM, INCLUSIVE CARGA MANUAL E DESCARGA MECANICA.</v>
          </cell>
          <cell r="C349" t="str">
            <v>m3</v>
          </cell>
          <cell r="D349">
            <v>45.57</v>
          </cell>
          <cell r="E349">
            <v>35.06</v>
          </cell>
        </row>
        <row r="350">
          <cell r="A350" t="str">
            <v/>
          </cell>
        </row>
        <row r="351">
          <cell r="A351" t="str">
            <v>04.03.064</v>
          </cell>
          <cell r="B351" t="str">
            <v>REMOCAO DE MATERIAL DE PRIMEIRA CATEGORIA EM CAMINHAO BASCULANTE, D.M.T. 28 KM, INCLUSIVE CARGA MANUAL E DESCARGA MECANICA.</v>
          </cell>
          <cell r="C351" t="str">
            <v>m3</v>
          </cell>
          <cell r="D351">
            <v>47.55</v>
          </cell>
          <cell r="E351">
            <v>36.58</v>
          </cell>
        </row>
        <row r="352">
          <cell r="A352" t="str">
            <v/>
          </cell>
        </row>
        <row r="353">
          <cell r="A353" t="str">
            <v>04.03.065</v>
          </cell>
          <cell r="B353" t="str">
            <v>REMOCAO DE MATERIAL DE PRIMEIRA CATEGORIA EM CAMINHAO BASCULANTE, D.M.T. 30 KM, INCLUSIVE CARGA MANUAL E DESCARGA MECANICA.</v>
          </cell>
          <cell r="C353" t="str">
            <v>m3</v>
          </cell>
          <cell r="D353">
            <v>49.53</v>
          </cell>
          <cell r="E353">
            <v>38.1</v>
          </cell>
        </row>
        <row r="354">
          <cell r="A354" t="str">
            <v/>
          </cell>
        </row>
        <row r="355">
          <cell r="A355" t="str">
            <v>04.03.070</v>
          </cell>
          <cell r="B355" t="str">
            <v>REMOCAO DE MATERIAL DE PRIMEIRA CATEGORIA EM CAMINHAO BASCULANTE, D.M.T. 6 KM, INCLUSIVE CARGA E DESCARGA MECANICAS .</v>
          </cell>
          <cell r="C355" t="str">
            <v>m3</v>
          </cell>
          <cell r="D355">
            <v>9.85</v>
          </cell>
          <cell r="E355">
            <v>7.58</v>
          </cell>
        </row>
        <row r="356">
          <cell r="A356" t="str">
            <v/>
          </cell>
        </row>
        <row r="357">
          <cell r="A357" t="str">
            <v>04.03.080</v>
          </cell>
          <cell r="B357" t="str">
            <v>REMOCAO DE MATERIAL DE PRIMEIRA CATEGORIA EM CAMINHAO BASCULANTE, D.M.T. 12 KM, INCLUSIVE CARGA E DESCARGA MECANICAS.</v>
          </cell>
          <cell r="C357" t="str">
            <v>m3</v>
          </cell>
          <cell r="D357">
            <v>15.76</v>
          </cell>
          <cell r="E357">
            <v>12.13</v>
          </cell>
        </row>
        <row r="358">
          <cell r="A358" t="str">
            <v/>
          </cell>
        </row>
        <row r="359">
          <cell r="A359" t="str">
            <v>04.03.090</v>
          </cell>
          <cell r="B359" t="str">
            <v>REMOCAO DE MATERIAL DE PRIMEIRA CATEGORIA EM CAMINHAO BASCULANTE, D.M.T. 20 KM, INCLUSIVE CARGA E DESCARGA MECANICAS.</v>
          </cell>
          <cell r="C359" t="str">
            <v>m3</v>
          </cell>
          <cell r="D359">
            <v>23.67</v>
          </cell>
          <cell r="E359">
            <v>18.21</v>
          </cell>
        </row>
        <row r="360">
          <cell r="A360" t="str">
            <v/>
          </cell>
        </row>
        <row r="361">
          <cell r="A361" t="str">
            <v>04.03.091</v>
          </cell>
          <cell r="B361" t="str">
            <v>REMOCAO DE MATERIAL DE PRIMEIRA CATEGORIA EM CAMINHAO BASCULANTE, D.M.T. 22 KM, INCLUSIVE CARGA E DESCARGA MECANICAS.</v>
          </cell>
          <cell r="C361" t="str">
            <v>m3</v>
          </cell>
          <cell r="D361">
            <v>25.7</v>
          </cell>
          <cell r="E361">
            <v>19.77</v>
          </cell>
        </row>
        <row r="362">
          <cell r="A362" t="str">
            <v/>
          </cell>
        </row>
        <row r="363">
          <cell r="A363" t="str">
            <v>04.03.092</v>
          </cell>
          <cell r="B363" t="str">
            <v>REMOCAO DE MATERIAL DE PRIMEIRA CATEGORIA EM CAMINHAO BASCULANTE, D.M.T. 24 KM, INCLUSIVE CARGA E DESCARGA MECANICAS.</v>
          </cell>
          <cell r="C363" t="str">
            <v>m3</v>
          </cell>
          <cell r="D363">
            <v>27.67</v>
          </cell>
          <cell r="E363">
            <v>21.29</v>
          </cell>
        </row>
        <row r="364">
          <cell r="A364" t="str">
            <v/>
          </cell>
        </row>
        <row r="365">
          <cell r="A365" t="str">
            <v>04.03.093</v>
          </cell>
          <cell r="B365" t="str">
            <v>REMOCAO DE MATERIAL DE PRIMEIRA CATEGORIA EM CAMINHAO BASCULANTE, D.M.T. 26 KM, INCLUSIVE CARGA E DESCARGA MECANICAS.</v>
          </cell>
          <cell r="C365" t="str">
            <v>m3</v>
          </cell>
          <cell r="D365">
            <v>29.66</v>
          </cell>
          <cell r="E365">
            <v>22.82</v>
          </cell>
        </row>
        <row r="366">
          <cell r="A366" t="str">
            <v/>
          </cell>
        </row>
        <row r="367">
          <cell r="A367" t="str">
            <v>04.03.094</v>
          </cell>
          <cell r="B367" t="str">
            <v>REMOCAO DE MATERIAL DE PRIMEIRA CATEGORIA EM CAMINHAO BASCULANTE, D.M.T. 28 KM, INCLUSIVE CARGA E DESCARGA MECANICAS.</v>
          </cell>
          <cell r="C367" t="str">
            <v>m3</v>
          </cell>
          <cell r="D367">
            <v>31.64</v>
          </cell>
          <cell r="E367">
            <v>24.34</v>
          </cell>
        </row>
        <row r="368">
          <cell r="A368" t="str">
            <v/>
          </cell>
        </row>
        <row r="369">
          <cell r="A369" t="str">
            <v>04.03.095</v>
          </cell>
          <cell r="B369" t="str">
            <v>REMOCAO DE MATERIAL DE PRIMEIRA CATEGORIA EM CAMINHAO BASCULANTE, D.M.T. 30 KM, INCLUSIVE CARGA E DESCARGA MECANICAS.</v>
          </cell>
          <cell r="C369" t="str">
            <v>m3</v>
          </cell>
          <cell r="D369">
            <v>33.61</v>
          </cell>
          <cell r="E369">
            <v>25.86</v>
          </cell>
        </row>
        <row r="370">
          <cell r="A370" t="str">
            <v/>
          </cell>
        </row>
        <row r="371">
          <cell r="A371" t="str">
            <v>04.03.100</v>
          </cell>
          <cell r="B371" t="str">
            <v>REMOCAO DE METRALHA EM CAMINHAO CARROCERIA, D.M.T. 6 KM, INCLUSIVE CARGA E DESCARGA MANUAIS.</v>
          </cell>
          <cell r="C371" t="str">
            <v>m3</v>
          </cell>
          <cell r="D371">
            <v>30.18</v>
          </cell>
          <cell r="E371">
            <v>23.22</v>
          </cell>
        </row>
        <row r="372">
          <cell r="A372" t="str">
            <v/>
          </cell>
        </row>
        <row r="373">
          <cell r="A373" t="str">
            <v>04.03.110</v>
          </cell>
          <cell r="B373" t="str">
            <v>REMOCAO DE METRALHA EM CAMINHAO CARROCERIA, D.M.T. 12KM, INCLUSIVE CARGA E DESCARGA MANUAIS.</v>
          </cell>
          <cell r="C373" t="str">
            <v>m3</v>
          </cell>
          <cell r="D373">
            <v>35.82</v>
          </cell>
          <cell r="E373">
            <v>27.56</v>
          </cell>
        </row>
        <row r="374">
          <cell r="A374" t="str">
            <v/>
          </cell>
        </row>
        <row r="375">
          <cell r="A375" t="str">
            <v>04.03.120</v>
          </cell>
          <cell r="B375" t="str">
            <v>REMOCAO DE METRALHA EM CAMINHAO CARROCERIA, D.M.T. 20KM, INCLUSIVE CARGA E DESCARGA MANUAIS.</v>
          </cell>
          <cell r="C375" t="str">
            <v>m3</v>
          </cell>
          <cell r="D375">
            <v>43.36</v>
          </cell>
          <cell r="E375">
            <v>33.36</v>
          </cell>
        </row>
        <row r="376">
          <cell r="A376" t="str">
            <v/>
          </cell>
        </row>
        <row r="377">
          <cell r="A377" t="str">
            <v>04.03.121</v>
          </cell>
          <cell r="B377" t="str">
            <v>REMOCAO DE METRALHA EM CAMINHAO CARROCERIA, D.M.T. 22KM, INCLUSIVE CARGA E DESCARGA MANUAIS.</v>
          </cell>
          <cell r="C377" t="str">
            <v>m3</v>
          </cell>
          <cell r="D377">
            <v>45.3</v>
          </cell>
          <cell r="E377">
            <v>34.85</v>
          </cell>
        </row>
        <row r="378">
          <cell r="A378" t="str">
            <v/>
          </cell>
        </row>
        <row r="379">
          <cell r="A379" t="str">
            <v>04.03.122</v>
          </cell>
          <cell r="B379" t="str">
            <v>REMOCAO DE METRALHA EM CAMINHAO CARROCERIA, D.M.T. 24KM, INCLUSIVE CARGA E DESCARGA MANUAIS.</v>
          </cell>
          <cell r="C379" t="str">
            <v>m3</v>
          </cell>
          <cell r="D379">
            <v>47.19</v>
          </cell>
          <cell r="E379">
            <v>36.299999999999997</v>
          </cell>
        </row>
        <row r="380">
          <cell r="A380" t="str">
            <v/>
          </cell>
        </row>
        <row r="381">
          <cell r="A381" t="str">
            <v>04.03.123</v>
          </cell>
          <cell r="B381" t="str">
            <v>REMOCAO DE METRALHA EM CAMINHAO CARROCERIA, D.M.T. 26KM, INCLUSIVE CARGA E DESCARGA MANUAIS.</v>
          </cell>
          <cell r="C381" t="str">
            <v>m3</v>
          </cell>
          <cell r="D381">
            <v>49.08</v>
          </cell>
          <cell r="E381">
            <v>37.76</v>
          </cell>
        </row>
        <row r="382">
          <cell r="A382" t="str">
            <v/>
          </cell>
        </row>
        <row r="383">
          <cell r="A383" t="str">
            <v>04.03.124</v>
          </cell>
          <cell r="B383" t="str">
            <v>REMOCAO DE METRALHA EM CAMINHAO CARROCERIA, D.M.T. 28KM, INCLUSIVE CARGA E DESCARGA MANUAIS.</v>
          </cell>
          <cell r="C383" t="str">
            <v>m3</v>
          </cell>
          <cell r="D383">
            <v>50.97</v>
          </cell>
          <cell r="E383">
            <v>39.21</v>
          </cell>
        </row>
        <row r="384">
          <cell r="A384" t="str">
            <v/>
          </cell>
        </row>
        <row r="385">
          <cell r="A385" t="str">
            <v>04.03.125</v>
          </cell>
          <cell r="B385" t="str">
            <v>REMOCAO DE METRALHA EM CAMINHAO CARROCERIA, D.M.T. 30KM, INCLUSIVE CARGA E DESCARGA MANUAIS.</v>
          </cell>
          <cell r="C385" t="str">
            <v>m3</v>
          </cell>
          <cell r="D385">
            <v>52.85</v>
          </cell>
          <cell r="E385">
            <v>40.659999999999997</v>
          </cell>
        </row>
        <row r="386">
          <cell r="A386" t="str">
            <v/>
          </cell>
        </row>
        <row r="387">
          <cell r="A387" t="str">
            <v>04.03.130</v>
          </cell>
          <cell r="B387" t="str">
            <v>REMOCAO DE METRALHA EM CAMINHAO BASCULANTE D.M.T 2 KM, INCLUSIVE CARGA MANUAL E DESCARGA MECANICA.</v>
          </cell>
          <cell r="C387" t="str">
            <v>m3</v>
          </cell>
          <cell r="D387">
            <v>23.58</v>
          </cell>
          <cell r="E387">
            <v>18.14</v>
          </cell>
        </row>
        <row r="388">
          <cell r="A388" t="str">
            <v/>
          </cell>
        </row>
        <row r="389">
          <cell r="A389" t="str">
            <v>04.03.140</v>
          </cell>
          <cell r="B389" t="str">
            <v>REMOCAO DE METRALHA EM CAMINHAO BASCULANTE D.M.T 6 KM, INCLUSIVE CARGA MANUAL E DESCARGA MECANICA.</v>
          </cell>
          <cell r="C389" t="str">
            <v>m3</v>
          </cell>
          <cell r="D389">
            <v>27.54</v>
          </cell>
          <cell r="E389">
            <v>21.19</v>
          </cell>
        </row>
        <row r="390">
          <cell r="A390" t="str">
            <v/>
          </cell>
        </row>
        <row r="391">
          <cell r="A391" t="str">
            <v>04.03.150</v>
          </cell>
          <cell r="B391" t="str">
            <v>REMOCAO DE METRALHA EM CAMINHAO BASCULANTE D.M.T 12 KM, INCLUSIVE CARGA MANUAL E DESCARGA MECANICA.</v>
          </cell>
          <cell r="C391" t="str">
            <v>m3</v>
          </cell>
          <cell r="D391">
            <v>33.46</v>
          </cell>
          <cell r="E391">
            <v>25.74</v>
          </cell>
        </row>
        <row r="392">
          <cell r="A392" t="str">
            <v/>
          </cell>
        </row>
        <row r="393">
          <cell r="A393" t="str">
            <v>04.03.160</v>
          </cell>
          <cell r="B393" t="str">
            <v>REMOCAO DE METRALHA EM CAMINHAO BASCULANTE D.M.T 20 KM, INCLUSIVE CARGA MANUAL E DESCARGA MECANICA.</v>
          </cell>
          <cell r="C393" t="str">
            <v>m3</v>
          </cell>
          <cell r="D393">
            <v>41.36</v>
          </cell>
          <cell r="E393">
            <v>31.82</v>
          </cell>
        </row>
        <row r="394">
          <cell r="A394" t="str">
            <v/>
          </cell>
        </row>
        <row r="395">
          <cell r="A395" t="str">
            <v>04.03.161</v>
          </cell>
          <cell r="B395" t="str">
            <v>REMOCAO DE METRALHA EM CAMINHAO BASCULANTE D.M.T 22 KM, INCLUSIVE CARGA MANUAL E DESCARGA MECANICA.</v>
          </cell>
          <cell r="C395" t="str">
            <v>m3</v>
          </cell>
          <cell r="D395">
            <v>43.39</v>
          </cell>
          <cell r="E395">
            <v>33.380000000000003</v>
          </cell>
        </row>
        <row r="396">
          <cell r="A396" t="str">
            <v/>
          </cell>
        </row>
        <row r="397">
          <cell r="A397" t="str">
            <v>04.03.162</v>
          </cell>
          <cell r="B397" t="str">
            <v>REMOCAO DE METRALHA EM CAMINHAO BASCULANTE D.M.T 24 KM, INCLUSIVE CARGA MANUAL E DESCARGA MECANICA.</v>
          </cell>
          <cell r="C397" t="str">
            <v>m3</v>
          </cell>
          <cell r="D397">
            <v>45.37</v>
          </cell>
          <cell r="E397">
            <v>34.9</v>
          </cell>
        </row>
        <row r="398">
          <cell r="A398" t="str">
            <v/>
          </cell>
        </row>
        <row r="399">
          <cell r="A399" t="str">
            <v>04.03.163</v>
          </cell>
          <cell r="B399" t="str">
            <v>REMOCAO DE METRALHA EM CAMINHAO BASCULANTE D.M.T 26 KM, INCLUSIVE CARGA MANUAL E DESCARGA MECANICA.</v>
          </cell>
          <cell r="C399" t="str">
            <v>m3</v>
          </cell>
          <cell r="D399">
            <v>47.35</v>
          </cell>
          <cell r="E399">
            <v>36.43</v>
          </cell>
        </row>
        <row r="400">
          <cell r="A400" t="str">
            <v/>
          </cell>
        </row>
        <row r="401">
          <cell r="A401" t="str">
            <v>04.03.164</v>
          </cell>
          <cell r="B401" t="str">
            <v>REMOCAO DE METRALHA EM CAMINHAO BASCULANTE D.M.T 28 KM, INCLUSIVE CARGA MANUAL E DESCARGA MECANICA.</v>
          </cell>
          <cell r="C401" t="str">
            <v>m3</v>
          </cell>
          <cell r="D401">
            <v>49.33</v>
          </cell>
          <cell r="E401">
            <v>37.950000000000003</v>
          </cell>
        </row>
        <row r="402">
          <cell r="A402" t="str">
            <v/>
          </cell>
        </row>
        <row r="403">
          <cell r="A403" t="str">
            <v>04.03.165</v>
          </cell>
          <cell r="B403" t="str">
            <v>REMOCAO DE METRALHA EM CAMINHAO BASCULANTE D.M.T 30 KM, INCLUSIVE CARGA MANUAL E DESCARGA MECANICA.</v>
          </cell>
          <cell r="C403" t="str">
            <v>m3</v>
          </cell>
          <cell r="D403">
            <v>51.31</v>
          </cell>
          <cell r="E403">
            <v>39.47</v>
          </cell>
        </row>
        <row r="404">
          <cell r="A404" t="str">
            <v/>
          </cell>
        </row>
        <row r="405">
          <cell r="A405" t="str">
            <v>04.03.170</v>
          </cell>
          <cell r="B405" t="str">
            <v>REMOCAO DE METRALHA EM CAMINHAO BASCULANTE D.M.T 6 KM, INCLUSIVE CARGA E DESCARGA MECANICAS.</v>
          </cell>
          <cell r="C405" t="str">
            <v>m3</v>
          </cell>
          <cell r="D405">
            <v>10.07</v>
          </cell>
          <cell r="E405">
            <v>7.75</v>
          </cell>
        </row>
        <row r="406">
          <cell r="A406" t="str">
            <v/>
          </cell>
        </row>
        <row r="407">
          <cell r="A407" t="str">
            <v>04.03.180</v>
          </cell>
          <cell r="B407" t="str">
            <v>REMOCAO DE METRALHA EM CAMINHAO BASCULANTE D.M.T 12 KM, INCLUSIVE CARGA E DESCARGA MECANICAS.</v>
          </cell>
          <cell r="C407" t="str">
            <v>m3</v>
          </cell>
          <cell r="D407">
            <v>15.99</v>
          </cell>
          <cell r="E407">
            <v>12.3</v>
          </cell>
        </row>
        <row r="408">
          <cell r="A408" t="str">
            <v/>
          </cell>
        </row>
        <row r="409">
          <cell r="A409" t="str">
            <v>04.03.190</v>
          </cell>
          <cell r="B409" t="str">
            <v>REMOCAO DE METRALHA EM CAMINHAO BASCULANTE D.M.T 20 KM, INCLUSIVE CARGA E DESCARGA MECANICAS.</v>
          </cell>
          <cell r="C409" t="str">
            <v>m3</v>
          </cell>
          <cell r="D409">
            <v>23.89</v>
          </cell>
          <cell r="E409">
            <v>18.38</v>
          </cell>
        </row>
        <row r="410">
          <cell r="A410" t="str">
            <v/>
          </cell>
        </row>
        <row r="411">
          <cell r="A411" t="str">
            <v>04.03.191</v>
          </cell>
          <cell r="B411" t="str">
            <v>REMOCAO DE METRALHA EM CAMINHAO BASCULANTE D.M.T 22 KM, INCLUSIVE CARGA E DESCARGA MECANICAS.</v>
          </cell>
          <cell r="C411" t="str">
            <v>m3</v>
          </cell>
          <cell r="D411">
            <v>25.92</v>
          </cell>
          <cell r="E411">
            <v>19.940000000000001</v>
          </cell>
        </row>
        <row r="412">
          <cell r="A412" t="str">
            <v/>
          </cell>
        </row>
        <row r="413">
          <cell r="A413" t="str">
            <v>04.03.192</v>
          </cell>
          <cell r="B413" t="str">
            <v>REMOCAO DE METRALHA EM CAMINHAO BASCULANTE D.M.T 24 KM, INCLUSIVE CARGA E DESCARGA MECANICAS.</v>
          </cell>
          <cell r="C413" t="str">
            <v>m3</v>
          </cell>
          <cell r="D413">
            <v>27.89</v>
          </cell>
          <cell r="E413">
            <v>21.46</v>
          </cell>
        </row>
        <row r="414">
          <cell r="A414" t="str">
            <v/>
          </cell>
        </row>
        <row r="415">
          <cell r="A415" t="str">
            <v>04.03.193</v>
          </cell>
          <cell r="B415" t="str">
            <v>REMOCAO DE METRALHA EM CAMINHAO BASCULANTE D.M.T 26 KM, INCLUSIVE CARGA E DESCARGA MECANICAS.</v>
          </cell>
          <cell r="C415" t="str">
            <v>m3</v>
          </cell>
          <cell r="D415">
            <v>29.88</v>
          </cell>
          <cell r="E415">
            <v>22.99</v>
          </cell>
        </row>
        <row r="416">
          <cell r="A416" t="str">
            <v/>
          </cell>
        </row>
        <row r="417">
          <cell r="A417" t="str">
            <v>04.03.194</v>
          </cell>
          <cell r="B417" t="str">
            <v>REMOCAO DE METRALHA EM CAMINHAO BASCULANTE D.M.T 28 KM, INCLUSIVE CARGA E DESCARGA MECANICAS.</v>
          </cell>
          <cell r="C417" t="str">
            <v>m3</v>
          </cell>
          <cell r="D417">
            <v>31.86</v>
          </cell>
          <cell r="E417">
            <v>24.51</v>
          </cell>
        </row>
        <row r="418">
          <cell r="A418" t="str">
            <v/>
          </cell>
        </row>
        <row r="419">
          <cell r="A419" t="str">
            <v>04.03.195</v>
          </cell>
          <cell r="B419" t="str">
            <v>REMOCAO DE METRALHA EM CAMINHAO BASCULANTE D.M.T 30 KM, INCLUSIVE CARGA E DESCARGA MECANICAS.</v>
          </cell>
          <cell r="C419" t="str">
            <v>m3</v>
          </cell>
          <cell r="D419">
            <v>33.83</v>
          </cell>
          <cell r="E419">
            <v>26.03</v>
          </cell>
        </row>
        <row r="420">
          <cell r="A420" t="str">
            <v/>
          </cell>
        </row>
        <row r="421">
          <cell r="A421" t="str">
            <v>04.03.200</v>
          </cell>
          <cell r="B421" t="str">
            <v>REMOCAO DE MATERIAL PROVENIENTE DE LIMPEZA DE GALERIA EM CACAMBAS ESTACIONARIAS COM CAPACIDADE DE 5 M3 E/OU TEMPO DE PERMANENCIA DE ATE 07 DIAS, COM DESTINO FINAL PARA O ATERRO SANITARIO DA MURIBECA.</v>
          </cell>
          <cell r="C421" t="str">
            <v>Un</v>
          </cell>
          <cell r="D421">
            <v>117</v>
          </cell>
          <cell r="E421">
            <v>90</v>
          </cell>
        </row>
        <row r="422">
          <cell r="A422" t="str">
            <v/>
          </cell>
        </row>
        <row r="423">
          <cell r="A423" t="str">
            <v>04.04.010</v>
          </cell>
          <cell r="B423" t="str">
            <v>FORNECIMENTO DE BARRO PARA ATERRO, INCLUSIVE CARGA, DESCARGA E TRANSPORTE COM D.M.T. 1 KM.</v>
          </cell>
          <cell r="C423" t="str">
            <v>m3</v>
          </cell>
          <cell r="D423">
            <v>12.33</v>
          </cell>
          <cell r="E423">
            <v>9.49</v>
          </cell>
        </row>
        <row r="424">
          <cell r="A424" t="str">
            <v/>
          </cell>
        </row>
        <row r="425">
          <cell r="A425" t="str">
            <v>04.04.020</v>
          </cell>
          <cell r="B425" t="str">
            <v>FORNECIMENTO DE BARRO PARA ATERRO, INCLUSIVE CARGA, DESCARGA E TRANSPORTE COM D.M.T. 2 KM.</v>
          </cell>
          <cell r="C425" t="str">
            <v>m3</v>
          </cell>
          <cell r="D425">
            <v>13.28</v>
          </cell>
          <cell r="E425">
            <v>10.220000000000001</v>
          </cell>
        </row>
        <row r="426">
          <cell r="A426" t="str">
            <v/>
          </cell>
        </row>
        <row r="427">
          <cell r="A427" t="str">
            <v>04.04.030</v>
          </cell>
          <cell r="B427" t="str">
            <v>FORNECIMENTO DE BARRO PARA ATERRO, INCLUSIVE CARGA, DESCARGA E TRANSPORTE COM D.M.T. 4 KM.</v>
          </cell>
          <cell r="C427" t="str">
            <v>m3</v>
          </cell>
          <cell r="D427">
            <v>15.28</v>
          </cell>
          <cell r="E427">
            <v>11.76</v>
          </cell>
        </row>
        <row r="428">
          <cell r="A428" t="str">
            <v/>
          </cell>
        </row>
        <row r="429">
          <cell r="A429" t="str">
            <v>04.04.040</v>
          </cell>
          <cell r="B429" t="str">
            <v>FORNECIMENTO DE BARRO PARA ATERRO, INCLUSIVE CARGA, DESCARGA E TRANSPORTE COM D.M.T. 6 KM.</v>
          </cell>
          <cell r="C429" t="str">
            <v>m3</v>
          </cell>
          <cell r="D429">
            <v>17.29</v>
          </cell>
          <cell r="E429">
            <v>13.3</v>
          </cell>
        </row>
        <row r="430">
          <cell r="A430" t="str">
            <v/>
          </cell>
        </row>
        <row r="431">
          <cell r="A431" t="str">
            <v>04.04.050</v>
          </cell>
          <cell r="B431" t="str">
            <v>FORNECIMENTO DE BARRO PARA ATERRO, INCLUSIVE CARGA, DESCARGA E TRANSPORTE COM D.M.T. 8 KM.</v>
          </cell>
          <cell r="C431" t="str">
            <v>m3</v>
          </cell>
          <cell r="D431">
            <v>19.3</v>
          </cell>
          <cell r="E431">
            <v>14.85</v>
          </cell>
        </row>
        <row r="432">
          <cell r="A432" t="str">
            <v/>
          </cell>
        </row>
        <row r="433">
          <cell r="A433" t="str">
            <v>04.04.060</v>
          </cell>
          <cell r="B433" t="str">
            <v>FORNECIMENTO DE BARRO PARA ATERRO, INCLUSIVE CARGA,DESCARGA E TRANSPORTE COM D.M.T. 10 KM</v>
          </cell>
          <cell r="C433" t="str">
            <v>m3</v>
          </cell>
          <cell r="D433">
            <v>21.2</v>
          </cell>
          <cell r="E433">
            <v>16.309999999999999</v>
          </cell>
        </row>
        <row r="434">
          <cell r="A434" t="str">
            <v/>
          </cell>
        </row>
        <row r="435">
          <cell r="A435" t="str">
            <v>04.04.070</v>
          </cell>
          <cell r="B435" t="str">
            <v>FORNECIMENTO DE BARRO PARA ATERRO, INCLUSIVE CARGA,DESCARGA E TRANSPORTE COM D.M.T. 12 KM</v>
          </cell>
          <cell r="C435" t="str">
            <v>m3</v>
          </cell>
          <cell r="D435">
            <v>23.2</v>
          </cell>
          <cell r="E435">
            <v>17.850000000000001</v>
          </cell>
        </row>
        <row r="436">
          <cell r="A436" t="str">
            <v/>
          </cell>
        </row>
        <row r="437">
          <cell r="A437" t="str">
            <v>04.04.080</v>
          </cell>
          <cell r="B437" t="str">
            <v>FORNECIMENTO DE BARRO PARA ATERRO, INCLUSIVE CARGA,DESCARGA E TRANSPORTE COM D.M.T. 16 KM</v>
          </cell>
          <cell r="C437" t="str">
            <v>m3</v>
          </cell>
          <cell r="D437">
            <v>27.1</v>
          </cell>
          <cell r="E437">
            <v>20.85</v>
          </cell>
        </row>
        <row r="438">
          <cell r="A438" t="str">
            <v/>
          </cell>
        </row>
        <row r="439">
          <cell r="A439" t="str">
            <v>04.04.090</v>
          </cell>
          <cell r="B439" t="str">
            <v>FORNECIMENTO DE BARRO PARA ATERRO, INCLUSIVE CARGA,DESCARGA E TRANSPORTE COM D.M.T. 20 KM</v>
          </cell>
          <cell r="C439" t="str">
            <v>m3</v>
          </cell>
          <cell r="D439">
            <v>31.1</v>
          </cell>
          <cell r="E439">
            <v>23.93</v>
          </cell>
        </row>
        <row r="440">
          <cell r="A440" t="str">
            <v/>
          </cell>
        </row>
        <row r="441">
          <cell r="A441" t="str">
            <v>04.04.100</v>
          </cell>
          <cell r="B441" t="str">
            <v>FORNECIMENTO DE DESPERDICIO DE PEDREIRA, INCLUSIVE CARGA, DESCARGA E TRANSPORTE ( POSTO OBRA ).</v>
          </cell>
          <cell r="C441" t="str">
            <v>m3</v>
          </cell>
          <cell r="D441">
            <v>40.28</v>
          </cell>
          <cell r="E441">
            <v>30.99</v>
          </cell>
        </row>
        <row r="442">
          <cell r="A442" t="str">
            <v/>
          </cell>
        </row>
        <row r="443">
          <cell r="A443" t="str">
            <v>04.04.110</v>
          </cell>
          <cell r="B443" t="str">
            <v>FORNECIMENTO E ESPALHAMENTO DE AREIA FINA, INCLUSIVE CARGA, DESCARGA E TRANSPORTE (POSTO OBRA).</v>
          </cell>
          <cell r="C443" t="str">
            <v>m3</v>
          </cell>
          <cell r="D443">
            <v>45.13</v>
          </cell>
          <cell r="E443">
            <v>34.72</v>
          </cell>
        </row>
        <row r="444">
          <cell r="A444" t="str">
            <v/>
          </cell>
        </row>
        <row r="445">
          <cell r="A445" t="str">
            <v>04.04.120</v>
          </cell>
          <cell r="B445" t="str">
            <v>FORNECIMENTO E ESPALHAMENTO DE AREIA AMARELA, INCLUSIVE CARGA, DESCARGA E TRANSPORTE (POSTO OBRA).</v>
          </cell>
          <cell r="C445" t="str">
            <v>m3</v>
          </cell>
          <cell r="D445">
            <v>37.979999999999997</v>
          </cell>
          <cell r="E445">
            <v>29.22</v>
          </cell>
        </row>
        <row r="446">
          <cell r="A446" t="str">
            <v/>
          </cell>
        </row>
        <row r="447">
          <cell r="A447" t="str">
            <v>04.04.130</v>
          </cell>
          <cell r="B447" t="str">
            <v>FORNECIMENTO E ESPALHAMENTO DE PO DE PEDRA INCLUSIVE CARGA, DESCARGA E TRANSPORTE(POSTO OBRA).</v>
          </cell>
          <cell r="C447" t="str">
            <v>m3</v>
          </cell>
          <cell r="D447">
            <v>41.23</v>
          </cell>
          <cell r="E447">
            <v>31.72</v>
          </cell>
        </row>
        <row r="448">
          <cell r="A448" t="str">
            <v/>
          </cell>
        </row>
        <row r="449">
          <cell r="A449" t="str">
            <v>05.00.000</v>
          </cell>
          <cell r="B449" t="str">
            <v>TRABALHOS EM TERRA</v>
          </cell>
        </row>
        <row r="450">
          <cell r="A450" t="str">
            <v/>
          </cell>
        </row>
        <row r="451">
          <cell r="A451" t="str">
            <v>05.01.010</v>
          </cell>
          <cell r="B451" t="str">
            <v>ESCAVACAO MANUAL EM TERRA ATE 1,50 M DE PROFUNDIDADE, SEM ESCORAMENTO.</v>
          </cell>
          <cell r="C451" t="str">
            <v>m3</v>
          </cell>
          <cell r="D451">
            <v>13.98</v>
          </cell>
          <cell r="E451">
            <v>10.76</v>
          </cell>
        </row>
        <row r="452">
          <cell r="A452" t="str">
            <v/>
          </cell>
        </row>
        <row r="453">
          <cell r="A453" t="str">
            <v>05.01.020</v>
          </cell>
          <cell r="B453" t="str">
            <v>ESCAVACAO MANUAL EM TERRA ATE 1,50 M DE PROFUNDIDADE, SEM ESCORAMENTO (SERVICO NOTURNO).</v>
          </cell>
          <cell r="C453" t="str">
            <v>m3</v>
          </cell>
          <cell r="D453">
            <v>16.78</v>
          </cell>
          <cell r="E453">
            <v>12.91</v>
          </cell>
        </row>
        <row r="454">
          <cell r="A454" t="str">
            <v/>
          </cell>
        </row>
        <row r="455">
          <cell r="A455" t="str">
            <v>05.01.030</v>
          </cell>
          <cell r="B455" t="str">
            <v>ESCAVACAO MANUAL EM TERRA ENTRE 1,50 A 3,0M DE PROFUNDIDADE, SEM ESCORAMENTO.</v>
          </cell>
          <cell r="C455" t="str">
            <v>m3</v>
          </cell>
          <cell r="D455">
            <v>22.88</v>
          </cell>
          <cell r="E455">
            <v>17.600000000000001</v>
          </cell>
        </row>
        <row r="456">
          <cell r="A456" t="str">
            <v/>
          </cell>
        </row>
        <row r="457">
          <cell r="A457" t="str">
            <v>05.01.040</v>
          </cell>
          <cell r="B457" t="str">
            <v>ESCAVACAO MANUAL EM TERRA ENTRE 1,50 A 3,0M DE PROFUNDIDADE, SEM ESCORAMENTO(SERVICO NOTURNO).</v>
          </cell>
          <cell r="C457" t="str">
            <v>m3</v>
          </cell>
          <cell r="D457">
            <v>27.45</v>
          </cell>
          <cell r="E457">
            <v>21.12</v>
          </cell>
        </row>
        <row r="458">
          <cell r="A458" t="str">
            <v/>
          </cell>
        </row>
        <row r="459">
          <cell r="A459" t="str">
            <v>05.01.050</v>
          </cell>
          <cell r="B459" t="str">
            <v>ESCAVACAO MANUAL EM TERRA ENTRE 3,00 A 4,0M DE PROFUNDIDADE, SEM ESCORAMENTO.</v>
          </cell>
          <cell r="C459" t="str">
            <v>m3</v>
          </cell>
          <cell r="D459">
            <v>24.66</v>
          </cell>
          <cell r="E459">
            <v>18.97</v>
          </cell>
        </row>
        <row r="460">
          <cell r="A460" t="str">
            <v/>
          </cell>
        </row>
        <row r="461">
          <cell r="A461" t="str">
            <v>05.01.060</v>
          </cell>
          <cell r="B461" t="str">
            <v>ESCAVACAO MANUAL EM TERRA ENTRE 3,00 A 4,0M DE PROFUNDIDADE, SEM ESCORAMENTO(SERVICO NOTURNO).</v>
          </cell>
          <cell r="C461" t="str">
            <v>m3</v>
          </cell>
          <cell r="D461">
            <v>29.6</v>
          </cell>
          <cell r="E461">
            <v>22.77</v>
          </cell>
        </row>
        <row r="462">
          <cell r="A462" t="str">
            <v/>
          </cell>
        </row>
        <row r="463">
          <cell r="A463" t="str">
            <v>05.01.070</v>
          </cell>
          <cell r="B463" t="str">
            <v>ESCAVACAO MANUAL EM MOLEDO OU PICARRA ATE 1,50M DE PROFUNDIDADE, SEM ESCORAMENTO.</v>
          </cell>
          <cell r="C463" t="str">
            <v>m3</v>
          </cell>
          <cell r="D463">
            <v>21.61</v>
          </cell>
          <cell r="E463">
            <v>16.63</v>
          </cell>
        </row>
        <row r="464">
          <cell r="A464" t="str">
            <v/>
          </cell>
        </row>
        <row r="465">
          <cell r="A465" t="str">
            <v>05.01.080</v>
          </cell>
          <cell r="B465" t="str">
            <v>ESCAVACAO MANUAL EM MOLEDO OU PICARRA ENTRE 1,50 A 3,0M DE PROFUNDIDADE, SEM ESCORAMENTO.</v>
          </cell>
          <cell r="C465" t="str">
            <v>m3</v>
          </cell>
          <cell r="D465">
            <v>27.78</v>
          </cell>
          <cell r="E465">
            <v>21.37</v>
          </cell>
        </row>
        <row r="466">
          <cell r="A466" t="str">
            <v/>
          </cell>
        </row>
        <row r="467">
          <cell r="A467" t="str">
            <v>05.01.081</v>
          </cell>
          <cell r="B467" t="str">
            <v>ESCAVAÇÃO MANUAL DE VALA EM MATERIAL DE 2A. CATEGORIA, COM USO DE EXPLOSIVOS E PERFURAÇÃO MECÂNICA, PRONFUNDIDADE ATÉ 2M.</v>
          </cell>
          <cell r="C467" t="str">
            <v>m3</v>
          </cell>
          <cell r="D467">
            <v>44.92</v>
          </cell>
          <cell r="E467">
            <v>34.56</v>
          </cell>
        </row>
        <row r="468">
          <cell r="A468" t="str">
            <v/>
          </cell>
        </row>
        <row r="469">
          <cell r="A469" t="str">
            <v>05.01.082</v>
          </cell>
          <cell r="B469" t="str">
            <v>ESCAVAÇÃO MAUNAL DE VALA EM ROCHA DE 3ª CATEGORIA, COM USO DE EXPLOSIVOS E PERFURAÇÃO MANUAL, PROFUNDIDADE ATÉ 2M.</v>
          </cell>
          <cell r="C469" t="str">
            <v>m3</v>
          </cell>
          <cell r="D469">
            <v>153.93</v>
          </cell>
          <cell r="E469">
            <v>118.41</v>
          </cell>
        </row>
        <row r="470">
          <cell r="A470" t="str">
            <v/>
          </cell>
        </row>
        <row r="471">
          <cell r="A471" t="str">
            <v>05.01.083</v>
          </cell>
          <cell r="B471" t="str">
            <v>ESCAVAÇÃO MANUAL DE VALA EM ROCHA DE 3ª CATEGORIA, COM USO DE EXPLOSIVOS E PERFURAÇÕES MECÂNICA, PROFUNDIDADE ATÉ 2M.</v>
          </cell>
          <cell r="C471" t="str">
            <v>m3</v>
          </cell>
          <cell r="D471">
            <v>108.94</v>
          </cell>
          <cell r="E471">
            <v>83.8</v>
          </cell>
        </row>
        <row r="472">
          <cell r="A472" t="str">
            <v/>
          </cell>
        </row>
        <row r="473">
          <cell r="A473" t="str">
            <v>05.01.084</v>
          </cell>
          <cell r="B473" t="str">
            <v>ESCAVAÇÃO MANUAL EM MATERIAL DE 2ª CATEGORIA SEM USO DE EXPLOSIVOS , PROFUNDIDADE ATÉ 1,50M.</v>
          </cell>
          <cell r="C473" t="str">
            <v>m3</v>
          </cell>
          <cell r="D473">
            <v>30.49</v>
          </cell>
          <cell r="E473">
            <v>23.46</v>
          </cell>
        </row>
        <row r="474">
          <cell r="A474" t="str">
            <v/>
          </cell>
        </row>
        <row r="475">
          <cell r="A475" t="str">
            <v>05.01.090</v>
          </cell>
          <cell r="B475" t="str">
            <v>ESCAVACAO MECANICA DE VALA EM MATERIAL DE PRIMEIRA CATEGORIA ATE 1,50M DE PROFUNDIDADE, SEM ESCORAMENTO.</v>
          </cell>
          <cell r="C475" t="str">
            <v>m3</v>
          </cell>
          <cell r="D475">
            <v>5.08</v>
          </cell>
          <cell r="E475">
            <v>3.91</v>
          </cell>
        </row>
        <row r="476">
          <cell r="A476" t="str">
            <v/>
          </cell>
        </row>
        <row r="477">
          <cell r="A477" t="str">
            <v>05.01.100</v>
          </cell>
          <cell r="B477" t="str">
            <v>ESCAVACAO MECANICA DE VALA EM MATERIAL DE PRIMEIRA CATEGORIA ATE 3,00M DE PROFUNDIDADE, SEM ESCORAMENTO.</v>
          </cell>
          <cell r="C477" t="str">
            <v>m3</v>
          </cell>
          <cell r="D477">
            <v>6.11</v>
          </cell>
          <cell r="E477">
            <v>4.7</v>
          </cell>
        </row>
        <row r="478">
          <cell r="A478" t="str">
            <v/>
          </cell>
        </row>
        <row r="479">
          <cell r="A479" t="str">
            <v>05.01.110</v>
          </cell>
          <cell r="B479" t="str">
            <v>ESCAVACAO MECANICA DE VALA EM MATERIAL DE PRIMEIRA CATEGORIA ATE 4,00M DE PROFUNDIDADE, SEM ESCORAMENTO.</v>
          </cell>
          <cell r="C479" t="str">
            <v>m3</v>
          </cell>
          <cell r="D479">
            <v>6.77</v>
          </cell>
          <cell r="E479">
            <v>5.21</v>
          </cell>
        </row>
        <row r="480">
          <cell r="A480" t="str">
            <v/>
          </cell>
        </row>
        <row r="481">
          <cell r="A481" t="str">
            <v>05.01.120</v>
          </cell>
          <cell r="B481" t="str">
            <v>ESCAVACAO MECANICA DE MATERIAL DE PRIMEIRA CATEGORIA, PROVENIENTE DE CORTE DE SUBLEITO.</v>
          </cell>
          <cell r="C481" t="str">
            <v>m3</v>
          </cell>
          <cell r="D481">
            <v>2.27</v>
          </cell>
          <cell r="E481">
            <v>1.75</v>
          </cell>
        </row>
        <row r="482">
          <cell r="A482" t="str">
            <v/>
          </cell>
        </row>
        <row r="483">
          <cell r="A483" t="str">
            <v>05.01.130</v>
          </cell>
          <cell r="B483" t="str">
            <v>ESCAVACAO E CARGA MECANICAS DE MATERIAL DE PRIMEIRA CATEGORIA, PROVENIENTE DE CORTE DE TERRENO NATURAL PARA OBRAS CIVIS.</v>
          </cell>
          <cell r="C483" t="str">
            <v>m3</v>
          </cell>
          <cell r="D483">
            <v>4.3600000000000003</v>
          </cell>
          <cell r="E483">
            <v>3.36</v>
          </cell>
        </row>
        <row r="484">
          <cell r="A484" t="str">
            <v/>
          </cell>
        </row>
        <row r="485">
          <cell r="A485" t="str">
            <v>05.01.140</v>
          </cell>
          <cell r="B485" t="str">
            <v>ESCAVACAO E CARGA MECANICAS DE MATERIAL DE PRIMEIRA CATEGORIA, PROVENIENTE DE CORTE DE SUBLEITO.</v>
          </cell>
          <cell r="C485" t="str">
            <v>m3</v>
          </cell>
          <cell r="D485">
            <v>3.92</v>
          </cell>
          <cell r="E485">
            <v>3.02</v>
          </cell>
        </row>
        <row r="486">
          <cell r="A486" t="str">
            <v/>
          </cell>
        </row>
        <row r="487">
          <cell r="A487" t="str">
            <v>05.01.150</v>
          </cell>
          <cell r="B487" t="str">
            <v>ESCAVACAO E CARGA MECANICAS DE MATERIAL DE PRIMEIRA CATEGORIA, PROVENIENTE DE CORTE DE SUBLEITO , E AINDA TRANSPORTE COM D.M.T. 0,2 KM.</v>
          </cell>
          <cell r="C487" t="str">
            <v>m3</v>
          </cell>
          <cell r="D487">
            <v>6.74</v>
          </cell>
          <cell r="E487">
            <v>5.19</v>
          </cell>
        </row>
        <row r="488">
          <cell r="A488" t="str">
            <v/>
          </cell>
        </row>
        <row r="489">
          <cell r="A489" t="str">
            <v>05.01.160</v>
          </cell>
          <cell r="B489" t="str">
            <v>ESCAVACAO E CARGA MECANICAS DE MATERIAL DE PRIMEIRA CATEGORIA, PROVENIENTE DE CORTE DE SUBLEITO, E AINDA TRANSPORTE COM D.M.T.2 KM.</v>
          </cell>
          <cell r="C489" t="str">
            <v>m3</v>
          </cell>
          <cell r="D489">
            <v>8</v>
          </cell>
          <cell r="E489">
            <v>6.16</v>
          </cell>
        </row>
        <row r="490">
          <cell r="A490" t="str">
            <v/>
          </cell>
        </row>
        <row r="491">
          <cell r="A491" t="str">
            <v>05.01.170</v>
          </cell>
          <cell r="B491" t="str">
            <v>ESCAVACAO E CARGA MECANICAS DE MATERIAL DE PRIMEIRA CATEGORIA, PROVENIENTE DE CORTE DE SUBLEITO, E AINDA TRANSPORTE COM D.M.T.4 KM.</v>
          </cell>
          <cell r="C491" t="str">
            <v>m3</v>
          </cell>
          <cell r="D491">
            <v>11.42</v>
          </cell>
          <cell r="E491">
            <v>8.7899999999999991</v>
          </cell>
        </row>
        <row r="492">
          <cell r="A492" t="str">
            <v/>
          </cell>
        </row>
        <row r="493">
          <cell r="A493" t="str">
            <v>05.01.180</v>
          </cell>
          <cell r="B493" t="str">
            <v>ESCAVACAO E CARGA MECANICAS DE MATERIAL DE PRIMEIRA CATEGORIA, PROVENIENTE DE CORTE DE SUBLEITO, E AINDA TRANSPORTE COM D.M.T.6 KM.</v>
          </cell>
          <cell r="C493" t="str">
            <v>m3</v>
          </cell>
          <cell r="D493">
            <v>13.91</v>
          </cell>
          <cell r="E493">
            <v>10.7</v>
          </cell>
        </row>
        <row r="494">
          <cell r="A494" t="str">
            <v/>
          </cell>
        </row>
        <row r="495">
          <cell r="A495" t="str">
            <v>05.01.190</v>
          </cell>
          <cell r="B495" t="str">
            <v>ESCAVACAO E CARGA MECANICAS DE MATERIAL DE PRIMEIRA CATEGORIA, PROVENIENTE DE CORTE DE SUBLEITO,E AINDA TRANSPORTE COM D.M.T.8 KM.</v>
          </cell>
          <cell r="C495" t="str">
            <v>m3</v>
          </cell>
          <cell r="D495">
            <v>16.41</v>
          </cell>
          <cell r="E495">
            <v>12.63</v>
          </cell>
        </row>
        <row r="496">
          <cell r="A496" t="str">
            <v/>
          </cell>
        </row>
        <row r="497">
          <cell r="A497" t="str">
            <v>05.01.500</v>
          </cell>
          <cell r="B497" t="str">
            <v>DESMONTE DE ROCHA DURA INCLUINDO PERFURAÇÃO COM PERFURATRIZ, COMPRESSOR E ARGAMASSA EXPANSIVA, CAIMEX OU SIMILAR.</v>
          </cell>
          <cell r="C497" t="str">
            <v>m3</v>
          </cell>
          <cell r="D497">
            <v>121.61</v>
          </cell>
          <cell r="E497">
            <v>93.55</v>
          </cell>
        </row>
        <row r="498">
          <cell r="A498" t="str">
            <v/>
          </cell>
        </row>
        <row r="499">
          <cell r="A499" t="str">
            <v>05.02.010</v>
          </cell>
          <cell r="B499" t="str">
            <v>REATERRO SEM APILOAMENTO, COM APROVEITAMENTO DO MATERIAL ESCAVADO.</v>
          </cell>
          <cell r="C499" t="str">
            <v>m3</v>
          </cell>
          <cell r="D499">
            <v>3.18</v>
          </cell>
          <cell r="E499">
            <v>2.4500000000000002</v>
          </cell>
        </row>
        <row r="500">
          <cell r="A500" t="str">
            <v/>
          </cell>
        </row>
        <row r="501">
          <cell r="A501" t="str">
            <v>05.02.020</v>
          </cell>
          <cell r="B501" t="str">
            <v>REATERRO APILOADO DE VALAS EM CAMADAS DE 20CM DE ESPESSURA , COM APROVEITAMENTO DO MATERIAL ESCAVADO.</v>
          </cell>
          <cell r="C501" t="str">
            <v>m3</v>
          </cell>
          <cell r="D501">
            <v>19.07</v>
          </cell>
          <cell r="E501">
            <v>14.67</v>
          </cell>
        </row>
        <row r="502">
          <cell r="A502" t="str">
            <v/>
          </cell>
        </row>
        <row r="503">
          <cell r="A503" t="str">
            <v>05.02.030</v>
          </cell>
          <cell r="B503" t="str">
            <v>ESPALHAMENTO DE MATERIAL PARA SIMPLES REGULARIZACAO DO TERRENO.</v>
          </cell>
          <cell r="C503" t="str">
            <v>m3</v>
          </cell>
          <cell r="D503">
            <v>0.94</v>
          </cell>
          <cell r="E503">
            <v>0.73</v>
          </cell>
        </row>
        <row r="504">
          <cell r="A504" t="str">
            <v/>
          </cell>
        </row>
        <row r="505">
          <cell r="A505" t="str">
            <v>05.02.040</v>
          </cell>
          <cell r="B505" t="str">
            <v>EXECUCAO DE ATERRO ABRANGENDO ESPALHAMENTO, HOMOGENEIZACAO , UMEDECIMENTO E COMPACTACAO MANUAL EM CAMADAS DE 20 CM DE ESPESSURA, INCLUSIVE O FORNECIMENTO DO BARRO PROVENIENTE DE JAZIDA A UMA DISTANCIA MAXIMA DE 12 KM .</v>
          </cell>
          <cell r="C505" t="str">
            <v>m3</v>
          </cell>
          <cell r="D505">
            <v>41.74</v>
          </cell>
          <cell r="E505">
            <v>32.11</v>
          </cell>
        </row>
        <row r="506">
          <cell r="A506" t="str">
            <v/>
          </cell>
        </row>
        <row r="507">
          <cell r="A507" t="str">
            <v>05.02.050</v>
          </cell>
          <cell r="B507" t="str">
            <v>EXECUCAO DE ATERRO ABRANGENDO ESPALHAMENTO, HOMOGENEIZACAO , UMEDECIMENTO E COMPACTACAO MANUAL EM CAMADAS DE 20 CM DE ESPESSURA, INCLUSIVE O FORNECIMENTO DO BARRO PROVENIENTE DE JAZIDA A UMA DISTANCIA MAXIMA DE 20 KM .</v>
          </cell>
          <cell r="C507" t="str">
            <v>m3</v>
          </cell>
          <cell r="D507">
            <v>51.66</v>
          </cell>
          <cell r="E507">
            <v>39.74</v>
          </cell>
        </row>
        <row r="508">
          <cell r="A508" t="str">
            <v/>
          </cell>
        </row>
        <row r="509">
          <cell r="A509" t="str">
            <v>05.02.060</v>
          </cell>
          <cell r="B509" t="str">
            <v>EXECUCAO DE ATERRO ABRANGENDO ESPALHAMENTO , HOMOGENEIZACAO,UMEDECIMENTO E COMPACTACAO MECANICA EM CAMADAS DE 20 CM DE ESPESSURA , INCLUSIVE O FORNECIMENTO DO BARRO PROVENIENTE DE JAZIDA A UMA DISTANCIA MAXIMA DE 12 KM .</v>
          </cell>
          <cell r="C509" t="str">
            <v>m3</v>
          </cell>
          <cell r="D509">
            <v>33.18</v>
          </cell>
          <cell r="E509">
            <v>25.53</v>
          </cell>
        </row>
        <row r="510">
          <cell r="A510" t="str">
            <v/>
          </cell>
        </row>
        <row r="511">
          <cell r="A511" t="str">
            <v>05.02.070</v>
          </cell>
          <cell r="B511" t="str">
            <v>EXECUCAO DE ATERRO ABRANGENDO ESPALHAMENTO , HOMOGENEIZACAO , UMEDECIMENTO E COMPACTACAO MECANICA EM CAMADAS DE 20 CM DE ESPESSURA,IN CLUSIVE O FORNECIMENTO DO BARRO PROVENIENTE DE JAZIDA A UMA DISTANCIA MAXIMA DE 20 KM .</v>
          </cell>
          <cell r="C511" t="str">
            <v>m3</v>
          </cell>
          <cell r="D511">
            <v>43.44</v>
          </cell>
          <cell r="E511">
            <v>33.42</v>
          </cell>
        </row>
        <row r="512">
          <cell r="A512" t="str">
            <v/>
          </cell>
        </row>
        <row r="513">
          <cell r="A513" t="str">
            <v>05.02.080</v>
          </cell>
          <cell r="B513" t="str">
            <v>ATERRO COM AREIA EM CAMADAS DE ATE 40 CM DE ALTURA , UTILIZANDO-SE O PROCESSO MECANICO LEVE PARA A COMPACTACAO,INCLUSIVE CARGA,DESCARGA E TRANSPORTE (POSTO OBRA)</v>
          </cell>
          <cell r="C513" t="str">
            <v>m3</v>
          </cell>
          <cell r="D513">
            <v>45.33</v>
          </cell>
          <cell r="E513">
            <v>34.869999999999997</v>
          </cell>
        </row>
        <row r="514">
          <cell r="A514" t="str">
            <v/>
          </cell>
        </row>
        <row r="515">
          <cell r="A515" t="str">
            <v>05.02.090</v>
          </cell>
          <cell r="B515" t="str">
            <v>APILOAMENTO MANUAL DE VALAS EM CAMADAS DE 20 CM DE ESPESSURA.</v>
          </cell>
          <cell r="C515" t="str">
            <v>m3</v>
          </cell>
          <cell r="D515">
            <v>15.89</v>
          </cell>
          <cell r="E515">
            <v>12.23</v>
          </cell>
        </row>
        <row r="516">
          <cell r="A516" t="str">
            <v/>
          </cell>
        </row>
        <row r="517">
          <cell r="A517" t="str">
            <v>05.02.100</v>
          </cell>
          <cell r="B517" t="str">
            <v>COMPACTACAO MECANICA DE ATERRO A 100 POR CENTO DO PROCTOR NORMAL, MEDIDO NA SECAO, INCLUSIVE ESPALHAMENTO,UMEDECIMENTO E HOMOGENEIZACAO.</v>
          </cell>
          <cell r="C517" t="str">
            <v>m3</v>
          </cell>
          <cell r="D517">
            <v>3.02</v>
          </cell>
          <cell r="E517">
            <v>2.33</v>
          </cell>
        </row>
        <row r="518">
          <cell r="A518" t="str">
            <v/>
          </cell>
        </row>
        <row r="519">
          <cell r="A519" t="str">
            <v>05.02.110</v>
          </cell>
          <cell r="B519" t="str">
            <v>EXECUÇÃO DE ATERRO COM BARRO. UTILIZANDO-SE O PROCESSO MECÂNICO LEVE DE COMPACTAÇÃO,INCLUSIVE CARGA, DESCARGA E TRANSPORTE (POSTO OBRA)</v>
          </cell>
          <cell r="C519" t="str">
            <v>m3</v>
          </cell>
          <cell r="D519">
            <v>31.09</v>
          </cell>
          <cell r="E519">
            <v>23.92</v>
          </cell>
        </row>
        <row r="520">
          <cell r="A520" t="str">
            <v/>
          </cell>
        </row>
        <row r="521">
          <cell r="A521" t="str">
            <v>05.02.120</v>
          </cell>
          <cell r="B521" t="str">
            <v>ATERRO UTILIZANDO SOLO CIMENTO PARA FUNDACOES(TRACO 1:20)ABRANGENDO ESPALHAMENTO HOMOGEINIZACAO,UMEDECIMENTO E COMPACTACAO MANUAL COM SOQUETE DE 30 KG EM CAMADAS SUCESSIVAS DE 20 CM DE ESPESSURA, INCLUSIVE FORNECIMENTO DO MATERIAL PROVENIENTE DE JAZIDA A</v>
          </cell>
          <cell r="C521" t="str">
            <v>m3</v>
          </cell>
          <cell r="D521">
            <v>134.30000000000001</v>
          </cell>
          <cell r="E521">
            <v>103.31</v>
          </cell>
        </row>
        <row r="522">
          <cell r="A522" t="str">
            <v/>
          </cell>
        </row>
        <row r="523">
          <cell r="A523" t="str">
            <v>05.02.130</v>
          </cell>
          <cell r="B523" t="str">
            <v>ATERRO UTILIZANDO SOLO CIMENTO PARA FUNDACOES(TRACO 1:30)ABRANGENDO ESPALHAMENTO HOMOGEINIZACAO,UMEDECIMENTO E COMPACTACAO MANUAL COM SOQUETE DE 30 KG EM CAMADAS SUCESSIVAS DE 20 CM DE ESPESSURA, INCLUSIVE FORNECIMENTO DO MATERIAL PROVENIENTE DE JAZIDA A</v>
          </cell>
          <cell r="C523" t="str">
            <v>m3</v>
          </cell>
          <cell r="D523">
            <v>120.88</v>
          </cell>
          <cell r="E523">
            <v>92.99</v>
          </cell>
        </row>
        <row r="524">
          <cell r="A524" t="str">
            <v/>
          </cell>
        </row>
        <row r="525">
          <cell r="A525" t="str">
            <v>05.02.140</v>
          </cell>
          <cell r="B525" t="str">
            <v>ATERRO UTILIZANDO SOLO CIMENTO PARA FUNDACOES(TRACO 1:20)ABRANGENDO ESPALHAMENTO HOMOGEINIZACAO,UMEDECIMENTO E COMPACTACAO MECANICA LEVE EM CAMADAS SUCESSIVAS DE 20 CM DE ESPESSURA,INCLUSIVE FORNECIMENTO DO MATERIAL PROVENIENTE DE JAZIDA A UMA DISTANCIA</v>
          </cell>
          <cell r="C525" t="str">
            <v>m3</v>
          </cell>
          <cell r="D525">
            <v>116.33</v>
          </cell>
          <cell r="E525">
            <v>89.49</v>
          </cell>
        </row>
        <row r="526">
          <cell r="A526" t="str">
            <v/>
          </cell>
        </row>
        <row r="527">
          <cell r="A527" t="str">
            <v>05.02.145</v>
          </cell>
          <cell r="B527" t="str">
            <v>ATERRO UTILIZANDO SOLO CIMENTO PARA FUNDAÇÕES (TRAÇO 1:25) ABRANGENDO ESPALHAMENTO, HOMOGEINIZAÇÃO, UMEDECIMENTO E COMPACTAÇÃO MECÂNICA LEVE EM CAMADAS SUCESSIVAS DE 20CM DE ESPESSURA, INCLUSIVE FORNECIMENTO DO MATERIAL PROVENIENTE DE JAZIDA A UMA DISTÂNC</v>
          </cell>
          <cell r="C527" t="str">
            <v>m3</v>
          </cell>
          <cell r="D527">
            <v>132.62</v>
          </cell>
          <cell r="E527">
            <v>102.02</v>
          </cell>
        </row>
        <row r="528">
          <cell r="A528" t="str">
            <v/>
          </cell>
        </row>
        <row r="529">
          <cell r="A529" t="str">
            <v>05.02.150</v>
          </cell>
          <cell r="B529" t="str">
            <v>ATERRO UTILIZANDO SOLO CIMENTO PARA FUNDACOES(TRACO 1:30)ABRANGENDO ESPALHAMENTO HOMOGEINIZACAO,UMEDECIMENTO E COMPACTACAO MECANICA LEVE EM CAMADAS SUCESSIVAS DE 20 CM DE ESPESSURA,INCLUSIVE FORNECIMENTO DO MATERIAL PROVENIENTE DE JAZIDA A UMA DISTANCIA M</v>
          </cell>
          <cell r="C529" t="str">
            <v>m3</v>
          </cell>
          <cell r="D529">
            <v>102.92</v>
          </cell>
          <cell r="E529">
            <v>79.17</v>
          </cell>
        </row>
        <row r="530">
          <cell r="A530" t="str">
            <v/>
          </cell>
        </row>
        <row r="531">
          <cell r="A531" t="str">
            <v>05.02.200</v>
          </cell>
          <cell r="B531" t="str">
            <v>EXECUCAO DE BASE COM BRITA GRADUADA ( CORRIDA) ABRANGENDO ESPALHAMENTO E COMPACTACAO DA MISTURA EM CAMADAS SUCESSIVAS COM 15CM DE ESPESSURA INCLUSIVE FORNECIMENTO DO MATERIAL (POSTO OBRA).</v>
          </cell>
          <cell r="C531" t="str">
            <v>m3</v>
          </cell>
          <cell r="D531">
            <v>80.709999999999994</v>
          </cell>
          <cell r="E531">
            <v>62.09</v>
          </cell>
        </row>
        <row r="532">
          <cell r="A532" t="str">
            <v/>
          </cell>
        </row>
        <row r="533">
          <cell r="A533" t="str">
            <v>05.03.010</v>
          </cell>
          <cell r="B533" t="str">
            <v>REGULARIZACAO MANUAL DE TERRENO NATURAL, CORTE OU ATERRO ATE 20 CM DE ESPESSURA.</v>
          </cell>
          <cell r="C533" t="str">
            <v>m2</v>
          </cell>
          <cell r="D533">
            <v>1.58</v>
          </cell>
          <cell r="E533">
            <v>1.22</v>
          </cell>
        </row>
        <row r="534">
          <cell r="A534" t="str">
            <v/>
          </cell>
        </row>
        <row r="535">
          <cell r="A535" t="str">
            <v>05.03.020</v>
          </cell>
          <cell r="B535" t="str">
            <v>REGULARIZACAO MECANICA DE TERRENO NATURAL, CORTE OU ATERRO ATE 20 CM DE ESPESSURA.</v>
          </cell>
          <cell r="C535" t="str">
            <v>m2</v>
          </cell>
          <cell r="D535">
            <v>0.68</v>
          </cell>
          <cell r="E535">
            <v>0.53</v>
          </cell>
        </row>
        <row r="536">
          <cell r="A536" t="str">
            <v/>
          </cell>
        </row>
        <row r="537">
          <cell r="A537" t="str">
            <v>05.03.030</v>
          </cell>
          <cell r="B537" t="str">
            <v>REGULARIZACAO DE TALUDE COM CORTE OU ATERRO ATE 20 CM DE ESPESSURA.</v>
          </cell>
          <cell r="C537" t="str">
            <v>m2</v>
          </cell>
          <cell r="D537">
            <v>3.18</v>
          </cell>
          <cell r="E537">
            <v>2.4500000000000002</v>
          </cell>
        </row>
        <row r="538">
          <cell r="A538" t="str">
            <v/>
          </cell>
        </row>
        <row r="539">
          <cell r="A539" t="str">
            <v>05.04.010</v>
          </cell>
          <cell r="B539" t="str">
            <v>CONTENÇÃO TIPO RIP-RAP COM UTILIZAÇÃO DE SOLO-CIMENTO, TRAÇO 1:18, EM VOLUME, COM SACO DE NYLON, INCL. FORNECIMENTO DE AGREGADOS (BARRO/SAIBRO/AREIA), TRANSPORTE, CARGA E DESCARGA COM DMT 10KM.</v>
          </cell>
          <cell r="C539" t="str">
            <v>m3</v>
          </cell>
          <cell r="D539">
            <v>180.02</v>
          </cell>
          <cell r="E539">
            <v>138.47999999999999</v>
          </cell>
        </row>
        <row r="540">
          <cell r="A540" t="str">
            <v/>
          </cell>
        </row>
        <row r="541">
          <cell r="A541" t="str">
            <v>06.00.000</v>
          </cell>
          <cell r="B541" t="str">
            <v>ESTRUTURA DE CONCRETO</v>
          </cell>
        </row>
        <row r="542">
          <cell r="A542" t="str">
            <v/>
          </cell>
        </row>
        <row r="543">
          <cell r="A543" t="str">
            <v>06.01.010</v>
          </cell>
          <cell r="B543" t="str">
            <v>FORMAS PARA CONCRETO ARMADO EM FUNDACOES, UTILIZANDO TABUAS DE 1 X 12 POL., INCLUSIVE ESCORAMENTO.</v>
          </cell>
          <cell r="C543" t="str">
            <v>m2</v>
          </cell>
          <cell r="D543">
            <v>56.08</v>
          </cell>
          <cell r="E543">
            <v>43.14</v>
          </cell>
        </row>
        <row r="544">
          <cell r="A544" t="str">
            <v/>
          </cell>
        </row>
        <row r="545">
          <cell r="A545" t="str">
            <v>06.01.015</v>
          </cell>
          <cell r="B545" t="str">
            <v>FORMAS PARA CONCRETO ARMADO EM FUNDACOES, COM CHAPAS DE MADEIRA COMPENSADA TIPO RESINADA DE 12MM, INCLUSIVE ESCORAMENTO.</v>
          </cell>
          <cell r="C545" t="str">
            <v>m2</v>
          </cell>
          <cell r="D545">
            <v>42.39</v>
          </cell>
          <cell r="E545">
            <v>32.61</v>
          </cell>
        </row>
        <row r="546">
          <cell r="A546" t="str">
            <v/>
          </cell>
        </row>
        <row r="547">
          <cell r="A547" t="str">
            <v>06.01.020</v>
          </cell>
          <cell r="B547" t="str">
            <v>FORMA PARA CONCRETO ARMADO EM LAJES, COM CHAPAS DE MADEIRA COMPENSADA TIPO RESINADA DE 12 MM, INCLUSIVE ESCORAMENTO.</v>
          </cell>
          <cell r="C547" t="str">
            <v>m2</v>
          </cell>
          <cell r="D547">
            <v>56.14</v>
          </cell>
          <cell r="E547">
            <v>43.19</v>
          </cell>
        </row>
        <row r="548">
          <cell r="A548" t="str">
            <v/>
          </cell>
        </row>
        <row r="549">
          <cell r="A549" t="str">
            <v>06.01.025</v>
          </cell>
          <cell r="B549" t="str">
            <v>FORMAS PARA CONCRETO ARMADO EM VIGAS, COM CHAPAS DE MADEIRA COMPENSADA RESINADA DE 12 MM, INCLUSIVE ESCORAMENTO.</v>
          </cell>
          <cell r="C549" t="str">
            <v>m2</v>
          </cell>
          <cell r="D549">
            <v>73.64</v>
          </cell>
          <cell r="E549">
            <v>56.65</v>
          </cell>
        </row>
        <row r="550">
          <cell r="A550" t="str">
            <v/>
          </cell>
        </row>
        <row r="551">
          <cell r="A551" t="str">
            <v>06.01.030</v>
          </cell>
          <cell r="B551" t="str">
            <v>FORMA PARA CONCRETO ARMADO EM PILARES,COM CHAPAS EM MADEIRA COMPENSADA TIPO RESINADA DE 12 MM, INCLUSIVE ESCORAMENTO.</v>
          </cell>
          <cell r="C551" t="str">
            <v>m2</v>
          </cell>
          <cell r="D551">
            <v>76.709999999999994</v>
          </cell>
          <cell r="E551">
            <v>59.01</v>
          </cell>
        </row>
        <row r="552">
          <cell r="A552" t="str">
            <v/>
          </cell>
        </row>
        <row r="553">
          <cell r="A553" t="str">
            <v>06.01.055</v>
          </cell>
          <cell r="B553" t="str">
            <v>FORMAS PARA CONCRETO ARMADO EM QUALQUER TIPO DE ESTRUTURA, COM CHAPA DE MADEIRA COMPENSADA TIPO RESINADA DE 12 MM,INCLUSIVE ESCORAMENTO.</v>
          </cell>
          <cell r="C553" t="str">
            <v>m2</v>
          </cell>
          <cell r="D553">
            <v>70.87</v>
          </cell>
          <cell r="E553">
            <v>54.52</v>
          </cell>
        </row>
        <row r="554">
          <cell r="A554" t="str">
            <v/>
          </cell>
        </row>
        <row r="555">
          <cell r="A555" t="str">
            <v>06.01.060</v>
          </cell>
          <cell r="B555" t="str">
            <v>FORMAS PARA CONCRETO APARENTE ARMADO EM LAJES COM CHAPAS DE MADEIRA COMPENSADA TIPO PLASTIFICADA DE 12MM, INCLUSIVE ESCORAMENTO.</v>
          </cell>
          <cell r="C555" t="str">
            <v>m2</v>
          </cell>
          <cell r="D555">
            <v>60.76</v>
          </cell>
          <cell r="E555">
            <v>46.74</v>
          </cell>
        </row>
        <row r="556">
          <cell r="A556" t="str">
            <v/>
          </cell>
        </row>
        <row r="557">
          <cell r="A557" t="str">
            <v>06.01.070</v>
          </cell>
          <cell r="B557" t="str">
            <v>FORMAS PARA CONCRETO APARENTE ARMADO EM VIGAS COM CHAPAS DE MADEIRA COMPENSADA TIPO PLASTIFICADA DE 12MM, INCLUSIVE ESCORAMENTO.</v>
          </cell>
          <cell r="C557" t="str">
            <v>m2</v>
          </cell>
          <cell r="D557">
            <v>80.62</v>
          </cell>
          <cell r="E557">
            <v>62.02</v>
          </cell>
        </row>
        <row r="558">
          <cell r="A558" t="str">
            <v/>
          </cell>
        </row>
        <row r="559">
          <cell r="A559" t="str">
            <v>06.01.080</v>
          </cell>
          <cell r="B559" t="str">
            <v>FORMAS PARA CONCRETO APARENTE ARMADO EM PILARES, COM CHAPAS DE MADEIRA COMPENSADA TIPO PLASTIFICADA DE 12MM, INCLUSIVE ESCORAMENTO.</v>
          </cell>
          <cell r="C559" t="str">
            <v>m2</v>
          </cell>
          <cell r="D559">
            <v>83.69</v>
          </cell>
          <cell r="E559">
            <v>64.38</v>
          </cell>
        </row>
        <row r="560">
          <cell r="A560" t="str">
            <v/>
          </cell>
        </row>
        <row r="561">
          <cell r="A561" t="str">
            <v>06.01.090</v>
          </cell>
          <cell r="B561" t="str">
            <v>FORMAS PARA CONCRETO APARENTE ARMADO EM QUALQUER TIPO DE ESTRUTURA , COM CHAPAS DE MADEIRA COMPENSADA TIPO PLASTIFICADA DE 12MM , INCLUSIVE ESCORAMENTO.</v>
          </cell>
          <cell r="C561" t="str">
            <v>m2</v>
          </cell>
          <cell r="D561">
            <v>77.849999999999994</v>
          </cell>
          <cell r="E561">
            <v>59.89</v>
          </cell>
        </row>
        <row r="562">
          <cell r="A562" t="str">
            <v/>
          </cell>
        </row>
        <row r="563">
          <cell r="A563" t="str">
            <v>06.01.100</v>
          </cell>
          <cell r="B563" t="str">
            <v>ESCORAMENTO EM MADEIRA PARA VIGAS E LAJES DE EDIFICAÇÕES, UTILIZANDO BARROTE 3"X3", PREGO 2 1/2"X10 E TÁBUA DE 2,5X 20CM. CONSIDERADO TRÊS USOS E PÉ DIREITO ATÉ 3,50M.</v>
          </cell>
          <cell r="C563" t="str">
            <v>m2</v>
          </cell>
          <cell r="D563">
            <v>11.9</v>
          </cell>
          <cell r="E563">
            <v>9.16</v>
          </cell>
        </row>
        <row r="564">
          <cell r="A564" t="str">
            <v/>
          </cell>
        </row>
        <row r="565">
          <cell r="A565" t="str">
            <v>06.010.090</v>
          </cell>
          <cell r="B565" t="str">
            <v>EXCLUÍDO -  CÓDIGO COM ZERO A MAIS...</v>
          </cell>
          <cell r="C565" t="str">
            <v>m2</v>
          </cell>
        </row>
        <row r="566">
          <cell r="A566" t="str">
            <v/>
          </cell>
        </row>
        <row r="567">
          <cell r="A567" t="str">
            <v>06.02.020</v>
          </cell>
          <cell r="B567" t="str">
            <v>FERRO CORTADO, DOBRADO E COLOCADO NA FORMA,EM INFRA-ESTRUTURA(CA-50).</v>
          </cell>
          <cell r="C567" t="str">
            <v>Kg</v>
          </cell>
          <cell r="D567">
            <v>6.74</v>
          </cell>
          <cell r="E567">
            <v>5.19</v>
          </cell>
        </row>
        <row r="568">
          <cell r="A568" t="str">
            <v/>
          </cell>
        </row>
        <row r="569">
          <cell r="A569" t="str">
            <v>06.02.030</v>
          </cell>
          <cell r="B569" t="str">
            <v>FERRO CORTADO, DOBRADO E COLOCADO NA FORMA,EM INFRA-ESTRUTURA(CA-60).</v>
          </cell>
          <cell r="C569" t="str">
            <v>Kg</v>
          </cell>
          <cell r="D569">
            <v>7.46</v>
          </cell>
          <cell r="E569">
            <v>5.74</v>
          </cell>
        </row>
        <row r="570">
          <cell r="A570" t="str">
            <v/>
          </cell>
        </row>
        <row r="571">
          <cell r="A571" t="str">
            <v>06.02.050</v>
          </cell>
          <cell r="B571" t="str">
            <v>FERRO CORTADO, DOBRADO E COLOCADO NA FORMA,EM SUPER-ESTRUTURA(CA-50).</v>
          </cell>
          <cell r="C571" t="str">
            <v>Kg</v>
          </cell>
          <cell r="D571">
            <v>6.9</v>
          </cell>
          <cell r="E571">
            <v>5.31</v>
          </cell>
        </row>
        <row r="572">
          <cell r="A572" t="str">
            <v/>
          </cell>
        </row>
        <row r="573">
          <cell r="A573" t="str">
            <v>06.02.060</v>
          </cell>
          <cell r="B573" t="str">
            <v>FERRO CORTADO, DOBRADO E COLOCADO NA FORMA,EM SUPER-ESTRUTURA(CA-60).</v>
          </cell>
          <cell r="C573" t="str">
            <v>Kg</v>
          </cell>
          <cell r="D573">
            <v>7.61</v>
          </cell>
          <cell r="E573">
            <v>5.86</v>
          </cell>
        </row>
        <row r="574">
          <cell r="A574" t="str">
            <v/>
          </cell>
        </row>
        <row r="575">
          <cell r="A575" t="str">
            <v>06.02.070</v>
          </cell>
          <cell r="B575" t="str">
            <v>FORNECIMENTO E  EXECUÇÃO  DE ARMADURA EM TELA METÁLICA Q92 DE FIO 4,20MM, INCLUINDO CORTE E  MONTAGEM</v>
          </cell>
          <cell r="C575" t="str">
            <v>Kg</v>
          </cell>
          <cell r="D575">
            <v>7.41</v>
          </cell>
          <cell r="E575">
            <v>5.7</v>
          </cell>
        </row>
        <row r="576">
          <cell r="A576" t="str">
            <v/>
          </cell>
        </row>
        <row r="577">
          <cell r="A577" t="str">
            <v>06.02.071</v>
          </cell>
          <cell r="B577" t="str">
            <v>FORNECIMENTO E  EXECUÇÃO  DE ARMADURA EM TELA METÁLICA Q61 (15X15) DE FIO 3,40MM, INCLUINDO CORTE E  MONTAGEM</v>
          </cell>
          <cell r="C577" t="str">
            <v>Kg</v>
          </cell>
          <cell r="D577">
            <v>7.77</v>
          </cell>
          <cell r="E577">
            <v>5.98</v>
          </cell>
        </row>
        <row r="578">
          <cell r="A578" t="str">
            <v/>
          </cell>
        </row>
        <row r="579">
          <cell r="A579" t="str">
            <v>06.02.072</v>
          </cell>
          <cell r="B579" t="str">
            <v>FORNECIMENTO E  EXECUÇÃO  DE ARMADURA EM TELA METÁLICA Q75 (15X15) DE FIO 3,80MM, INCLUINDO CORTE E  MONTAGEM</v>
          </cell>
          <cell r="C579" t="str">
            <v>Kg</v>
          </cell>
          <cell r="D579">
            <v>7.11</v>
          </cell>
          <cell r="E579">
            <v>5.47</v>
          </cell>
        </row>
        <row r="580">
          <cell r="A580" t="str">
            <v/>
          </cell>
        </row>
        <row r="581">
          <cell r="A581" t="str">
            <v>06.03.010</v>
          </cell>
          <cell r="B581" t="str">
            <v>CONCRETO NAO ESTRUTURAL (1 4 8) PARA LASTROS DE PISOS E FUNDACOES, LANCADO E ADENSADO.</v>
          </cell>
          <cell r="C581" t="str">
            <v>m3</v>
          </cell>
          <cell r="D581">
            <v>303.16000000000003</v>
          </cell>
          <cell r="E581">
            <v>233.2</v>
          </cell>
        </row>
        <row r="582">
          <cell r="A582" t="str">
            <v/>
          </cell>
        </row>
        <row r="583">
          <cell r="A583" t="str">
            <v>06.03.020</v>
          </cell>
          <cell r="B583" t="str">
            <v>CONCRETO ESTRUTURAL, FCK 11 MPA, CONDICAO B (NBR-12655),LANCADO SOBRE O TERRENO OU EM FUNDACOES E ADENSADO.</v>
          </cell>
          <cell r="C583" t="str">
            <v>m3</v>
          </cell>
          <cell r="D583">
            <v>329.83</v>
          </cell>
          <cell r="E583">
            <v>253.72</v>
          </cell>
        </row>
        <row r="584">
          <cell r="A584" t="str">
            <v/>
          </cell>
        </row>
        <row r="585">
          <cell r="A585" t="str">
            <v>06.03.030</v>
          </cell>
          <cell r="B585" t="str">
            <v>CONCRETO ESTRUTURAL, FCK 13,5 MPA CONDICAO B (NBR-12655),LANCADO SOBRE O TERRENO OU EM FUNDACOES E ADENSADO.</v>
          </cell>
          <cell r="C585" t="str">
            <v>m3</v>
          </cell>
          <cell r="D585">
            <v>344.2</v>
          </cell>
          <cell r="E585">
            <v>264.77</v>
          </cell>
        </row>
        <row r="586">
          <cell r="A586" t="str">
            <v/>
          </cell>
        </row>
        <row r="587">
          <cell r="A587" t="str">
            <v>06.03.040</v>
          </cell>
          <cell r="B587" t="str">
            <v>CONCRETO ESTRUTURAL, FCK 15 MPA, CONDICAO B (NBR-12655),LANCADO SOBRE O TERRENO OU EM FUNDACOES E ADENSADO.</v>
          </cell>
          <cell r="C587" t="str">
            <v>m3</v>
          </cell>
          <cell r="D587">
            <v>349.31</v>
          </cell>
          <cell r="E587">
            <v>268.7</v>
          </cell>
        </row>
        <row r="588">
          <cell r="A588" t="str">
            <v/>
          </cell>
        </row>
        <row r="589">
          <cell r="A589" t="str">
            <v>06.03.050</v>
          </cell>
          <cell r="B589" t="str">
            <v>CONCRETO ESTRUTURAL, FCK 15 MPA, CONDICAO B (NBR-12655),LANCADO EM ESTRUTURAS E ADENSADO.</v>
          </cell>
          <cell r="C589" t="str">
            <v>m3</v>
          </cell>
          <cell r="D589">
            <v>387.56</v>
          </cell>
          <cell r="E589">
            <v>298.13</v>
          </cell>
        </row>
        <row r="590">
          <cell r="A590" t="str">
            <v/>
          </cell>
        </row>
        <row r="591">
          <cell r="A591" t="str">
            <v>06.03.060</v>
          </cell>
          <cell r="B591" t="str">
            <v>CONCRETO ESTRUTURAL, FCK 18 MPA, CONDICAO B (NBR-12655),LANCADO SOBRE O TERRENO OU EM FUNDACOES E ADENSADO.</v>
          </cell>
          <cell r="C591" t="str">
            <v>m3</v>
          </cell>
          <cell r="D591">
            <v>362.06</v>
          </cell>
          <cell r="E591">
            <v>278.51</v>
          </cell>
        </row>
        <row r="592">
          <cell r="A592" t="str">
            <v/>
          </cell>
        </row>
        <row r="593">
          <cell r="A593" t="str">
            <v>06.03.070</v>
          </cell>
          <cell r="B593" t="str">
            <v>CONCRETO ESTRUTURAL, FCK 18 MPA, CONDICAO B (NBR-12655),LANCADO EM ESTRUTURAS E ADENSADO.</v>
          </cell>
          <cell r="C593" t="str">
            <v>m3</v>
          </cell>
          <cell r="D593">
            <v>400.32</v>
          </cell>
          <cell r="E593">
            <v>307.94</v>
          </cell>
        </row>
        <row r="594">
          <cell r="A594" t="str">
            <v/>
          </cell>
        </row>
        <row r="595">
          <cell r="A595" t="str">
            <v>06.03.080</v>
          </cell>
          <cell r="B595" t="str">
            <v>CONCRETO ESTRUTURAL, FCK 20 MPA, CONDICAO B (NBR-12655),LANCADO SOBRE O TERRENO OU EM FUNDACOES E ADENSADO.</v>
          </cell>
          <cell r="C595" t="str">
            <v>m3</v>
          </cell>
          <cell r="D595">
            <v>370.04</v>
          </cell>
          <cell r="E595">
            <v>284.64999999999998</v>
          </cell>
        </row>
        <row r="596">
          <cell r="A596" t="str">
            <v/>
          </cell>
        </row>
        <row r="597">
          <cell r="A597" t="str">
            <v>06.03.090</v>
          </cell>
          <cell r="B597" t="str">
            <v>CONCRETO ESTRUTURAL, FCK 20 MPA, CONDICAO B (NBR-12655),LANCADO EM ESTRUTURAS E ADENSADO.</v>
          </cell>
          <cell r="C597" t="str">
            <v>m3</v>
          </cell>
          <cell r="D597">
            <v>408.3</v>
          </cell>
          <cell r="E597">
            <v>314.08</v>
          </cell>
        </row>
        <row r="598">
          <cell r="A598" t="str">
            <v/>
          </cell>
        </row>
        <row r="599">
          <cell r="A599" t="str">
            <v>06.03.091</v>
          </cell>
          <cell r="B599" t="str">
            <v>CONCRETO ESTRUTURAL, FCK 25 MPA, CONDICAO A (NBR 12655) LANCADO SOBRE O TERRENO OU EM FUNDACOES E ADENSADO.</v>
          </cell>
          <cell r="C599" t="str">
            <v>m3</v>
          </cell>
          <cell r="D599">
            <v>377.97</v>
          </cell>
          <cell r="E599">
            <v>290.75</v>
          </cell>
        </row>
        <row r="600">
          <cell r="A600" t="str">
            <v/>
          </cell>
        </row>
        <row r="601">
          <cell r="A601" t="str">
            <v>06.03.092</v>
          </cell>
          <cell r="B601" t="str">
            <v>CONCRETO ESTRUTURAL, FCK 25 MPA, CONDICAO A (NBR 12655) LANCADO EM ESTRUTURAS E ADENSADO.</v>
          </cell>
          <cell r="C601" t="str">
            <v>m3</v>
          </cell>
          <cell r="D601">
            <v>416.23</v>
          </cell>
          <cell r="E601">
            <v>320.18</v>
          </cell>
        </row>
        <row r="602">
          <cell r="A602" t="str">
            <v/>
          </cell>
        </row>
        <row r="603">
          <cell r="A603" t="str">
            <v>06.03.093</v>
          </cell>
          <cell r="B603" t="str">
            <v>CONCRETO ESTRUTURAL, FCK 30 MPA, CONDICAO A (NBR 12655) LANCADO SOBRE O TERRENO OU EM FUNDACOES E ADENSADO.</v>
          </cell>
          <cell r="C603" t="str">
            <v>m3</v>
          </cell>
          <cell r="D603">
            <v>409.24</v>
          </cell>
          <cell r="E603">
            <v>314.8</v>
          </cell>
        </row>
        <row r="604">
          <cell r="A604" t="str">
            <v/>
          </cell>
        </row>
        <row r="605">
          <cell r="A605" t="str">
            <v>06.03.094</v>
          </cell>
          <cell r="B605" t="str">
            <v>CONCRETO ESTRUTURAL, FCK 30 MPA, CONDICAO A (NBR 12655) LANCADO EM ESTRUTURAS E ADENSADO.</v>
          </cell>
          <cell r="C605" t="str">
            <v>m3</v>
          </cell>
          <cell r="D605">
            <v>447.49</v>
          </cell>
          <cell r="E605">
            <v>344.23</v>
          </cell>
        </row>
        <row r="606">
          <cell r="A606" t="str">
            <v/>
          </cell>
        </row>
        <row r="607">
          <cell r="A607" t="str">
            <v>06.03.095</v>
          </cell>
          <cell r="B607" t="str">
            <v>CONCRETO ESTRUTURAL, FCK 35 MPA, CONDICAO A (NBR 12655) LANCADO SOBRE O TERRENO OU EM FUNDACOES E ADENSADO.</v>
          </cell>
          <cell r="C607" t="str">
            <v>m3</v>
          </cell>
          <cell r="D607">
            <v>430.01</v>
          </cell>
          <cell r="E607">
            <v>330.78</v>
          </cell>
        </row>
        <row r="608">
          <cell r="A608" t="str">
            <v/>
          </cell>
        </row>
        <row r="609">
          <cell r="A609" t="str">
            <v>06.03.096</v>
          </cell>
          <cell r="B609" t="str">
            <v>CONCRETO ESTRUTURAL, FCK 35 MPA, CONDICAO A (NBR 12655) LANCADO EM ESTRUTURAS E ADENSADO.</v>
          </cell>
          <cell r="C609" t="str">
            <v>m3</v>
          </cell>
          <cell r="D609">
            <v>468.27</v>
          </cell>
          <cell r="E609">
            <v>360.21</v>
          </cell>
        </row>
        <row r="610">
          <cell r="A610" t="str">
            <v/>
          </cell>
        </row>
        <row r="611">
          <cell r="A611" t="str">
            <v>06.03.097</v>
          </cell>
          <cell r="B611" t="str">
            <v>CONCRETO ESTRUTURAL, FCK 40 MPA, CONDICAO A (NBR 12655) LANCADO SOBRE O TERRENO OU EM FUNDACOES E ADENSADO.</v>
          </cell>
          <cell r="C611" t="str">
            <v>m3</v>
          </cell>
          <cell r="D611">
            <v>448.43</v>
          </cell>
          <cell r="E611">
            <v>344.95</v>
          </cell>
        </row>
        <row r="612">
          <cell r="A612" t="str">
            <v/>
          </cell>
        </row>
        <row r="613">
          <cell r="A613" t="str">
            <v>06.03.098</v>
          </cell>
          <cell r="B613" t="str">
            <v>CONCRETO ESTRUTURAL, FCK 40 MPA, CONDICAO A (NBR 12655) LANCADO EM ESTRUTURAS E ADENSADO.</v>
          </cell>
          <cell r="C613" t="str">
            <v>m3</v>
          </cell>
          <cell r="D613">
            <v>486.69</v>
          </cell>
          <cell r="E613">
            <v>374.38</v>
          </cell>
        </row>
        <row r="614">
          <cell r="A614" t="str">
            <v/>
          </cell>
        </row>
        <row r="615">
          <cell r="A615" t="str">
            <v>06.03.100</v>
          </cell>
          <cell r="B615" t="str">
            <v>CONCRETO ARMADO PRONTO, FCK 15 MPA,CONDICAO B (NBR-12655), LANCADO EM FUNDACOES E ADENSADO, INCLUSIVE FORMA, ESCORAMENTO E FERRAGEM.</v>
          </cell>
          <cell r="C615" t="str">
            <v>m3</v>
          </cell>
          <cell r="D615">
            <v>1224.8599999999999</v>
          </cell>
          <cell r="E615">
            <v>942.2</v>
          </cell>
        </row>
        <row r="616">
          <cell r="A616" t="str">
            <v/>
          </cell>
        </row>
        <row r="617">
          <cell r="A617" t="str">
            <v>06.03.101</v>
          </cell>
          <cell r="B617" t="str">
            <v>CONCRETO ARMADO PRONTO, FCK 18 MPA,CONDICAO B (NBR 12655), LANCADO EM FUNDACOES E ADENSADO, INCLUSIVE FORMA, ESCORAMENTO E FERRAGEM.</v>
          </cell>
          <cell r="C617" t="str">
            <v>m3</v>
          </cell>
          <cell r="D617">
            <v>1237.6099999999999</v>
          </cell>
          <cell r="E617">
            <v>952.01</v>
          </cell>
        </row>
        <row r="618">
          <cell r="A618" t="str">
            <v/>
          </cell>
        </row>
        <row r="619">
          <cell r="A619" t="str">
            <v>06.03.102</v>
          </cell>
          <cell r="B619" t="str">
            <v>CONCRETO ARMADO PRONTO, FCK 20 MPA,CONDICAO B (NBR 12655), LANCADO EM FUNDACOES E ADENSADO, INCLUSIVE FORMA, ESCORAMENTO E FERRAGEM.</v>
          </cell>
          <cell r="C619" t="str">
            <v>m3</v>
          </cell>
          <cell r="D619">
            <v>1245.5899999999999</v>
          </cell>
          <cell r="E619">
            <v>958.15</v>
          </cell>
        </row>
        <row r="620">
          <cell r="A620" t="str">
            <v/>
          </cell>
        </row>
        <row r="621">
          <cell r="A621" t="str">
            <v>06.03.103</v>
          </cell>
          <cell r="B621" t="str">
            <v>CONCRETO ARMADO PRONTO, FCK 25 MPA CONDICAO A (NBR 12655), LANCADO EM FUNDACOES E ADENSADO, INCLUSIVE FORMA, ESCORAMENTO E FERRAGEM.</v>
          </cell>
          <cell r="C621" t="str">
            <v>m3</v>
          </cell>
          <cell r="D621">
            <v>1253.52</v>
          </cell>
          <cell r="E621">
            <v>964.25</v>
          </cell>
        </row>
        <row r="622">
          <cell r="A622" t="str">
            <v/>
          </cell>
        </row>
        <row r="623">
          <cell r="A623" t="str">
            <v>06.03.104</v>
          </cell>
          <cell r="B623" t="str">
            <v>CONCRETO ARMADO PRONTO, FCK 30 MPA CONDICAO A (NBR 12655), LANCADO EM FUNDACOES E ADENSADO, INCLUSIVE FORMA, ESCORAMENTO E FERRAGEM.</v>
          </cell>
          <cell r="C623" t="str">
            <v>m3</v>
          </cell>
          <cell r="D623">
            <v>1284.79</v>
          </cell>
          <cell r="E623">
            <v>988.3</v>
          </cell>
        </row>
        <row r="624">
          <cell r="A624" t="str">
            <v/>
          </cell>
        </row>
        <row r="625">
          <cell r="A625" t="str">
            <v>06.03.105</v>
          </cell>
          <cell r="B625" t="str">
            <v>CONCRETO ARMADO PRONTO, FCK 35 MPA, CONDICO A (NBR 12655), LANCADO EM FUNDACOES E ADENSADO, INCLUSIVE FORMA, ESCORAMENTO E FERRAGEM.</v>
          </cell>
          <cell r="C625" t="str">
            <v>m3</v>
          </cell>
          <cell r="D625">
            <v>1305.56</v>
          </cell>
          <cell r="E625">
            <v>1004.28</v>
          </cell>
        </row>
        <row r="626">
          <cell r="A626" t="str">
            <v/>
          </cell>
        </row>
        <row r="627">
          <cell r="A627" t="str">
            <v>06.03.106</v>
          </cell>
          <cell r="B627" t="str">
            <v>CONCRETO ARMADO PRONTO, FCK 40 MPA,CONDICAO A (NBR 12655), LANCADO EM FUNDACOES E ADENSADO, INCLUSIVE FORMA, ESCORAMENTO E FERRAGEM.</v>
          </cell>
          <cell r="C627" t="str">
            <v>m3</v>
          </cell>
          <cell r="D627">
            <v>1323.98</v>
          </cell>
          <cell r="E627">
            <v>1018.45</v>
          </cell>
        </row>
        <row r="628">
          <cell r="A628" t="str">
            <v/>
          </cell>
        </row>
        <row r="629">
          <cell r="A629" t="str">
            <v>06.03.110</v>
          </cell>
          <cell r="B629" t="str">
            <v>CONCRETO ARMADO PRONTO, FCK 15 MPA,CONDICAO B (NBR-12655), LANCADO EM LAJES E ADENSADO, INCLUSIVE FORMA, ESCORAMENTO E FERRAGEM.</v>
          </cell>
          <cell r="C629" t="str">
            <v>m3</v>
          </cell>
          <cell r="D629">
            <v>1491.46</v>
          </cell>
          <cell r="E629">
            <v>1147.28</v>
          </cell>
        </row>
        <row r="630">
          <cell r="A630" t="str">
            <v/>
          </cell>
        </row>
        <row r="631">
          <cell r="A631" t="str">
            <v>06.03.111</v>
          </cell>
          <cell r="B631" t="str">
            <v>CONCRETO ARMADO PRONTO, FCK 18 MPA,CONDICAO B (NBR 12655), LANCADO EM LAJES E ADENSADO, INCLUSIVE FORMA, ESCORAMENTO E FERRAGEM.</v>
          </cell>
          <cell r="C631" t="str">
            <v>m3</v>
          </cell>
          <cell r="D631">
            <v>1504.21</v>
          </cell>
          <cell r="E631">
            <v>1157.0899999999999</v>
          </cell>
        </row>
        <row r="632">
          <cell r="A632" t="str">
            <v/>
          </cell>
        </row>
        <row r="633">
          <cell r="A633" t="str">
            <v>06.03.112</v>
          </cell>
          <cell r="B633" t="str">
            <v>CONCRETO ARMADO PRONTO, FCK 20 MPA,CONDICAO B (NBR 12655), LANCADO EM LAJES E ADENSADO, INCLUSIVE FORMA, ESCORAMENTO E FERRAGEM.</v>
          </cell>
          <cell r="C633" t="str">
            <v>m3</v>
          </cell>
          <cell r="D633">
            <v>1512.19</v>
          </cell>
          <cell r="E633">
            <v>1163.23</v>
          </cell>
        </row>
        <row r="634">
          <cell r="A634" t="str">
            <v/>
          </cell>
        </row>
        <row r="635">
          <cell r="A635" t="str">
            <v>06.03.113</v>
          </cell>
          <cell r="B635" t="str">
            <v>CONCRETO ARMADO PRONTO, FCK 25 MPA,CONDICAO A (NBR 12655), LANCADO EM LAJES E ADENSADO, INCLUSIVE FORMA, ESCORAMENTO E FERRAGEM.</v>
          </cell>
          <cell r="C635" t="str">
            <v>m3</v>
          </cell>
          <cell r="D635">
            <v>1520.12</v>
          </cell>
          <cell r="E635">
            <v>1169.33</v>
          </cell>
        </row>
        <row r="636">
          <cell r="A636" t="str">
            <v/>
          </cell>
        </row>
        <row r="637">
          <cell r="A637" t="str">
            <v>06.03.114</v>
          </cell>
          <cell r="B637" t="str">
            <v>CONCRETO ARMADO PRONTO, FCK 30 MPA,CONDICAO A (NBR 12655), LANCADO EM LAJES E ADENSADO, INCLUSIVE FORMA, ESCORAMENTO E FERRAGEM.</v>
          </cell>
          <cell r="C637" t="str">
            <v>m3</v>
          </cell>
          <cell r="D637">
            <v>1551.39</v>
          </cell>
          <cell r="E637">
            <v>1193.3800000000001</v>
          </cell>
        </row>
        <row r="638">
          <cell r="A638" t="str">
            <v/>
          </cell>
        </row>
        <row r="639">
          <cell r="A639" t="str">
            <v>06.03.115</v>
          </cell>
          <cell r="B639" t="str">
            <v>CONCRETO ARMADO PRONTO, FCK 35 MPA,CONDICAO A (NBR 12655), LANCADO EM LAJES E ADENSADO, INCLUSIVE FORMA, ESCORAMENTO E FERRAGEM.</v>
          </cell>
          <cell r="C639" t="str">
            <v>m3</v>
          </cell>
          <cell r="D639">
            <v>1572.16</v>
          </cell>
          <cell r="E639">
            <v>1209.3599999999999</v>
          </cell>
        </row>
        <row r="640">
          <cell r="A640" t="str">
            <v/>
          </cell>
        </row>
        <row r="641">
          <cell r="A641" t="str">
            <v>06.03.116</v>
          </cell>
          <cell r="B641" t="str">
            <v>CONCRETO ARMADO PRONTO, FCK 40 MPA,CONDICAO A (NBR 12655), LANCADO EM LAJES E ADENSADO, INCLUSIVE FORMA, ESCORAMENTO E FERRAGEM.</v>
          </cell>
          <cell r="C641" t="str">
            <v>m3</v>
          </cell>
          <cell r="D641">
            <v>1590.58</v>
          </cell>
          <cell r="E641">
            <v>1223.53</v>
          </cell>
        </row>
        <row r="642">
          <cell r="A642" t="str">
            <v/>
          </cell>
        </row>
        <row r="643">
          <cell r="A643" t="str">
            <v>06.03.120</v>
          </cell>
          <cell r="B643" t="str">
            <v>CONCRETO ARMADO PRONTO, FCK 15 MPA,CONDICAO B (NBR-12655), LANCADO EM VIGAS E ADENSADO, INCLUSIVE FORMA, ESCORAMENTO E FERRAGEM.</v>
          </cell>
          <cell r="C643" t="str">
            <v>m3</v>
          </cell>
          <cell r="D643">
            <v>1779.49</v>
          </cell>
          <cell r="E643">
            <v>1368.84</v>
          </cell>
        </row>
        <row r="644">
          <cell r="A644" t="str">
            <v/>
          </cell>
        </row>
        <row r="645">
          <cell r="A645" t="str">
            <v>06.03.121</v>
          </cell>
          <cell r="B645" t="str">
            <v>CONCRETO ARMADO PRONTO, FCK 18 MPA,CONDICAO B (NBR 12655), LANCADO EM VIGAS E ADENSADO, INCLUSIVE FORMA, ESCORAMENTO E FERRAGEM.</v>
          </cell>
          <cell r="C645" t="str">
            <v>m3</v>
          </cell>
          <cell r="D645">
            <v>1792.24</v>
          </cell>
          <cell r="E645">
            <v>1378.65</v>
          </cell>
        </row>
        <row r="646">
          <cell r="A646" t="str">
            <v/>
          </cell>
        </row>
        <row r="647">
          <cell r="A647" t="str">
            <v>06.03.122</v>
          </cell>
          <cell r="B647" t="str">
            <v>CONCRETO ARMADO PRONTO, FCK 20 MPA,CONDICAO B (NBR 12655), LANCADO EM VIGAS E ADENSADO, INCLUSIVE FORMA, ESCORAMENTO E FERRAGEM.</v>
          </cell>
          <cell r="C647" t="str">
            <v>m3</v>
          </cell>
          <cell r="D647">
            <v>1800.22</v>
          </cell>
          <cell r="E647">
            <v>1384.79</v>
          </cell>
        </row>
        <row r="648">
          <cell r="A648" t="str">
            <v/>
          </cell>
        </row>
        <row r="649">
          <cell r="A649" t="str">
            <v>06.03.123</v>
          </cell>
          <cell r="B649" t="str">
            <v>CONCRETO ARMADO PRONTO, FCK 25 MPA,CONDICAO A (NBR 12655), LANCADO EM VIGAS E ADENSADO, INCLUSIVE FORMA, ESCORAMENTO E FERRAGEM.</v>
          </cell>
          <cell r="C649" t="str">
            <v>m3</v>
          </cell>
          <cell r="D649">
            <v>1808.15</v>
          </cell>
          <cell r="E649">
            <v>1390.89</v>
          </cell>
        </row>
        <row r="650">
          <cell r="A650" t="str">
            <v/>
          </cell>
        </row>
        <row r="651">
          <cell r="A651" t="str">
            <v>06.03.124</v>
          </cell>
          <cell r="B651" t="str">
            <v>CONCRETO ARMADO PRONTO, FCK 30 MPA,CONDICAO A (NBR 12655), LANCADO EM VIGAS E ADENSADO, INCLUSIVE FORMA, ESCORAMENTO E FERRAGEM.</v>
          </cell>
          <cell r="C651" t="str">
            <v>m3</v>
          </cell>
          <cell r="D651">
            <v>1839.42</v>
          </cell>
          <cell r="E651">
            <v>1414.94</v>
          </cell>
        </row>
        <row r="652">
          <cell r="A652" t="str">
            <v/>
          </cell>
        </row>
        <row r="653">
          <cell r="A653" t="str">
            <v>06.03.125</v>
          </cell>
          <cell r="B653" t="str">
            <v>CONCRETO ARMADO PRONTO, FCK 35 MPA,CONDICAO A (NBR 12655), LANCADO EM VIGAS E ADENSADO, INCLUSIVE FORMA, ESCORAMENTO E FERRAGEM.</v>
          </cell>
          <cell r="C653" t="str">
            <v>m3</v>
          </cell>
          <cell r="D653">
            <v>1860.19</v>
          </cell>
          <cell r="E653">
            <v>1430.92</v>
          </cell>
        </row>
        <row r="654">
          <cell r="A654" t="str">
            <v/>
          </cell>
        </row>
        <row r="655">
          <cell r="A655" t="str">
            <v>06.03.126</v>
          </cell>
          <cell r="B655" t="str">
            <v>CONCRETO ARMADO PRONTO, FCK 40 MPA,CONDICAO A (NBR 12655), LANCADO EM VIGAS E ADENSADO, INCLUSIVE FORMA, ESCORAMENTO E FERRAGEM.</v>
          </cell>
          <cell r="C655" t="str">
            <v>m3</v>
          </cell>
          <cell r="D655">
            <v>1878.61</v>
          </cell>
          <cell r="E655">
            <v>1445.09</v>
          </cell>
        </row>
        <row r="656">
          <cell r="A656" t="str">
            <v/>
          </cell>
        </row>
        <row r="657">
          <cell r="A657" t="str">
            <v>06.03.130</v>
          </cell>
          <cell r="B657" t="str">
            <v>CONCRETO ARMADO PRONTO, FCK 15 MPA,CONDICAO B (NBR-12655),LANCADO EM PILARES E ADENSADO,INCLUSIVE FORMA, ESCORAMENTO E FERRAGEM.</v>
          </cell>
          <cell r="C657" t="str">
            <v>m3</v>
          </cell>
          <cell r="D657">
            <v>2098.56</v>
          </cell>
          <cell r="E657">
            <v>1614.28</v>
          </cell>
        </row>
        <row r="658">
          <cell r="A658" t="str">
            <v/>
          </cell>
        </row>
        <row r="659">
          <cell r="A659" t="str">
            <v>06.03.131</v>
          </cell>
          <cell r="B659" t="str">
            <v>CONCRETO ARMADO PRONTO, FCK 18 MPA,CONDICAO B (NBR 12655),LANCADO EM PILARES E ADENSADO,INCLUSIVE FORMA, ESCORAMENTO E FERRAGEM.</v>
          </cell>
          <cell r="C659" t="str">
            <v>m3</v>
          </cell>
          <cell r="D659">
            <v>2111.31</v>
          </cell>
          <cell r="E659">
            <v>1624.09</v>
          </cell>
        </row>
        <row r="660">
          <cell r="A660" t="str">
            <v/>
          </cell>
        </row>
        <row r="661">
          <cell r="A661" t="str">
            <v>06.03.132</v>
          </cell>
          <cell r="B661" t="str">
            <v>CONCRETO ARMADO PRONTO, FCK 20 MPA,CONDICAO B (NBR 12655),LANCADO EM PILARES E ADENSADO,INCLUSIVE FORMA, ESCORAMENTO E FERRAGEM.</v>
          </cell>
          <cell r="C661" t="str">
            <v>m3</v>
          </cell>
          <cell r="D661">
            <v>2119.29</v>
          </cell>
          <cell r="E661">
            <v>1630.23</v>
          </cell>
        </row>
        <row r="662">
          <cell r="A662" t="str">
            <v/>
          </cell>
        </row>
        <row r="663">
          <cell r="A663" t="str">
            <v>06.03.133</v>
          </cell>
          <cell r="B663" t="str">
            <v>CONCRETO ARMADO PRONTO, FCK 25 MPA,CONDICAO A (NBR 12655),LANCADO EM PILARES E ADENSADO,INCLUSIVE FORMA, ESCORAMENTO E FERRAGEM.</v>
          </cell>
          <cell r="C663" t="str">
            <v>m3</v>
          </cell>
          <cell r="D663">
            <v>2127.2199999999998</v>
          </cell>
          <cell r="E663">
            <v>1636.33</v>
          </cell>
        </row>
        <row r="664">
          <cell r="A664" t="str">
            <v/>
          </cell>
        </row>
        <row r="665">
          <cell r="A665" t="str">
            <v>06.03.134</v>
          </cell>
          <cell r="B665" t="str">
            <v>CONCRETO ARMADO PRONTO, FCK 30 MPA,CONDICAO A (NBR 12655),LANCADO EM PILARES E ADENSADO,INCLUSIVE FORMA, ESCORAMENTO E FERRAGEM.</v>
          </cell>
          <cell r="C665" t="str">
            <v>m3</v>
          </cell>
          <cell r="D665">
            <v>2158.4899999999998</v>
          </cell>
          <cell r="E665">
            <v>1660.38</v>
          </cell>
        </row>
        <row r="666">
          <cell r="A666" t="str">
            <v/>
          </cell>
        </row>
        <row r="667">
          <cell r="A667" t="str">
            <v>06.03.135</v>
          </cell>
          <cell r="B667" t="str">
            <v>CONCRETO ARMADO PRONTO, FCK 35 MPA,CONDICAO A (NBR 12655),LANCADO EM PILARES E ADENSADO,INCLUSIVE FORMA, ESCORAMENTO E FERRAGEM.</v>
          </cell>
          <cell r="C667" t="str">
            <v>m3</v>
          </cell>
          <cell r="D667">
            <v>2179.2600000000002</v>
          </cell>
          <cell r="E667">
            <v>1676.36</v>
          </cell>
        </row>
        <row r="668">
          <cell r="A668" t="str">
            <v/>
          </cell>
        </row>
        <row r="669">
          <cell r="A669" t="str">
            <v>06.03.136</v>
          </cell>
          <cell r="B669" t="str">
            <v>CONCRETO ARMADO PRONTO, FCK 40 MPA,CONDICAO A (NBR 12655),LANCADO EM PILARES E ADENSAD0,INCLUSIVE FORMA, ESCORAMENTO E FERRAGEM.</v>
          </cell>
          <cell r="C669" t="str">
            <v>m3</v>
          </cell>
          <cell r="D669">
            <v>2197.6799999999998</v>
          </cell>
          <cell r="E669">
            <v>1690.53</v>
          </cell>
        </row>
        <row r="670">
          <cell r="A670" t="str">
            <v/>
          </cell>
        </row>
        <row r="671">
          <cell r="A671" t="str">
            <v>06.03.140</v>
          </cell>
          <cell r="B671" t="str">
            <v>CONCRETO ARMADO PRONTO, FCK 15 MPA,CONDICAO B (NBR-12655),LANCADO EM QUALQUER TIPO DE ESTRUTURA E ADENSADO, INCLUSIVE FORMA, ESCORAMENTO E FERRAGEM.</v>
          </cell>
          <cell r="C671" t="str">
            <v>m3</v>
          </cell>
          <cell r="D671">
            <v>1774.95</v>
          </cell>
          <cell r="E671">
            <v>1365.35</v>
          </cell>
        </row>
        <row r="672">
          <cell r="A672" t="str">
            <v/>
          </cell>
        </row>
        <row r="673">
          <cell r="A673" t="str">
            <v>06.03.141</v>
          </cell>
          <cell r="B673" t="str">
            <v>CONCRETO ARMADO PRONTO, FCK 18 MPA,CONDICAO B (NBR 12655),LANCADO EM QUALQUER TIPO DE ESTRUTURA E ADENSADO, INCLUSIVE FORMA, ESCORAMENTO E FERRAGEM.</v>
          </cell>
          <cell r="C673" t="str">
            <v>m3</v>
          </cell>
          <cell r="D673">
            <v>1787.7</v>
          </cell>
          <cell r="E673">
            <v>1375.16</v>
          </cell>
        </row>
        <row r="674">
          <cell r="A674" t="str">
            <v/>
          </cell>
        </row>
        <row r="675">
          <cell r="A675" t="str">
            <v>06.03.142</v>
          </cell>
          <cell r="B675" t="str">
            <v>CONCRETO ARMADO PRONTO, FCK 20 MPA,CONDICAO B (NBR 12655),LANCADO EM QUALQUER TIPO DE ESTRUTURA E ADENSADO, INCLUSIVE FORMA, ESCORAMENTO E FERRAGEM.</v>
          </cell>
          <cell r="C675" t="str">
            <v>m3</v>
          </cell>
          <cell r="D675">
            <v>1795.69</v>
          </cell>
          <cell r="E675">
            <v>1381.3</v>
          </cell>
        </row>
        <row r="676">
          <cell r="A676" t="str">
            <v/>
          </cell>
        </row>
        <row r="677">
          <cell r="A677" t="str">
            <v>06.03.143</v>
          </cell>
          <cell r="B677" t="str">
            <v>CONCRETO ARMADO PRONTO, FCK 25 MPA,CONDICAO A (NBR 12655),LANCADO EM QUALQUER TIPO DE ESTRUTURA E ADENSADO, INCLUSIVE FORMA, ESCORAMENTO E FERRAGEM.</v>
          </cell>
          <cell r="C677" t="str">
            <v>m3</v>
          </cell>
          <cell r="D677">
            <v>1803.62</v>
          </cell>
          <cell r="E677">
            <v>1387.4</v>
          </cell>
        </row>
        <row r="678">
          <cell r="A678" t="str">
            <v/>
          </cell>
        </row>
        <row r="679">
          <cell r="A679" t="str">
            <v>06.03.144</v>
          </cell>
          <cell r="B679" t="str">
            <v>CONCRETO ARMADO PRONTO, FCK 30 MPA,CONDICAO A (NBR 12655),LANCADO EM QUALQUER TIPO DE ESTRUTURA E ADENSADO, INCLUSIVE FORMA, ESCORAMENTO E FERRAGEM.</v>
          </cell>
          <cell r="C679" t="str">
            <v>m3</v>
          </cell>
          <cell r="D679">
            <v>1834.88</v>
          </cell>
          <cell r="E679">
            <v>1411.45</v>
          </cell>
        </row>
        <row r="680">
          <cell r="A680" t="str">
            <v/>
          </cell>
        </row>
        <row r="681">
          <cell r="A681" t="str">
            <v>06.03.145</v>
          </cell>
          <cell r="B681" t="str">
            <v>CONCRETO ARMADO PRONTO, FCK 35 MPA,CONDICAO A (NBR 12655),LANCADO EM QUALQUER TIPO DE ESTRUTURA E ADENSADO, INCLUSIVE FORMA, ESCORAMENTO E FERRAGEM.</v>
          </cell>
          <cell r="C681" t="str">
            <v>m3</v>
          </cell>
          <cell r="D681">
            <v>1855.65</v>
          </cell>
          <cell r="E681">
            <v>1427.43</v>
          </cell>
        </row>
        <row r="682">
          <cell r="A682" t="str">
            <v/>
          </cell>
        </row>
        <row r="683">
          <cell r="A683" t="str">
            <v>06.03.146</v>
          </cell>
          <cell r="B683" t="str">
            <v>CONCRETO ARMADO PRONTO, FCK 40 MPA,CONDICAO A (NBR 12655),LANCADO EM QUALQUER TIPO DE ESTRUTURA E ADENSADO, INCLUSIVE FORMA, ESCORAMENTO E FERRAGEM.</v>
          </cell>
          <cell r="C683" t="str">
            <v>m3</v>
          </cell>
          <cell r="D683">
            <v>1874.08</v>
          </cell>
          <cell r="E683">
            <v>1441.6</v>
          </cell>
        </row>
        <row r="684">
          <cell r="A684" t="str">
            <v/>
          </cell>
        </row>
        <row r="685">
          <cell r="A685" t="str">
            <v>06.03.150</v>
          </cell>
          <cell r="B685" t="str">
            <v>CONCRETO APARENTE ARMADO PRONTO, FCK 15 MPA, CONDICAO B (NBR-12655), LANCADO EM LAJES E ADENSADO, INCLUSIVE FORMA,ESCORAMENTO E FERRAGEM.</v>
          </cell>
          <cell r="C685" t="str">
            <v>m3</v>
          </cell>
          <cell r="D685">
            <v>1431.02</v>
          </cell>
          <cell r="E685">
            <v>1100.79</v>
          </cell>
        </row>
        <row r="686">
          <cell r="A686" t="str">
            <v/>
          </cell>
        </row>
        <row r="687">
          <cell r="A687" t="str">
            <v>06.03.151</v>
          </cell>
          <cell r="B687" t="str">
            <v>CONCRETO APARENTE ARMADO PRONTO, FCK 18 MPA, CONDICAO B (NBR 12655), LANCADO EM LAJES E ADENSADO, INCLUSIVE FORMA,ESCORAMENTO E FERRAGEM.</v>
          </cell>
          <cell r="C687" t="str">
            <v>m3</v>
          </cell>
          <cell r="D687">
            <v>1443.78</v>
          </cell>
          <cell r="E687">
            <v>1110.5999999999999</v>
          </cell>
        </row>
        <row r="688">
          <cell r="A688" t="str">
            <v/>
          </cell>
        </row>
        <row r="689">
          <cell r="A689" t="str">
            <v>06.03.152</v>
          </cell>
          <cell r="B689" t="str">
            <v>CONCRETO APARENTE ARMADO PRONTO, FCK 20 MPA, CONDICAO B (NBR 12655), LANCADO EM LAJES E ADENSADO, INCLUSIVE FORMA,ESCORAMENTO E FERRAGEM.</v>
          </cell>
          <cell r="C689" t="str">
            <v>m3</v>
          </cell>
          <cell r="D689">
            <v>1451.76</v>
          </cell>
          <cell r="E689">
            <v>1116.74</v>
          </cell>
        </row>
        <row r="690">
          <cell r="A690" t="str">
            <v/>
          </cell>
        </row>
        <row r="691">
          <cell r="A691" t="str">
            <v>06.03.153</v>
          </cell>
          <cell r="B691" t="str">
            <v>CONCRETO APARENTE ARMADO PRONTO, FCK 25 MPA, CONDICAO A (NBR 12655), LANCADO EM LAJES E ADENSADO, INCLUSIVE FORMA,ESCORAMENTO E FERRAGEM.</v>
          </cell>
          <cell r="C691" t="str">
            <v>m3</v>
          </cell>
          <cell r="D691">
            <v>1459.69</v>
          </cell>
          <cell r="E691">
            <v>1122.8399999999999</v>
          </cell>
        </row>
        <row r="692">
          <cell r="A692" t="str">
            <v/>
          </cell>
        </row>
        <row r="693">
          <cell r="A693" t="str">
            <v>06.03.154</v>
          </cell>
          <cell r="B693" t="str">
            <v>CONCRETO APARENTE ARMADO PRONTO, FCK 30 MPA, CONDICAO A (NBR 12655), LANCADO EM LAJES E ADENSADO, INCLUSIVE FORMA,ESCORAMENTO E FERRAGEM.</v>
          </cell>
          <cell r="C693" t="str">
            <v>m3</v>
          </cell>
          <cell r="D693">
            <v>1490.95</v>
          </cell>
          <cell r="E693">
            <v>1146.8900000000001</v>
          </cell>
        </row>
        <row r="694">
          <cell r="A694" t="str">
            <v/>
          </cell>
        </row>
        <row r="695">
          <cell r="A695" t="str">
            <v>06.03.155</v>
          </cell>
          <cell r="B695" t="str">
            <v>CONCRETO APARENTE ARMADO PRONTO, FCK 35 MPA, CONDICAO A (NBR 12655), LANCADO EM LAJES E ADENSADO, INCLUSIVE FORMA,ESCORAMENTO E FERRAGEM.</v>
          </cell>
          <cell r="C695" t="str">
            <v>m3</v>
          </cell>
          <cell r="D695">
            <v>1511.73</v>
          </cell>
          <cell r="E695">
            <v>1162.8699999999999</v>
          </cell>
        </row>
        <row r="696">
          <cell r="A696" t="str">
            <v/>
          </cell>
        </row>
        <row r="697">
          <cell r="A697" t="str">
            <v>06.03.156</v>
          </cell>
          <cell r="B697" t="str">
            <v>CONCRETO APARENTE ARMADO PRONTO, FCK 40 MPA, CONDICAO A (NBR 12655), LANCADO EM LAJES E ADENSADO, INCLUSIVE FORMA,ESCORAMENTO E FERRAGEM.</v>
          </cell>
          <cell r="C697" t="str">
            <v>m3</v>
          </cell>
          <cell r="D697">
            <v>1530.15</v>
          </cell>
          <cell r="E697">
            <v>1177.04</v>
          </cell>
        </row>
        <row r="698">
          <cell r="A698" t="str">
            <v/>
          </cell>
        </row>
        <row r="699">
          <cell r="A699" t="str">
            <v>06.03.160</v>
          </cell>
          <cell r="B699" t="str">
            <v>CONCRETO APARENTE ARMADO PRONTO, FCK 15 MPA CONDICAO B (NBR-12655), LANCADO EM VIGAS E ADENSADO,INCLUSIVE FORMA, ESCORAMENTO E FERRAGEM.</v>
          </cell>
          <cell r="C699" t="str">
            <v>m3</v>
          </cell>
          <cell r="D699">
            <v>1795.24</v>
          </cell>
          <cell r="E699">
            <v>1380.96</v>
          </cell>
        </row>
        <row r="700">
          <cell r="A700" t="str">
            <v/>
          </cell>
        </row>
        <row r="701">
          <cell r="A701" t="str">
            <v>06.03.161</v>
          </cell>
          <cell r="B701" t="str">
            <v>CONCRETO APARENTE ARMADO PRONTO, FCK 18 MPA CONDICAO B (NBR-12655), LANCADO EM VIGAS E ADENSADO,INCLUSIVE FORMA, ESCORAMENTO E FERRAGEM.</v>
          </cell>
          <cell r="C701" t="str">
            <v>m3</v>
          </cell>
          <cell r="D701">
            <v>1808</v>
          </cell>
          <cell r="E701">
            <v>1390.77</v>
          </cell>
        </row>
        <row r="702">
          <cell r="A702" t="str">
            <v/>
          </cell>
        </row>
        <row r="703">
          <cell r="A703" t="str">
            <v>06.03.162</v>
          </cell>
          <cell r="B703" t="str">
            <v>CONCRETO APARENTE ARMADO PRONTO, FCK 20 MPA CONDICAO B (NBR-12655), LANCADO EM VIGAS E ADENSADO,INCLUSIVE FORMA, ESCORAMENTO E FERRAGEM.</v>
          </cell>
          <cell r="C703" t="str">
            <v>m3</v>
          </cell>
          <cell r="D703">
            <v>1815.98</v>
          </cell>
          <cell r="E703">
            <v>1396.91</v>
          </cell>
        </row>
        <row r="704">
          <cell r="A704" t="str">
            <v/>
          </cell>
        </row>
        <row r="705">
          <cell r="A705" t="str">
            <v>06.03.163</v>
          </cell>
          <cell r="B705" t="str">
            <v>CONCRETO APARENTE ARMADO PRONTO, FCK 25 MPA CONDICAO A (NBR-12655), LANCADO EM VIGAS E ADENSADO,INCLUSIVE FORMA, ESCORAMENTO E FERRAGEM.</v>
          </cell>
          <cell r="C705" t="str">
            <v>m3</v>
          </cell>
          <cell r="D705">
            <v>1823.91</v>
          </cell>
          <cell r="E705">
            <v>1403.01</v>
          </cell>
        </row>
        <row r="706">
          <cell r="A706" t="str">
            <v/>
          </cell>
        </row>
        <row r="707">
          <cell r="A707" t="str">
            <v>06.03.164</v>
          </cell>
          <cell r="B707" t="str">
            <v>CONCRETO APARENTE ARMADO PRONTO, FCK 30 MPA CONDICAO A (NBR-12655), LANCADO EM VIGAS E ADENSADO,INCLUSIVE FORMA, ESCORAMENTO E FERRAGEM.</v>
          </cell>
          <cell r="C707" t="str">
            <v>m3</v>
          </cell>
          <cell r="D707">
            <v>1855.17</v>
          </cell>
          <cell r="E707">
            <v>1427.06</v>
          </cell>
        </row>
        <row r="708">
          <cell r="A708" t="str">
            <v/>
          </cell>
        </row>
        <row r="709">
          <cell r="A709" t="str">
            <v>06.03.165</v>
          </cell>
          <cell r="B709" t="str">
            <v>CONCRETO APARENTE ARMADO PRONTO, FCK 35 MPA CONDICAO A (NBR-12655), LANCADO EM VIGAS E ADENSADO,INCLUSIVE FORMA, ESCORAMENTO E FERRAGEM.</v>
          </cell>
          <cell r="C709" t="str">
            <v>m3</v>
          </cell>
          <cell r="D709">
            <v>1875.95</v>
          </cell>
          <cell r="E709">
            <v>1443.04</v>
          </cell>
        </row>
        <row r="710">
          <cell r="A710" t="str">
            <v/>
          </cell>
        </row>
        <row r="711">
          <cell r="A711" t="str">
            <v>06.03.166</v>
          </cell>
          <cell r="B711" t="str">
            <v>CONCRETO APARENTE ARMADO PRONTO, FCK 40 MPA CONDICAO A (NBR-12655), LANCADO EM VIGAS E ADENSADO,INCLUSIVE FORMA, ESCORAMENTO E FERRAGEM.</v>
          </cell>
          <cell r="C711" t="str">
            <v>m3</v>
          </cell>
          <cell r="D711">
            <v>1894.37</v>
          </cell>
          <cell r="E711">
            <v>1457.21</v>
          </cell>
        </row>
        <row r="712">
          <cell r="A712" t="str">
            <v/>
          </cell>
        </row>
        <row r="713">
          <cell r="A713" t="str">
            <v>06.03.170</v>
          </cell>
          <cell r="B713" t="str">
            <v>CONCRETO APARENTE ARMADO PRONTO, FCK 15 MPA CONDICAO B (NBR-12655), LANCADO EM PILARES E ADENSADO, INCLUSIVE FORMA, ESCORAMENTO E FERRAGEM.</v>
          </cell>
          <cell r="C713" t="str">
            <v>m3</v>
          </cell>
          <cell r="D713">
            <v>2174.7800000000002</v>
          </cell>
          <cell r="E713">
            <v>1672.91</v>
          </cell>
        </row>
        <row r="714">
          <cell r="A714" t="str">
            <v/>
          </cell>
        </row>
        <row r="715">
          <cell r="A715" t="str">
            <v>06.03.171</v>
          </cell>
          <cell r="B715" t="str">
            <v>CONCRETO APARENTE ARMADO PRONTO, FCK 18 MPA CONDICAO B (NBR-12655), LANCADO EM PILARES E ADENSADO, INCLUSIVE FORMA, ESCORAMENTO E FERRAGEM.</v>
          </cell>
          <cell r="C715" t="str">
            <v>m3</v>
          </cell>
          <cell r="D715">
            <v>2187.5300000000002</v>
          </cell>
          <cell r="E715">
            <v>1682.72</v>
          </cell>
        </row>
        <row r="716">
          <cell r="A716" t="str">
            <v/>
          </cell>
        </row>
        <row r="717">
          <cell r="A717" t="str">
            <v>06.03.172</v>
          </cell>
          <cell r="B717" t="str">
            <v>CONCRETO APARENTE ARMADO PRONTO, FCK 20 MPA CONDICAO B (NBR-12655), LANCADO EM PILARES E ADENSADO, INCLUSIVE FORMA, ESCORAMENTO E FERRAGEM.</v>
          </cell>
          <cell r="C717" t="str">
            <v>m3</v>
          </cell>
          <cell r="D717">
            <v>2195.5100000000002</v>
          </cell>
          <cell r="E717">
            <v>1688.86</v>
          </cell>
        </row>
        <row r="718">
          <cell r="A718" t="str">
            <v/>
          </cell>
        </row>
        <row r="719">
          <cell r="A719" t="str">
            <v>06.03.173</v>
          </cell>
          <cell r="B719" t="str">
            <v>CONCRETO APARENTE ARMADO PRONTO, FCK 25 MPA CONDICAO A (NBR-12655), LANCADO EM PILARES E ADENSADO, INCLUSIVE FORMA, ESCORAMENTO E FERRAGEM.</v>
          </cell>
          <cell r="C719" t="str">
            <v>m3</v>
          </cell>
          <cell r="D719">
            <v>2203.44</v>
          </cell>
          <cell r="E719">
            <v>1694.96</v>
          </cell>
        </row>
        <row r="720">
          <cell r="A720" t="str">
            <v/>
          </cell>
        </row>
        <row r="721">
          <cell r="A721" t="str">
            <v>06.03.174</v>
          </cell>
          <cell r="B721" t="str">
            <v>CONCRETO APARENTE ARMADO PRONTO, FCK 30 MPA CONDICAO A (NBR-12655), LANCADO EM PILARES E ADENSADO, INCLUSIVE FORMA, ESCORAMENTO E FERRAGEM.</v>
          </cell>
          <cell r="C721" t="str">
            <v>m3</v>
          </cell>
          <cell r="D721">
            <v>2234.71</v>
          </cell>
          <cell r="E721">
            <v>1719.01</v>
          </cell>
        </row>
        <row r="722">
          <cell r="A722" t="str">
            <v/>
          </cell>
        </row>
        <row r="723">
          <cell r="A723" t="str">
            <v>06.03.175</v>
          </cell>
          <cell r="B723" t="str">
            <v>CONCRETO APARENTE ARMADO PRONTO, FCK 35 MPA CONDICAO A (NBR-12655), LANCADO EM PILARES E ADENSADO, INCLUSIVE FORMA, ESCORAMENTO E FERRAGEM.</v>
          </cell>
          <cell r="C723" t="str">
            <v>m3</v>
          </cell>
          <cell r="D723">
            <v>2255.48</v>
          </cell>
          <cell r="E723">
            <v>1734.99</v>
          </cell>
        </row>
        <row r="724">
          <cell r="A724" t="str">
            <v/>
          </cell>
        </row>
        <row r="725">
          <cell r="A725" t="str">
            <v>06.03.176</v>
          </cell>
          <cell r="B725" t="str">
            <v>CONCRETO APARENTE ARMADO PRONTO, FCK 40 MPA CONDICAO A (NBR-12655), LANCADO EM PILARES E ADENSADO, INCLUSIVE FORMA, ESCORAMENTO E FERRAGEM.</v>
          </cell>
          <cell r="C725" t="str">
            <v>m3</v>
          </cell>
          <cell r="D725">
            <v>2273.9</v>
          </cell>
          <cell r="E725">
            <v>1749.16</v>
          </cell>
        </row>
        <row r="726">
          <cell r="A726" t="str">
            <v/>
          </cell>
        </row>
        <row r="727">
          <cell r="A727" t="str">
            <v>06.03.180</v>
          </cell>
          <cell r="B727" t="str">
            <v>CONCRETO APARENTE ARMADO PRONTO, FCK 15 MPA CONDICAO B (NBR-12655),LANCADO EM QUALQUER TIPO DE ESTRUTURA E ADENSADO, INCLUSIVE FORMA, ESCORAMENTO E FERRAGEM.</v>
          </cell>
          <cell r="C727" t="str">
            <v>m3</v>
          </cell>
          <cell r="D727">
            <v>1826.78</v>
          </cell>
          <cell r="E727">
            <v>1405.22</v>
          </cell>
        </row>
        <row r="728">
          <cell r="A728" t="str">
            <v/>
          </cell>
        </row>
        <row r="729">
          <cell r="A729" t="str">
            <v>06.03.181</v>
          </cell>
          <cell r="B729" t="str">
            <v>CONCRETO APARENTE ARMADO PRONTO, FCK 18 MPA CONDICAO B (NBR-12655),LANCADO EM QUALQUER TIPO DE ESTRUTURA E ADENSADO, INCLUSIVE FORMA, ESCORAMENTO E FERRAGEM.</v>
          </cell>
          <cell r="C729" t="str">
            <v>m3</v>
          </cell>
          <cell r="D729">
            <v>1839.53</v>
          </cell>
          <cell r="E729">
            <v>1415.03</v>
          </cell>
        </row>
        <row r="730">
          <cell r="A730" t="str">
            <v/>
          </cell>
        </row>
        <row r="731">
          <cell r="A731" t="str">
            <v>06.03.182</v>
          </cell>
          <cell r="B731" t="str">
            <v>CONCRETO APARENTE ARMADO PRONTO, FCK 20 MPA CONDICAO B (NBR-12655),LANCADO EM QUALQUER TIPO DE ESTRUTURA E ADENSADO, INCLUSIVE FORMA, ESCORAMENTO E FERRAGEM.</v>
          </cell>
          <cell r="C731" t="str">
            <v>m3</v>
          </cell>
          <cell r="D731">
            <v>1847.52</v>
          </cell>
          <cell r="E731">
            <v>1421.17</v>
          </cell>
        </row>
        <row r="732">
          <cell r="A732" t="str">
            <v/>
          </cell>
        </row>
        <row r="733">
          <cell r="A733" t="str">
            <v>06.03.183</v>
          </cell>
          <cell r="B733" t="str">
            <v>CONCRETO APARENTE ARMADO PRONTO, FCK 25 MPA CONDICAO A (NBR-12655),LANCADO EM QUALQUER TIPO DE ESTRUTURA E ADENSADO, INCLUSIVE FORMA, ESCORAMENTO E FERRAGEM.</v>
          </cell>
          <cell r="C733" t="str">
            <v>m3</v>
          </cell>
          <cell r="D733">
            <v>1855.45</v>
          </cell>
          <cell r="E733">
            <v>1427.27</v>
          </cell>
        </row>
        <row r="734">
          <cell r="A734" t="str">
            <v/>
          </cell>
        </row>
        <row r="735">
          <cell r="A735" t="str">
            <v>06.03.184</v>
          </cell>
          <cell r="B735" t="str">
            <v>CONCRETO APARENTE ARMADO PRONTO, FCK 30 MPA CONDICAO A (NBR-12655),LANCADO EM QUALQUER TIPO DE ESTRUTURA E ADENSADO, INCLUSIVE FORMA, ESCORAMENTO E FERRAGEM.</v>
          </cell>
          <cell r="C735" t="str">
            <v>m3</v>
          </cell>
          <cell r="D735">
            <v>1886.71</v>
          </cell>
          <cell r="E735">
            <v>1451.32</v>
          </cell>
        </row>
        <row r="736">
          <cell r="A736" t="str">
            <v/>
          </cell>
        </row>
        <row r="737">
          <cell r="A737" t="str">
            <v>06.03.185</v>
          </cell>
          <cell r="B737" t="str">
            <v>CONCRETO APARENTE ARMADO PRONTO, FCK 35 MPA CONDICAO A (NBR-12655),LANCADO EM QUALQUER TIPO DE ESTRUTURA E ADENSADO, INCLUSIVE FORMA, ESCORAMENTO E FERRAGEM.</v>
          </cell>
          <cell r="C737" t="str">
            <v>m3</v>
          </cell>
          <cell r="D737">
            <v>1907.49</v>
          </cell>
          <cell r="E737">
            <v>1467.3</v>
          </cell>
        </row>
        <row r="738">
          <cell r="A738" t="str">
            <v/>
          </cell>
        </row>
        <row r="739">
          <cell r="A739" t="str">
            <v>06.03.186</v>
          </cell>
          <cell r="B739" t="str">
            <v>CONCRETO APARENTE ARMADO PRONTO, FCK 40 MPA CONDICAO A (NBR-12655),LANCADO EM QUALQUER TIPO DE ESTRUTURA E ADENSADO, INCLUSIVE FORMA, ESCORAMENTO E FERRAGEM.</v>
          </cell>
          <cell r="C739" t="str">
            <v>m3</v>
          </cell>
          <cell r="D739">
            <v>1925.91</v>
          </cell>
          <cell r="E739">
            <v>1481.47</v>
          </cell>
        </row>
        <row r="740">
          <cell r="A740" t="str">
            <v/>
          </cell>
        </row>
        <row r="741">
          <cell r="A741" t="str">
            <v>06.03.200</v>
          </cell>
          <cell r="B741" t="str">
            <v>TRANSPORTE,LANÇAMENTO,ADENSAMENTO E ACABAMENTO DO CONCRETO EM ESTRUTURA</v>
          </cell>
          <cell r="C741" t="str">
            <v>m3</v>
          </cell>
          <cell r="D741">
            <v>24.99</v>
          </cell>
          <cell r="E741">
            <v>19.23</v>
          </cell>
        </row>
        <row r="742">
          <cell r="A742" t="str">
            <v/>
          </cell>
        </row>
        <row r="743">
          <cell r="A743" t="str">
            <v>06.04.002</v>
          </cell>
          <cell r="B743" t="str">
            <v>CONCRETO PRE-MISTURADO EM USINA, FCK 11 MPA FORNECIDO, LANCADO EM FUNDACOES E ADENSADO.</v>
          </cell>
          <cell r="C743" t="str">
            <v>m3</v>
          </cell>
          <cell r="D743">
            <v>301.58</v>
          </cell>
          <cell r="E743">
            <v>231.99</v>
          </cell>
        </row>
        <row r="744">
          <cell r="A744" t="str">
            <v/>
          </cell>
        </row>
        <row r="745">
          <cell r="A745" t="str">
            <v>06.04.004</v>
          </cell>
          <cell r="B745" t="str">
            <v>CONCRETO PRE-MISTURADO EM USINA, FCK 11 MPA FORNECIDO, LANCADO EM ESTRUTURAS E ADENSADO.</v>
          </cell>
          <cell r="C745" t="str">
            <v>m3</v>
          </cell>
          <cell r="D745">
            <v>314.3</v>
          </cell>
          <cell r="E745">
            <v>241.77</v>
          </cell>
        </row>
        <row r="746">
          <cell r="A746" t="str">
            <v/>
          </cell>
        </row>
        <row r="747">
          <cell r="A747" t="str">
            <v>06.04.010</v>
          </cell>
          <cell r="B747" t="str">
            <v>CONCRETO PRE-MISTURADO EM USINA, FCK 15 MPA FORNECIDO, LANCADO EM FUNDACOES E ADENSADO.</v>
          </cell>
          <cell r="C747" t="str">
            <v>m3</v>
          </cell>
          <cell r="D747">
            <v>324.98</v>
          </cell>
          <cell r="E747">
            <v>249.99</v>
          </cell>
        </row>
        <row r="748">
          <cell r="A748" t="str">
            <v/>
          </cell>
        </row>
        <row r="749">
          <cell r="A749" t="str">
            <v>06.04.020</v>
          </cell>
          <cell r="B749" t="str">
            <v>CONCRETO PRE-MISTURADO EM USINA, FCK 15 MPA FORNECIDO, LANCADO EM ESTRUTURAS E ADENSADO.</v>
          </cell>
          <cell r="C749" t="str">
            <v>m3</v>
          </cell>
          <cell r="D749">
            <v>363.24</v>
          </cell>
          <cell r="E749">
            <v>279.42</v>
          </cell>
        </row>
        <row r="750">
          <cell r="A750" t="str">
            <v/>
          </cell>
        </row>
        <row r="751">
          <cell r="A751" t="str">
            <v>06.04.030</v>
          </cell>
          <cell r="B751" t="str">
            <v>CONCRETO PRE-MISTURADO EM USINA, FCK 18 MPA FORNECIDO, LANCADO EM FUNDACOES E ADENSADO.</v>
          </cell>
          <cell r="C751" t="str">
            <v>m3</v>
          </cell>
          <cell r="D751">
            <v>339.28</v>
          </cell>
          <cell r="E751">
            <v>260.99</v>
          </cell>
        </row>
        <row r="752">
          <cell r="A752" t="str">
            <v/>
          </cell>
        </row>
        <row r="753">
          <cell r="A753" t="str">
            <v>06.04.040</v>
          </cell>
          <cell r="B753" t="str">
            <v>CONCRETO PRE-MISTURADO EM USINA, FCK 18 MPA FORNECIDO, LANCADO EM ESTRUTURAS E ADENSADO.</v>
          </cell>
          <cell r="C753" t="str">
            <v>m3</v>
          </cell>
          <cell r="D753">
            <v>377.54</v>
          </cell>
          <cell r="E753">
            <v>290.42</v>
          </cell>
        </row>
        <row r="754">
          <cell r="A754" t="str">
            <v/>
          </cell>
        </row>
        <row r="755">
          <cell r="A755" t="str">
            <v>06.04.050</v>
          </cell>
          <cell r="B755" t="str">
            <v>CONCRETO PRE-MISTURADO EM USINA, FCK 20 MPA FORNECIDO, LANCADO EM FUNDACOES E ADENSADO.</v>
          </cell>
          <cell r="C755" t="str">
            <v>m3</v>
          </cell>
          <cell r="D755">
            <v>347.38</v>
          </cell>
          <cell r="E755">
            <v>267.22000000000003</v>
          </cell>
        </row>
        <row r="756">
          <cell r="A756" t="str">
            <v/>
          </cell>
        </row>
        <row r="757">
          <cell r="A757" t="str">
            <v>06.04.060</v>
          </cell>
          <cell r="B757" t="str">
            <v>CONCRETO PRE-MISTURADO EM USINA, FCK 20 MPA FORNECIDO, LANCADO EM ESTRUTURAS E ADENSADO.</v>
          </cell>
          <cell r="C757" t="str">
            <v>m3</v>
          </cell>
          <cell r="D757">
            <v>385.64</v>
          </cell>
          <cell r="E757">
            <v>296.64999999999998</v>
          </cell>
        </row>
        <row r="758">
          <cell r="A758" t="str">
            <v/>
          </cell>
        </row>
        <row r="759">
          <cell r="A759" t="str">
            <v>06.04.070</v>
          </cell>
          <cell r="B759" t="str">
            <v>CONCRETO PRE-MISTURADO EM USINA, FCK 25 MPA FORNECIDO, LANCADO EM FUNDACOES E ADENSADO.</v>
          </cell>
          <cell r="C759" t="str">
            <v>m3</v>
          </cell>
          <cell r="D759">
            <v>360.08</v>
          </cell>
          <cell r="E759">
            <v>276.99</v>
          </cell>
        </row>
        <row r="760">
          <cell r="A760" t="str">
            <v/>
          </cell>
        </row>
        <row r="761">
          <cell r="A761" t="str">
            <v>06.04.080</v>
          </cell>
          <cell r="B761" t="str">
            <v>CONCRETO PRE-MISTURADO EM USINA, FCK 25 MPA FORNECIDO, LANCADO EM ESTRUTURAS E ADENSADO.</v>
          </cell>
          <cell r="C761" t="str">
            <v>m3</v>
          </cell>
          <cell r="D761">
            <v>398.34</v>
          </cell>
          <cell r="E761">
            <v>306.42</v>
          </cell>
        </row>
        <row r="762">
          <cell r="A762" t="str">
            <v/>
          </cell>
        </row>
        <row r="763">
          <cell r="A763" t="str">
            <v>06.04.090</v>
          </cell>
          <cell r="B763" t="str">
            <v>CONCRETO PRE-MISTURADO EM USINA, FCK 30 MPA FORNECIDO, LANCADO EM FUNDACOES E ADENSADO.</v>
          </cell>
          <cell r="C763" t="str">
            <v>m3</v>
          </cell>
          <cell r="D763">
            <v>379.58</v>
          </cell>
          <cell r="E763">
            <v>291.99</v>
          </cell>
        </row>
        <row r="764">
          <cell r="A764" t="str">
            <v/>
          </cell>
        </row>
        <row r="765">
          <cell r="A765" t="str">
            <v>06.04.100</v>
          </cell>
          <cell r="B765" t="str">
            <v>CONCRETO PRE-MISTURADO EM USINA, FCK 30 MPA FORNECIDO, LANCADO EM ESTRUTURAS E ADENSADO.</v>
          </cell>
          <cell r="C765" t="str">
            <v>m3</v>
          </cell>
          <cell r="D765">
            <v>417.84</v>
          </cell>
          <cell r="E765">
            <v>321.42</v>
          </cell>
        </row>
        <row r="766">
          <cell r="A766" t="str">
            <v/>
          </cell>
        </row>
        <row r="767">
          <cell r="A767" t="str">
            <v>06.04.110</v>
          </cell>
          <cell r="B767" t="str">
            <v>CONCRETO PRE-MISTURADO EM USINA, FCK 33 MPA FORNECIDO, LANCADO EM FUNDACOES E ADENSADO.</v>
          </cell>
          <cell r="C767" t="str">
            <v>m3</v>
          </cell>
          <cell r="D767">
            <v>387.71</v>
          </cell>
          <cell r="E767">
            <v>298.24</v>
          </cell>
        </row>
        <row r="768">
          <cell r="A768" t="str">
            <v/>
          </cell>
        </row>
        <row r="769">
          <cell r="A769" t="str">
            <v>06.04.120</v>
          </cell>
          <cell r="B769" t="str">
            <v>CONCRETO PRE-MISTURADO EM USINA, FCK 33 MPA FORNECIDO, LANCADO EM ESTRUTURAS E ADENSADO.</v>
          </cell>
          <cell r="C769" t="str">
            <v>m3</v>
          </cell>
          <cell r="D769">
            <v>425.97</v>
          </cell>
          <cell r="E769">
            <v>327.67</v>
          </cell>
        </row>
        <row r="770">
          <cell r="A770" t="str">
            <v/>
          </cell>
        </row>
        <row r="771">
          <cell r="A771" t="str">
            <v>06.04.130</v>
          </cell>
          <cell r="B771" t="str">
            <v>CONCRETO PRE-MISTURADO EM USINA, FCK 35 MPA FORNECIDO, LANCADO EM FUNDACOES E ADENSADO.</v>
          </cell>
          <cell r="C771" t="str">
            <v>m3</v>
          </cell>
          <cell r="D771">
            <v>401.68</v>
          </cell>
          <cell r="E771">
            <v>308.99</v>
          </cell>
        </row>
        <row r="772">
          <cell r="A772" t="str">
            <v/>
          </cell>
        </row>
        <row r="773">
          <cell r="A773" t="str">
            <v>06.04.140</v>
          </cell>
          <cell r="B773" t="str">
            <v>CONCRETO PRE-MISTURADO EM USINA, FCK 35 MPA FORNECIDO, LANCADO EM ESTRUTURAS E ADENSADO.</v>
          </cell>
          <cell r="C773" t="str">
            <v>m3</v>
          </cell>
          <cell r="D773">
            <v>414.4</v>
          </cell>
          <cell r="E773">
            <v>318.77</v>
          </cell>
        </row>
        <row r="774">
          <cell r="A774" t="str">
            <v/>
          </cell>
        </row>
        <row r="775">
          <cell r="A775" t="str">
            <v>06.04.150</v>
          </cell>
          <cell r="B775" t="str">
            <v>CONCRETO PRE-MISTURADO EM USINA, FCK 40 MPA FORNECIDO, LANCADO EM FUNDACOES E ADENSADO.</v>
          </cell>
          <cell r="C775" t="str">
            <v>m3</v>
          </cell>
          <cell r="D775">
            <v>419.25</v>
          </cell>
          <cell r="E775">
            <v>322.5</v>
          </cell>
        </row>
        <row r="776">
          <cell r="A776" t="str">
            <v/>
          </cell>
        </row>
        <row r="777">
          <cell r="A777" t="str">
            <v>06.04.160</v>
          </cell>
          <cell r="B777" t="str">
            <v>CONCRETO PRE-MISTURADO EM USINA, FCK 40 MPA FORNECIDO, LANCADO EM ESTRUTURAS E ADENSADO.</v>
          </cell>
          <cell r="C777" t="str">
            <v>m3</v>
          </cell>
          <cell r="D777">
            <v>431.96</v>
          </cell>
          <cell r="E777">
            <v>332.28</v>
          </cell>
        </row>
        <row r="778">
          <cell r="A778" t="str">
            <v/>
          </cell>
        </row>
        <row r="779">
          <cell r="A779" t="str">
            <v>06.04.170</v>
          </cell>
          <cell r="B779" t="str">
            <v>CONCRETO PRE-MISTURADO EM USINA, FCK 45 MPA FORNECIDO, LANCADO EM FUNDAÇÕES E ADENSADO.</v>
          </cell>
          <cell r="C779" t="str">
            <v>m3</v>
          </cell>
          <cell r="D779">
            <v>437.03</v>
          </cell>
          <cell r="E779">
            <v>336.18</v>
          </cell>
        </row>
        <row r="780">
          <cell r="A780" t="str">
            <v/>
          </cell>
        </row>
        <row r="781">
          <cell r="A781" t="str">
            <v>06.04.180</v>
          </cell>
          <cell r="B781" t="str">
            <v>CONCRETO PRE-MISTURADO EM USINA, FCK 45 MPA FORNECIDO, LANCADO EM ESTRUTURAS E ADENSADO.</v>
          </cell>
          <cell r="C781" t="str">
            <v>m3</v>
          </cell>
          <cell r="D781">
            <v>449.74</v>
          </cell>
          <cell r="E781">
            <v>345.96</v>
          </cell>
        </row>
        <row r="782">
          <cell r="A782" t="str">
            <v/>
          </cell>
        </row>
        <row r="783">
          <cell r="A783" t="str">
            <v>06.05.010</v>
          </cell>
          <cell r="B783" t="str">
            <v>CONCRETO CICLOPICO COM 70 P0RCENTO DE CONCRETO 1 3 5 E 30 PORCENTO DE RACHAO APLICADO.</v>
          </cell>
          <cell r="C783" t="str">
            <v>m3</v>
          </cell>
          <cell r="D783">
            <v>280.18</v>
          </cell>
          <cell r="E783">
            <v>215.53</v>
          </cell>
        </row>
        <row r="784">
          <cell r="A784" t="str">
            <v/>
          </cell>
        </row>
        <row r="785">
          <cell r="A785" t="str">
            <v>06.06.010</v>
          </cell>
          <cell r="B785" t="str">
            <v>APLICACAO DE ADESIVO EPOXICO TIPO SIKADUR 32 OU SIMILAR.</v>
          </cell>
          <cell r="C785" t="str">
            <v>m2</v>
          </cell>
          <cell r="D785">
            <v>108.4</v>
          </cell>
          <cell r="E785">
            <v>83.39</v>
          </cell>
        </row>
        <row r="786">
          <cell r="A786" t="str">
            <v/>
          </cell>
        </row>
        <row r="787">
          <cell r="A787" t="str">
            <v>06.07.002</v>
          </cell>
          <cell r="B787" t="str">
            <v>FUNDAÇÃO EM ESTACA BROCA EM CONCRETO ARMADO FCK 25 MPA COM DIÂMETRO DE 25CM, 04 BARRAS DE 10.0MM(3/8") E ESTRIBOS A CADA 20CM DE 5.0MM, ESCAVAÇÃO MANUAL E PROFUNDIDADE DE 5,00M.</v>
          </cell>
          <cell r="C787" t="str">
            <v>m</v>
          </cell>
          <cell r="D787">
            <v>55.04</v>
          </cell>
          <cell r="E787">
            <v>42.34</v>
          </cell>
        </row>
        <row r="788">
          <cell r="A788" t="str">
            <v/>
          </cell>
        </row>
        <row r="789">
          <cell r="A789" t="str">
            <v>06.07.003</v>
          </cell>
          <cell r="B789" t="str">
            <v>FUNDAÇÃO EM ESTACA BROCA EM CONC.ARM. FCK 30 MPA C/DIÂM.DE 20CM, 04 BARRAS DE AÇO - 10.0MM  E ESTRIBOS EM AÇO 5.0MM, C/ 60CM, A CADA 20CM,  ESC.MANUAL E PROF.DE 5,00M, CONF.PROJ.CONTENÇÃO DE BARREIRA P/ESC.MARECHAL MASCARENHAS DE MORAIS - 28/08/2007 - 56/</v>
          </cell>
          <cell r="C789" t="str">
            <v>m</v>
          </cell>
          <cell r="D789">
            <v>42.26</v>
          </cell>
          <cell r="E789">
            <v>32.51</v>
          </cell>
        </row>
        <row r="790">
          <cell r="A790" t="str">
            <v/>
          </cell>
        </row>
        <row r="791">
          <cell r="A791" t="str">
            <v>06.07.005</v>
          </cell>
          <cell r="B791" t="str">
            <v>FORNECIMENTO E CRAVAÇÃO DE 44 ESTACAS PRÉ-MOLDADAS DE CONCRETO ARMADO DE ALTA RESISTÊNCIA PARA 25T COM SEÇÃO 20X20CM, COMPRIMENTO DE 10,00M, INCLUSIVE MOBILIZAÇÃO, DESMOBILIZAÇÃO, EMENDAS  E ARRASAMENTO DA ESTACA PARA ESCOLA INALDA SPINELLI, CONF. ANTE-PR</v>
          </cell>
          <cell r="C791" t="str">
            <v>m</v>
          </cell>
          <cell r="D791">
            <v>103.62</v>
          </cell>
          <cell r="E791">
            <v>79.709999999999994</v>
          </cell>
        </row>
        <row r="792">
          <cell r="A792" t="str">
            <v/>
          </cell>
        </row>
        <row r="793">
          <cell r="A793" t="str">
            <v>06.07.010</v>
          </cell>
          <cell r="B793" t="str">
            <v>LAJE PRE-MOLDADA PARA PISO COM VAO NORMAL,INCLUSIVE CAPEAMENTO E ESCORAMENTO.</v>
          </cell>
          <cell r="C793" t="str">
            <v>m2</v>
          </cell>
          <cell r="D793">
            <v>72.599999999999994</v>
          </cell>
          <cell r="E793">
            <v>55.85</v>
          </cell>
        </row>
        <row r="794">
          <cell r="A794" t="str">
            <v/>
          </cell>
        </row>
        <row r="795">
          <cell r="A795" t="str">
            <v>06.07.020</v>
          </cell>
          <cell r="B795" t="str">
            <v>LAJE PRE-MOLDADA PARA FORRO COM VAO NORMAL, INCLUSIVE CAPEAMENTO E ESCORAMENTO.</v>
          </cell>
          <cell r="C795" t="str">
            <v>m2</v>
          </cell>
          <cell r="D795">
            <v>70.05</v>
          </cell>
          <cell r="E795">
            <v>53.89</v>
          </cell>
        </row>
        <row r="796">
          <cell r="A796" t="str">
            <v/>
          </cell>
        </row>
        <row r="797">
          <cell r="A797" t="str">
            <v>06.07.051</v>
          </cell>
          <cell r="B797" t="str">
            <v>LAJE TRELIÇADA B 12 PISO , SOBREC. 300 KGF/M2,  REVEST. 120 KGF/M², VÃO 4,40 M, FORN.DO EPS, ARM.COMPLEMENTAR TRELIÇA AS+=1,90CM² P/ NERVURA, DISTÂNCIA INTEREIXO 50 CM, INCL. CAP. 4 CM E 01 FAIXA TRAV.(CONC 25 MPA),TELA Q61. (INCL. FORMA E ESCOR.).</v>
          </cell>
          <cell r="C797" t="str">
            <v>m2</v>
          </cell>
          <cell r="D797">
            <v>103.44</v>
          </cell>
          <cell r="E797">
            <v>79.569999999999993</v>
          </cell>
        </row>
        <row r="798">
          <cell r="A798" t="str">
            <v/>
          </cell>
        </row>
        <row r="799">
          <cell r="A799" t="str">
            <v>06.07.052</v>
          </cell>
          <cell r="B799" t="str">
            <v>LAJE TRELIÇADA B12 PISO,SOBREC. 300 KGF/M2, REVEST. 120 KGF/M², ALVENARIA 200 KGF/M², VÃO 3,30M, FORNEC. EPS, ARMAÇÃO POS COMPL. AS+=1,32CM² P/ NERVURA DIST. INTEREIXO 50CM, INCLUSIVE CAP.4 CM, 02 FAIXAS TRAV. CONC 25 MPA,TELA Q92. (INCL. FORMA E ESCOR.).</v>
          </cell>
          <cell r="C799" t="str">
            <v>m2</v>
          </cell>
          <cell r="D799">
            <v>110.22</v>
          </cell>
          <cell r="E799">
            <v>84.79</v>
          </cell>
        </row>
        <row r="800">
          <cell r="A800" t="str">
            <v/>
          </cell>
        </row>
        <row r="801">
          <cell r="A801" t="str">
            <v>06.07.053</v>
          </cell>
          <cell r="B801" t="str">
            <v>LAJE TRELIÇADA B14 PISO,SOBREC. 300 KGF/M2,REV.120 KGF/M²,VÃO DE 5,00 M,FORNEC.DO EPS,ARMAÇÃO COMPLEMENTAR DA TRELIÇA AS+=2,10CM² P/ NERVURA,DISTÂNCIA INTEREIXO 50 CM, INCL.CAP.DE 5 CM E 01FAIXAS DE TRAV.EM CONC 25 MPA TELA Q61. (INCL. FORMA E ESCOR.) .</v>
          </cell>
          <cell r="C801" t="str">
            <v>m2</v>
          </cell>
          <cell r="D801">
            <v>122.43</v>
          </cell>
          <cell r="E801">
            <v>94.18</v>
          </cell>
        </row>
        <row r="802">
          <cell r="A802" t="str">
            <v/>
          </cell>
        </row>
        <row r="803">
          <cell r="A803" t="str">
            <v>06.07.054</v>
          </cell>
          <cell r="B803" t="str">
            <v>LAJE TRELIÇADA B14  PISO, SOBREC. 300 KGF/M2, REV. 120 KGF/M², ALVEN. 200 KGF/M², VÃO 4,30M, FORN.  EPS, ARM. POS COMPL. AS+=2,00CM² P/ NERVURA DIST. INTEREIXO 50CM,INCL. CAP. DE 5 CM E  02 FAIXAS DE TRAV. EM CONC 25 MPA, TELA Q92.(INCL. FORMA E ESCOR.) .</v>
          </cell>
          <cell r="C803" t="str">
            <v>m2</v>
          </cell>
          <cell r="D803">
            <v>119.1</v>
          </cell>
          <cell r="E803">
            <v>91.62</v>
          </cell>
        </row>
        <row r="804">
          <cell r="A804" t="str">
            <v/>
          </cell>
        </row>
        <row r="805">
          <cell r="A805" t="str">
            <v>06.07.055</v>
          </cell>
          <cell r="B805" t="str">
            <v>LAJE TRELIÇADA B 16  PISO , SOBREC. 300 KGF/M2,  REV. 120 KGF/M², VÃO 5,60 M, FORN. EPS, ARMAÇÃO POS COMPL. AS+=2,30CM² P/ NERVURA,DISTÂNCIA INTEREIXO 50 CM, INCL. CAP. DE 5 CM E 02 FAIXAS DE TRAV. EM CONC 25 MPA TELA Q61. .(INCL. FORMA E ESCOR.) .</v>
          </cell>
          <cell r="C805" t="str">
            <v>m2</v>
          </cell>
          <cell r="D805">
            <v>130.13</v>
          </cell>
          <cell r="E805">
            <v>100.1</v>
          </cell>
        </row>
        <row r="806">
          <cell r="A806" t="str">
            <v/>
          </cell>
        </row>
        <row r="807">
          <cell r="A807" t="str">
            <v>06.07.056</v>
          </cell>
          <cell r="B807" t="str">
            <v>LAJE TRELIÇADA B16 PISO, SOBREC. 300 KGF/M2, REVEST. 120 KGF/M², ALVENARIA 200 KGF/M², VÃO 4,80M, FORNEC.  EPS, ARM. POS COMPL. AS+=2,25CM² P/ NERVURA DIST. INTEREIXO 50CM,INCL. CAP.  5 CM E 03 FAIXAS TRAV. (CONC 25 MPA)TELA Q92.(INCL. FORMA E ESCOR.) .</v>
          </cell>
          <cell r="C807" t="str">
            <v>m2</v>
          </cell>
          <cell r="D807">
            <v>131.54</v>
          </cell>
          <cell r="E807">
            <v>101.19</v>
          </cell>
        </row>
        <row r="808">
          <cell r="A808" t="str">
            <v/>
          </cell>
        </row>
        <row r="809">
          <cell r="A809" t="str">
            <v>06.07.057</v>
          </cell>
          <cell r="B809" t="str">
            <v>LAJE TRELIÇADA B 20 PISO , SOBREC.300 KGF/M2,  REVEST. 120 KGF/M², VÃO 6,70 M, FORN.DO EPS, ARM.COMPLEMENTAR DA TRELIÇA AS+=2,75CM² P/NERVURA,DISTÂNCIA INTEREIXO 50 CM, INCL.CAP. DE 5 CM E 02 FAIXAS DE TRAV.(CONC 25 MPA)TELA Q61. (INCL. FORMA E ESCOR.) .</v>
          </cell>
          <cell r="C809" t="str">
            <v>m2</v>
          </cell>
          <cell r="D809">
            <v>135.81</v>
          </cell>
          <cell r="E809">
            <v>104.47</v>
          </cell>
        </row>
        <row r="810">
          <cell r="A810" t="str">
            <v/>
          </cell>
        </row>
        <row r="811">
          <cell r="A811" t="str">
            <v>06.07.058</v>
          </cell>
          <cell r="B811" t="str">
            <v>LAJE TRELIÇADA B 20 PISO, SOBREC.300 KGF/M2, REV.120 KGF/M², ALVENARIA 200 KGF/M², VÃO  5,90M, FORNEC. EPS, ARM. POS COMPL. AS+=2,86CM² P/ NERVURA DIST. INTEREIXO 50CM,INCLUSIVE CAP. 5 CM E 03 FAIXAS TRAV. EM CONC 25 MPA, TELA Q92.(INCL. FORMA E ESCOR.).</v>
          </cell>
          <cell r="C811" t="str">
            <v>m2</v>
          </cell>
          <cell r="D811">
            <v>143.27000000000001</v>
          </cell>
          <cell r="E811">
            <v>110.21</v>
          </cell>
        </row>
        <row r="812">
          <cell r="A812" t="str">
            <v/>
          </cell>
        </row>
        <row r="813">
          <cell r="A813" t="str">
            <v>06.07.059</v>
          </cell>
          <cell r="B813" t="str">
            <v>LAJE TRELIÇADA B 25 PISO, SOBREC.300 KGF/M2,  REVEST.120 KGF/M², VÃO 8,00 M, FORN. DO EPS, ARM.COMPLEMENTAR DA TRELIÇA AS+=3,10 CM2 P/ NERVURA,DISTÂNCIA INTEREIXO 50 CM, INCL. CAP. 5 CM E  03 FAIXAS TRAV. (CONC 25 MPA) TELA Q 75 (INCL. FORMA E ESCOR.) .</v>
          </cell>
          <cell r="C813" t="str">
            <v>m2</v>
          </cell>
          <cell r="D813">
            <v>160.99</v>
          </cell>
          <cell r="E813">
            <v>123.84</v>
          </cell>
        </row>
        <row r="814">
          <cell r="A814" t="str">
            <v/>
          </cell>
        </row>
        <row r="815">
          <cell r="A815" t="str">
            <v>06.07.060</v>
          </cell>
          <cell r="B815" t="str">
            <v>LAJE TRELIÇADA B25  PISO, SOBREC. 300 KGF/M2, REV. 120 KGF/M², ALVENARIA 200 KGF/M², VÃO  6,80M, FORN. EPS, ARM. POS. COMPL. AS+=2,86CM² P/ NERVURA DIST. INTEREIXO 50CM,INCL. CAP. DE 5 CM E  03 FAIXAS TRAV.  CONC 25 MPA, TELA Q92.(INCL. FORMA E ESCOR.) .</v>
          </cell>
          <cell r="C815" t="str">
            <v>m2</v>
          </cell>
          <cell r="D815">
            <v>161.63999999999999</v>
          </cell>
          <cell r="E815">
            <v>124.34</v>
          </cell>
        </row>
        <row r="816">
          <cell r="A816" t="str">
            <v/>
          </cell>
        </row>
        <row r="817">
          <cell r="A817" t="str">
            <v>06.07.061</v>
          </cell>
          <cell r="B817" t="str">
            <v>LAJE TRELIÇADA B 30 PISO , SOBREC. 300 KGF/M2,  REVEST. 120 KGF/M², VÃO  9,10 M, FORNEC.  EPS, ARM. POS. COMPL. AS+=3,45 CM2 P/ NERVURA,DISTÂNCIA INTEREIXO 50 CM, INCL. CAP. DE 5 CM E  03 FAIXAS DE TRAV. EM CONC 25 MPA TELA Q75.(INCL. FORMA E ESCOR.) .</v>
          </cell>
          <cell r="C817" t="str">
            <v>m2</v>
          </cell>
          <cell r="D817">
            <v>173.69</v>
          </cell>
          <cell r="E817">
            <v>133.61000000000001</v>
          </cell>
        </row>
        <row r="818">
          <cell r="A818" t="str">
            <v/>
          </cell>
        </row>
        <row r="819">
          <cell r="A819" t="str">
            <v>06.07.062</v>
          </cell>
          <cell r="B819" t="str">
            <v>LAJE TRELIÇADA B30 PISO, SOBREC. 300 KGF/M2, REV. 120 KGF/M², ALVENARIA 200 KGF/M², VÃO  8,10 M, FORN. EPS, ARM. POS COMPL. AS+=3,46CM² P/ NERVURA DIST. INTEREIXO 50CM,INCLUSIVE CAP. 5 CM E 03 FAIXAS TRAV. (CONC 25 MPA),TELA Q92. (INCL. FORMA E ESCOR.) .</v>
          </cell>
          <cell r="C819" t="str">
            <v>m2</v>
          </cell>
          <cell r="D819">
            <v>164.98</v>
          </cell>
          <cell r="E819">
            <v>126.91</v>
          </cell>
        </row>
        <row r="820">
          <cell r="A820" t="str">
            <v/>
          </cell>
        </row>
        <row r="821">
          <cell r="A821" t="str">
            <v>06.07.063</v>
          </cell>
          <cell r="B821" t="str">
            <v>LAJE TRELIÇADA  B12  COBERTA, SOBREC. DE  100 KGF/M²,  REV.  100 KGF/M², VÃO DE 4,70 M, FORNEC.  EPS, ARMAÇÃO POS. COMPL. AS+=1,15CM² P/NERVURA, DISTÂNCIA INTEREIXO 50 CM,INCL. CAP. DE 4 CM E 01 FAIXA DE TRAV(CONC.25 MPA) TELA Q61.(INCL. FORMA E ESCOR.) .</v>
          </cell>
          <cell r="C821" t="str">
            <v>m2</v>
          </cell>
          <cell r="D821">
            <v>115.73</v>
          </cell>
          <cell r="E821">
            <v>89.03</v>
          </cell>
        </row>
        <row r="822">
          <cell r="A822" t="str">
            <v/>
          </cell>
        </row>
        <row r="823">
          <cell r="A823" t="str">
            <v>06.07.064</v>
          </cell>
          <cell r="B823" t="str">
            <v>LAJE TRELIÇADA B12  COBERTA, SOBREC. DE 50 KGF/M2, REV.100 KGF/M², TELHA 70 KGF/M², VÃO  4,50M, FORNEC. DO EPS, ARM. POS COMPL. AS+=1,15CM² P/ NERVURA DIST. INTEREIXO 50CM,INCL. CAP. 4 CM E  01 FAIXA DE TRAV.(CONC 25 MPA)TELA Q61.(INC.FORMA E ESCOR.) .</v>
          </cell>
          <cell r="C823" t="str">
            <v>m2</v>
          </cell>
          <cell r="D823">
            <v>121.66</v>
          </cell>
          <cell r="E823">
            <v>93.59</v>
          </cell>
        </row>
        <row r="824">
          <cell r="A824" t="str">
            <v/>
          </cell>
        </row>
        <row r="825">
          <cell r="A825" t="str">
            <v>06.07.065</v>
          </cell>
          <cell r="B825" t="str">
            <v>LAJE TRELIÇADA  B14 COBERTA , SOBREC. DE  100 KQF/M²,  REV. DE 100 KGF/M², VÃO 5,30M, FORNEC.  EPS, ARM. POS. COMPL. AS+ = 1,29CM² P/ NERVURA, DISTÂNCIA INTEREIXO 50 CM,INCL. CAP. 5 CM E 01 FAIXA DE TRAV. (CONC. 25 MPA),TELA Q61.(INCL. FORMA E ESCOR.) .</v>
          </cell>
          <cell r="C825" t="str">
            <v>m2</v>
          </cell>
          <cell r="D825">
            <v>128.25</v>
          </cell>
          <cell r="E825">
            <v>98.66</v>
          </cell>
        </row>
        <row r="826">
          <cell r="A826" t="str">
            <v/>
          </cell>
        </row>
        <row r="827">
          <cell r="A827" t="str">
            <v>06.07.066</v>
          </cell>
          <cell r="B827" t="str">
            <v>LAJE TRELIÇADA B14 COBERTA, SOBREC. 50 KGF/M2, REV. 100 KGF/M², TELHA 70 KGF/M²,VÃO 5,00M,FORNEC. DO EPS, ARM. POS COMPL. AS+=1,15CM² P/NERVURA DIST. INTEREIXO 50CM,INCLUSIVE CAP. DE 5 CM E  01 FAIXA TRAV. EM CONC 25 MPA, TELA Q61.(INCL. FORMA E ESCOR.) .</v>
          </cell>
          <cell r="C827" t="str">
            <v>m2</v>
          </cell>
          <cell r="D827">
            <v>135.85</v>
          </cell>
          <cell r="E827">
            <v>104.5</v>
          </cell>
        </row>
        <row r="828">
          <cell r="A828" t="str">
            <v/>
          </cell>
        </row>
        <row r="829">
          <cell r="A829" t="str">
            <v>06.07.067</v>
          </cell>
          <cell r="B829" t="str">
            <v>LAJE TRELIÇADA B16 COBERTA, SOBREC. DE  100 KQF/M²,  REV.  100 KGF/M², VÃO 6,00 M, FORN. DO EPS, ARM. POS. COMPL. AS+ = 1,50CM² P/ NERVURA, DISTÂNCIA INTEREIXO 50 CM,INCL. CAP. DE 5 CM E  01 FAIXA DE TRAV. EM CONC. 25 MPA, TELA Q61.(INCL. FORMA E ESCOR.).</v>
          </cell>
          <cell r="C829" t="str">
            <v>m2</v>
          </cell>
          <cell r="D829">
            <v>129.46</v>
          </cell>
          <cell r="E829">
            <v>99.59</v>
          </cell>
        </row>
        <row r="830">
          <cell r="A830" t="str">
            <v/>
          </cell>
        </row>
        <row r="831">
          <cell r="A831" t="str">
            <v>06.07.068</v>
          </cell>
          <cell r="B831" t="str">
            <v>LAJE TRELIÇADA B16 COBERTA, SOBREC. DE 50 KGF/M2, REV. 100 KGF/M², TELHA 70 KGF/M², VÃO 5,60M, FORNEC. EPS, ARM. POS COMPL. AS+=1,41 CM² P/ NERVURA DIST. INTEREIXO 50CM,INCL CAP. DE 5 CM E 01 FAIXA TRAV. (CONC 25 MPA), TELA Q61. (INCL. FORMA E ESCOR.) .</v>
          </cell>
          <cell r="C831" t="str">
            <v>m2</v>
          </cell>
          <cell r="D831">
            <v>132.86000000000001</v>
          </cell>
          <cell r="E831">
            <v>102.2</v>
          </cell>
        </row>
        <row r="832">
          <cell r="A832" t="str">
            <v/>
          </cell>
        </row>
        <row r="833">
          <cell r="A833" t="str">
            <v>06.07.069</v>
          </cell>
          <cell r="B833" t="str">
            <v>LAJE TRELIÇADA  B20 COBERTA , SOBREC.100 KQF/M²,  REV. DE 100 KGF/M², VÃO 7,10M, FORN. DO EPS, ARM. POS. COMPL. AS+ = 1,80CM² POR NERVURA, DISTÂNCIA INTEREIXO 50 CM,INCL. CAP. DE 5 CM E  FAIXAS DE TRAV. EM CONC. 25 MPA, TELA Q61.(INCL. FORMA E ESCOR.) .</v>
          </cell>
          <cell r="C833" t="str">
            <v>m2</v>
          </cell>
          <cell r="D833">
            <v>131.75</v>
          </cell>
          <cell r="E833">
            <v>101.35</v>
          </cell>
        </row>
        <row r="834">
          <cell r="A834" t="str">
            <v/>
          </cell>
        </row>
        <row r="835">
          <cell r="A835" t="str">
            <v>06.07.070</v>
          </cell>
          <cell r="B835" t="str">
            <v>LAJE TRELIÇADA B20 COBERTA, SOBREC. 50 KGF/M2, REV. 100 KGF/M², TELHA 70 KGF/M², VÃO 6,80 M, FORN. DO EPS, ARM. POS COMPL. AS+=1,72 CM² P/ NERVURA DIST. INTEREIXO 50CM,INCL. CAP. DE 5 CM E  02 FAIXAS TRAV. (CONC 25 MPA), TELA Q61.(INCL. FORMA E ESCOR.) .</v>
          </cell>
          <cell r="C835" t="str">
            <v>m2</v>
          </cell>
          <cell r="D835">
            <v>136.46</v>
          </cell>
          <cell r="E835">
            <v>104.97</v>
          </cell>
        </row>
        <row r="836">
          <cell r="A836" t="str">
            <v/>
          </cell>
        </row>
        <row r="837">
          <cell r="A837" t="str">
            <v>06.07.071</v>
          </cell>
          <cell r="B837" t="str">
            <v>LAJE TRELIÇADA  B25 COBERTA , SOBREC. DE  100 KQF/M²,  REV. 100 KGF/M², VÃO  8,50 M, FORNEC. EPS, ARM. POS. COMPL. AS+ = 2,00CM² P/ NERVURA, DISTÂNCIA INTEREIXO 50 CM,INCL. CAP. DE 5 CM E 02 FAIXAS DE TRAV. (CONC. 25 MPA)TELA Q 75.(INCL.FORMA E ESCOR.).</v>
          </cell>
          <cell r="C837" t="str">
            <v>m2</v>
          </cell>
          <cell r="D837">
            <v>174.53</v>
          </cell>
          <cell r="E837">
            <v>134.26</v>
          </cell>
        </row>
        <row r="838">
          <cell r="A838" t="str">
            <v/>
          </cell>
        </row>
        <row r="839">
          <cell r="A839" t="str">
            <v>06.07.072</v>
          </cell>
          <cell r="B839" t="str">
            <v>LAJE TRELIÇADA B25 COBERTA, SOBREC. 50 KGF/M2, REV. 100 KGF/M², TELHA 70 KGF/M², VÃO 8,10 M, FORNEC. EPS, ARMAÇÃO POS COMPL. AS+=1,88CM² P/ NERVURA DIST. INTEREIXO 50CM,INCLUSIVE CAP. 5 CM E  03 FAIXAS TRA.(CONC 25MPA),TELA Q 75. (INCL. FORMA E ESCOR.) .</v>
          </cell>
          <cell r="C839" t="str">
            <v>m2</v>
          </cell>
          <cell r="D839">
            <v>175.56</v>
          </cell>
          <cell r="E839">
            <v>135.05000000000001</v>
          </cell>
        </row>
        <row r="840">
          <cell r="A840" t="str">
            <v/>
          </cell>
        </row>
        <row r="841">
          <cell r="A841" t="str">
            <v>06.07.073</v>
          </cell>
          <cell r="B841" t="str">
            <v>LAJE TRELIÇADA  B30 COBERTA , SOBREC. 100 KQF/M²,  REVEST. 100 KGF/M², VÃO DE 9,60 M, FORN. DO EPS, ARM. POS. COMPL. AS+ = 2,30 CM² P/NERVURA, DISTÂNCIA INTEREIXO 50 CM,INCL. CAP. 5 CM E 03 FAIXAS TRAV. (CONC. 25 MPA),TELA Q75.(INCL. FORMA E ESCOR.).</v>
          </cell>
          <cell r="C841" t="str">
            <v>m2</v>
          </cell>
          <cell r="D841">
            <v>215.03</v>
          </cell>
          <cell r="E841">
            <v>165.41</v>
          </cell>
        </row>
        <row r="842">
          <cell r="A842" t="str">
            <v/>
          </cell>
        </row>
        <row r="843">
          <cell r="A843" t="str">
            <v>06.07.074</v>
          </cell>
          <cell r="B843" t="str">
            <v>LAJE TRELIÇADA B30 COBERTA, SOBREC.  50 KGF/M2, REV. 100 KGF/M², TELHA 70 KGF/M², VÃO  9,20M, FORN. EPS, ARM. POS COMPL. AS+=2,16 CM² P/ NERVURA DIST. INTEREIXO 50CM,INCL. CAP. DE 5 CM E 03 FAIXAS TRAV. (CONC 25 MPA), TELA Q75.(INCL. FORMA E ESCOR.) .</v>
          </cell>
          <cell r="C843" t="str">
            <v>m2</v>
          </cell>
          <cell r="D843">
            <v>213.07</v>
          </cell>
          <cell r="E843">
            <v>163.9</v>
          </cell>
        </row>
        <row r="844">
          <cell r="A844" t="str">
            <v/>
          </cell>
        </row>
        <row r="845">
          <cell r="A845" t="str">
            <v>06.08.011</v>
          </cell>
          <cell r="B845" t="str">
            <v>COSTURA DE FISSURAS EM ALVENARIA COM BARRA "Z" DE 70CM EM FERRO CA-50 6.3MM A CADA 20,00CM. INCLUSO DEMOLIÇÃO DE REVESTIMENTO, RASGOS EM ALVENARIA, ENCHIMENTOS, CHAPISCO E REVESTIMENTO COM ARGAMASSA DE CIMENTO E AREIA 1:3 NOS LOCAIS DE FIXAÇÃO DE CADA BAR</v>
          </cell>
          <cell r="C845" t="str">
            <v>m</v>
          </cell>
          <cell r="D845">
            <v>23.58</v>
          </cell>
          <cell r="E845">
            <v>18.14</v>
          </cell>
        </row>
        <row r="846">
          <cell r="A846" t="str">
            <v/>
          </cell>
        </row>
        <row r="847">
          <cell r="A847" t="str">
            <v>06.08.020</v>
          </cell>
          <cell r="B847" t="str">
            <v>TO E  EXECUÇÃO DE PROTEÇÃO DE ARMADURA CORROÍDA POR AÇÃO DE CLORETOS, COM TINTA/PRIMER ANTICORROSIVO À BASE DE ZINCO PARA METAIS, ARMATEC ZN, FAB:VEDACIT OU SIMILAR.</v>
          </cell>
          <cell r="C847" t="str">
            <v>m</v>
          </cell>
          <cell r="D847">
            <v>2.57</v>
          </cell>
          <cell r="E847">
            <v>1.98</v>
          </cell>
        </row>
        <row r="848">
          <cell r="A848" t="str">
            <v/>
          </cell>
        </row>
        <row r="849">
          <cell r="A849" t="str">
            <v>06.08.031</v>
          </cell>
          <cell r="B849" t="str">
            <v>FORNECIMENTO E EXECUÇÃO DE REPARO ESTRUTURAL EM VÃOS DE VIGAS, LAJES E PILARES COM APLICAÇÃO ARGAMASSA CIMENTÍCIA FLUIDA, SIKAGROUT 250 OU SIMILAR, PARA PREENCHIMENTO DE VÃOS DE 35 X 70MM.</v>
          </cell>
          <cell r="C849" t="str">
            <v>m</v>
          </cell>
          <cell r="D849">
            <v>19.420000000000002</v>
          </cell>
          <cell r="E849">
            <v>14.94</v>
          </cell>
        </row>
        <row r="850">
          <cell r="A850" t="str">
            <v/>
          </cell>
        </row>
        <row r="851">
          <cell r="A851" t="str">
            <v>06.08.032</v>
          </cell>
          <cell r="B851" t="str">
            <v>FORNECIMENTO E EXECUÇÃO DE REPARO ESTRUTURAL EM VÃO DE VIGAS, LAJES E PILARES COM APLICAÇÃO DE MICRO CONCRETO COM ARGAMASSA CIMENTÍCIA FLUIDA, SIKAGROUT 250 OU SIMILAR, E PEDRISCO, PREENCHIMENTO DE VÃOS DE 35 X 70MM.</v>
          </cell>
          <cell r="C851" t="str">
            <v>m</v>
          </cell>
          <cell r="D851">
            <v>18.72</v>
          </cell>
          <cell r="E851">
            <v>14.4</v>
          </cell>
        </row>
        <row r="852">
          <cell r="A852" t="str">
            <v/>
          </cell>
        </row>
        <row r="853">
          <cell r="A853" t="str">
            <v>06.08.060</v>
          </cell>
          <cell r="B853" t="str">
            <v>FORNECIMENTO E EXECUÇÃO DE REFORÇO ESTRUTURAL COM EMENDA POR TRANSPASSE, PARA RECONSTITUIÇÃO DA SEÇÃO DA ARMADURA.</v>
          </cell>
          <cell r="C853" t="str">
            <v>Kg</v>
          </cell>
          <cell r="D853">
            <v>7.21</v>
          </cell>
          <cell r="E853">
            <v>5.55</v>
          </cell>
        </row>
        <row r="854">
          <cell r="A854" t="str">
            <v/>
          </cell>
        </row>
        <row r="855">
          <cell r="A855" t="str">
            <v>06.08.110</v>
          </cell>
          <cell r="B855" t="str">
            <v>PREENCHIMENTO DE JUNTA DE DILATAÇÃO (1,00X2,00 CM), COM MASTIQUE E ESPUMA  DE POLIETILENO COM 20 MM .</v>
          </cell>
          <cell r="C855" t="str">
            <v>m</v>
          </cell>
          <cell r="D855">
            <v>30.61</v>
          </cell>
          <cell r="E855">
            <v>23.55</v>
          </cell>
        </row>
        <row r="856">
          <cell r="A856" t="str">
            <v/>
          </cell>
        </row>
        <row r="857">
          <cell r="A857" t="str">
            <v>06.08.120</v>
          </cell>
          <cell r="B857" t="str">
            <v>ESCARIFICAÇÃO MANUAL, CORTE DE CONCRETO ATÉ 3,00 CM DE PROFUNDIDADE</v>
          </cell>
          <cell r="C857" t="str">
            <v>m2</v>
          </cell>
          <cell r="D857">
            <v>63.41</v>
          </cell>
          <cell r="E857">
            <v>48.78</v>
          </cell>
        </row>
        <row r="858">
          <cell r="A858" t="str">
            <v/>
          </cell>
        </row>
        <row r="859">
          <cell r="A859" t="str">
            <v>06.08.130</v>
          </cell>
          <cell r="B859" t="str">
            <v>LIMPEZA DE ARMADURA ATRAVÉS DE LIXAMENTO COM LIXADEIRA ELÉTRICA E ESCOVA DE AÇO</v>
          </cell>
          <cell r="C859" t="str">
            <v>m</v>
          </cell>
          <cell r="D859">
            <v>2.2799999999999998</v>
          </cell>
          <cell r="E859">
            <v>1.76</v>
          </cell>
        </row>
        <row r="860">
          <cell r="A860" t="str">
            <v/>
          </cell>
        </row>
        <row r="861">
          <cell r="A861" t="str">
            <v>06.08.140</v>
          </cell>
          <cell r="B861" t="str">
            <v>LIMPEZA DO SUBSTRATO COM APLICAÇÃO DE JATO DE ÁGUA FRIA.</v>
          </cell>
          <cell r="C861" t="str">
            <v>m2</v>
          </cell>
          <cell r="D861">
            <v>1.18</v>
          </cell>
          <cell r="E861">
            <v>0.91</v>
          </cell>
        </row>
        <row r="862">
          <cell r="A862" t="str">
            <v/>
          </cell>
        </row>
        <row r="863">
          <cell r="A863" t="str">
            <v>06.08.141</v>
          </cell>
          <cell r="B863" t="str">
            <v>REPARO PROFUNDO EM ESTRUTURA COM ARGAMASSA AUTO-ADENSÁVEL DE ALTA RESISTÊNCIA PARA GRAUTEAMENTO, SIKAGROUT OU SIMILAR, E=3,00CM A 5,00CM.</v>
          </cell>
          <cell r="C863" t="str">
            <v>m3</v>
          </cell>
          <cell r="D863">
            <v>2232.88</v>
          </cell>
          <cell r="E863">
            <v>1717.6</v>
          </cell>
        </row>
        <row r="864">
          <cell r="A864" t="str">
            <v/>
          </cell>
        </row>
        <row r="865">
          <cell r="A865" t="str">
            <v>06.08.142</v>
          </cell>
          <cell r="B865" t="str">
            <v>REPARO PROFUNDO EM ESTRUTURA COM APLICAÇÃO DE MICRO-CONCRETO COM ARGAMASSA CIMENTÍCIA FLUÍDA, SIKAGROUT 250 OU SIMILAR E PEDRISCO (BRITA 19), E=5,00CM A 30,00CM.</v>
          </cell>
          <cell r="C865" t="str">
            <v>m3</v>
          </cell>
          <cell r="D865">
            <v>1889.31</v>
          </cell>
          <cell r="E865">
            <v>1453.32</v>
          </cell>
        </row>
        <row r="866">
          <cell r="A866" t="str">
            <v/>
          </cell>
        </row>
        <row r="867">
          <cell r="A867" t="str">
            <v>06.08.143</v>
          </cell>
          <cell r="B867" t="str">
            <v>REPARO PROFUNDO EM ESTRUTURA COM ARGAMASSA TIXOTRÓPICA MONOCOMPONENTE PARA REPAROS ESTRUTURAIS, V1 GROUT TIX OU SIMILAR.</v>
          </cell>
          <cell r="C867" t="str">
            <v>m3</v>
          </cell>
          <cell r="D867">
            <v>2915.38</v>
          </cell>
          <cell r="E867">
            <v>2242.6</v>
          </cell>
        </row>
        <row r="868">
          <cell r="A868" t="str">
            <v/>
          </cell>
        </row>
        <row r="869">
          <cell r="A869" t="str">
            <v>06.10.020</v>
          </cell>
          <cell r="B869" t="str">
            <v>FORN.E MONT.EST. METALICA P/QUADRA C/TERÇAS, ESPAÇADORES, CONTRAVENTOS, PILARES E ARCOS, SOLDADOS PROC.ELETRODO E6010  3,50MM E 4MM,SOLDA DE CAMPO E6010 6MM, LIMP.MEC.SUPERFÍCIE ST3, FUNDO C/APLIC.1 DEMÃO PRIMER EPOXI C/120MICRA E APLIC.2 DEMAOS ESMALTE E</v>
          </cell>
          <cell r="C869" t="str">
            <v>Kg</v>
          </cell>
          <cell r="D869">
            <v>12.38</v>
          </cell>
          <cell r="E869">
            <v>9.5299999999999994</v>
          </cell>
        </row>
        <row r="870">
          <cell r="A870" t="str">
            <v/>
          </cell>
        </row>
        <row r="871">
          <cell r="A871" t="str">
            <v>06.10.042</v>
          </cell>
          <cell r="B871" t="str">
            <v>TRATAMENTO DA ESTRUTURA DE CONCRETO INCLUINDO HIDROLAVAGEM, ESTUCAGEM E LIXAMENTO DA SUPERFÍCIE DE CONCRETO.</v>
          </cell>
          <cell r="C871" t="str">
            <v>m2</v>
          </cell>
          <cell r="D871">
            <v>12.06</v>
          </cell>
          <cell r="E871">
            <v>9.2799999999999994</v>
          </cell>
        </row>
        <row r="872">
          <cell r="A872" t="str">
            <v/>
          </cell>
        </row>
        <row r="873">
          <cell r="A873" t="str">
            <v>06.10.044</v>
          </cell>
          <cell r="B873" t="str">
            <v>FORNECIMENTO E MONTAGEM DE REFORÇO METÁLICO EM VIGA ATRAVÉS DE CHAPA DE AÇO ASTM A36 DE 3/8", TIPO "U", COM 1,50M DE COMPRIMENTO , 0,,15M DE LARGURA E 0,50M DE ALTURA, FIXADA ATRAVÉS DE 20UND DE CHUMBADORES TUPO PARABOLT COMPLETO DE 3/8" X 3 1/2", CONFORM</v>
          </cell>
          <cell r="C873" t="str">
            <v>Un</v>
          </cell>
          <cell r="D873">
            <v>621.51</v>
          </cell>
          <cell r="E873">
            <v>478.09</v>
          </cell>
        </row>
        <row r="874">
          <cell r="A874" t="str">
            <v/>
          </cell>
        </row>
        <row r="875">
          <cell r="A875" t="str">
            <v>06.10.045</v>
          </cell>
          <cell r="B875" t="str">
            <v>FORNEC. E MONT.DE TIRANTE EM AÇO CA-25, COMPRIM.10,61M,DIÂM. 20MM, INCLUINDO 2(DUAS) UNID.DE CHAPA DE AÇO ASTM A36 DE 3/8", TIPO "U", NAS DIM.DE 0,30X0,08X0,10M E PARAFUSO PASSANTE EM FERRO GALVANIZADO DE 12,5X100MM C/PORCA E ARRUELA.PREÇO EFETUADO CONF.P</v>
          </cell>
          <cell r="C875" t="str">
            <v>Un</v>
          </cell>
          <cell r="D875">
            <v>168.37</v>
          </cell>
          <cell r="E875">
            <v>129.52000000000001</v>
          </cell>
        </row>
        <row r="876">
          <cell r="A876" t="str">
            <v/>
          </cell>
        </row>
        <row r="877">
          <cell r="A877" t="str">
            <v>06.10.085</v>
          </cell>
          <cell r="B877" t="str">
            <v>FORNECIMENTO E INSTALAÇÃO DE ESTRUTURA METÁLICA DE COBERTA EM TRELIÇAS, TERÇAS, SUPORTES, APOIOS, ESPAÇADORES, CONTRAVENTAMENTOS, PARAFUSOS, PORCAS, PARABOLT E DEMAIS ACESS., INCL.PREP. SUPERFÍCIE EM JATEAMENTO ABRASIVO, LIMPEZA MEC.E PINT. ACAB.EM ESM. P</v>
          </cell>
          <cell r="C877" t="str">
            <v>Kg</v>
          </cell>
          <cell r="D877">
            <v>11.32</v>
          </cell>
          <cell r="E877">
            <v>8.7100000000000009</v>
          </cell>
        </row>
        <row r="878">
          <cell r="A878" t="str">
            <v/>
          </cell>
        </row>
        <row r="879">
          <cell r="A879" t="str">
            <v>06.11.001</v>
          </cell>
          <cell r="B879" t="str">
            <v>EXECUÇÃO DE 04 FUROS NO MÍNIMO VERTICAIS EM PISO DE CONCRETO ARMADO COM PERFURATRIZ DIAMANTADA, DIÂMETROS DE 6" E PROFUNDIDADE DE 20CM.</v>
          </cell>
          <cell r="C879" t="str">
            <v>Un</v>
          </cell>
          <cell r="D879">
            <v>104</v>
          </cell>
          <cell r="E879">
            <v>80</v>
          </cell>
        </row>
        <row r="880">
          <cell r="A880" t="str">
            <v/>
          </cell>
        </row>
        <row r="881">
          <cell r="A881" t="str">
            <v>06.11.002</v>
          </cell>
          <cell r="B881" t="str">
            <v>EXECUÇÃO DE FURO COM BROCA VÍDEA, DIÂMETRO DE ATÉ 6,30MM, UTILIZANDO MARTELETE ELÉTRICO PERFURADOR, PROFUNDIDADE DE 10CM.</v>
          </cell>
          <cell r="C881" t="str">
            <v>Un</v>
          </cell>
          <cell r="D881">
            <v>0.22</v>
          </cell>
          <cell r="E881">
            <v>0.17</v>
          </cell>
        </row>
        <row r="882">
          <cell r="A882" t="str">
            <v/>
          </cell>
        </row>
        <row r="883">
          <cell r="A883" t="str">
            <v>06.11.003</v>
          </cell>
          <cell r="B883" t="str">
            <v>EXECUÇÃO DE FURO COM BROCA VÍDEA, DIÂMETRO DE 8,0MM A 12,5MM, UTILIZANDO MARTELETE ELÉTRICO PERFURADOR, PROFUNDIDADE DE 15CM.</v>
          </cell>
          <cell r="C883" t="str">
            <v>Un</v>
          </cell>
          <cell r="D883">
            <v>0.79</v>
          </cell>
          <cell r="E883">
            <v>0.61</v>
          </cell>
        </row>
        <row r="884">
          <cell r="A884" t="str">
            <v/>
          </cell>
        </row>
        <row r="885">
          <cell r="A885" t="str">
            <v>06.12.001</v>
          </cell>
          <cell r="B885" t="str">
            <v>CORTE EM CONCRETO SIMPLES COM ATÉ 5,00CM DE PROFUNDIDADE UTILIZANDO CORTADORA DE PISO ELÉTRICA TIPO MAKITA OU SIMILAR E DISCO DE VÍDEA .</v>
          </cell>
          <cell r="C885" t="str">
            <v>m</v>
          </cell>
          <cell r="D885">
            <v>1.06</v>
          </cell>
          <cell r="E885">
            <v>0.82</v>
          </cell>
        </row>
        <row r="886">
          <cell r="A886" t="str">
            <v/>
          </cell>
        </row>
        <row r="887">
          <cell r="A887" t="str">
            <v>06.21.010</v>
          </cell>
          <cell r="B887" t="str">
            <v>EXECUÇÃO DE NICHOS EM CONCRETO PARA ANCORAGEM DE RESERVATÓRIO METÁLICO TIPO TAÇA, CONF. DETALHE DA DIPAWA, UTILIZANDO TUBO DE PVC DE 150MM, VERGALHÃO DE 1/2" E ENCHIMENTO COM CONCRETO ESTRUTURAL DE 25MPA.</v>
          </cell>
          <cell r="C887" t="str">
            <v>Un</v>
          </cell>
          <cell r="D887">
            <v>104.19</v>
          </cell>
          <cell r="E887">
            <v>80.150000000000006</v>
          </cell>
        </row>
        <row r="888">
          <cell r="A888" t="str">
            <v/>
          </cell>
        </row>
        <row r="889">
          <cell r="A889" t="str">
            <v>06.40.011</v>
          </cell>
          <cell r="B889" t="str">
            <v>TRANSPORTE DE MATERIAIS E EQUIPAMENTOS DE RECIFE PARA FERNANDO DE NORONHA, PARA OBRA NA ESCOLA ARQUIPÉLAGO FERNANDO DE NORONHA.</v>
          </cell>
          <cell r="C889" t="str">
            <v>Kg</v>
          </cell>
          <cell r="D889">
            <v>0.78</v>
          </cell>
          <cell r="E889">
            <v>0.6</v>
          </cell>
        </row>
        <row r="890">
          <cell r="A890" t="str">
            <v/>
          </cell>
        </row>
        <row r="891">
          <cell r="A891" t="str">
            <v>06.40.012</v>
          </cell>
          <cell r="B891" t="str">
            <v>EXCLUIDO</v>
          </cell>
          <cell r="C891" t="str">
            <v>Un</v>
          </cell>
        </row>
        <row r="892">
          <cell r="A892" t="str">
            <v/>
          </cell>
        </row>
        <row r="893">
          <cell r="A893" t="str">
            <v>06.40.013</v>
          </cell>
          <cell r="B893" t="str">
            <v>EXCLUIDO</v>
          </cell>
          <cell r="C893" t="str">
            <v>Mês</v>
          </cell>
        </row>
        <row r="894">
          <cell r="A894" t="str">
            <v/>
          </cell>
        </row>
        <row r="895">
          <cell r="A895" t="str">
            <v>06.40.014</v>
          </cell>
          <cell r="B895" t="str">
            <v>EXCLUIDO</v>
          </cell>
          <cell r="C895" t="str">
            <v>Mês</v>
          </cell>
        </row>
        <row r="896">
          <cell r="A896" t="str">
            <v/>
          </cell>
        </row>
        <row r="897">
          <cell r="A897" t="str">
            <v>06.40.015</v>
          </cell>
          <cell r="B897" t="str">
            <v>EXCLUIDO</v>
          </cell>
          <cell r="C897" t="str">
            <v>Mês</v>
          </cell>
        </row>
        <row r="898">
          <cell r="A898" t="str">
            <v/>
          </cell>
        </row>
        <row r="899">
          <cell r="A899" t="str">
            <v>07.00.000</v>
          </cell>
          <cell r="B899" t="str">
            <v>PAREDES, PAINES E DIVISORIAS</v>
          </cell>
        </row>
        <row r="900">
          <cell r="A900" t="str">
            <v/>
          </cell>
        </row>
        <row r="901">
          <cell r="A901" t="str">
            <v>07.01.004</v>
          </cell>
          <cell r="B901" t="str">
            <v>ALVENARIA EM PEDRA RACHÃO ASSENTADA E REJUNTADA COM ARGAMASSA DE CIMENTO E AREIA NO TRAÇO 1:4.</v>
          </cell>
          <cell r="C901" t="str">
            <v>m3</v>
          </cell>
          <cell r="D901">
            <v>234.93</v>
          </cell>
          <cell r="E901">
            <v>180.72</v>
          </cell>
        </row>
        <row r="902">
          <cell r="A902" t="str">
            <v/>
          </cell>
        </row>
        <row r="903">
          <cell r="A903" t="str">
            <v>07.01.005</v>
          </cell>
          <cell r="B903" t="str">
            <v>ALVENARIA EM PEDRA RACHAO ASSENTADA E REJUNTADA COM ARGAMASSA DE CIMENTO E AREIA NO TRACO 1:6.</v>
          </cell>
          <cell r="C903" t="str">
            <v>m3</v>
          </cell>
          <cell r="D903">
            <v>224.95</v>
          </cell>
          <cell r="E903">
            <v>173.04</v>
          </cell>
        </row>
        <row r="904">
          <cell r="A904" t="str">
            <v/>
          </cell>
        </row>
        <row r="905">
          <cell r="A905" t="str">
            <v>07.01.006</v>
          </cell>
          <cell r="B905" t="str">
            <v>ALVENARIA DE PEDRA RACHÃO, SEM O FORNECIMENTO DA PEDRA, ASSENTADA E REJUNTADA COM ARGAMASSA DE CIMENTO E AREIA NO TRAÇO 1:6.</v>
          </cell>
          <cell r="C905" t="str">
            <v>m3</v>
          </cell>
          <cell r="D905">
            <v>164.95</v>
          </cell>
          <cell r="E905">
            <v>126.89</v>
          </cell>
        </row>
        <row r="906">
          <cell r="A906" t="str">
            <v/>
          </cell>
        </row>
        <row r="907">
          <cell r="A907" t="str">
            <v>07.01.010</v>
          </cell>
          <cell r="B907" t="str">
            <v>ALVENARIA EM PEDRA RACHAO ASSENTADA E REJUNTADA COM ARGAMASSA DE CIMENTO E AREIA NO TRACO 1:8.</v>
          </cell>
          <cell r="C907" t="str">
            <v>m3</v>
          </cell>
          <cell r="D907">
            <v>213.36</v>
          </cell>
          <cell r="E907">
            <v>164.13</v>
          </cell>
        </row>
        <row r="908">
          <cell r="A908" t="str">
            <v/>
          </cell>
        </row>
        <row r="909">
          <cell r="A909" t="str">
            <v>07.01.020</v>
          </cell>
          <cell r="B909" t="str">
            <v>ALVENARIA EM PEDRA RACHAO ASSENTADA E REJUNTADA COM ARGAMASSA DE CIMENTO E AREIA NO TRACO 1:10.</v>
          </cell>
          <cell r="C909" t="str">
            <v>m3</v>
          </cell>
          <cell r="D909">
            <v>208.46</v>
          </cell>
          <cell r="E909">
            <v>160.36000000000001</v>
          </cell>
        </row>
        <row r="910">
          <cell r="A910" t="str">
            <v/>
          </cell>
        </row>
        <row r="911">
          <cell r="A911" t="str">
            <v>07.01.030</v>
          </cell>
          <cell r="B911" t="str">
            <v>ENROCAMENTO DE PEDRA CICLOPICA JOGADA AO TALUDE,COM MAO DE OBRA AUXILIAR DE TRANSPORTE ATE 10 METROS.</v>
          </cell>
          <cell r="C911" t="str">
            <v>m3</v>
          </cell>
          <cell r="D911">
            <v>63.25</v>
          </cell>
          <cell r="E911">
            <v>48.66</v>
          </cell>
        </row>
        <row r="912">
          <cell r="A912" t="str">
            <v/>
          </cell>
        </row>
        <row r="913">
          <cell r="A913" t="str">
            <v>07.01.035</v>
          </cell>
          <cell r="B913" t="str">
            <v>ALVENARIA DE TIJOLOS MACICOS PRENSADOS,ASSENTADOS E REJUNTADOS COM ARGAMASSA DE CIMENTO E AREIA NO TRACO 1:6 - 1/2 VEZ.</v>
          </cell>
          <cell r="C913" t="str">
            <v>m2</v>
          </cell>
          <cell r="D913">
            <v>47.28</v>
          </cell>
          <cell r="E913">
            <v>36.369999999999997</v>
          </cell>
        </row>
        <row r="914">
          <cell r="A914" t="str">
            <v/>
          </cell>
        </row>
        <row r="915">
          <cell r="A915" t="str">
            <v>07.01.040</v>
          </cell>
          <cell r="B915" t="str">
            <v>ALVENARIA DE TIJOLOS MACICOS PRENSADOS , ASSENTADOS E REJUNTADOS COM ARGAMASSA DE CIMENTO E AREIA NO TRACO 1:8 - 1/2 VEZ.</v>
          </cell>
          <cell r="C915" t="str">
            <v>m2</v>
          </cell>
          <cell r="D915">
            <v>46.26</v>
          </cell>
          <cell r="E915">
            <v>35.590000000000003</v>
          </cell>
        </row>
        <row r="916">
          <cell r="A916" t="str">
            <v/>
          </cell>
        </row>
        <row r="917">
          <cell r="A917" t="str">
            <v>07.01.050</v>
          </cell>
          <cell r="B917" t="str">
            <v>ALVENARIA DE TIJOLOS MACICOS PRENSADOS , ASSENTADOS E REJUNTADOS COM ARGAMASSA DE CIMENTO E AREIA NO TRACO 1:10 - 1/2 VEZ.</v>
          </cell>
          <cell r="C917" t="str">
            <v>m2</v>
          </cell>
          <cell r="D917">
            <v>45.87</v>
          </cell>
          <cell r="E917">
            <v>35.29</v>
          </cell>
        </row>
        <row r="918">
          <cell r="A918" t="str">
            <v/>
          </cell>
        </row>
        <row r="919">
          <cell r="A919" t="str">
            <v>07.01.055</v>
          </cell>
          <cell r="B919" t="str">
            <v>ALVENARIA DE TIJOLOS MACICOS PRENSADOS,ASSENTADOS E REJUNTADOS COM ARGAMASSA DE CIMENTO E AREIA NO TRACO 1:6 - 1 VEZ.</v>
          </cell>
          <cell r="C919" t="str">
            <v>m2</v>
          </cell>
          <cell r="D919">
            <v>87.02</v>
          </cell>
          <cell r="E919">
            <v>66.94</v>
          </cell>
        </row>
        <row r="920">
          <cell r="A920" t="str">
            <v/>
          </cell>
        </row>
        <row r="921">
          <cell r="A921" t="str">
            <v>07.01.060</v>
          </cell>
          <cell r="B921" t="str">
            <v>ALVENARIA DE TIJOLOS MACICOS PRENSADOS , ASSENTADOS E REJUNTADOS COM ARGAMASSA DE CIMENTO E AREIA NO TRACO 1:10 - 1 VEZ.</v>
          </cell>
          <cell r="C921" t="str">
            <v>m2</v>
          </cell>
          <cell r="D921">
            <v>83.42</v>
          </cell>
          <cell r="E921">
            <v>64.17</v>
          </cell>
        </row>
        <row r="922">
          <cell r="A922" t="str">
            <v/>
          </cell>
        </row>
        <row r="923">
          <cell r="A923" t="str">
            <v>07.01.070</v>
          </cell>
          <cell r="B923" t="str">
            <v>ALVENARIA DE TIJOLOS MACICOS PRENSADOS , ASSENTADOS E REJUNTADOS COM ARGAMASSA DE CIMENTO E AREIA NO TRACO 1:12 - 1 VEZ.</v>
          </cell>
          <cell r="C923" t="str">
            <v>m2</v>
          </cell>
          <cell r="D923">
            <v>82.69</v>
          </cell>
          <cell r="E923">
            <v>63.61</v>
          </cell>
        </row>
        <row r="924">
          <cell r="A924" t="str">
            <v/>
          </cell>
        </row>
        <row r="925">
          <cell r="A925" t="str">
            <v>07.01.075</v>
          </cell>
          <cell r="B925" t="str">
            <v>ALVENARIA DE TIJOLOS APARENTES DE 2 FUROS,ASSENTADOS E REJUNTADOS COM ARGAMASSA DE CIMENTO E AREIA NO TRACO 1:6 - 1/2 VEZ.</v>
          </cell>
          <cell r="C925" t="str">
            <v>m2</v>
          </cell>
          <cell r="D925">
            <v>65.58</v>
          </cell>
          <cell r="E925">
            <v>50.45</v>
          </cell>
        </row>
        <row r="926">
          <cell r="A926" t="str">
            <v/>
          </cell>
        </row>
        <row r="927">
          <cell r="A927" t="str">
            <v>07.01.080</v>
          </cell>
          <cell r="B927" t="str">
            <v>ALVENARIA DE TIJOLOS APARENTES DE 2 FUROS,ASSENTADOS E REJUNTADOS COM ARGAMASSA DE CIMENTO E AREIA NO TRACO 1:8 - 1/2 VEZ.</v>
          </cell>
          <cell r="C927" t="str">
            <v>m2</v>
          </cell>
          <cell r="D927">
            <v>64.48</v>
          </cell>
          <cell r="E927">
            <v>49.6</v>
          </cell>
        </row>
        <row r="928">
          <cell r="A928" t="str">
            <v/>
          </cell>
        </row>
        <row r="929">
          <cell r="A929" t="str">
            <v>07.01.090</v>
          </cell>
          <cell r="B929" t="str">
            <v>ALVENARIA DE TIJOLOS APARENTES DE 2 FUROS,ASSENTADOS E REJUNTADOS COM ARGAMASSA DE CIMENTO E AREIA NO TRACO 1:10 - 1/2 VEZ.</v>
          </cell>
          <cell r="C929" t="str">
            <v>m2</v>
          </cell>
          <cell r="D929">
            <v>64.05</v>
          </cell>
          <cell r="E929">
            <v>49.27</v>
          </cell>
        </row>
        <row r="930">
          <cell r="A930" t="str">
            <v/>
          </cell>
        </row>
        <row r="931">
          <cell r="A931" t="str">
            <v>07.01.095</v>
          </cell>
          <cell r="B931" t="str">
            <v>ALVENARIA DE TIJOLOS DE 6 FUROS, ASSENTADOS E REJUNTADOS COM ARGAMASSA DE CIMENTO E AREIA NO TRACO 1:6 - 1/2 VEZ.</v>
          </cell>
          <cell r="C931" t="str">
            <v>m2</v>
          </cell>
          <cell r="D931">
            <v>29.71</v>
          </cell>
          <cell r="E931">
            <v>22.86</v>
          </cell>
        </row>
        <row r="932">
          <cell r="A932" t="str">
            <v/>
          </cell>
        </row>
        <row r="933">
          <cell r="A933" t="str">
            <v>07.01.100</v>
          </cell>
          <cell r="B933" t="str">
            <v>ALVENARIA DE TIJOLOS DE 6 FUROS, ASSENTADOS E REJUNTADOS COM ARGAMASSA DE CIMENTO E AREIA NO TRACO 1:8 - 1/2 VEZ.</v>
          </cell>
          <cell r="C933" t="str">
            <v>m2</v>
          </cell>
          <cell r="D933">
            <v>29.02</v>
          </cell>
          <cell r="E933">
            <v>22.33</v>
          </cell>
        </row>
        <row r="934">
          <cell r="A934" t="str">
            <v/>
          </cell>
        </row>
        <row r="935">
          <cell r="A935" t="str">
            <v>07.01.110</v>
          </cell>
          <cell r="B935" t="str">
            <v>ALVENARIA DE TIJOLOS DE 6 FUROS, ASSENTADOS E REJUNTADOS COM ARGAMASSA DE CIMENTO E AREIA NO TRACO 1:10 - 1/2 VEZ.</v>
          </cell>
          <cell r="C935" t="str">
            <v>m2</v>
          </cell>
          <cell r="D935">
            <v>28.75</v>
          </cell>
          <cell r="E935">
            <v>22.12</v>
          </cell>
        </row>
        <row r="936">
          <cell r="A936" t="str">
            <v/>
          </cell>
        </row>
        <row r="937">
          <cell r="A937" t="str">
            <v>07.01.120</v>
          </cell>
          <cell r="B937" t="str">
            <v>ALVENARIA DE TIJOLOS DE 6 FUROS, ASSENTADOS E REJUNTADOS COM ARGAMASSA DE CIMENTO E AREIA NO TRACO 1:12 - 1/2 VEZ.</v>
          </cell>
          <cell r="C937" t="str">
            <v>m2</v>
          </cell>
          <cell r="D937">
            <v>28.54</v>
          </cell>
          <cell r="E937">
            <v>21.96</v>
          </cell>
        </row>
        <row r="938">
          <cell r="A938" t="str">
            <v/>
          </cell>
        </row>
        <row r="939">
          <cell r="A939" t="str">
            <v>07.01.125</v>
          </cell>
          <cell r="B939" t="str">
            <v>ALVENARIA DE TIJOLOS DE 6 FUROS, ASSENTADOS E REJUNTADOS COM ARGAMASSA DE CIMENTO E AREIA NO TRACO 1:6 - 1 VEZ.</v>
          </cell>
          <cell r="C939" t="str">
            <v>m2</v>
          </cell>
          <cell r="D939">
            <v>56.26</v>
          </cell>
          <cell r="E939">
            <v>43.28</v>
          </cell>
        </row>
        <row r="940">
          <cell r="A940" t="str">
            <v/>
          </cell>
        </row>
        <row r="941">
          <cell r="A941" t="str">
            <v>07.01.130</v>
          </cell>
          <cell r="B941" t="str">
            <v>ALVENARIA DE TIJOLOS DE 6 FUROS, ASSENTADOS E REJUNTADOS COM ARGAMASSA DE CIMENTO E AREIA NO TRACO 1:8 - 1 VEZ.</v>
          </cell>
          <cell r="C941" t="str">
            <v>m2</v>
          </cell>
          <cell r="D941">
            <v>54.17</v>
          </cell>
          <cell r="E941">
            <v>41.67</v>
          </cell>
        </row>
        <row r="942">
          <cell r="A942" t="str">
            <v/>
          </cell>
        </row>
        <row r="943">
          <cell r="A943" t="str">
            <v>07.01.140</v>
          </cell>
          <cell r="B943" t="str">
            <v>ALVENARIA DE TIJOLOS DE 6 FUROS, ASSENTADOS E REJUNTADOS COM ARGAMASSA DE CIMENTO E AREIA NO TRACO 1:10 - 1 VEZ.</v>
          </cell>
          <cell r="C943" t="str">
            <v>m2</v>
          </cell>
          <cell r="D943">
            <v>53.32</v>
          </cell>
          <cell r="E943">
            <v>41.02</v>
          </cell>
        </row>
        <row r="944">
          <cell r="A944" t="str">
            <v/>
          </cell>
        </row>
        <row r="945">
          <cell r="A945" t="str">
            <v>07.01.150</v>
          </cell>
          <cell r="B945" t="str">
            <v>ALVENARIA DE TIJOLOS DE 6 FUROS, ASSENTADOS E REJUNTADOS COM ARGAMASSA DE CIMENTO E AREIA NO TRACO 1:12 - 1 VEZ.</v>
          </cell>
          <cell r="C945" t="str">
            <v>m2</v>
          </cell>
          <cell r="D945">
            <v>52.74</v>
          </cell>
          <cell r="E945">
            <v>40.57</v>
          </cell>
        </row>
        <row r="946">
          <cell r="A946" t="str">
            <v/>
          </cell>
        </row>
        <row r="947">
          <cell r="A947" t="str">
            <v>07.01.155</v>
          </cell>
          <cell r="B947" t="str">
            <v>ALVENARIA DE TIJOLOS DE 8 FUROS, ASSENTADOS E REJUNTADOS COM ARGAMASSA DE CIMENTO E AREIA NO TRACO 1 6 - 1/2 VEZ.</v>
          </cell>
          <cell r="C947" t="str">
            <v>m2</v>
          </cell>
          <cell r="D947">
            <v>23.69</v>
          </cell>
          <cell r="E947">
            <v>18.23</v>
          </cell>
        </row>
        <row r="948">
          <cell r="A948" t="str">
            <v/>
          </cell>
        </row>
        <row r="949">
          <cell r="A949" t="str">
            <v>07.01.160</v>
          </cell>
          <cell r="B949" t="str">
            <v>ALVENARIA DE TIJOLOS DE 8 FUROS, ASSENTADOS E REJUNTADOS COM ARGAMASSA DE CIMENTO E AREIA NO TRACO 1:8 - 1/2 VEZ.</v>
          </cell>
          <cell r="C949" t="str">
            <v>m2</v>
          </cell>
          <cell r="D949">
            <v>23.23</v>
          </cell>
          <cell r="E949">
            <v>17.87</v>
          </cell>
        </row>
        <row r="950">
          <cell r="A950" t="str">
            <v/>
          </cell>
        </row>
        <row r="951">
          <cell r="A951" t="str">
            <v>07.01.170</v>
          </cell>
          <cell r="B951" t="str">
            <v>ALVENARIA DE TIJOLOS DE 8 FUROS, ASSENTADOS E REJUNTADOS COM ARGAMASSA DE CIMENTO E AREIA NO TRACO 1:10 - 1/2 VEZ.</v>
          </cell>
          <cell r="C951" t="str">
            <v>m2</v>
          </cell>
          <cell r="D951">
            <v>23.01</v>
          </cell>
          <cell r="E951">
            <v>17.7</v>
          </cell>
        </row>
        <row r="952">
          <cell r="A952" t="str">
            <v/>
          </cell>
        </row>
        <row r="953">
          <cell r="A953" t="str">
            <v>07.01.180</v>
          </cell>
          <cell r="B953" t="str">
            <v>ALVENARIA DE TIJOLOS DE 8 FUROS, ASSENTADOS E REJUNTADOS COM ARGAMASSA DE CIMENTO E AREIA NO TRACO 1:12 - 1/2 VEZ.</v>
          </cell>
          <cell r="C953" t="str">
            <v>m2</v>
          </cell>
          <cell r="D953">
            <v>22.9</v>
          </cell>
          <cell r="E953">
            <v>17.62</v>
          </cell>
        </row>
        <row r="954">
          <cell r="A954" t="str">
            <v/>
          </cell>
        </row>
        <row r="955">
          <cell r="A955" t="str">
            <v>07.01.185</v>
          </cell>
          <cell r="B955" t="str">
            <v>ALVENARIA DE TIJOLOS DE 8 FUROS, ASSENTADOS E REJUNTADOS COM ARGAMASSA DE CIMENTO E AREIA NO TRACO 1:6 - 1 VEZ.</v>
          </cell>
          <cell r="C955" t="str">
            <v>m2</v>
          </cell>
          <cell r="D955">
            <v>45.09</v>
          </cell>
          <cell r="E955">
            <v>34.69</v>
          </cell>
        </row>
        <row r="956">
          <cell r="A956" t="str">
            <v/>
          </cell>
        </row>
        <row r="957">
          <cell r="A957" t="str">
            <v>07.01.190</v>
          </cell>
          <cell r="B957" t="str">
            <v>ALVENARIA DE TIJOLOS DE 8 FUROS, ASSENTADOS E REJUNTADOS COM ARGAMASSA DE CIMENTO E AREIA NO TRACO 1:8 - 1 VEZ.</v>
          </cell>
          <cell r="C957" t="str">
            <v>m2</v>
          </cell>
          <cell r="D957">
            <v>43.39</v>
          </cell>
          <cell r="E957">
            <v>33.380000000000003</v>
          </cell>
        </row>
        <row r="958">
          <cell r="A958" t="str">
            <v/>
          </cell>
        </row>
        <row r="959">
          <cell r="A959" t="str">
            <v>07.01.200</v>
          </cell>
          <cell r="B959" t="str">
            <v>ALVENARIA DE TIJOLOS DE 8 FUROS, ASSENTADOS E REJUNTADOS COM ARGAMASSA DE CIMENTO E AREIA NO TRACO 1:10 - 1 VEZ.</v>
          </cell>
          <cell r="C959" t="str">
            <v>m2</v>
          </cell>
          <cell r="D959">
            <v>42.67</v>
          </cell>
          <cell r="E959">
            <v>32.83</v>
          </cell>
        </row>
        <row r="960">
          <cell r="A960" t="str">
            <v/>
          </cell>
        </row>
        <row r="961">
          <cell r="A961" t="str">
            <v>07.01.210</v>
          </cell>
          <cell r="B961" t="str">
            <v>ALVENARIA DE TIJOLOS DE 8 FUROS, ASSENTADOS E REJUNTADOS COM ARGAMASSA DE CIMENTO E AREIA NO TRACO 1:12 - 1 VEZ.</v>
          </cell>
          <cell r="C961" t="str">
            <v>m2</v>
          </cell>
          <cell r="D961">
            <v>42.22</v>
          </cell>
          <cell r="E961">
            <v>32.479999999999997</v>
          </cell>
        </row>
        <row r="962">
          <cell r="A962" t="str">
            <v/>
          </cell>
        </row>
        <row r="963">
          <cell r="A963" t="str">
            <v>07.01.212</v>
          </cell>
          <cell r="B963" t="str">
            <v>ALVENARIA ENGAIOLADA (ABERTURAS DE 9X19CM) COM TIJOLOS FURADOS 9X19X19CM, ASSENTADOS E REJUNTADOS COM ARGAMASSA DE CIMENTO E AREIA NO TRAÇO 1:3 - 1/2VEZ</v>
          </cell>
          <cell r="C963" t="str">
            <v>m2</v>
          </cell>
          <cell r="D963">
            <v>23.14</v>
          </cell>
          <cell r="E963">
            <v>17.8</v>
          </cell>
        </row>
        <row r="964">
          <cell r="A964" t="str">
            <v/>
          </cell>
        </row>
        <row r="965">
          <cell r="A965" t="str">
            <v>07.01.213</v>
          </cell>
          <cell r="B965" t="str">
            <v>ALVENARIA DE VEDAÇÃO COM TIJOLO CERÂMICO DE 08 FUROS-DIMENSÕESDE (9X19X19)CM, ASSENTADOS E REJUNTADOS COM ARGAMASSA DE CIMENTO E AREIA NO TRAÇO 1:7, DE 1 1/2VEZ, ESPESSURA DE 30CM .</v>
          </cell>
          <cell r="C965" t="str">
            <v>m2</v>
          </cell>
          <cell r="D965">
            <v>66.89</v>
          </cell>
          <cell r="E965">
            <v>51.46</v>
          </cell>
        </row>
        <row r="966">
          <cell r="A966" t="str">
            <v/>
          </cell>
        </row>
        <row r="967">
          <cell r="A967" t="str">
            <v>07.01.215</v>
          </cell>
          <cell r="B967" t="str">
            <v>ALVENARIA DE BLOCOS DE CONCRETO,DIMENSOES(10 X 20 X 40CM),ASSENTADOS E REJUNTADOS COM ARGAMASSA DE CIMENTO E AREIA NO TRACO 1:6 - 1/2 VEZ.</v>
          </cell>
          <cell r="C967" t="str">
            <v>m2</v>
          </cell>
          <cell r="D967">
            <v>30.26</v>
          </cell>
          <cell r="E967">
            <v>23.28</v>
          </cell>
        </row>
        <row r="968">
          <cell r="A968" t="str">
            <v/>
          </cell>
        </row>
        <row r="969">
          <cell r="A969" t="str">
            <v>07.01.220</v>
          </cell>
          <cell r="B969" t="str">
            <v>ALVENARIA DE BLOCOS DE CONCRETO , DIMENSOES (10 X 20 X 40CM),ASSENTADOS E REJUNTADOS C/ ARGAMASSA DE CIMENTO E AREIA NO TRACO 1:8 1/2 VEZ.</v>
          </cell>
          <cell r="C969" t="str">
            <v>m2</v>
          </cell>
          <cell r="D969">
            <v>29.84</v>
          </cell>
          <cell r="E969">
            <v>22.96</v>
          </cell>
        </row>
        <row r="970">
          <cell r="A970" t="str">
            <v/>
          </cell>
        </row>
        <row r="971">
          <cell r="A971" t="str">
            <v>07.01.225</v>
          </cell>
          <cell r="B971" t="str">
            <v>ALVENARIA DE BLOCOS DE CONCRETO,DIMENSOES(20 X 20 X 40CM),ASSENTADOS E REJUNTADOS COM ARGAMASSA DE CIMENTO E AREIA NO TRACO 1:6 - 1 VEZ.</v>
          </cell>
          <cell r="C971" t="str">
            <v>m2</v>
          </cell>
          <cell r="D971">
            <v>47.8</v>
          </cell>
          <cell r="E971">
            <v>36.770000000000003</v>
          </cell>
        </row>
        <row r="972">
          <cell r="A972" t="str">
            <v/>
          </cell>
        </row>
        <row r="973">
          <cell r="A973" t="str">
            <v>07.01.230</v>
          </cell>
          <cell r="B973" t="str">
            <v>ALVENARIA DE BLOCOS DE CONCRETO , DIMENSOES (20 X 20 X 40CM),ASSENTADOS E REJUNTADOS C/ ARGAMASSA DE CIMENTO E AREIA NO TRACO 1:8 1 VEZ.</v>
          </cell>
          <cell r="C973" t="str">
            <v>m2</v>
          </cell>
          <cell r="D973">
            <v>46.96</v>
          </cell>
          <cell r="E973">
            <v>36.130000000000003</v>
          </cell>
        </row>
        <row r="974">
          <cell r="A974" t="str">
            <v/>
          </cell>
        </row>
        <row r="975">
          <cell r="A975" t="str">
            <v>07.01.235</v>
          </cell>
          <cell r="B975" t="str">
            <v>ALVENARIA APARENTE DE BLOCOS DE CONCRETO,DIM. (10 X 20 X 40CM),ASSENTADOS E REJUNTADOS COM ARGAMASSA DE CIMENTO E AREIA NO TRACO 1:6 - 1/2 VEZ.</v>
          </cell>
          <cell r="C975" t="str">
            <v>m2</v>
          </cell>
          <cell r="D975">
            <v>34.24</v>
          </cell>
          <cell r="E975">
            <v>26.34</v>
          </cell>
        </row>
        <row r="976">
          <cell r="A976" t="str">
            <v/>
          </cell>
        </row>
        <row r="977">
          <cell r="A977" t="str">
            <v>07.01.240</v>
          </cell>
          <cell r="B977" t="str">
            <v>ALVENARIA APARENTE DE BLOCOS DE CONCRETO,DIM. (10 X 20 X 40CM), ASSENTADOS E REJUNTADOS COM ARGAMASSA DE CIMENTO E AREIA NO TRACO 1:8 - 1/2 VEZ.</v>
          </cell>
          <cell r="C977" t="str">
            <v>m2</v>
          </cell>
          <cell r="D977">
            <v>33.46</v>
          </cell>
          <cell r="E977">
            <v>25.74</v>
          </cell>
        </row>
        <row r="978">
          <cell r="A978" t="str">
            <v/>
          </cell>
        </row>
        <row r="979">
          <cell r="A979" t="str">
            <v>07.01.245</v>
          </cell>
          <cell r="B979" t="str">
            <v>ALVENARIA APARENTE DE BLOCOS DE CONCRETO,DIM. (20 X 20 X 40CM),ASSENTADOS E REJUNTADOS COM ARGAMASSA DE CIMENTO E AREIA NO TRACO 1:6 - 1 VEZ.</v>
          </cell>
          <cell r="C979" t="str">
            <v>m2</v>
          </cell>
          <cell r="D979">
            <v>51.72</v>
          </cell>
          <cell r="E979">
            <v>39.79</v>
          </cell>
        </row>
        <row r="980">
          <cell r="A980" t="str">
            <v/>
          </cell>
        </row>
        <row r="981">
          <cell r="A981" t="str">
            <v>07.01.250</v>
          </cell>
          <cell r="B981" t="str">
            <v>ALVENARIA APARENTE DE BLOCOS DE CONCRETO,DIM. (20 X 20 X 40CM), ASSENTADOS E REJUNTADOS COM ARGAMASSA DE CIMENTO E AREIA NO TRACO 1:8 1 VEZ.</v>
          </cell>
          <cell r="C981" t="str">
            <v>m2</v>
          </cell>
          <cell r="D981">
            <v>50.89</v>
          </cell>
          <cell r="E981">
            <v>39.15</v>
          </cell>
        </row>
        <row r="982">
          <cell r="A982" t="str">
            <v/>
          </cell>
        </row>
        <row r="983">
          <cell r="A983" t="str">
            <v>07.01.261</v>
          </cell>
          <cell r="B983" t="str">
            <v>VERGA EM CONCRETO ARMADO DE 0,10X0,15M.</v>
          </cell>
          <cell r="C983" t="str">
            <v>m</v>
          </cell>
          <cell r="D983">
            <v>13.15</v>
          </cell>
          <cell r="E983">
            <v>10.119999999999999</v>
          </cell>
        </row>
        <row r="984">
          <cell r="A984" t="str">
            <v/>
          </cell>
        </row>
        <row r="985">
          <cell r="A985" t="str">
            <v>07.01.262</v>
          </cell>
          <cell r="B985" t="str">
            <v>VERGA EM CONCRETO ARMADO</v>
          </cell>
          <cell r="C985" t="str">
            <v>m3</v>
          </cell>
          <cell r="D985">
            <v>876.53</v>
          </cell>
          <cell r="E985">
            <v>674.26</v>
          </cell>
        </row>
        <row r="986">
          <cell r="A986" t="str">
            <v/>
          </cell>
        </row>
        <row r="987">
          <cell r="A987" t="str">
            <v>07.01.265</v>
          </cell>
          <cell r="B987" t="str">
            <v>FORNECIMENTO E COLOCAÇÃO DE TELA GALVANIZADA SOLDADA DE 7,50CMX50CM, PARA FIXAÇÃO DE ALVENARIA EM PILAR. A TELA SERÁ FIXADA ATRAVÉS DE ARRUELA, PORCA SEXTAVADA PINOS E FINCAPINOS</v>
          </cell>
          <cell r="C987" t="str">
            <v>Un</v>
          </cell>
          <cell r="D987">
            <v>4.83</v>
          </cell>
          <cell r="E987">
            <v>3.72</v>
          </cell>
        </row>
        <row r="988">
          <cell r="A988" t="str">
            <v/>
          </cell>
        </row>
        <row r="989">
          <cell r="A989" t="str">
            <v>07.01.500</v>
          </cell>
          <cell r="B989" t="str">
            <v>EXECUÇÃO DE RASGO EM ALVENARIA PARA PASSAGEM DE TUBULAÇÃO DIAM. DE 15MM(1/2") A 25MM(1").</v>
          </cell>
          <cell r="C989" t="str">
            <v>m</v>
          </cell>
          <cell r="D989">
            <v>2.4300000000000002</v>
          </cell>
          <cell r="E989">
            <v>1.87</v>
          </cell>
        </row>
        <row r="990">
          <cell r="A990" t="str">
            <v/>
          </cell>
        </row>
        <row r="991">
          <cell r="A991" t="str">
            <v>07.02.010</v>
          </cell>
          <cell r="B991" t="str">
            <v>COBOGOS DE CIMENTO PRENSADO.</v>
          </cell>
          <cell r="C991" t="str">
            <v>m2</v>
          </cell>
          <cell r="D991">
            <v>72.599999999999994</v>
          </cell>
          <cell r="E991">
            <v>55.85</v>
          </cell>
        </row>
        <row r="992">
          <cell r="A992" t="str">
            <v/>
          </cell>
        </row>
        <row r="993">
          <cell r="A993" t="str">
            <v>07.02.020</v>
          </cell>
          <cell r="B993" t="str">
            <v>COBOGOS CERAMICOS.</v>
          </cell>
          <cell r="C993" t="str">
            <v>m2</v>
          </cell>
          <cell r="D993">
            <v>81.260000000000005</v>
          </cell>
          <cell r="E993">
            <v>62.51</v>
          </cell>
        </row>
        <row r="994">
          <cell r="A994" t="str">
            <v/>
          </cell>
        </row>
        <row r="995">
          <cell r="A995" t="str">
            <v>07.02.035</v>
          </cell>
          <cell r="B995" t="str">
            <v>FORNECIMENTO E EXECUÇÃO DE ELEMENTO  VAZADO DE CONCRETO , JUNTAS DE 15 MM, COM ARGAMASSSA DE CIMENTO E AREIA NO TRAÇO 1:4, DIMENSÕES 15 X15X15CM</v>
          </cell>
          <cell r="C995" t="str">
            <v>m2</v>
          </cell>
          <cell r="D995">
            <v>111.22</v>
          </cell>
          <cell r="E995">
            <v>85.56</v>
          </cell>
        </row>
        <row r="996">
          <cell r="A996" t="str">
            <v/>
          </cell>
        </row>
        <row r="997">
          <cell r="A997" t="str">
            <v>07.03.010</v>
          </cell>
          <cell r="B997" t="str">
            <v>MURO COM EMBASAMENTO DE 50CM E ALTURA DA ALVENARIA DE ELEVACAO DE 1,6M, COM COLUNAS ESPACADAS DE 3 EM 3 METROS, INCLUSIVE CHAPISCO, MASSA UNICA E CAIACAO, E AINDA ESCAVACAO, REATERRO, REMOCAO DE MATERIAL ESCAVADO E CONCRETO MAGRO.</v>
          </cell>
          <cell r="C997" t="str">
            <v>m</v>
          </cell>
          <cell r="D997">
            <v>168.16</v>
          </cell>
          <cell r="E997">
            <v>129.36000000000001</v>
          </cell>
        </row>
        <row r="998">
          <cell r="A998" t="str">
            <v/>
          </cell>
        </row>
        <row r="999">
          <cell r="A999" t="str">
            <v>07.03.020</v>
          </cell>
          <cell r="B999" t="str">
            <v>MURO COM EMBASAMENTO DE 5O CM E ALTURA DA ALVENARIA DE ELEVACAO DE 1,8 M, COM COLUNAS ESPACADAS DE 3 EM 3 METROS, INCLUSIVE CHAPISCO, MASSA UNICA E CAIACAO,E AINDA ESCAVACAO, REATERRO, REMOCAO DO MATERIAL ESCAVADO E CONCRETO MAGRO.</v>
          </cell>
          <cell r="C999" t="str">
            <v>m</v>
          </cell>
          <cell r="D999">
            <v>183.85</v>
          </cell>
          <cell r="E999">
            <v>141.43</v>
          </cell>
        </row>
        <row r="1000">
          <cell r="A1000" t="str">
            <v/>
          </cell>
        </row>
        <row r="1001">
          <cell r="A1001" t="str">
            <v>07.03.030</v>
          </cell>
          <cell r="B1001" t="str">
            <v>MURO COM EMBASAMENTO DE 30 CM E ALTURA DE 1,5 M, EM COBOGOS DE CONCRETO, COM COLUNAS EM ALVENARIA ESPACADAS DE 3 EM 3 M REVESTIDAS E CAIADAS, E AINDA ESCAVACAO, REATERRO, REMOCAO DO MATERIAL ESCAVADO E CONCRETO MAGRO.</v>
          </cell>
          <cell r="C1001" t="str">
            <v>m</v>
          </cell>
          <cell r="D1001">
            <v>142.72</v>
          </cell>
          <cell r="E1001">
            <v>109.79</v>
          </cell>
        </row>
        <row r="1002">
          <cell r="A1002" t="str">
            <v/>
          </cell>
        </row>
        <row r="1003">
          <cell r="A1003" t="str">
            <v>07.03.040</v>
          </cell>
          <cell r="B1003" t="str">
            <v>MURO COM MOURÃO E PLACA PRÉ-FABRICADA DE 1,55X0,50M DE CONCRETO ARMADO, ALTURA LIVRE 2,00M.</v>
          </cell>
          <cell r="C1003" t="str">
            <v>m</v>
          </cell>
          <cell r="D1003">
            <v>148.29</v>
          </cell>
          <cell r="E1003">
            <v>114.07</v>
          </cell>
        </row>
        <row r="1004">
          <cell r="A1004" t="str">
            <v/>
          </cell>
        </row>
        <row r="1005">
          <cell r="A1005" t="str">
            <v>07.04.010</v>
          </cell>
          <cell r="B1005" t="str">
            <v>FORNECIMENTO E ASSENTAMENTO DE DIVISORIA EM PERFIS DE ALUMINIO, TIPO AL1 (PAINEL/PAINEL), EUCATEX OU SIMILAR, SEM PORTA.</v>
          </cell>
          <cell r="C1005" t="str">
            <v>m2</v>
          </cell>
          <cell r="D1005">
            <v>77.459999999999994</v>
          </cell>
          <cell r="E1005">
            <v>59.59</v>
          </cell>
        </row>
        <row r="1006">
          <cell r="A1006" t="str">
            <v/>
          </cell>
        </row>
        <row r="1007">
          <cell r="A1007" t="str">
            <v>07.04.015</v>
          </cell>
          <cell r="B1007" t="str">
            <v>ASSENTAMENTO (MONTAGEM) DE DIVISÓRIAS COM REAPROVEITAMENTO DE PERFIS E PAINÉIS, SEM PORTA.</v>
          </cell>
          <cell r="C1007" t="str">
            <v>m2</v>
          </cell>
          <cell r="D1007">
            <v>4.66</v>
          </cell>
          <cell r="E1007">
            <v>3.59</v>
          </cell>
        </row>
        <row r="1008">
          <cell r="A1008" t="str">
            <v/>
          </cell>
        </row>
        <row r="1009">
          <cell r="A1009" t="str">
            <v>07.04.020</v>
          </cell>
          <cell r="B1009" t="str">
            <v>FORNECIMENTO E ASSENTAMENTO DE DIVISORIA EM PERFIS DE ALUMINIO, TIPO AL4 (PAINEL/VIDRO) , EUCATEX OU SIMILAR, SEM PORTA.</v>
          </cell>
          <cell r="C1009" t="str">
            <v>m2</v>
          </cell>
          <cell r="D1009">
            <v>89.18</v>
          </cell>
          <cell r="E1009">
            <v>68.599999999999994</v>
          </cell>
        </row>
        <row r="1010">
          <cell r="A1010" t="str">
            <v/>
          </cell>
        </row>
        <row r="1011">
          <cell r="A1011" t="str">
            <v>07.04.030</v>
          </cell>
          <cell r="B1011" t="str">
            <v>DIVISORIA EM PLACA PRE-MOLDADA DE CONCRETO COM ESPESSURA DE 7 CM E ACABAMENTO APARENTE.</v>
          </cell>
          <cell r="C1011" t="str">
            <v>m2</v>
          </cell>
          <cell r="D1011">
            <v>119.18</v>
          </cell>
          <cell r="E1011">
            <v>91.68</v>
          </cell>
        </row>
        <row r="1012">
          <cell r="A1012" t="str">
            <v/>
          </cell>
        </row>
        <row r="1013">
          <cell r="A1013" t="str">
            <v>07.04.040</v>
          </cell>
          <cell r="B1013" t="str">
            <v>FORNECIMENTO E ASSENTAMENTO DE PORTA DE 0,80X 2,10M, PARA DIVISORIA EUCATEX OU SIMILAR, COM VISOR, INCLUSIVE FERRAGENS.</v>
          </cell>
          <cell r="C1013" t="str">
            <v>UD</v>
          </cell>
          <cell r="D1013">
            <v>279.89</v>
          </cell>
          <cell r="E1013">
            <v>215.3</v>
          </cell>
        </row>
        <row r="1014">
          <cell r="A1014" t="str">
            <v/>
          </cell>
        </row>
        <row r="1015">
          <cell r="A1015" t="str">
            <v>07.04.050</v>
          </cell>
          <cell r="B1015" t="str">
            <v>FORNECIMENTO E ASSENTAMENTO DE PORTA DE 0.80X 2.10M, PARA DIVISORIA EUCATEX OU SIMILAR, SEM VISOR, INCLUSIVE FERRAGENS.</v>
          </cell>
          <cell r="C1015" t="str">
            <v>UD</v>
          </cell>
          <cell r="D1015">
            <v>208.39</v>
          </cell>
          <cell r="E1015">
            <v>160.30000000000001</v>
          </cell>
        </row>
        <row r="1016">
          <cell r="A1016" t="str">
            <v/>
          </cell>
        </row>
        <row r="1017">
          <cell r="A1017" t="str">
            <v>07.05.020</v>
          </cell>
          <cell r="B1017" t="str">
            <v>FORNECIMENTO E INSTALAÇÃO DE CERCA COM NOVE FIOS DE ARAME FARPADO E MOURÕES RETO, SEÇÃO T, H=2,20M, DE CONCRETO A CADA 2,00M. INCLUSIVE ESCAVAÇÃO, REATERRO E CONCRETO MAGRO.</v>
          </cell>
          <cell r="C1017" t="str">
            <v>m</v>
          </cell>
          <cell r="D1017">
            <v>29.36</v>
          </cell>
          <cell r="E1017">
            <v>22.59</v>
          </cell>
        </row>
        <row r="1018">
          <cell r="A1018" t="str">
            <v/>
          </cell>
        </row>
        <row r="1019">
          <cell r="A1019" t="str">
            <v>07.05.030</v>
          </cell>
          <cell r="B1019" t="str">
            <v>ALAMBRADO COM TELA DE ARAME GALVANIZADO, ZINCADO PESADO, MALHA QUADRANGULAR 2X2", FIO 12BWG, SEM REVESTIMENTO EM PVC,  FIXADO EM MOURÕES DE CONCRETO  SEÇÃO "T " H=2,20M RETO E CHUMBADOS COM CONCRETO SIMPLES EM MURETA DE ALVENARIA EXISTENTE. ALTURA LIVRE D</v>
          </cell>
          <cell r="C1019" t="str">
            <v>m</v>
          </cell>
          <cell r="D1019">
            <v>74.8</v>
          </cell>
          <cell r="E1019">
            <v>57.54</v>
          </cell>
        </row>
        <row r="1020">
          <cell r="A1020" t="str">
            <v/>
          </cell>
        </row>
        <row r="1021">
          <cell r="A1021" t="str">
            <v>07.06.001</v>
          </cell>
          <cell r="B1021" t="str">
            <v>PAREDE EM BLOCOS DE GESSO COM 7,5CM DE ESPESSURA.</v>
          </cell>
          <cell r="C1021" t="str">
            <v>m2</v>
          </cell>
          <cell r="D1021">
            <v>31.68</v>
          </cell>
          <cell r="E1021">
            <v>24.37</v>
          </cell>
        </row>
        <row r="1022">
          <cell r="A1022" t="str">
            <v/>
          </cell>
        </row>
        <row r="1023">
          <cell r="A1023" t="str">
            <v>08.00.000</v>
          </cell>
          <cell r="B1023" t="str">
            <v>COBERTURAS E IMPERMEABILIZACOES</v>
          </cell>
        </row>
        <row r="1024">
          <cell r="A1024" t="str">
            <v/>
          </cell>
        </row>
        <row r="1025">
          <cell r="A1025" t="str">
            <v>08.01.010</v>
          </cell>
          <cell r="B1025" t="str">
            <v>ESTRUTURA DE COBERTA EM MADEIRA DE LEI, PARA TELHAS ONDULADAS DE CIMENTO AMIANTO, ALUMINIO OU PLASTICAS - VAO ATE 10 M. (OBS DA SECRETARIA:  CONFORME ITENS SE 0104, SE 0403 EO01.03 DAS ESPECIFICAÇÕES GERAIS).</v>
          </cell>
          <cell r="C1025" t="str">
            <v>m2</v>
          </cell>
          <cell r="D1025">
            <v>89.46</v>
          </cell>
          <cell r="E1025">
            <v>68.819999999999993</v>
          </cell>
        </row>
        <row r="1026">
          <cell r="A1026" t="str">
            <v/>
          </cell>
        </row>
        <row r="1027">
          <cell r="A1027" t="str">
            <v>08.01.020</v>
          </cell>
          <cell r="B1027" t="str">
            <v>ESTRUTURA DE COBERTA EM MADEIRA DE LEI, PARA TELHAS ONDULADAS DE CIMENTO AMIANTO, ALUMINIO OU PLASTICAS - VAO DE 10 A 15 M.(OBS DA SECRETARIA:  CONFORME ITENS SE 0104, SE 0403 EO01.03 DAS ESPECIFICAÇÕES GERAIS).</v>
          </cell>
          <cell r="C1027" t="str">
            <v>m2</v>
          </cell>
          <cell r="D1027">
            <v>106.61</v>
          </cell>
          <cell r="E1027">
            <v>82.01</v>
          </cell>
        </row>
        <row r="1028">
          <cell r="A1028" t="str">
            <v/>
          </cell>
        </row>
        <row r="1029">
          <cell r="A1029" t="str">
            <v>08.01.030</v>
          </cell>
          <cell r="B1029" t="str">
            <v>ESTRUTURA DE COBERTA EM MADEIRA DE LEI, PARA TELHAS ONDULADAS DE CIMENTO AMIANTO, ALUMINIO OU PLASTICAS - VAO DE 15 A 20 M.(OBS DA SECRETARIA:  CONFORME ITENS SE 0104, SE 0403 EO01.03 DAS ESPECIFICAÇÕES GERAIS).</v>
          </cell>
          <cell r="C1029" t="str">
            <v>m2</v>
          </cell>
          <cell r="D1029">
            <v>128.97</v>
          </cell>
          <cell r="E1029">
            <v>99.21</v>
          </cell>
        </row>
        <row r="1030">
          <cell r="A1030" t="str">
            <v/>
          </cell>
        </row>
        <row r="1031">
          <cell r="A1031" t="str">
            <v>08.01.035</v>
          </cell>
          <cell r="B1031" t="str">
            <v>ESTRUTURA DE COBERTA EM MADEIRA DE LEI PARA TELHAS CERAMICAS - VAO ATE 4 M.(OBS DA SECRETARIA:  CONFORME ITENS SE 0104, SE 0403 EO01.03 DAS ESPECIFICAÇÕES GERAIS).</v>
          </cell>
          <cell r="C1031" t="str">
            <v>m2</v>
          </cell>
          <cell r="D1031">
            <v>100.15</v>
          </cell>
          <cell r="E1031">
            <v>77.040000000000006</v>
          </cell>
        </row>
        <row r="1032">
          <cell r="A1032" t="str">
            <v/>
          </cell>
        </row>
        <row r="1033">
          <cell r="A1033" t="str">
            <v>08.01.040</v>
          </cell>
          <cell r="B1033" t="str">
            <v>ESTRUTURA DE COBERTA EM MADEIRA DE LEI, PARA TELHAS CERAMICAS - VAO DE 4 A 7 M. (OBS DA SECRETARIA:  CONFORME ITENS SE 0104, SE 0403 EO01.03 DAS ESPECIFICAÇÕES GERAIS).</v>
          </cell>
          <cell r="C1033" t="str">
            <v>m2</v>
          </cell>
          <cell r="D1033">
            <v>110.55</v>
          </cell>
          <cell r="E1033">
            <v>85.04</v>
          </cell>
        </row>
        <row r="1034">
          <cell r="A1034" t="str">
            <v/>
          </cell>
        </row>
        <row r="1035">
          <cell r="A1035" t="str">
            <v>08.01.050</v>
          </cell>
          <cell r="B1035" t="str">
            <v>ESTRUTURA DE COBERTA EM MADEIRA DE LEI PARA TELHAS CERAMICAS - VAO DE 7 A 10 M. (OBS DA SECRETARIA:  CONFORME ITENS SE 0104, SE 0403 EO01.03 DAS ESPECIFICAÇÕES GERAIS).</v>
          </cell>
          <cell r="C1035" t="str">
            <v>m2</v>
          </cell>
          <cell r="D1035">
            <v>118.87</v>
          </cell>
          <cell r="E1035">
            <v>91.44</v>
          </cell>
        </row>
        <row r="1036">
          <cell r="A1036" t="str">
            <v/>
          </cell>
        </row>
        <row r="1037">
          <cell r="A1037" t="str">
            <v>08.01.060</v>
          </cell>
          <cell r="B1037" t="str">
            <v>ESTRUTURA DE COBERTA EM MADEIRA DE LEI PARA TELHAS CERAMICAS - VAO DE 10 A 13 M.(OBS DA SECRETARIA:  CONFORME ITENS SE 0104, SE 0403 EO01.03 DAS ESPECIFICAÇÕES GERAIS).</v>
          </cell>
          <cell r="C1037" t="str">
            <v>m2</v>
          </cell>
          <cell r="D1037">
            <v>130.76</v>
          </cell>
          <cell r="E1037">
            <v>100.59</v>
          </cell>
        </row>
        <row r="1038">
          <cell r="A1038" t="str">
            <v/>
          </cell>
        </row>
        <row r="1039">
          <cell r="A1039" t="str">
            <v>08.01.070</v>
          </cell>
          <cell r="B1039" t="str">
            <v>ESTRUTURA DE COBERTA EM MADEIRA DE LEI PARA TELHAS AUTOPORTANTES DE CIMENTO AMIANTO, TIPO CANALETE 90 OU KALHETAO. (OBS DA SECRETARIA:  CONFORME ITENS SE 0104, SE 0403 EO01.03 DAS ESPECIFICAÇÕES GERAIS).</v>
          </cell>
          <cell r="C1039" t="str">
            <v>m2</v>
          </cell>
          <cell r="D1039">
            <v>7.24</v>
          </cell>
          <cell r="E1039">
            <v>5.57</v>
          </cell>
        </row>
        <row r="1040">
          <cell r="A1040" t="str">
            <v/>
          </cell>
        </row>
        <row r="1041">
          <cell r="A1041" t="str">
            <v>08.01.080</v>
          </cell>
          <cell r="B1041" t="str">
            <v>ESTRUTURA DE COBERTA EM MADEIRA DE LEI PARA TELHAS AUTOPORTANTES DE CIMENTO AMIANTO, TIPO CANALETE 49, OU KALHETA OU MAXIPLAC. (OBS DA SECRETARIA:  CONFORME ITENS SE 0104, SE 0403 EO01.03 DAS ESPECIFICAÇÕES GERAIS).</v>
          </cell>
          <cell r="C1041" t="str">
            <v>m2</v>
          </cell>
          <cell r="D1041">
            <v>11.68</v>
          </cell>
          <cell r="E1041">
            <v>8.99</v>
          </cell>
        </row>
        <row r="1042">
          <cell r="A1042" t="str">
            <v/>
          </cell>
        </row>
        <row r="1043">
          <cell r="A1043" t="str">
            <v>08.01.090</v>
          </cell>
          <cell r="B1043" t="str">
            <v>ESTRUTURA DE COBERTA EM MADEIRA DE LEI, PONTALETADA PARA TELHAS ONDULADAS DE CIMENTO AMIANTO, ALUMINIO OU PLASTICAS, SOBRE LAJE. (OBS DA SECRETARIA:  CONFORME ITENS SE 0104, SE 0403 EO01.03 DAS ESPECIFICAÇÕES GERAIS).</v>
          </cell>
          <cell r="C1043" t="str">
            <v>m2</v>
          </cell>
          <cell r="D1043">
            <v>57.92</v>
          </cell>
          <cell r="E1043">
            <v>44.56</v>
          </cell>
        </row>
        <row r="1044">
          <cell r="A1044" t="str">
            <v/>
          </cell>
        </row>
        <row r="1045">
          <cell r="A1045" t="str">
            <v>08.01.101</v>
          </cell>
          <cell r="B1045" t="str">
            <v>FORNECIMENTO E COLOCAÇÃO DE RIPA EM MADEIRA DE LEI,  DE 5X1CM  PARA COBERTA EM TELHA CERÂMICA. (OBS DA SECRETARIA:  CONFORME ITENS SE 0104, SE 0403 EO01.03 DAS ESPECIFICAÇÕES GERAIS).</v>
          </cell>
          <cell r="C1045" t="str">
            <v>m</v>
          </cell>
          <cell r="D1045">
            <v>2.36</v>
          </cell>
          <cell r="E1045">
            <v>1.82</v>
          </cell>
        </row>
        <row r="1046">
          <cell r="A1046" t="str">
            <v/>
          </cell>
        </row>
        <row r="1047">
          <cell r="A1047" t="str">
            <v>08.01.107</v>
          </cell>
          <cell r="B1047" t="str">
            <v>FORNECIMENTO E COLOCAÇÃO DE LINHA EM MADEIRA DE LEI DE 3"x8" PARA ESTRUTURA DE COBERTA EM TELHA CERÂMICA, CONSIDERANDO ABERTURA DE ENCAIXES E FIXAÇÃO DA MESMA NA ESTRUTURA EXISTENTE. (OBS DA SECRETARIA:  CONFORME ITENS SE 0104, SE 0403 EO01.03 DAS ESPECIF</v>
          </cell>
          <cell r="C1047" t="str">
            <v>m</v>
          </cell>
          <cell r="D1047">
            <v>49.28</v>
          </cell>
          <cell r="E1047">
            <v>37.909999999999997</v>
          </cell>
        </row>
        <row r="1048">
          <cell r="A1048" t="str">
            <v/>
          </cell>
        </row>
        <row r="1049">
          <cell r="A1049" t="str">
            <v>08.01.108</v>
          </cell>
          <cell r="B1049" t="str">
            <v>FORNECIMENTO E COLOCAÇÃO DE CAIBROS EM MADEIRA DE LEI DE 1 1/2"X2" PARA COBERTA EM TELHA CERÂMICA. (OBS DA SECRETARIA:  CONFORME ITENS SE 0104, SE 0403 EO01.03 DAS ESPECIFICAÇÕES GERAIS).</v>
          </cell>
          <cell r="C1049" t="str">
            <v>m</v>
          </cell>
          <cell r="D1049">
            <v>7.55</v>
          </cell>
          <cell r="E1049">
            <v>5.81</v>
          </cell>
        </row>
        <row r="1050">
          <cell r="A1050" t="str">
            <v/>
          </cell>
        </row>
        <row r="1051">
          <cell r="A1051" t="str">
            <v>08.01.109</v>
          </cell>
          <cell r="B1051" t="str">
            <v>RETIRADA E RECOLOCAÇÃO DE RIPA DE 5X1CM EM COBERTA, COM REAPROVEITAMENTO DO MATERIAL</v>
          </cell>
          <cell r="C1051" t="str">
            <v>m</v>
          </cell>
          <cell r="D1051">
            <v>0.89</v>
          </cell>
          <cell r="E1051">
            <v>0.69</v>
          </cell>
        </row>
        <row r="1052">
          <cell r="A1052" t="str">
            <v/>
          </cell>
        </row>
        <row r="1053">
          <cell r="A1053" t="str">
            <v>08.01.110</v>
          </cell>
          <cell r="B1053" t="str">
            <v>FORNECIMENTO E COLOCAÇÃO DE LINHA 3"x10",EM MADEIRA DE LEI, PARA ESTRUTURA DE  COBERTA EM TELHA CERÂMICA, CONSIDERANDO ABERTURA DE ENCAIXES E FIXAÇÃO DA MESMA NA ESTRUTURA EXISTENTE. (OBS DA SECRETARIA:  CONFORME ITENS SE 0104, SE 0403 EO01.03 DAS ESPECIF</v>
          </cell>
          <cell r="C1053" t="str">
            <v>m</v>
          </cell>
          <cell r="D1053">
            <v>62.89</v>
          </cell>
          <cell r="E1053">
            <v>48.38</v>
          </cell>
        </row>
        <row r="1054">
          <cell r="A1054" t="str">
            <v/>
          </cell>
        </row>
        <row r="1055">
          <cell r="A1055" t="str">
            <v>08.01.114</v>
          </cell>
          <cell r="B1055" t="str">
            <v>EXECUÇÃO DE ESTRUTURA DE MADEIRA PARA COBERTA COM TELHAS CERÂMICAS, VÃOS DE 7,00 A 10,00M, COM REAPROVEITAMENTO DA MADEIRA.</v>
          </cell>
          <cell r="C1055" t="str">
            <v>m2</v>
          </cell>
          <cell r="D1055">
            <v>23.8</v>
          </cell>
          <cell r="E1055">
            <v>18.309999999999999</v>
          </cell>
        </row>
        <row r="1056">
          <cell r="A1056" t="str">
            <v/>
          </cell>
        </row>
        <row r="1057">
          <cell r="A1057" t="str">
            <v>08.01.115</v>
          </cell>
          <cell r="B1057" t="str">
            <v>ESTRUTURA DE COBERTA EM MADEIRA MISTA PARA TELHAS CERÂMICAS - VÃO DE 4 A 7M.</v>
          </cell>
          <cell r="C1057" t="str">
            <v>m2</v>
          </cell>
          <cell r="D1057">
            <v>71.010000000000005</v>
          </cell>
          <cell r="E1057">
            <v>54.63</v>
          </cell>
        </row>
        <row r="1058">
          <cell r="A1058" t="str">
            <v/>
          </cell>
        </row>
        <row r="1059">
          <cell r="A1059" t="str">
            <v>08.01.116</v>
          </cell>
          <cell r="B1059" t="str">
            <v>FORNECIMENTO E COLOCAÇÃO DE LINHA DE MADEIRA DE LEI 3"X4"PARA ESTRUTURA DE COBERTA EM TELHA CERÂMICA, CONSIDERANDO ABERTURA DE ENCAIXES E FIXAÇÃO DA MESMA NA ESTRUTURA EXISTENTE. (OBS DA SECRETARIA:  CONFORME ITENS SE 0104, SE 0403 EO01.03 DAS ESPECIFICAÇ</v>
          </cell>
          <cell r="C1059" t="str">
            <v>m</v>
          </cell>
          <cell r="D1059">
            <v>24.45</v>
          </cell>
          <cell r="E1059">
            <v>18.809999999999999</v>
          </cell>
        </row>
        <row r="1060">
          <cell r="A1060" t="str">
            <v/>
          </cell>
        </row>
        <row r="1061">
          <cell r="A1061" t="str">
            <v>08.01.117</v>
          </cell>
          <cell r="B1061" t="str">
            <v>FORNECIMENTO E COLOCAÇÃO DE LINHA EM MADEIRA DE LEI DE 2" X 3" PARA ESTRUTURA DE COBERTA EM TELHA CERÂMICA, COM ABERTURA DE ENCAIXES. (OBS DA SECRETARIA:  CONFORME ITENS SE 0104, SE 0403 EO01.03 DAS ESPECIFICAÇÕES GERAIS).</v>
          </cell>
          <cell r="C1061" t="str">
            <v>m</v>
          </cell>
          <cell r="D1061">
            <v>12.51</v>
          </cell>
          <cell r="E1061">
            <v>9.6300000000000008</v>
          </cell>
        </row>
        <row r="1062">
          <cell r="A1062" t="str">
            <v/>
          </cell>
        </row>
        <row r="1063">
          <cell r="A1063" t="str">
            <v>08.01.118</v>
          </cell>
          <cell r="B1063" t="str">
            <v>FORNECIMENTO E COLOCAÇÃO DE LINHA EM MADEIRA DE LEI DE 3" X 5" PARA ESTRUTURA DE COBERTA EM TELHA CERÂMICA, COM ABERTURA DE ENCAIXES. (OBS DA SECRETARIA:  CONFORME ITENS SE 0104, SE 0403 EO01.03 DAS ESPECIFICAÇÕES GERAIS).</v>
          </cell>
          <cell r="C1063" t="str">
            <v>m</v>
          </cell>
          <cell r="D1063">
            <v>33.31</v>
          </cell>
          <cell r="E1063">
            <v>25.63</v>
          </cell>
        </row>
        <row r="1064">
          <cell r="A1064" t="str">
            <v/>
          </cell>
        </row>
        <row r="1065">
          <cell r="A1065" t="str">
            <v>08.01.119</v>
          </cell>
          <cell r="B1065" t="str">
            <v>FORNECIMENTO E COLOCAÇÃO DE LINHA EM MADEIRA DE LEI DE 3" X 6" PARA ESTRUTURA DE COBERTA EM TELHA CERÂMICA, COM ABERTURA DE ENCAIXES. (OBS DA SECRETARIA:  CONFORME ITENS SE 0104, SE 0403 EO01.03 DAS ESPECIFICAÇÕES GERAIS).</v>
          </cell>
          <cell r="C1065" t="str">
            <v>m</v>
          </cell>
          <cell r="D1065">
            <v>36.67</v>
          </cell>
          <cell r="E1065">
            <v>28.21</v>
          </cell>
        </row>
        <row r="1066">
          <cell r="A1066" t="str">
            <v/>
          </cell>
        </row>
        <row r="1067">
          <cell r="A1067" t="str">
            <v>08.01.120</v>
          </cell>
          <cell r="B1067" t="str">
            <v>COLOCAÇÃO DE RIPA DE 5X1CM, COM REAPROVEITAMENTO DO MATERIAL.</v>
          </cell>
          <cell r="C1067" t="str">
            <v>m</v>
          </cell>
          <cell r="D1067">
            <v>0.71</v>
          </cell>
          <cell r="E1067">
            <v>0.55000000000000004</v>
          </cell>
        </row>
        <row r="1068">
          <cell r="A1068" t="str">
            <v/>
          </cell>
        </row>
        <row r="1069">
          <cell r="A1069" t="str">
            <v>08.01.121</v>
          </cell>
          <cell r="B1069" t="str">
            <v>COLOCAÇÃO DE CAIBROS DE 1.1/2" X 2", COM REAPROVEITAMENTO DO MATERIAL.</v>
          </cell>
          <cell r="C1069" t="str">
            <v>m</v>
          </cell>
          <cell r="D1069">
            <v>2.63</v>
          </cell>
          <cell r="E1069">
            <v>2.0299999999999998</v>
          </cell>
        </row>
        <row r="1070">
          <cell r="A1070" t="str">
            <v/>
          </cell>
        </row>
        <row r="1071">
          <cell r="A1071" t="str">
            <v>08.01.122</v>
          </cell>
          <cell r="B1071" t="str">
            <v>FORNECIMENTO E COLOCAÇÃO DE RIPA EM MADEIRA MISTA,  DE 5X1CM  PARA COBERTA EM TELHA CERÂMICA.</v>
          </cell>
          <cell r="C1071" t="str">
            <v>m</v>
          </cell>
          <cell r="D1071">
            <v>1.79</v>
          </cell>
          <cell r="E1071">
            <v>1.38</v>
          </cell>
        </row>
        <row r="1072">
          <cell r="A1072" t="str">
            <v/>
          </cell>
        </row>
        <row r="1073">
          <cell r="A1073" t="str">
            <v>08.02.010</v>
          </cell>
          <cell r="B1073" t="str">
            <v>COBERTURA COM TELHAS DE CIMENTO AMIANTO DE 8 MM DE ESPESSURA TIPO KALHETAO OU CANALETE 90, SENDO A AREA MEDIDA NA PROJECAO HORIZONTAL.</v>
          </cell>
          <cell r="C1073" t="str">
            <v>m2</v>
          </cell>
          <cell r="D1073">
            <v>85.54</v>
          </cell>
          <cell r="E1073">
            <v>65.8</v>
          </cell>
        </row>
        <row r="1074">
          <cell r="A1074" t="str">
            <v/>
          </cell>
        </row>
        <row r="1075">
          <cell r="A1075" t="str">
            <v>08.02.020</v>
          </cell>
          <cell r="B1075" t="str">
            <v>COBERTURA COM TELHAS DE CIMENTO AMIANTO TIPO KALHETA OU CANALETA 49, SENDO A AREA MEDIDA NA PROJECAO HORIZONTAL.</v>
          </cell>
          <cell r="C1075" t="str">
            <v>m2</v>
          </cell>
          <cell r="D1075">
            <v>110.94</v>
          </cell>
          <cell r="E1075">
            <v>85.34</v>
          </cell>
        </row>
        <row r="1076">
          <cell r="A1076" t="str">
            <v/>
          </cell>
        </row>
        <row r="1077">
          <cell r="A1077" t="str">
            <v>08.02.030</v>
          </cell>
          <cell r="B1077" t="str">
            <v>COBERTURA COM TELHAS DE CIMENTO AMIANTO TIPO MAXIPLAC OU SIMILAR, SENDO A AREA MEDIDA NA PROJECAO HORIZONTAL.</v>
          </cell>
          <cell r="C1077" t="str">
            <v>m2</v>
          </cell>
          <cell r="D1077">
            <v>59.5</v>
          </cell>
          <cell r="E1077">
            <v>45.77</v>
          </cell>
        </row>
        <row r="1078">
          <cell r="A1078" t="str">
            <v/>
          </cell>
        </row>
        <row r="1079">
          <cell r="A1079" t="str">
            <v>08.02.040</v>
          </cell>
          <cell r="B1079" t="str">
            <v>COBERTURA COM TELHAS DE CIMENTO AMIANTO DE 6 MM DE ESPESSURA, SENDO A AREA MEDIDA NA PROJECAO HORIZONTAL.</v>
          </cell>
          <cell r="C1079" t="str">
            <v>m2</v>
          </cell>
          <cell r="D1079">
            <v>25.18</v>
          </cell>
          <cell r="E1079">
            <v>19.37</v>
          </cell>
        </row>
        <row r="1080">
          <cell r="A1080" t="str">
            <v/>
          </cell>
        </row>
        <row r="1081">
          <cell r="A1081" t="str">
            <v>08.02.043</v>
          </cell>
          <cell r="B1081" t="str">
            <v>COLOCAÇÃO DE TELHA DE FIBROCIMENTO ONDULADA E=6MM COM APROVEITAMENTO DE 100% DAS TELHAS EXISTENTES, FIXADAS COM PARAFUSO GALVANIZADO DE 8X110MM, ARRUELA GALVANIZADA DE 8MM, E ARRUELA ELÁSTICA DE VEDAÇÃO. INCLUSIVE MOVIMENTAÇÃO HORIZONTAL E VERTICAL DAS TE</v>
          </cell>
          <cell r="C1081" t="str">
            <v>m2</v>
          </cell>
          <cell r="D1081">
            <v>4.83</v>
          </cell>
          <cell r="E1081">
            <v>3.72</v>
          </cell>
        </row>
        <row r="1082">
          <cell r="A1082" t="str">
            <v/>
          </cell>
        </row>
        <row r="1083">
          <cell r="A1083" t="str">
            <v>08.02.045</v>
          </cell>
          <cell r="B1083" t="str">
            <v>COBERTURA COM TELHA DE FIBROCIMENTO ONDULADA E=4MM,UMA ÁGUA, PERFIL ONDULADO, E=4MM, ALTURA 24MM, LARG. ÚTIL 450MM, LARGURA NOMINAL 500MM, FIXADAS COM PREGOS GALVANIZADOS TIPO TELHEIRO 18X27 E ARRUELA ELÁSTICA DE VEDAÇÃO.</v>
          </cell>
          <cell r="C1083" t="str">
            <v>m2</v>
          </cell>
          <cell r="D1083">
            <v>17.739999999999998</v>
          </cell>
          <cell r="E1083">
            <v>13.65</v>
          </cell>
        </row>
        <row r="1084">
          <cell r="A1084" t="str">
            <v/>
          </cell>
        </row>
        <row r="1085">
          <cell r="A1085" t="str">
            <v>08.02.048</v>
          </cell>
          <cell r="B1085" t="str">
            <v>COBERTURA COM TELHA DE FIBROCIMENTO ONDULADA E=8MM,UMA ÁGUA,   COMP.2,44M, LARG. 1,10M, P/ 03 APOIOS, FIXADAS COM PARAFUSOS COM ROSCA SOBERBA GALVANIZADO DIAM. 8MM E COMP. 110MM, INCLUSIVE CONJUNTO DE VEDAÇÃO.</v>
          </cell>
          <cell r="C1085" t="str">
            <v>m2</v>
          </cell>
          <cell r="D1085">
            <v>42.56</v>
          </cell>
          <cell r="E1085">
            <v>32.74</v>
          </cell>
        </row>
        <row r="1086">
          <cell r="A1086" t="str">
            <v/>
          </cell>
        </row>
        <row r="1087">
          <cell r="A1087" t="str">
            <v>08.02.049</v>
          </cell>
          <cell r="B1087" t="str">
            <v>FORNECIMENTO E COLOCAÇÃO DE CUMEEIRA NORMAL DE FIBROCIMENTO DE 1,10X0,60X0,006M, INCLUSIVE CONJUNTO DE FIXAÇÃO.</v>
          </cell>
          <cell r="C1087" t="str">
            <v>m</v>
          </cell>
          <cell r="D1087">
            <v>39.89</v>
          </cell>
          <cell r="E1087">
            <v>30.69</v>
          </cell>
        </row>
        <row r="1088">
          <cell r="A1088" t="str">
            <v/>
          </cell>
        </row>
        <row r="1089">
          <cell r="A1089" t="str">
            <v>08.02.050</v>
          </cell>
          <cell r="B1089" t="str">
            <v>COBERTURA COM TELHAS DE CHAPA ONDULADA DE ALUMINIO DE O,5 MM DE ESPESSURA.</v>
          </cell>
          <cell r="C1089" t="str">
            <v>m2</v>
          </cell>
          <cell r="D1089">
            <v>62.59</v>
          </cell>
          <cell r="E1089">
            <v>48.15</v>
          </cell>
        </row>
        <row r="1090">
          <cell r="A1090" t="str">
            <v/>
          </cell>
        </row>
        <row r="1091">
          <cell r="A1091" t="str">
            <v>08.02.055</v>
          </cell>
          <cell r="B1091" t="str">
            <v>COBERTURA COM TELHA DE ALUMÍNIO ENVERNIZADA OU PINTADA, PERFIL TRAPEZOIDAL, COM REAPROVEITAMENTO DAS TELHAS. INCLUSO GANCHOS DE ALUMÍNIO (CONJUNTO) COM PORCA E ARRUELA COMPRIMENTO 300MM E DIÂMETRO DE 1/4".</v>
          </cell>
          <cell r="C1091" t="str">
            <v>m2</v>
          </cell>
          <cell r="D1091">
            <v>8.74</v>
          </cell>
          <cell r="E1091">
            <v>6.73</v>
          </cell>
        </row>
        <row r="1092">
          <cell r="A1092" t="str">
            <v/>
          </cell>
        </row>
        <row r="1093">
          <cell r="A1093" t="str">
            <v>08.02.060</v>
          </cell>
          <cell r="B1093" t="str">
            <v>COBERTURA EM TELHA CERAMICAS , TIPO COLONIAL</v>
          </cell>
          <cell r="C1093" t="str">
            <v>m2</v>
          </cell>
        </row>
        <row r="1096">
          <cell r="A1096" t="str">
            <v>08.02.066</v>
          </cell>
          <cell r="B1096" t="str">
            <v>LAVAGEM DE TELHA CERÂMICA COM ESCOVA DE MADEIRA E SOLUÇÃO DE AGUA E CLORO PARA RETIRADA DO MOFO, INCLUINDO O TRANSPORTE HORIZONTAL A UMA DISTÂNCIA DE ATÉ 50M PARA ARMAZENAMENTO DA MESMA.</v>
          </cell>
          <cell r="C1096" t="str">
            <v>m2</v>
          </cell>
          <cell r="D1096">
            <v>5.95</v>
          </cell>
          <cell r="E1096">
            <v>4.58</v>
          </cell>
        </row>
        <row r="1097">
          <cell r="A1097" t="str">
            <v/>
          </cell>
        </row>
        <row r="1098">
          <cell r="A1098" t="str">
            <v>08.02.067</v>
          </cell>
          <cell r="B1098" t="str">
            <v>LAVAGEM DE TELHAS DE FIBROCIMENTO, INCLUINDO CLORO E ESCOVA COM CERDAS DE NYLON PARA LIMPEZA DO MOFO E TRANSPORTE HORIZONTAL DE 50M DA MESMA.</v>
          </cell>
          <cell r="C1098" t="str">
            <v>m2</v>
          </cell>
          <cell r="D1098">
            <v>2.5299999999999998</v>
          </cell>
          <cell r="E1098">
            <v>1.95</v>
          </cell>
        </row>
        <row r="1099">
          <cell r="A1099" t="str">
            <v/>
          </cell>
        </row>
        <row r="1100">
          <cell r="A1100" t="str">
            <v>08.02.068</v>
          </cell>
          <cell r="B1100" t="str">
            <v>EMBOÇAMENTO DA ÚLTIMA FIADA DE TELHA CERÂMICA COM ARGAMASSA DE CIMENTO,CAL HIDRATADA E AREIA SEM PENEIRAR, NO TRAÇO 1:2:9 - BEIRA E BICA</v>
          </cell>
          <cell r="C1100" t="str">
            <v>m</v>
          </cell>
          <cell r="D1100">
            <v>5.07</v>
          </cell>
          <cell r="E1100">
            <v>3.9</v>
          </cell>
        </row>
        <row r="1101">
          <cell r="A1101" t="str">
            <v/>
          </cell>
        </row>
        <row r="1102">
          <cell r="A1102" t="str">
            <v>08.02.069</v>
          </cell>
          <cell r="B1102" t="str">
            <v>COLOCAÇÃO DE TELHAS CERÂMICAS FRANCESA COM APROVEITAMENTO DAS TELHAS EXISTENTES, INCLUSIVE TRANSPORTE VERTICAL.</v>
          </cell>
          <cell r="C1102" t="str">
            <v>m2</v>
          </cell>
          <cell r="D1102">
            <v>10.6</v>
          </cell>
          <cell r="E1102">
            <v>8.16</v>
          </cell>
        </row>
        <row r="1103">
          <cell r="A1103" t="str">
            <v/>
          </cell>
        </row>
        <row r="1104">
          <cell r="A1104" t="str">
            <v>08.02.072</v>
          </cell>
          <cell r="B1104" t="str">
            <v>COLOCAÇÃO DE TELHAS CERÂMICAS COLONIAIS COM APROVEITAMENTO DE 100% DAS TELHAS EXISTENTES, INCLUSIVE TRANSPORTE VERTICAL SEM EMBOÇAMENTO.</v>
          </cell>
          <cell r="C1104" t="str">
            <v>m2</v>
          </cell>
          <cell r="D1104">
            <v>10.6</v>
          </cell>
          <cell r="E1104">
            <v>8.16</v>
          </cell>
        </row>
        <row r="1105">
          <cell r="A1105" t="str">
            <v/>
          </cell>
        </row>
        <row r="1106">
          <cell r="A1106" t="str">
            <v>08.02.080</v>
          </cell>
          <cell r="B1106" t="str">
            <v>EXECUÇÃO DE ALGEROZ EM CONCRETO ARMADO DE 0,30X 0,05 M, INCLUINDO CONCRETO  FORMA  ARMAÇÃO E ESCORAMENTO.</v>
          </cell>
          <cell r="C1106" t="str">
            <v>m</v>
          </cell>
          <cell r="D1106">
            <v>30.23</v>
          </cell>
          <cell r="E1106">
            <v>23.26</v>
          </cell>
        </row>
        <row r="1107">
          <cell r="A1107" t="str">
            <v/>
          </cell>
        </row>
        <row r="1108">
          <cell r="A1108" t="str">
            <v>08.02.090</v>
          </cell>
          <cell r="B1108" t="str">
            <v>EXECUÇÃO DE CUMEEIRA COM TELHAS CERÂMICAS TIPO COLONIAL CANAL, INCL. EMBOÇAMENTO COM ARGAMASSA DE CIMENTO, CAL HIDRATADA E AREIA SEM PENEIRAR, NO TRAÇO 1:2:9, E TRANSPORTE.</v>
          </cell>
          <cell r="C1108" t="str">
            <v>m</v>
          </cell>
          <cell r="D1108">
            <v>12.29</v>
          </cell>
          <cell r="E1108">
            <v>9.4600000000000009</v>
          </cell>
        </row>
        <row r="1109">
          <cell r="A1109" t="str">
            <v/>
          </cell>
        </row>
        <row r="1110">
          <cell r="A1110" t="str">
            <v>08.02.091</v>
          </cell>
          <cell r="B1110" t="str">
            <v>CAPOTE/CUMEEIRA PARA COBERTA COM TELHAS CERÂMICAS TIPO FRANCESA, EMBOÇADAS COM ARGAMASSA DE CIMENTO, CAL HIDRATADA E AREIA SEM PENEIRAR, NO TRAÇO 1:2:9, INCLUSIVE TRANSPORTE VERTICAL.</v>
          </cell>
          <cell r="C1110" t="str">
            <v>m</v>
          </cell>
          <cell r="D1110">
            <v>25.58</v>
          </cell>
          <cell r="E1110">
            <v>19.68</v>
          </cell>
        </row>
        <row r="1111">
          <cell r="A1111" t="str">
            <v/>
          </cell>
        </row>
        <row r="1112">
          <cell r="A1112" t="str">
            <v>08.02.092</v>
          </cell>
          <cell r="B1112" t="str">
            <v>CUMEEIRA/CAPOTE PARA COBERTA COM TELHAS CERÂMICAS TIPO KITAMBAR.</v>
          </cell>
          <cell r="C1112" t="str">
            <v>m</v>
          </cell>
          <cell r="D1112">
            <v>21.68</v>
          </cell>
          <cell r="E1112">
            <v>16.68</v>
          </cell>
        </row>
        <row r="1113">
          <cell r="A1113" t="str">
            <v/>
          </cell>
        </row>
        <row r="1114">
          <cell r="A1114" t="str">
            <v>08.02.095</v>
          </cell>
          <cell r="B1114" t="str">
            <v>FORNECIMENTO E COLOCAÇÃO DE TELHAS CERÂMICAS COLONIAL - CANAL DE 1ª QUALIDADE, INCLUSIVE TRANSPORTE VERTICAL, SEM EMBOÇAMENTO.</v>
          </cell>
          <cell r="C1114" t="str">
            <v>m2</v>
          </cell>
          <cell r="D1114">
            <v>23.9</v>
          </cell>
          <cell r="E1114">
            <v>18.39</v>
          </cell>
        </row>
        <row r="1115">
          <cell r="A1115" t="str">
            <v/>
          </cell>
        </row>
        <row r="1116">
          <cell r="A1116" t="str">
            <v>08.03.010</v>
          </cell>
          <cell r="B1116" t="str">
            <v>CALHA DE CHAPA GALVANIZADA N. 26.</v>
          </cell>
          <cell r="C1116" t="str">
            <v>m</v>
          </cell>
          <cell r="D1116">
            <v>26.87</v>
          </cell>
          <cell r="E1116">
            <v>20.67</v>
          </cell>
        </row>
        <row r="1117">
          <cell r="A1117" t="str">
            <v/>
          </cell>
        </row>
        <row r="1118">
          <cell r="A1118" t="str">
            <v>08.03.011</v>
          </cell>
          <cell r="B1118" t="str">
            <v>FORNECIMENTO E EXECUÇÃO DE CALHA TIPO "MEIA CANA" EM CHAPA GALVANIZADA Nº 26, ESPESSURA DE 0,50MM, COM 20CM DE DIÂMETRO, INCLUSIVE SUPORTES PARA SUSTENTAÇÃO A CADA METRO.</v>
          </cell>
          <cell r="C1118" t="str">
            <v>m</v>
          </cell>
          <cell r="D1118">
            <v>66.92</v>
          </cell>
          <cell r="E1118">
            <v>51.48</v>
          </cell>
        </row>
        <row r="1119">
          <cell r="A1119" t="str">
            <v/>
          </cell>
        </row>
        <row r="1120">
          <cell r="A1120" t="str">
            <v>08.03.020</v>
          </cell>
          <cell r="B1120" t="str">
            <v>FORNECIMENTO E EXECUÇÃO DE CALHA DE ALUMÍNIO ESP. 0,5MM, COM LARGURA DE 0,80M E ALTURA DE 0,20M.</v>
          </cell>
          <cell r="C1120" t="str">
            <v>m</v>
          </cell>
          <cell r="D1120">
            <v>106.96</v>
          </cell>
          <cell r="E1120">
            <v>82.28</v>
          </cell>
        </row>
        <row r="1121">
          <cell r="A1121" t="str">
            <v/>
          </cell>
        </row>
        <row r="1122">
          <cell r="A1122" t="str">
            <v>08.03.022</v>
          </cell>
          <cell r="B1122" t="str">
            <v>FORNECIMENTO E INSTALAÇÃO DE CALHA DE ALUMÍNIO ESP. 0,8MM, COM LARGURA DE 0,30M E ALTURA DE 0,15M, FIXADA EM ESTRUTURA METÁLICA ATRAVÉS DE SUPORTE DE FERRO EM BARRA CHATA DE 3/4"X1/4" COM 1,40M DE COMPRIMENTO A CADA 1,00M.</v>
          </cell>
          <cell r="C1122" t="str">
            <v>m</v>
          </cell>
          <cell r="D1122">
            <v>94.25</v>
          </cell>
          <cell r="E1122">
            <v>72.5</v>
          </cell>
        </row>
        <row r="1123">
          <cell r="A1123" t="str">
            <v/>
          </cell>
        </row>
        <row r="1124">
          <cell r="A1124" t="str">
            <v>08.03.030</v>
          </cell>
          <cell r="B1124" t="str">
            <v>FORNECIMENTO E INSTALAÇÃO DE CALHA DE PVC  PARA ESCOAMENTO DE ÁGUAS PLUVIAIS DN 125 AQUAPLUV TIGRE OU SIMILAR. INCLUSIVE SUPORTES DE APOIO ZINCADO A CADA 1,00M, BOCAL DE SAÍDA, CABECEIRAS, EMENDAS, GRELHA FLEXÍVEL E VEDAÇÕES.</v>
          </cell>
          <cell r="C1124" t="str">
            <v>m</v>
          </cell>
          <cell r="D1124">
            <v>90.62</v>
          </cell>
          <cell r="E1124">
            <v>69.709999999999994</v>
          </cell>
        </row>
        <row r="1125">
          <cell r="A1125" t="str">
            <v/>
          </cell>
        </row>
        <row r="1126">
          <cell r="A1126" t="str">
            <v>08.03.031</v>
          </cell>
          <cell r="B1126" t="str">
            <v>FORNECIMENTO E INSTALAÇÃO DE CONDUTOR PARA ENCAIXE EM CALHA  DE PVC PARA ESCOAMENTO DE ÁGUAS PLUVIAIS DN 88 AQUAPLUV TIGRE OU SIMILAR. INCLUSIVE ABRAÇADEIRAS E ACOPLAMENTO A CADA 3M.</v>
          </cell>
          <cell r="C1126" t="str">
            <v>m</v>
          </cell>
          <cell r="D1126">
            <v>65.39</v>
          </cell>
          <cell r="E1126">
            <v>50.3</v>
          </cell>
        </row>
        <row r="1127">
          <cell r="A1127" t="str">
            <v/>
          </cell>
        </row>
        <row r="1128">
          <cell r="A1128" t="str">
            <v>08.03.050</v>
          </cell>
          <cell r="B1128" t="str">
            <v>FORNECIMENTO E COLOCAÇÃO DE TELHA DE FIBRA VEGETAL COM BETUME, ONDULINE ECOLÓGICA, 2,00X0,95X0,028M, NA COR AZUL/VERDE, INCLUSIVE CONJUNTO DE FIXAÇÃO.</v>
          </cell>
          <cell r="C1128" t="str">
            <v>m2</v>
          </cell>
          <cell r="D1128">
            <v>38.270000000000003</v>
          </cell>
          <cell r="E1128">
            <v>29.44</v>
          </cell>
        </row>
        <row r="1129">
          <cell r="A1129" t="str">
            <v/>
          </cell>
        </row>
        <row r="1130">
          <cell r="A1130" t="str">
            <v>08.03.051</v>
          </cell>
          <cell r="B1130" t="str">
            <v>FORNECIMENTO E COLOCAÇÃO DE TELHA DE FIBRA VEGETAL COM BETUME, ONDULINE ECOLÓGICA, 2,00X0,95X0,028M, NA COR VERMELHA, INCLUSIVE CONJUNTO DE FIXAÇÃO.</v>
          </cell>
          <cell r="C1130" t="str">
            <v>m2</v>
          </cell>
          <cell r="D1130">
            <v>36.72</v>
          </cell>
          <cell r="E1130">
            <v>28.25</v>
          </cell>
        </row>
        <row r="1131">
          <cell r="A1131" t="str">
            <v/>
          </cell>
        </row>
        <row r="1132">
          <cell r="A1132" t="str">
            <v>08.03.055</v>
          </cell>
          <cell r="B1132" t="str">
            <v>FORNECIMENTO E COLOCAÇÃO DE CUMEEIRA PARA TELHA DE FIBRA VEGETAL COM BETUME, ONDULINE ECOLÓGICA, 2,00X0,50M, NA COR VERMELHA, INCLUSIVE CONJUNTO DE FIXAÇÃO.</v>
          </cell>
          <cell r="C1132" t="str">
            <v>m</v>
          </cell>
          <cell r="D1132">
            <v>62.82</v>
          </cell>
          <cell r="E1132">
            <v>48.33</v>
          </cell>
        </row>
        <row r="1133">
          <cell r="A1133" t="str">
            <v/>
          </cell>
        </row>
        <row r="1134">
          <cell r="A1134" t="str">
            <v>08.03.060</v>
          </cell>
          <cell r="B1134" t="str">
            <v>FORNECIMENTO E INSTALAÇÃO DE TELHA TRANSLÚCIDA DE FIBRA DE VIDRO, UMA ÁGUA, PERFIL ONDULADO, ESP.=0.08MM - 2,13X1,10M, PARA FIXAÇÃO COM PARAFUSO GALVANIZADO COM ARRUELA DE PLÁSTICO OU BORRACHA.INCLINAÇÃO 27%.</v>
          </cell>
          <cell r="C1134" t="str">
            <v>m2</v>
          </cell>
          <cell r="D1134">
            <v>58.26</v>
          </cell>
          <cell r="E1134">
            <v>44.82</v>
          </cell>
        </row>
        <row r="1135">
          <cell r="A1135" t="str">
            <v/>
          </cell>
        </row>
        <row r="1136">
          <cell r="A1136" t="str">
            <v>08.04.010</v>
          </cell>
          <cell r="B1136" t="str">
            <v>IMPERMEABILIZACAO,EMPREGANDO ARGAMASSA DE CIMENTO E AREIA GROSSA NO TRACO 1:3 COM SIKA 1 -ESPESSURA DE 3 CM.</v>
          </cell>
          <cell r="C1136" t="str">
            <v>m2</v>
          </cell>
          <cell r="D1136">
            <v>27.31</v>
          </cell>
          <cell r="E1136">
            <v>21.01</v>
          </cell>
        </row>
        <row r="1137">
          <cell r="A1137" t="str">
            <v/>
          </cell>
        </row>
        <row r="1138">
          <cell r="A1138" t="str">
            <v>08.04.020</v>
          </cell>
          <cell r="B1138" t="str">
            <v>IMPERMEABILIZACAO COM HIDROASFALTO REFORCADO COM VEU DE POLIESTER, PARA LAJES E CALHAS DE CONCRETO ARMADO.</v>
          </cell>
          <cell r="C1138" t="str">
            <v>m2</v>
          </cell>
          <cell r="D1138">
            <v>21.63</v>
          </cell>
          <cell r="E1138">
            <v>16.64</v>
          </cell>
        </row>
        <row r="1139">
          <cell r="A1139" t="str">
            <v/>
          </cell>
        </row>
        <row r="1140">
          <cell r="A1140" t="str">
            <v>08.04.030</v>
          </cell>
          <cell r="B1140" t="str">
            <v>IMPERMEABILIZACAO A BASE DE MANTAS CONTINUAS DE ELASTOMEROS SINTETICOS, CALANDRADOS E PRE- VULCANIZADOS,APLICADOS SOBRE BERCO AMORTECEDOR, PARA LAJES, CALHAS, JARDINEIRAS E ABOBADAS DE CONCRETO ARMADO OU PRE-MOLDADO.</v>
          </cell>
          <cell r="C1140" t="str">
            <v>m2</v>
          </cell>
          <cell r="D1140">
            <v>59.61</v>
          </cell>
          <cell r="E1140">
            <v>45.86</v>
          </cell>
        </row>
        <row r="1141">
          <cell r="A1141" t="str">
            <v/>
          </cell>
        </row>
        <row r="1142">
          <cell r="A1142" t="str">
            <v>08.04.040</v>
          </cell>
          <cell r="B1142" t="str">
            <v>IMPERMEABILIZACAO EM LENCOL DE PVC E ASFALTO OXIDADO, PARA LAJES, CALHAS, JARDINEIRAS E ABOBADAS DE CONCRETO ARMADO OU PRE-MOLDADO.</v>
          </cell>
          <cell r="C1142" t="str">
            <v>m2</v>
          </cell>
          <cell r="D1142">
            <v>49.54</v>
          </cell>
          <cell r="E1142">
            <v>38.11</v>
          </cell>
        </row>
        <row r="1143">
          <cell r="A1143" t="str">
            <v/>
          </cell>
        </row>
        <row r="1144">
          <cell r="A1144" t="str">
            <v>08.04.050</v>
          </cell>
          <cell r="B1144" t="str">
            <v>IMPERMEABILIZACAO COM APLICACAO DIRETAMENTE NA ESTRUTURA DE CONCRETO,DE QUATRO DEMAOS DE CIMENTO ESPECIAL IMPERMEABILIZANTE,PREPARADO COM EMULSAO ADESIVA ADEQUADA,PARA RESERVATORIOS E SUPERFICIES ENTERRADAS NAO SUJEITAS A INFILTRACOES NO MOMENTO DA APLICA</v>
          </cell>
          <cell r="C1144" t="str">
            <v>m2</v>
          </cell>
          <cell r="D1144">
            <v>30.23</v>
          </cell>
          <cell r="E1144">
            <v>23.26</v>
          </cell>
        </row>
        <row r="1145">
          <cell r="A1145" t="str">
            <v/>
          </cell>
        </row>
        <row r="1146">
          <cell r="A1146" t="str">
            <v>08.04.060</v>
          </cell>
          <cell r="B1146" t="str">
            <v>IMPERMEABILIZACAO COM APLICACAO DIRETAMENTE NA ESTRUTURA DE UM COMPOSTO DE CIMENTOS IMPERMEABILIZANTES E SELADOR ESPECIAIS, P/ SUB- SOLOS, POCOS DE ELEVADORES, RESERVATORIOS PARA AGUA, ETC..., SUJEITOS A INFILTRACOES NO MOMENTO DA APLICACAO.</v>
          </cell>
          <cell r="C1146" t="str">
            <v>m2</v>
          </cell>
          <cell r="D1146">
            <v>48.88</v>
          </cell>
          <cell r="E1146">
            <v>37.6</v>
          </cell>
        </row>
        <row r="1147">
          <cell r="A1147" t="str">
            <v/>
          </cell>
        </row>
        <row r="1148">
          <cell r="A1148" t="str">
            <v>08.04.070</v>
          </cell>
          <cell r="B1148" t="str">
            <v>PROTEÇÃO MECÂNICA DE IMPERMEABILIZAÇÃO COM ARGAMASSA DE CIMENTO E AREIA TRAÇO 1:3, ESPESSURA DE 3 CM E ACABAMENTO ÁSPERO, INCLUINDO JUNTA DE RETRAÇÃO.</v>
          </cell>
          <cell r="C1148" t="str">
            <v>m2</v>
          </cell>
          <cell r="D1148">
            <v>21.76</v>
          </cell>
          <cell r="E1148">
            <v>16.739999999999998</v>
          </cell>
        </row>
        <row r="1149">
          <cell r="A1149" t="str">
            <v/>
          </cell>
        </row>
        <row r="1150">
          <cell r="A1150" t="str">
            <v>08.04.090</v>
          </cell>
          <cell r="B1150" t="str">
            <v>IMPERMEABILIZAÇÃO DE COBERTURA PLANA,UTILIZANDO MANTA ASFÁLTICA POLIMÉRICA DE ALUMÍNIO COM 3MM DE ESPESSURA SOBRE PRIMER DE TINTA BETUMINOSA E TINTA BETUMINOSA COM ALUMÍNIO PARA ACABAMENTO NO TRANSPASSE DA MANTA.</v>
          </cell>
          <cell r="C1150" t="str">
            <v>m2</v>
          </cell>
          <cell r="D1150">
            <v>30.47</v>
          </cell>
          <cell r="E1150">
            <v>23.44</v>
          </cell>
        </row>
        <row r="1151">
          <cell r="A1151" t="str">
            <v/>
          </cell>
        </row>
        <row r="1152">
          <cell r="A1152" t="str">
            <v>08.04.091</v>
          </cell>
          <cell r="B1152" t="str">
            <v>IMPERMEABILIZAÇÃO DE COBERTURA PLANA, UTILIZANDO MANTA ASFÁLTICA ESTRUTURADA COM NÃO TECIDO DE POLIÉSTER, COM 3MM DE ESPESSURA SOBRE PRIMER DE TINTA BETUMINOSA.</v>
          </cell>
          <cell r="C1152" t="str">
            <v>m2</v>
          </cell>
          <cell r="D1152">
            <v>27.65</v>
          </cell>
          <cell r="E1152">
            <v>21.27</v>
          </cell>
        </row>
        <row r="1153">
          <cell r="A1153" t="str">
            <v/>
          </cell>
        </row>
        <row r="1154">
          <cell r="A1154" t="str">
            <v>08.04.092</v>
          </cell>
          <cell r="B1154" t="str">
            <v>IMPERMEABILIZAÇÃO DE JARDINEIRAS, UTILIZANDO MANTA ASFÁLTICA POLIMÉRICA ANTI-RAIZ, ESTRUTURADA COM NÃO TECIDO DE POLIÉSTER AGULHADO COM 3MM DE ESPESSURA SOBRE PRIMER DE TINTA BETUMINOSA.</v>
          </cell>
          <cell r="C1154" t="str">
            <v>m2</v>
          </cell>
          <cell r="D1154">
            <v>29.27</v>
          </cell>
          <cell r="E1154">
            <v>22.52</v>
          </cell>
        </row>
        <row r="1155">
          <cell r="A1155" t="str">
            <v/>
          </cell>
        </row>
        <row r="1156">
          <cell r="A1156" t="str">
            <v>08.04.100</v>
          </cell>
          <cell r="B1156" t="str">
            <v>IMPERMEABILIZAÇÃO COM 6 DEMÃOS DE EMULSÃO ACRÍLICA VEDAPREN BRANCO OU SIMILAR, SEM REGULARIZAÇÃO DA SUPERFÍCIE E SEM PROTEÇÃO MECÂNICA</v>
          </cell>
          <cell r="C1156" t="str">
            <v>m2</v>
          </cell>
          <cell r="D1156">
            <v>43.96</v>
          </cell>
          <cell r="E1156">
            <v>33.82</v>
          </cell>
        </row>
        <row r="1157">
          <cell r="A1157" t="str">
            <v/>
          </cell>
        </row>
        <row r="1158">
          <cell r="A1158" t="str">
            <v>08.04.101</v>
          </cell>
          <cell r="B1158" t="str">
            <v>IMPERMEABILIZAÇÃO COM 6 DEMÃOS DE EMULSÃO ASFÁLTICA VEDAPREN PRETO OU SIMILAR, SEM REGULARIZAÇÃO DA SUPERFÍCIE E SEM PROTEÇÃO MECÂNICA</v>
          </cell>
          <cell r="C1158" t="str">
            <v>m2</v>
          </cell>
          <cell r="D1158">
            <v>26.87</v>
          </cell>
          <cell r="E1158">
            <v>20.67</v>
          </cell>
        </row>
        <row r="1159">
          <cell r="A1159" t="str">
            <v/>
          </cell>
        </row>
        <row r="1160">
          <cell r="A1160" t="str">
            <v>08.04.110</v>
          </cell>
          <cell r="B1160" t="str">
            <v>IMPERMEABILIZAÇÃO COM APLICAÇÃO DE 3 DEMÃOS DO REVESTIMENTO, SEMI-FLEXÍVEL, BICOMPONENTE, SIKATOP 107 CINZA OU SIMILAR.</v>
          </cell>
          <cell r="C1160" t="str">
            <v>m2</v>
          </cell>
          <cell r="D1160">
            <v>13.44</v>
          </cell>
          <cell r="E1160">
            <v>10.34</v>
          </cell>
        </row>
        <row r="1161">
          <cell r="A1161" t="str">
            <v/>
          </cell>
        </row>
        <row r="1162">
          <cell r="A1162" t="str">
            <v>08.04.115</v>
          </cell>
          <cell r="B1162" t="str">
            <v>IMPERMEABILIZAÇÃO COM APLICAÇÃO DE 2 DEMÃOS DE REVESTIMENTO MODIFICADO COM POLÍMEROS ACRÍLICOS, DE ALTA ADERÊNCIA E IMPERMEABILIDADE, VEDATOP OU SIMILAR, 4 DEMÃOS DE REVESTIMENTO POLIMÉRICO, FLEXÍVEL, BASE ACRÍLICA, DE ALTA ADERÊNCIA E IMPERMEABILIDADE, V</v>
          </cell>
          <cell r="C1162" t="str">
            <v>m2</v>
          </cell>
          <cell r="D1162">
            <v>45.39</v>
          </cell>
          <cell r="E1162">
            <v>34.92</v>
          </cell>
        </row>
        <row r="1163">
          <cell r="A1163" t="str">
            <v/>
          </cell>
        </row>
        <row r="1164">
          <cell r="A1164" t="str">
            <v>08.04.116</v>
          </cell>
          <cell r="B1164" t="str">
            <v>IMPERMEABILIZAÇÃO COM APLICAÇÃO DE 4 DEMÃOS DE MEMBRANA À BASE DE POLÍMEROS ACRÍLICOS PARA REVESTIMENTO IMPERMEÁVEL, FLEXÍVEL, DENVERCRIL OU SIMILAR.</v>
          </cell>
          <cell r="C1164" t="str">
            <v>m2</v>
          </cell>
          <cell r="D1164">
            <v>23.37</v>
          </cell>
          <cell r="E1164">
            <v>17.98</v>
          </cell>
        </row>
        <row r="1165">
          <cell r="A1165" t="str">
            <v/>
          </cell>
        </row>
        <row r="1166">
          <cell r="A1166" t="str">
            <v>08.05.010</v>
          </cell>
          <cell r="B1166" t="str">
            <v>EXECUÇÃO DOS SERVIÇOS DE CONTROLE DE CUPINS, ATRAVÉS DO TRATAMENTO DA ESTRUTURA DO MADEIRAMENTO DA COBERTA COM PULVERIZAÇÃO DA CALDA INSETICIDA UTILIZANDO UM DOS PRODUTOS PERTENCENTES AO GRUPO FENIL PIRAZOL, CONTENDO O PRINCIPIO ATIVO FIPRONIL. CONFORME T</v>
          </cell>
          <cell r="C1166" t="str">
            <v>m2</v>
          </cell>
          <cell r="D1166">
            <v>9.99</v>
          </cell>
          <cell r="E1166">
            <v>7.69</v>
          </cell>
        </row>
        <row r="1167">
          <cell r="A1167" t="str">
            <v/>
          </cell>
        </row>
        <row r="1168">
          <cell r="A1168" t="str">
            <v>09.00.000</v>
          </cell>
          <cell r="B1168" t="str">
            <v>ESQUADRIAS</v>
          </cell>
        </row>
        <row r="1169">
          <cell r="A1169" t="str">
            <v/>
          </cell>
        </row>
        <row r="1170">
          <cell r="A1170" t="str">
            <v>09.01.010</v>
          </cell>
          <cell r="B1170" t="str">
            <v>ESQUADRIA DE MADEIRA COM GRADE EM MADEIRA DE LEI E FOLHA EM COMPENSADO DE JEQUITIBA PARA PORTAS INTERNAS , INCLUSIVE ASSENTAMENTO E FERRAGENS.</v>
          </cell>
          <cell r="C1170" t="str">
            <v>m2</v>
          </cell>
          <cell r="D1170">
            <v>295.70999999999998</v>
          </cell>
          <cell r="E1170">
            <v>227.47</v>
          </cell>
        </row>
        <row r="1171">
          <cell r="A1171" t="str">
            <v/>
          </cell>
        </row>
        <row r="1172">
          <cell r="A1172" t="str">
            <v>09.01.020</v>
          </cell>
          <cell r="B1172" t="str">
            <v>ESQUADRIA DE MADEIRA COM GRADE E FOLHA EM MADEIRA DE LEI PARA PORTAS EXTERNAS INCLUSIVE ASSENTAMENTO E FERRAGENS.</v>
          </cell>
          <cell r="C1172" t="str">
            <v>m2</v>
          </cell>
          <cell r="D1172">
            <v>401.14</v>
          </cell>
          <cell r="E1172">
            <v>308.57</v>
          </cell>
        </row>
        <row r="1173">
          <cell r="A1173" t="str">
            <v/>
          </cell>
        </row>
        <row r="1174">
          <cell r="A1174" t="str">
            <v>09.01.030</v>
          </cell>
          <cell r="B1174" t="str">
            <v>ESQUADRIA DE MADEIRA COM GRADE EM MADEIRA DE LEI E FOLHA EM COMPENSADO REVESTIDAS DE FORMICA NAS DUAS FACES,INCLUSIVE ASSENTAMENTO E FERRAGENS.</v>
          </cell>
          <cell r="C1174" t="str">
            <v>m2</v>
          </cell>
          <cell r="D1174">
            <v>458.21</v>
          </cell>
          <cell r="E1174">
            <v>352.47</v>
          </cell>
        </row>
        <row r="1175">
          <cell r="A1175" t="str">
            <v/>
          </cell>
        </row>
        <row r="1176">
          <cell r="A1176" t="str">
            <v>09.01.040</v>
          </cell>
          <cell r="B1176" t="str">
            <v>ESQUADRIA DE MADEIRA PARA JANELAS DE ABRIR OU CORRER, COM VENEZIANA, INCLUSIVE ASSENTAMENTO E FERRAGENS.</v>
          </cell>
          <cell r="C1176" t="str">
            <v>m2</v>
          </cell>
          <cell r="D1176">
            <v>419.01</v>
          </cell>
          <cell r="E1176">
            <v>322.32</v>
          </cell>
        </row>
        <row r="1177">
          <cell r="A1177" t="str">
            <v/>
          </cell>
        </row>
        <row r="1178">
          <cell r="A1178" t="str">
            <v>09.01.050</v>
          </cell>
          <cell r="B1178" t="str">
            <v>ESQUADRIA DE MADEIRA PARA JANELAS DE ABRIR OU CORRER, SEM VENEZIANA, INCLUSIVE ASSENTAMENTO E FERRAGENS.</v>
          </cell>
          <cell r="C1178" t="str">
            <v>m2</v>
          </cell>
          <cell r="D1178">
            <v>406.01</v>
          </cell>
          <cell r="E1178">
            <v>312.32</v>
          </cell>
        </row>
        <row r="1179">
          <cell r="A1179" t="str">
            <v/>
          </cell>
        </row>
        <row r="1180">
          <cell r="A1180" t="str">
            <v>09.01.060</v>
          </cell>
          <cell r="B1180" t="str">
            <v>ESQUADRIA DE MADEIRA PARA JANELAS,TIPO PIVOTANTE, SEM VENEZIANA, INCLUSIVE ASSENTAMENTO E FERRAGENS.</v>
          </cell>
          <cell r="C1180" t="str">
            <v>m2</v>
          </cell>
          <cell r="D1180">
            <v>416</v>
          </cell>
          <cell r="E1180">
            <v>320</v>
          </cell>
        </row>
        <row r="1181">
          <cell r="A1181" t="str">
            <v/>
          </cell>
        </row>
        <row r="1182">
          <cell r="A1182" t="str">
            <v>09.01.064</v>
          </cell>
          <cell r="B1182" t="str">
            <v>FORNECIMENTO E COLOCAÇÃO DE GRADE  DE CANTO PARA PORTA, EM MADEIRA DE LEI, VÃO DE 0,80 X 2,10M., ESP= 3,00 CM, LARGURA 10 CM, COM ALISAR EM APENAS UM LADO.</v>
          </cell>
          <cell r="C1182" t="str">
            <v>Un</v>
          </cell>
          <cell r="D1182">
            <v>111.48</v>
          </cell>
          <cell r="E1182">
            <v>85.76</v>
          </cell>
        </row>
        <row r="1183">
          <cell r="A1183" t="str">
            <v/>
          </cell>
        </row>
        <row r="1184">
          <cell r="A1184" t="str">
            <v>09.01.066</v>
          </cell>
          <cell r="B1184" t="str">
            <v>FORNECIMENTO E ASSENTAMENTO DE ALIZAR EM MADEIRA DE LEI LARG:5CM, FIXADO COM PREGOS SEM CABEÇA 1"X15.</v>
          </cell>
          <cell r="C1184" t="str">
            <v>m</v>
          </cell>
          <cell r="D1184">
            <v>4.12</v>
          </cell>
          <cell r="E1184">
            <v>3.17</v>
          </cell>
        </row>
        <row r="1185">
          <cell r="A1185" t="str">
            <v/>
          </cell>
        </row>
        <row r="1186">
          <cell r="A1186" t="str">
            <v>09.01.067</v>
          </cell>
          <cell r="B1186" t="str">
            <v>FORNECIMENTO E COLOCAÇÃO DE GRADE DE PORTA COMPLETA EM MADEIRA DE LEI PARA VÃO DE 1,60 X 2,10M, COM ESP.:3,00CM E LARGURA:14CM</v>
          </cell>
          <cell r="C1186" t="str">
            <v>Un</v>
          </cell>
          <cell r="D1186">
            <v>227.22</v>
          </cell>
          <cell r="E1186">
            <v>174.79</v>
          </cell>
        </row>
        <row r="1187">
          <cell r="A1187" t="str">
            <v/>
          </cell>
        </row>
        <row r="1188">
          <cell r="A1188" t="str">
            <v>09.01.068</v>
          </cell>
          <cell r="B1188" t="str">
            <v>FORNECIMENTO E COLOCAÇÃO DE GRADE DE PORTA COMPLETA EM MADEIRA DE LEI PARA VÃO DE 1,80 X 2,10M, COM ESP.:3,00CM E LARGURA:14CM</v>
          </cell>
          <cell r="C1188" t="str">
            <v>Un</v>
          </cell>
          <cell r="D1188">
            <v>227.22</v>
          </cell>
          <cell r="E1188">
            <v>174.79</v>
          </cell>
        </row>
        <row r="1189">
          <cell r="A1189" t="str">
            <v/>
          </cell>
        </row>
        <row r="1190">
          <cell r="A1190" t="str">
            <v>09.01.069</v>
          </cell>
          <cell r="B1190" t="str">
            <v>FORNECIMENTO E COLOCAÇÃO DE GRADE DE PORTA   COMPLETA EM MADEIRA DE LEI PARA VÃO DE 0,60X2,10 M, ATÉ 0,90X2,10M , ESP= 3,00 CM , LARGURA 14 CM.</v>
          </cell>
          <cell r="C1190" t="str">
            <v>Un</v>
          </cell>
          <cell r="D1190">
            <v>148.49</v>
          </cell>
          <cell r="E1190">
            <v>114.23</v>
          </cell>
        </row>
        <row r="1191">
          <cell r="A1191" t="str">
            <v/>
          </cell>
        </row>
        <row r="1192">
          <cell r="A1192" t="str">
            <v>09.01.075</v>
          </cell>
          <cell r="B1192" t="str">
            <v>FORNECIMENTO E COLOCAÇÃO DE GRADE DE PORTA  COMPLETA DE CANTO, EM MADEIRA DE LEI COM  LARG =7,00CM , ESP = 3,00 CM, DIMENSÃO DE 0,60 X 1,60M.</v>
          </cell>
          <cell r="C1192" t="str">
            <v>Un</v>
          </cell>
          <cell r="D1192">
            <v>100.71</v>
          </cell>
          <cell r="E1192">
            <v>77.47</v>
          </cell>
        </row>
        <row r="1193">
          <cell r="A1193" t="str">
            <v/>
          </cell>
        </row>
        <row r="1194">
          <cell r="A1194" t="str">
            <v>09.01.080</v>
          </cell>
          <cell r="B1194" t="str">
            <v>FORNEC.E COLOC. DE PORTA LISA (0,60X2,10M, ESP. 3CM), EM COMPENSADO DE 1ª QUALIDADE, TIPO EIDAI "MIOLO CHEIO" OU SIMILAR, INCLUINDO: 03 (TRÊS) DOBRADIÇAS DE LATÃO CROMADO DE 3" X 2.1/2" C/ ANEL E PARAFUSOS, E FECHADURA EXT., CROMADA, EMBUTIR, TIPO CILINDR</v>
          </cell>
          <cell r="C1194" t="str">
            <v>Un</v>
          </cell>
          <cell r="D1194">
            <v>248.39</v>
          </cell>
          <cell r="E1194">
            <v>191.07</v>
          </cell>
        </row>
        <row r="1195">
          <cell r="A1195" t="str">
            <v/>
          </cell>
        </row>
        <row r="1196">
          <cell r="A1196" t="str">
            <v>09.01.081</v>
          </cell>
          <cell r="B1196" t="str">
            <v>FORNEC.E COLOC. DE PORTA LISA (0,70X2,10M, ESP. 3CM), EM COMPENSADO DE 1ª QUALIDADE, TIPO EIDAI "MIOLO CHEIO" OU SIMILAR, INCLUINDO: 03 (TRÊS) DOBRADIÇAS DE LATÃO CROMADO DE 3" X 2.1/2" C/ ANEL E PARAFUSOS, E FECHADURA EXT., CROMADA, EMBUTIR, TIPO CILINDR</v>
          </cell>
          <cell r="C1196" t="str">
            <v>Un</v>
          </cell>
          <cell r="D1196">
            <v>260.32</v>
          </cell>
          <cell r="E1196">
            <v>200.25</v>
          </cell>
        </row>
        <row r="1197">
          <cell r="A1197" t="str">
            <v/>
          </cell>
        </row>
        <row r="1198">
          <cell r="A1198" t="str">
            <v>09.01.082</v>
          </cell>
          <cell r="B1198" t="str">
            <v>FORNEC.E COLOC. DE PORTA LISA (0,80X2,10M, ESP. 3CM), EM COMPENSADO DE 1ª QUALIDADE, TIPO EIDAI "MIOLO CHEIO" OU SIMILAR, INCLUINDO: 03 (TRÊS) DOBRADIÇAS DE LATÃO CROMADO DE 3" X 2.1/2" C/ ANEL E PARAFUSOS, E FECHADURA EXT., CROMADA, EMBUTIR, TIPO CILINDR</v>
          </cell>
          <cell r="C1198" t="str">
            <v>Un</v>
          </cell>
          <cell r="D1198">
            <v>274.72000000000003</v>
          </cell>
          <cell r="E1198">
            <v>211.33</v>
          </cell>
        </row>
        <row r="1199">
          <cell r="A1199" t="str">
            <v/>
          </cell>
        </row>
        <row r="1200">
          <cell r="A1200" t="str">
            <v>09.01.083</v>
          </cell>
          <cell r="B1200" t="str">
            <v>FORNEC.E COLOC. DE PORTA LISA (0,90X2,10M, ESP. 3CM), EM COMPENSADO DE 1ª QUALIDADE, TIPO EIDAI "MIOLO CHEIO" OU SIMILAR, INCLUINDO: 03 (TRÊS) DOBRADIÇAS DE LATÃO CROMADO DE 3" X 2.1/2" C/ ANEL E PARAFUSOS, E FECHADURA EXT., CROMADA, EMBUTIR, TIPO CILINDR</v>
          </cell>
          <cell r="C1200" t="str">
            <v>Un</v>
          </cell>
          <cell r="D1200">
            <v>290.52</v>
          </cell>
          <cell r="E1200">
            <v>223.48</v>
          </cell>
        </row>
        <row r="1201">
          <cell r="A1201" t="str">
            <v/>
          </cell>
        </row>
        <row r="1202">
          <cell r="A1202" t="str">
            <v>09.01.084</v>
          </cell>
          <cell r="B1202" t="str">
            <v>FORNEC.E COLOC. DE PORTA LISA (1,00X2,10M, ESP. 3CM), EM COMPENSADO DE 1ª QUALIDADE, TIPO EIDAI "MIOLO CHEIO" OU SIMILAR, INCLUINDO: 03 (TRÊS) DOBRADIÇAS DE LATÃO CROMADO DE 3" X 2.1/2" C/ ANEL E PARAFUSOS, E FECHADURA EXT., CROMADA, EMBUTIR, TIPO CILINDR</v>
          </cell>
          <cell r="C1202" t="str">
            <v>Un</v>
          </cell>
          <cell r="D1202">
            <v>291.98</v>
          </cell>
          <cell r="E1202">
            <v>224.6</v>
          </cell>
        </row>
        <row r="1203">
          <cell r="A1203" t="str">
            <v/>
          </cell>
        </row>
        <row r="1204">
          <cell r="A1204" t="str">
            <v>09.01.088</v>
          </cell>
          <cell r="B1204" t="str">
            <v>FORN.E COLOC.PORTA LISA C/02 FOLHAS COMPENSADO, 1ª QUAL., TIPO EIDAI "MIOLO CHEIO" OU SIM., INCL.06 (SEIS) DOBRADIÇAS DE LATÃO CROMADO DE 3"X2.1/2" C/ANEL E PARAF., FECHADURA SILVANA REF.F 1001/05 EC-CR COM ESPELHO OVAL E MAÇ. ALAVANCA OU SIM.E FERROLHO D</v>
          </cell>
          <cell r="C1204" t="str">
            <v>Un</v>
          </cell>
          <cell r="D1204">
            <v>502.39</v>
          </cell>
          <cell r="E1204">
            <v>386.46</v>
          </cell>
        </row>
        <row r="1205">
          <cell r="A1205" t="str">
            <v/>
          </cell>
        </row>
        <row r="1206">
          <cell r="A1206" t="str">
            <v>09.01.089</v>
          </cell>
          <cell r="B1206" t="str">
            <v>FORN.E COLOC.PORTA LISA C/02 FOLHAS COMPENSADO, 1ª QUAL., TIPO EIDAI "MIOLO CHEIO" OU SIM., INCL.06 (SEIS) DOBRADIÇAS DE LATÃO CROMADO DE 3"X2.1/2" C/ANEL E PARAF., FECHADURA BRASIL MOD.LYRIO 46 1913 C/CILINDRO OU SIM.E FERROLHO DE 4" FIO REDONDO, SOBREPO</v>
          </cell>
          <cell r="C1206" t="str">
            <v>Un</v>
          </cell>
          <cell r="D1206">
            <v>533.98</v>
          </cell>
          <cell r="E1206">
            <v>410.76</v>
          </cell>
        </row>
        <row r="1207">
          <cell r="A1207" t="str">
            <v/>
          </cell>
        </row>
        <row r="1208">
          <cell r="A1208" t="str">
            <v>09.01.092</v>
          </cell>
          <cell r="B1208" t="str">
            <v>FORNECIMENTO E COLOCAÇÃO DE PORTA DE FICHA EM MASSARANDUBA, INCLUINDO 03 (TRÊS) DOBRADIÇAS DE LATÃO CROMADO DE 3"X2.1/2" COM ANEL E PARAFUSOS E FECHADURA EXT.CROMADA, EMBUTIR TIPO CILINDRO, MARCA SILVANA REF. F1001/05 - EC - CR, COM ESPELHO OVAL E MAÇANET</v>
          </cell>
          <cell r="C1208" t="str">
            <v>Un</v>
          </cell>
          <cell r="D1208">
            <v>593.34</v>
          </cell>
          <cell r="E1208">
            <v>456.42</v>
          </cell>
        </row>
        <row r="1209">
          <cell r="A1209" t="str">
            <v/>
          </cell>
        </row>
        <row r="1210">
          <cell r="A1210" t="str">
            <v>09.01.093</v>
          </cell>
          <cell r="B1210" t="str">
            <v>FORNECIMENTO E COLOCAÇÃO DE PORTA DE FICHA EM MASSARANDUBA, INCLUINDO 03 (TRÊS) DOBRADIÇAS DE LATÃO CROMADO DE 3"X2.1/2" COM ANEL E PARAFUSOS E FECHADURA EXT.CROMADA, EMBUTIR TIPO CILINDRO, MARCA SILVANA REF. F1001/05 - EC - CR, COM ESPELHO OVAL E MAÇANET</v>
          </cell>
          <cell r="C1210" t="str">
            <v>Un</v>
          </cell>
          <cell r="D1210">
            <v>707.61</v>
          </cell>
          <cell r="E1210">
            <v>544.32000000000005</v>
          </cell>
        </row>
        <row r="1211">
          <cell r="A1211" t="str">
            <v/>
          </cell>
        </row>
        <row r="1212">
          <cell r="A1212" t="str">
            <v>09.01.102</v>
          </cell>
          <cell r="B1212" t="str">
            <v>FORNECIMENTO E COLOCAÇÃO DE PORTA ALMOFADADA  EM MADEIRA DE LEI,  INCLUINDO 03 (TRÊS) DOBRADIÇAS DE LATÃO CROMADO DE 3" X2 1/2" COM ANEL E PARAFUSOS  E  FECHADURA  SILVANA F1001/05 - EC-CR  C/ CILINDRO E ESPELHO OVAL,  OU SIMILAR, DIMENSÕES( 0,80X2,10M).</v>
          </cell>
          <cell r="C1212" t="str">
            <v>Un</v>
          </cell>
          <cell r="D1212">
            <v>406.79</v>
          </cell>
          <cell r="E1212">
            <v>312.92</v>
          </cell>
        </row>
        <row r="1213">
          <cell r="A1213" t="str">
            <v/>
          </cell>
        </row>
        <row r="1214">
          <cell r="A1214" t="str">
            <v>09.01.109</v>
          </cell>
          <cell r="B1214" t="str">
            <v>MÃO DE OBRA PARA COLOCAÇÃO DE GRADE DE PORTA COMPLETA EM MADEIRA DE LEI PARA VÃO DE 0,60 x 2,10M ATÉ 0,90 x 2,10M.</v>
          </cell>
          <cell r="C1214" t="str">
            <v>Un</v>
          </cell>
          <cell r="D1214">
            <v>20.78</v>
          </cell>
          <cell r="E1214">
            <v>15.99</v>
          </cell>
        </row>
        <row r="1215">
          <cell r="A1215" t="str">
            <v/>
          </cell>
        </row>
        <row r="1216">
          <cell r="A1216" t="str">
            <v>09.01.110</v>
          </cell>
          <cell r="B1216" t="str">
            <v>RECOLOCAÇÃO DE FOLHA DE PORTA, EXISTENTE, DE MADEIRA, VARIANDO NAS SEGUINTES DIMENSÕES: LARGURA DE 0,60M , 0,70M, 0,80M E 0,90M COM ALTURA DE 2,10M, INCLUINDO 03 (TRÊS) DOBRADIÇAS EM LATÃO CROMADO 3"X2 1/2"  COM ANEL  E  PARAFUSOS .</v>
          </cell>
          <cell r="C1216" t="str">
            <v>Un</v>
          </cell>
          <cell r="D1216">
            <v>111.65</v>
          </cell>
          <cell r="E1216">
            <v>85.89</v>
          </cell>
        </row>
        <row r="1217">
          <cell r="A1217" t="str">
            <v/>
          </cell>
        </row>
        <row r="1218">
          <cell r="A1218" t="str">
            <v>09.01.115</v>
          </cell>
          <cell r="B1218" t="str">
            <v>FORN.E COLOC.DE PORTA LISA C/01 FOLHA EM COMPENSADO DE 1ª QUALIDADE, TIPO EIDAI "MIOLO CHEIO" OU SIMILAR, INCL. 02 DOBRADIÇAS DE LATÃO CROMADO DE 3X2.1/2" C/ANEL E PARAFUSOS, FECHADURA LIVRE-OCUPADO,DE EMBUTIR, INTERNA, LATÃO CROMADO, LA FONTE REF. 719 OU</v>
          </cell>
          <cell r="C1218" t="str">
            <v>Un</v>
          </cell>
          <cell r="D1218">
            <v>240.48</v>
          </cell>
          <cell r="E1218">
            <v>184.99</v>
          </cell>
        </row>
        <row r="1219">
          <cell r="A1219" t="str">
            <v/>
          </cell>
        </row>
        <row r="1220">
          <cell r="A1220" t="str">
            <v>09.01.117</v>
          </cell>
          <cell r="B1220" t="str">
            <v>FORN.E COLOC.DE PORTA LISA C/01 FOLHA EM COMPENSADO DE 1ª QUALIDADE, TIPO EIDAI "MIOLO CHEIO" OU SIMILAR, INCL. 02 DOBRADIÇAS DE LATÃO CROMADO DE 3X2.1/2" C/ANEL E PARAFUSOS, FECHADURA LIVRE-OCUPADO,DE EMBUTIR, INTERNA, LATÃO CROMADO, LA FONTE REF. 719 OU</v>
          </cell>
          <cell r="C1220" t="str">
            <v>Un</v>
          </cell>
          <cell r="D1220">
            <v>277.48</v>
          </cell>
          <cell r="E1220">
            <v>213.45</v>
          </cell>
        </row>
        <row r="1221">
          <cell r="A1221" t="str">
            <v/>
          </cell>
        </row>
        <row r="1222">
          <cell r="A1222" t="str">
            <v>09.01.118</v>
          </cell>
          <cell r="B1222" t="str">
            <v>FORN.E COLOC.DE PORTA LISA C/01 FOLHA EM COMPENSADO DE 1ª QUALIDADE, TIPO EIDAI "MIOLO CHEIO" OU SIMILAR, INCL. 02 DOBRADIÇAS DE LATÃO CROMADO DE 3X2.1/2" C/ANEL E PARAFUSOS, FECHADURA LIVRE-OCUPADO,DE EMBUTIR, INTERNA, LATÃO CROMADO, LA FONTE REF. 719 OU</v>
          </cell>
          <cell r="C1222" t="str">
            <v>Un</v>
          </cell>
          <cell r="D1222">
            <v>296.68</v>
          </cell>
          <cell r="E1222">
            <v>228.22</v>
          </cell>
        </row>
        <row r="1223">
          <cell r="A1223" t="str">
            <v/>
          </cell>
        </row>
        <row r="1224">
          <cell r="A1224" t="str">
            <v>09.01.119</v>
          </cell>
          <cell r="B1224" t="str">
            <v>FORNECIMENTO E COLOCAÇÃO DE FECHADURA EXTERNA, CROMADA,  DE EMBUTIR TIPO CILINDRO, MARCA SILVANA REF. F1001/05 - EC - CR, COM ESPELHO OVAL E MAÇANETA TIPO ALAVANCA OU SIMILAR.</v>
          </cell>
          <cell r="C1224" t="str">
            <v>Un</v>
          </cell>
          <cell r="D1224">
            <v>47.48</v>
          </cell>
          <cell r="E1224">
            <v>36.53</v>
          </cell>
        </row>
        <row r="1225">
          <cell r="A1225" t="str">
            <v/>
          </cell>
        </row>
        <row r="1226">
          <cell r="A1226" t="str">
            <v>09.01.123</v>
          </cell>
          <cell r="B1226" t="str">
            <v>FORNECIMENTO E COLOCAÇÃO DE DOBRADIÇA LATÃO CROMADO, COM ANEL, DE 3" X 2 1/2", EM FOLHA DE PORTA, INCLUINDO  PARAFUSOS DE FIXAÇÃO.</v>
          </cell>
          <cell r="C1226" t="str">
            <v>Un</v>
          </cell>
          <cell r="D1226">
            <v>24.83</v>
          </cell>
          <cell r="E1226">
            <v>19.100000000000001</v>
          </cell>
        </row>
        <row r="1227">
          <cell r="A1227" t="str">
            <v/>
          </cell>
        </row>
        <row r="1228">
          <cell r="A1228" t="str">
            <v>09.01.126</v>
          </cell>
          <cell r="B1228" t="str">
            <v>FORNECIMENTO E COLOCAÇÃO DE FECHADURA INTERNA, CROMADA, INCLUINDO ESPELHO E MAÇANETA REDONDA, MODELO 813/02-EI, FAB:STAM, OU SIMILAR.</v>
          </cell>
          <cell r="C1228" t="str">
            <v>Un</v>
          </cell>
          <cell r="D1228">
            <v>46.98</v>
          </cell>
          <cell r="E1228">
            <v>36.14</v>
          </cell>
        </row>
        <row r="1229">
          <cell r="A1229" t="str">
            <v/>
          </cell>
        </row>
        <row r="1230">
          <cell r="A1230" t="str">
            <v>09.01.128</v>
          </cell>
          <cell r="B1230" t="str">
            <v>FORNECIMENTO E INSTALAÇÃO DE TARJETA LIVRE-OCUPADO, DE EMBUTIR, EM LATÃO CROMADO, REF. 719 - LA FONTE OU SIMILAR.</v>
          </cell>
          <cell r="C1230" t="str">
            <v>Un</v>
          </cell>
          <cell r="D1230">
            <v>62.66</v>
          </cell>
          <cell r="E1230">
            <v>48.2</v>
          </cell>
        </row>
        <row r="1231">
          <cell r="A1231" t="str">
            <v/>
          </cell>
        </row>
        <row r="1232">
          <cell r="A1232" t="str">
            <v>09.01.129</v>
          </cell>
          <cell r="B1232" t="str">
            <v>FORNECIMENTO E INSTALAÇÃO DE FERROLHO DE 4" FIO REDONDO, SOBREPOR, REF. 500 - ZINCADO - FAB. SILVANA OU SIMILAR.</v>
          </cell>
          <cell r="C1232" t="str">
            <v>Un</v>
          </cell>
          <cell r="D1232">
            <v>6.9</v>
          </cell>
          <cell r="E1232">
            <v>5.31</v>
          </cell>
        </row>
        <row r="1233">
          <cell r="A1233" t="str">
            <v/>
          </cell>
        </row>
        <row r="1234">
          <cell r="A1234" t="str">
            <v>09.01.131</v>
          </cell>
          <cell r="B1234" t="str">
            <v>FECHAMENTO DE ESQUADRIAS DE MADEIRA COM CHAPA COMPENSADA DE 6MM,FIXADA COM PREGOS SEM CABEÇA 1"X15 E COLA BRANCA PARA MADEIRA.</v>
          </cell>
          <cell r="C1234" t="str">
            <v>m2</v>
          </cell>
          <cell r="D1234">
            <v>26.88</v>
          </cell>
          <cell r="E1234">
            <v>20.68</v>
          </cell>
        </row>
        <row r="1235">
          <cell r="A1235" t="str">
            <v/>
          </cell>
        </row>
        <row r="1236">
          <cell r="A1236" t="str">
            <v>09.01.132</v>
          </cell>
          <cell r="B1236" t="str">
            <v>FORNECIMENTO E COLOCAÇÃO DE DOBRADIÇAS EM LATÃO CROMADO, SEM ANEL, DE 3"X 2 1/2", COM PARAFUSOS DE FIXAÇÃO.</v>
          </cell>
          <cell r="C1236" t="str">
            <v>Un</v>
          </cell>
          <cell r="D1236">
            <v>20.05</v>
          </cell>
          <cell r="E1236">
            <v>15.43</v>
          </cell>
        </row>
        <row r="1237">
          <cell r="A1237" t="str">
            <v/>
          </cell>
        </row>
        <row r="1238">
          <cell r="A1238" t="str">
            <v>09.01.150</v>
          </cell>
          <cell r="B1238" t="str">
            <v>FORNECIMENTO E EXECUÇÃO DE REVESTIMENTO DE ARMÁRIOS DE MADEIRA COM LAMINADO MELAMÍNICO TEXTURIZADO, NA COR AZUL MINERAL, ESP.:0,8MM, APLICADO COM COLA.</v>
          </cell>
          <cell r="C1238" t="str">
            <v>m2</v>
          </cell>
          <cell r="D1238">
            <v>55.91</v>
          </cell>
          <cell r="E1238">
            <v>43.01</v>
          </cell>
        </row>
        <row r="1239">
          <cell r="A1239" t="str">
            <v/>
          </cell>
        </row>
        <row r="1240">
          <cell r="A1240" t="str">
            <v>09.02.010</v>
          </cell>
          <cell r="B1240" t="str">
            <v>ESQUADRIA DE FERRO, TIPO BASCULANTE, COM ASSENTAMENTO.</v>
          </cell>
          <cell r="C1240" t="str">
            <v>m2</v>
          </cell>
          <cell r="D1240">
            <v>198.92</v>
          </cell>
          <cell r="E1240">
            <v>153.02000000000001</v>
          </cell>
        </row>
        <row r="1241">
          <cell r="A1241" t="str">
            <v/>
          </cell>
        </row>
        <row r="1242">
          <cell r="A1242" t="str">
            <v>09.02.011</v>
          </cell>
          <cell r="B1242" t="str">
            <v>MÃO DE OBRA PARA COLOCAÇÃO DE ESQUADRIA DE FERRO, TIPO BASCULANTE.</v>
          </cell>
          <cell r="C1242" t="str">
            <v>m2</v>
          </cell>
          <cell r="D1242">
            <v>15.5</v>
          </cell>
          <cell r="E1242">
            <v>11.93</v>
          </cell>
        </row>
        <row r="1243">
          <cell r="A1243" t="str">
            <v/>
          </cell>
        </row>
        <row r="1244">
          <cell r="A1244" t="str">
            <v>09.02.015</v>
          </cell>
          <cell r="B1244" t="str">
            <v>ASSENTAMENTO DE ESQUADRIA DE FERRO COM ARGAMASSA DE CIMENTO E AREIA, INCLUSIVE ACABAMENTO.</v>
          </cell>
          <cell r="C1244" t="str">
            <v>m2</v>
          </cell>
          <cell r="D1244">
            <v>29.17</v>
          </cell>
          <cell r="E1244">
            <v>22.44</v>
          </cell>
        </row>
        <row r="1245">
          <cell r="A1245" t="str">
            <v/>
          </cell>
        </row>
        <row r="1246">
          <cell r="A1246" t="str">
            <v>09.02.020</v>
          </cell>
          <cell r="B1246" t="str">
            <v>GRADE DE PROTECAO DE PORTA EM FERRO C/ VAROES DE 1/2", ESPAC=10CM E ACABAMENTO EM BARRA CHATA DE 1" X 1/4", INCLUSIVE FECHADURA DE SOBREPOR BRASIL OU SIMILAR E ASSENTAMENTO.</v>
          </cell>
          <cell r="C1246" t="str">
            <v>m2</v>
          </cell>
          <cell r="D1246">
            <v>227.65</v>
          </cell>
          <cell r="E1246">
            <v>175.12</v>
          </cell>
        </row>
        <row r="1247">
          <cell r="A1247" t="str">
            <v/>
          </cell>
        </row>
        <row r="1248">
          <cell r="A1248" t="str">
            <v>09.02.021</v>
          </cell>
          <cell r="B1248" t="str">
            <v>MÃO DE OBRA PARA COLOCAÇÃO DE GRADE DE PROTEÇÃO DE PORTA EM FERRO C/ VARÕES, INCLUSIVE FECHADURA (SEM FORNECIMENTO DOS MATERIAIS).</v>
          </cell>
          <cell r="C1248" t="str">
            <v>m2</v>
          </cell>
          <cell r="D1248">
            <v>30.38</v>
          </cell>
          <cell r="E1248">
            <v>23.37</v>
          </cell>
        </row>
        <row r="1249">
          <cell r="A1249" t="str">
            <v/>
          </cell>
        </row>
        <row r="1250">
          <cell r="A1250" t="str">
            <v>09.02.022</v>
          </cell>
          <cell r="B1250" t="str">
            <v>GRADE DE PROTECAO DE JANELA EM FERRO COM VAROES DE 1/2", ESPAC=10CM E ACABAMENTO EM BARRA CHATA DE 1" X 1/4" INCLUSIVE ASSENTAMENTO.</v>
          </cell>
          <cell r="C1250" t="str">
            <v>m2</v>
          </cell>
          <cell r="D1250">
            <v>146.91999999999999</v>
          </cell>
          <cell r="E1250">
            <v>113.02</v>
          </cell>
        </row>
        <row r="1251">
          <cell r="A1251" t="str">
            <v/>
          </cell>
        </row>
        <row r="1252">
          <cell r="A1252" t="str">
            <v>09.02.030</v>
          </cell>
          <cell r="B1252" t="str">
            <v>PORTA DE ENROLAR DE FERRO, INCLUSIVE ASSENTAMENTO.</v>
          </cell>
          <cell r="C1252" t="str">
            <v>m2</v>
          </cell>
          <cell r="D1252">
            <v>227.2</v>
          </cell>
          <cell r="E1252">
            <v>174.77</v>
          </cell>
        </row>
        <row r="1253">
          <cell r="A1253" t="str">
            <v/>
          </cell>
        </row>
        <row r="1254">
          <cell r="A1254" t="str">
            <v>09.02.040</v>
          </cell>
          <cell r="B1254" t="str">
            <v>PORTAO EM CHAPA DE FERRO N.16,INCLUSIVE FECHADURA DE SOBREPOR BRASIL OU SIMILAR E ASSENTAMENTO.</v>
          </cell>
          <cell r="C1254" t="str">
            <v>m2</v>
          </cell>
          <cell r="D1254">
            <v>321.99</v>
          </cell>
          <cell r="E1254">
            <v>247.69</v>
          </cell>
        </row>
        <row r="1255">
          <cell r="A1255" t="str">
            <v/>
          </cell>
        </row>
        <row r="1256">
          <cell r="A1256" t="str">
            <v>09.02.042</v>
          </cell>
          <cell r="B1256" t="str">
            <v>PORTAO SIMPLES EM FERRO COM VAROES DE 1/2", ESPAC=10CM E ACABAMENTO EM BARRA CHATA DE 1" X 1/4",INCLUSIVE FERROLHO E ASSENTAMENTO.</v>
          </cell>
          <cell r="C1256" t="str">
            <v>m2</v>
          </cell>
          <cell r="D1256">
            <v>188.09</v>
          </cell>
          <cell r="E1256">
            <v>144.69</v>
          </cell>
        </row>
        <row r="1257">
          <cell r="A1257" t="str">
            <v/>
          </cell>
        </row>
        <row r="1258">
          <cell r="A1258" t="str">
            <v>09.02.045</v>
          </cell>
          <cell r="B1258" t="str">
            <v>FORNECIMENTO E INSTALAÇÃO DE PORTÃO DE FERRO PARA PROTEÇÃO DE SUBESTAÇÃO PADRÃO CELPE, EM TELA GALVANIZADA Nº 20 , MALHA DE 1"X1", COM ESTRUTURA EM CANTONEIRA "L" DE 1"X3/16", MEDINDO 1,65X2,20M.</v>
          </cell>
          <cell r="C1258" t="str">
            <v>m2</v>
          </cell>
          <cell r="D1258">
            <v>248.57</v>
          </cell>
          <cell r="E1258">
            <v>191.21</v>
          </cell>
        </row>
        <row r="1259">
          <cell r="A1259" t="str">
            <v/>
          </cell>
        </row>
        <row r="1260">
          <cell r="A1260" t="str">
            <v>09.03.010</v>
          </cell>
          <cell r="B1260" t="str">
            <v>FORNECIMENTO DE ESQUADRIA DE ALUMINIO, TIPO CORRER SEM BANDEIRA, COM CONTRAMARCO, INCLUSI VE ASSENTAMENTO.</v>
          </cell>
          <cell r="C1260" t="str">
            <v>m2</v>
          </cell>
          <cell r="D1260">
            <v>254.42</v>
          </cell>
          <cell r="E1260">
            <v>195.71</v>
          </cell>
        </row>
        <row r="1261">
          <cell r="A1261" t="str">
            <v/>
          </cell>
        </row>
        <row r="1262">
          <cell r="A1262" t="str">
            <v>09.03.020</v>
          </cell>
          <cell r="B1262" t="str">
            <v>FORNECIMENTO DE ESQUADRIA DE ALUMINIO, TIPO CORRER COM BANDEIRA FIXA, COM CONTRAMARCO, INCLUSIVE ASSENTAMENTO.</v>
          </cell>
          <cell r="C1262" t="str">
            <v>m2</v>
          </cell>
          <cell r="D1262">
            <v>346.72</v>
          </cell>
          <cell r="E1262">
            <v>266.70999999999998</v>
          </cell>
        </row>
        <row r="1263">
          <cell r="A1263" t="str">
            <v/>
          </cell>
        </row>
        <row r="1264">
          <cell r="A1264" t="str">
            <v>09.03.040</v>
          </cell>
          <cell r="B1264" t="str">
            <v>FORNECIMENTO DE ESQUADRIA DE ALUMINIO TIPO MAXIM-AR SEM BANDEIRA, COM CONTRAMARCO, INCLU SIVE ASSENTAMENTO.</v>
          </cell>
          <cell r="C1264" t="str">
            <v>m2</v>
          </cell>
          <cell r="D1264">
            <v>319.42</v>
          </cell>
          <cell r="E1264">
            <v>245.71</v>
          </cell>
        </row>
        <row r="1265">
          <cell r="A1265" t="str">
            <v/>
          </cell>
        </row>
        <row r="1266">
          <cell r="A1266" t="str">
            <v>09.03.050</v>
          </cell>
          <cell r="B1266" t="str">
            <v>FORNECIMENTO DE ESQUADRIA DE ALUMINIO TIPO BASCULANTE, COM CONTRAMARCO, INCLUSIVE ASSENTAMENTO.</v>
          </cell>
          <cell r="C1266" t="str">
            <v>m2</v>
          </cell>
          <cell r="D1266">
            <v>475.42</v>
          </cell>
          <cell r="E1266">
            <v>365.71</v>
          </cell>
        </row>
        <row r="1267">
          <cell r="A1267" t="str">
            <v/>
          </cell>
        </row>
        <row r="1268">
          <cell r="A1268" t="str">
            <v>09.04.020</v>
          </cell>
          <cell r="B1268" t="str">
            <v>FORN. E INST.DE ALAMBRADO EM MURO C/TELA SIMPLES TORÇÃO, C/GALV. PESADA SEM REVEST. EM PVC, MALHA 2"X2", FIO 12BWG, ARAME DE AMARRAÇÃO FIO 14BWG, FIXADA EM TUBO VERTICAL DE 2" E EM CABO DE AÇO HORIZONTAL DE 2MM, ALT.ÚTIL DE 2,00M. INCL.CHUMBAMENTO DE 0,50</v>
          </cell>
          <cell r="C1268" t="str">
            <v>m</v>
          </cell>
          <cell r="D1268">
            <v>124.22</v>
          </cell>
          <cell r="E1268">
            <v>95.56</v>
          </cell>
        </row>
        <row r="1269">
          <cell r="A1269" t="str">
            <v/>
          </cell>
        </row>
        <row r="1270">
          <cell r="A1270" t="str">
            <v>09.05.010</v>
          </cell>
          <cell r="B1270" t="str">
            <v>FORNECIMENTO E INSTALAÇÃO DE TELA DE AÇO GALVANIZADO, SIMPLES TORÇÃO, GALVANIZAÇÃO PESADA, SEM REVESTIMENTO EM PVC, MALHA 2"X2", FIO 12 BWG FIXADA COM ARAME GALVANIZADO FIO 14BWG.</v>
          </cell>
          <cell r="C1270" t="str">
            <v>m2</v>
          </cell>
          <cell r="D1270">
            <v>24.37</v>
          </cell>
          <cell r="E1270">
            <v>18.75</v>
          </cell>
        </row>
        <row r="1271">
          <cell r="A1271" t="str">
            <v/>
          </cell>
        </row>
        <row r="1272">
          <cell r="A1272" t="str">
            <v>09.05.020</v>
          </cell>
          <cell r="B1272" t="str">
            <v>INSTALAÇÃO DE TELA DE AÇO GALVANIZADO, SIMPLES TORÇÃO, GALVANIZAÇÃO PESADA, FIXADA COM ARAME GALVANIZADO FIO 14BWG, SEM O FORNECIMENTO DA TELA.</v>
          </cell>
          <cell r="C1272" t="str">
            <v>m2</v>
          </cell>
          <cell r="D1272">
            <v>7.03</v>
          </cell>
          <cell r="E1272">
            <v>5.41</v>
          </cell>
        </row>
        <row r="1273">
          <cell r="A1273" t="str">
            <v/>
          </cell>
        </row>
        <row r="1274">
          <cell r="A1274" t="str">
            <v>09.05.030</v>
          </cell>
          <cell r="B1274" t="str">
            <v>RETIRADA E RECOLOCAÇÃO DE TUBO HORIZONTAL DE AÇO GALVANIZADO EM ALAMBRADO, DIÂMETRO DE 2", INCLUSIVE CORTE, SOLDA E PINTURA NAS SOLDAS (MEDIR POR METRO DE TUBO DESLOCADO).</v>
          </cell>
          <cell r="C1274" t="str">
            <v>m</v>
          </cell>
          <cell r="D1274">
            <v>3.14</v>
          </cell>
          <cell r="E1274">
            <v>2.42</v>
          </cell>
        </row>
        <row r="1275">
          <cell r="A1275" t="str">
            <v/>
          </cell>
        </row>
        <row r="1276">
          <cell r="A1276" t="str">
            <v>09.06.010</v>
          </cell>
          <cell r="B1276" t="str">
            <v>EXECUÇÃO DOS SERVIÇOS DE CONTROLE DE CUPINS EM GRADE DE JANELAS, ATRAVÉS DO TRATAMENTO COM INJEÇÃO UTILIZANDO UM DOS PRODUTOS PERTENCENTES AO GRUPO FENIL PIRAZOL, CONTENDO O PRINCIPIO ATIVO FIPRONIL, SENDO ESTE EXECUTADO ATRAVÉS DE PERFURAÇÕES COM BROCA D</v>
          </cell>
          <cell r="C1276" t="str">
            <v>m</v>
          </cell>
          <cell r="D1276">
            <v>2.4900000000000002</v>
          </cell>
          <cell r="E1276">
            <v>1.92</v>
          </cell>
        </row>
        <row r="1277">
          <cell r="A1277" t="str">
            <v/>
          </cell>
        </row>
        <row r="1278">
          <cell r="A1278" t="str">
            <v>09.06.020</v>
          </cell>
          <cell r="B1278" t="str">
            <v>EXECUÇÃO DOS SERVIÇOS DE CONTROLE DE CUPINS EM GRADE DE PORTAS, ATRAVÉS DO TRATAMENTO COM INJEÇÃO UTILIZANDO UM DOS PRODUTOS PERTENCENTES AO GRUPO FENIL PIRAZOL, CONTENDO O PRINCIPIO ATIVO FIPRONIL, SENDO ESTE EXECUTADO ATRAVÉS DE PERFURAÇÕES COM BROCA DE</v>
          </cell>
          <cell r="C1278" t="str">
            <v>m</v>
          </cell>
          <cell r="D1278">
            <v>2.4900000000000002</v>
          </cell>
          <cell r="E1278">
            <v>1.92</v>
          </cell>
        </row>
        <row r="1279">
          <cell r="A1279" t="str">
            <v/>
          </cell>
        </row>
        <row r="1280">
          <cell r="A1280" t="str">
            <v>10.00.000</v>
          </cell>
          <cell r="B1280" t="str">
            <v>VIDROS</v>
          </cell>
        </row>
        <row r="1281">
          <cell r="A1281" t="str">
            <v/>
          </cell>
        </row>
        <row r="1282">
          <cell r="A1282" t="str">
            <v>10.01.010</v>
          </cell>
          <cell r="B1282" t="str">
            <v>VIDRO PLANO, COMUM, LISO, TRANSPARENTE E COM 3 MM DE ESPESSURA - COLOCADO.</v>
          </cell>
          <cell r="C1282" t="str">
            <v>m2</v>
          </cell>
          <cell r="D1282">
            <v>77.400000000000006</v>
          </cell>
          <cell r="E1282">
            <v>59.54</v>
          </cell>
        </row>
        <row r="1283">
          <cell r="A1283" t="str">
            <v/>
          </cell>
        </row>
        <row r="1284">
          <cell r="A1284" t="str">
            <v>10.01.020</v>
          </cell>
          <cell r="B1284" t="str">
            <v>VIDRO PLANO, COMUM, LISO, TRANSPARENTE E COM 4 MM DE ESPESSURA - COLOCADO.</v>
          </cell>
          <cell r="C1284" t="str">
            <v>m2</v>
          </cell>
          <cell r="D1284">
            <v>86.95</v>
          </cell>
          <cell r="E1284">
            <v>66.89</v>
          </cell>
        </row>
        <row r="1285">
          <cell r="A1285" t="str">
            <v/>
          </cell>
        </row>
        <row r="1286">
          <cell r="A1286" t="str">
            <v>10.01.030</v>
          </cell>
          <cell r="B1286" t="str">
            <v>VIDRO PLANO, COMUM, LISO, TRANSPARENTE E COM 5 MM DE ESPESSURA - COLOCADO.</v>
          </cell>
          <cell r="C1286" t="str">
            <v>m2</v>
          </cell>
          <cell r="D1286">
            <v>120.25</v>
          </cell>
          <cell r="E1286">
            <v>92.5</v>
          </cell>
        </row>
        <row r="1287">
          <cell r="A1287" t="str">
            <v/>
          </cell>
        </row>
        <row r="1288">
          <cell r="A1288" t="str">
            <v>10.01.040</v>
          </cell>
          <cell r="B1288" t="str">
            <v>VIDRO PLANO, COMUM, LISO, TRANSPARENTE E COM 6 MM DE ESPESSURA - COLOCADO.</v>
          </cell>
          <cell r="C1288" t="str">
            <v>m2</v>
          </cell>
          <cell r="D1288">
            <v>132.26</v>
          </cell>
          <cell r="E1288">
            <v>101.74</v>
          </cell>
        </row>
        <row r="1289">
          <cell r="A1289" t="str">
            <v/>
          </cell>
        </row>
        <row r="1290">
          <cell r="A1290" t="str">
            <v>10.02.010</v>
          </cell>
          <cell r="B1290" t="str">
            <v>VIDRO PLANO FANTASIA EM GERAL, EXCETO CANELADO - COLOCADO.</v>
          </cell>
          <cell r="C1290" t="str">
            <v>m2</v>
          </cell>
          <cell r="D1290">
            <v>74.75</v>
          </cell>
          <cell r="E1290">
            <v>57.5</v>
          </cell>
        </row>
        <row r="1291">
          <cell r="A1291" t="str">
            <v/>
          </cell>
        </row>
        <row r="1292">
          <cell r="A1292" t="str">
            <v>10.02.020</v>
          </cell>
          <cell r="B1292" t="str">
            <v>VIDRO PLANO FANTASIA CANELADO.</v>
          </cell>
          <cell r="C1292" t="str">
            <v>m2</v>
          </cell>
          <cell r="D1292">
            <v>74.75</v>
          </cell>
          <cell r="E1292">
            <v>57.5</v>
          </cell>
        </row>
        <row r="1293">
          <cell r="A1293" t="str">
            <v/>
          </cell>
        </row>
        <row r="1294">
          <cell r="A1294" t="str">
            <v>10.05.010</v>
          </cell>
          <cell r="B1294" t="str">
            <v>FORNECIMENTO E INSTALAÇÃO DE PELÍCULA TIPO BLACKOUT EM VIDROS DE JANELA, DIMENSÕES (0,75X0,33M)</v>
          </cell>
          <cell r="C1294" t="str">
            <v>m2</v>
          </cell>
          <cell r="D1294">
            <v>56.88</v>
          </cell>
          <cell r="E1294">
            <v>43.76</v>
          </cell>
        </row>
        <row r="1295">
          <cell r="A1295" t="str">
            <v/>
          </cell>
        </row>
        <row r="1296">
          <cell r="A1296" t="str">
            <v>11.00.000</v>
          </cell>
          <cell r="B1296" t="str">
            <v>ARGAMASSAS E REVESTIMENTOS DE PAREDES E TETOS</v>
          </cell>
        </row>
        <row r="1297">
          <cell r="A1297" t="str">
            <v/>
          </cell>
        </row>
        <row r="1298">
          <cell r="A1298" t="str">
            <v>11.01.010</v>
          </cell>
          <cell r="B1298" t="str">
            <v>ARGAMASSA DE CIMENTO E AREIA NO TRACO 1:2.</v>
          </cell>
          <cell r="C1298" t="str">
            <v>m3</v>
          </cell>
          <cell r="D1298">
            <v>466.67</v>
          </cell>
          <cell r="E1298">
            <v>358.98</v>
          </cell>
        </row>
        <row r="1299">
          <cell r="A1299" t="str">
            <v/>
          </cell>
        </row>
        <row r="1300">
          <cell r="A1300" t="str">
            <v>11.01.020</v>
          </cell>
          <cell r="B1300" t="str">
            <v>ARGAMASSA DE CIMENTO E AREIA NO TRACO 1:3.</v>
          </cell>
          <cell r="C1300" t="str">
            <v>m3</v>
          </cell>
          <cell r="D1300">
            <v>353.95</v>
          </cell>
          <cell r="E1300">
            <v>272.27</v>
          </cell>
        </row>
        <row r="1301">
          <cell r="A1301" t="str">
            <v/>
          </cell>
        </row>
        <row r="1302">
          <cell r="A1302" t="str">
            <v>11.01.030</v>
          </cell>
          <cell r="B1302" t="str">
            <v>ARGAMASSA DE CIMENTO E AREIA NO TRACO 1:4.</v>
          </cell>
          <cell r="C1302" t="str">
            <v>m3</v>
          </cell>
          <cell r="D1302">
            <v>296.2</v>
          </cell>
          <cell r="E1302">
            <v>227.85</v>
          </cell>
        </row>
        <row r="1303">
          <cell r="A1303" t="str">
            <v/>
          </cell>
        </row>
        <row r="1304">
          <cell r="A1304" t="str">
            <v>11.01.040</v>
          </cell>
          <cell r="B1304" t="str">
            <v>ARGAMASSA DE CIMENTO E AREIA NO TRACO 1:5.</v>
          </cell>
          <cell r="C1304" t="str">
            <v>m3</v>
          </cell>
          <cell r="D1304">
            <v>262.01</v>
          </cell>
          <cell r="E1304">
            <v>201.55</v>
          </cell>
        </row>
        <row r="1305">
          <cell r="A1305" t="str">
            <v/>
          </cell>
        </row>
        <row r="1306">
          <cell r="A1306" t="str">
            <v>11.01.050</v>
          </cell>
          <cell r="B1306" t="str">
            <v>ARGAMASSA DE CIMENTO E AREIA NO TRACO 1:6.</v>
          </cell>
          <cell r="C1306" t="str">
            <v>m3</v>
          </cell>
          <cell r="D1306">
            <v>252.88</v>
          </cell>
          <cell r="E1306">
            <v>194.53</v>
          </cell>
        </row>
        <row r="1307">
          <cell r="A1307" t="str">
            <v/>
          </cell>
        </row>
        <row r="1308">
          <cell r="A1308" t="str">
            <v>11.01.060</v>
          </cell>
          <cell r="B1308" t="str">
            <v>ARGAMASSA DE CIMENTO E AREIA NO TRACO 1:8.</v>
          </cell>
          <cell r="C1308" t="str">
            <v>m3</v>
          </cell>
          <cell r="D1308">
            <v>211.28</v>
          </cell>
          <cell r="E1308">
            <v>162.53</v>
          </cell>
        </row>
        <row r="1309">
          <cell r="A1309" t="str">
            <v/>
          </cell>
        </row>
        <row r="1310">
          <cell r="A1310" t="str">
            <v>11.01.070</v>
          </cell>
          <cell r="B1310" t="str">
            <v>ARGAMASSA DE CIMENTO E AREIA NO TRACO 1:10.</v>
          </cell>
          <cell r="C1310" t="str">
            <v>m3</v>
          </cell>
          <cell r="D1310">
            <v>194.16</v>
          </cell>
          <cell r="E1310">
            <v>149.36000000000001</v>
          </cell>
        </row>
        <row r="1311">
          <cell r="A1311" t="str">
            <v/>
          </cell>
        </row>
        <row r="1312">
          <cell r="A1312" t="str">
            <v>11.01.080</v>
          </cell>
          <cell r="B1312" t="str">
            <v>ARGAMASSA DE CIMENTO E AREIA NO TRACO 1:12.</v>
          </cell>
          <cell r="C1312" t="str">
            <v>m3</v>
          </cell>
          <cell r="D1312">
            <v>182.72</v>
          </cell>
          <cell r="E1312">
            <v>140.56</v>
          </cell>
        </row>
        <row r="1313">
          <cell r="A1313" t="str">
            <v/>
          </cell>
        </row>
        <row r="1314">
          <cell r="A1314" t="str">
            <v>11.01.090</v>
          </cell>
          <cell r="B1314" t="str">
            <v>ARGAMASSA DE CIMENTO E AREIA NO TRACO 1:14.</v>
          </cell>
          <cell r="C1314" t="str">
            <v>m3</v>
          </cell>
          <cell r="D1314">
            <v>175.53</v>
          </cell>
          <cell r="E1314">
            <v>135.03</v>
          </cell>
        </row>
        <row r="1315">
          <cell r="A1315" t="str">
            <v/>
          </cell>
        </row>
        <row r="1316">
          <cell r="A1316" t="str">
            <v>11.01.100</v>
          </cell>
          <cell r="B1316" t="str">
            <v>ARGAMASSA DE CIMENTO E AREIA NO TRACO 1:15.</v>
          </cell>
          <cell r="C1316" t="str">
            <v>m3</v>
          </cell>
          <cell r="D1316">
            <v>171.95</v>
          </cell>
          <cell r="E1316">
            <v>132.27000000000001</v>
          </cell>
        </row>
        <row r="1317">
          <cell r="A1317" t="str">
            <v/>
          </cell>
        </row>
        <row r="1318">
          <cell r="A1318" t="str">
            <v>11.01.110</v>
          </cell>
          <cell r="B1318" t="str">
            <v>ARGAMASSA DE CIMENTO, SAIBRO E AREIA NO TRACO 1:4:4.</v>
          </cell>
          <cell r="C1318" t="str">
            <v>m3</v>
          </cell>
          <cell r="D1318">
            <v>237.93</v>
          </cell>
          <cell r="E1318">
            <v>183.03</v>
          </cell>
        </row>
        <row r="1319">
          <cell r="A1319" t="str">
            <v/>
          </cell>
        </row>
        <row r="1320">
          <cell r="A1320" t="str">
            <v>11.01.120</v>
          </cell>
          <cell r="B1320" t="str">
            <v>ARGAMASSA DE CIMENTO, SAIBRO E AREIA NO TRACO 1:4:8.</v>
          </cell>
          <cell r="C1320" t="str">
            <v>m3</v>
          </cell>
          <cell r="D1320">
            <v>175.73</v>
          </cell>
          <cell r="E1320">
            <v>135.18</v>
          </cell>
        </row>
        <row r="1321">
          <cell r="A1321" t="str">
            <v/>
          </cell>
        </row>
        <row r="1322">
          <cell r="A1322" t="str">
            <v>11.01.130</v>
          </cell>
          <cell r="B1322" t="str">
            <v>ARGAMASSA DE CAL PRETA EM PASTA E AREIA NO TRACO 1:4.</v>
          </cell>
          <cell r="C1322" t="str">
            <v>m3</v>
          </cell>
          <cell r="D1322">
            <v>259.72000000000003</v>
          </cell>
          <cell r="E1322">
            <v>199.79</v>
          </cell>
        </row>
        <row r="1323">
          <cell r="A1323" t="str">
            <v/>
          </cell>
        </row>
        <row r="1324">
          <cell r="A1324" t="str">
            <v>11.01.140</v>
          </cell>
          <cell r="B1324" t="str">
            <v>ARGAMASSA DE CAL PRETA EM PASTA E AREIA NO TRACO 1:4, DOSADA COM 110 KG DE CIMENTO.</v>
          </cell>
          <cell r="C1324" t="str">
            <v>m3</v>
          </cell>
          <cell r="D1324">
            <v>339.1</v>
          </cell>
          <cell r="E1324">
            <v>260.85000000000002</v>
          </cell>
        </row>
        <row r="1325">
          <cell r="A1325" t="str">
            <v/>
          </cell>
        </row>
        <row r="1326">
          <cell r="A1326" t="str">
            <v>11.01.150</v>
          </cell>
          <cell r="B1326" t="str">
            <v>ARGAMASSA DE CAL BRANCA E AREIA DE FINGIR PENEIRADA NO TRACO 1:2.</v>
          </cell>
          <cell r="C1326" t="str">
            <v>m3</v>
          </cell>
          <cell r="D1326">
            <v>440.97</v>
          </cell>
          <cell r="E1326">
            <v>339.21</v>
          </cell>
        </row>
        <row r="1327">
          <cell r="A1327" t="str">
            <v/>
          </cell>
        </row>
        <row r="1328">
          <cell r="A1328" t="str">
            <v>11.01.160</v>
          </cell>
          <cell r="B1328" t="str">
            <v>ARGAMASSA DE CAL BRANCA E AREIA DE FINGIR PENEIRADA NO TRACO 1:2, DOSADA COM 70 KG DE CIMENTO.</v>
          </cell>
          <cell r="C1328" t="str">
            <v>m3</v>
          </cell>
          <cell r="D1328">
            <v>480.1</v>
          </cell>
          <cell r="E1328">
            <v>369.31</v>
          </cell>
        </row>
        <row r="1329">
          <cell r="A1329" t="str">
            <v/>
          </cell>
        </row>
        <row r="1330">
          <cell r="A1330" t="str">
            <v>11.02.010</v>
          </cell>
          <cell r="B1330" t="str">
            <v>CHAPISCO COM ARGAMASSA DE CIMENTO E AREIA NO TRACO 1:3.</v>
          </cell>
          <cell r="C1330" t="str">
            <v>m2</v>
          </cell>
          <cell r="D1330">
            <v>4.74</v>
          </cell>
          <cell r="E1330">
            <v>3.65</v>
          </cell>
        </row>
        <row r="1331">
          <cell r="A1331" t="str">
            <v/>
          </cell>
        </row>
        <row r="1332">
          <cell r="A1332" t="str">
            <v>11.02.020</v>
          </cell>
          <cell r="B1332" t="str">
            <v>REVESTIMENTO EM CHAPISCO PARA PAREDE E  TETO , INTERNOS OU EXTERNOS, COM ARGAMASSA DE CIMENTO E AREIA TRAÇO 1:3, COM BIANCO.</v>
          </cell>
          <cell r="C1332" t="str">
            <v>m2</v>
          </cell>
          <cell r="D1332">
            <v>5.6</v>
          </cell>
          <cell r="E1332">
            <v>4.3099999999999996</v>
          </cell>
        </row>
        <row r="1333">
          <cell r="A1333" t="str">
            <v/>
          </cell>
        </row>
        <row r="1334">
          <cell r="A1334" t="str">
            <v>11.02.030</v>
          </cell>
          <cell r="B1334" t="str">
            <v>REVESTIMENTO EM ASSANHADINHO, TIPO CHAPISCO NA PENEIRA, ARGAMASSA DE CIMENTO E AREIA TRAÇO 1:4 SOBRE EMBOÇO PRONTO</v>
          </cell>
          <cell r="C1334" t="str">
            <v>m2</v>
          </cell>
          <cell r="D1334">
            <v>6.17</v>
          </cell>
          <cell r="E1334">
            <v>4.75</v>
          </cell>
        </row>
        <row r="1335">
          <cell r="A1335" t="str">
            <v/>
          </cell>
        </row>
        <row r="1336">
          <cell r="A1336" t="str">
            <v>11.03.010</v>
          </cell>
          <cell r="B1336" t="str">
            <v>EMBOCO COM ARGAMASSA DE CAL PRETA EM PASTA E AREIA NO TRACO 1:4 , DOSADA COM 110 KG DE CIMENTO, COM 2,0 CM DE ESPESSURA.</v>
          </cell>
          <cell r="C1336" t="str">
            <v>m2</v>
          </cell>
          <cell r="D1336">
            <v>17.22</v>
          </cell>
          <cell r="E1336">
            <v>13.25</v>
          </cell>
        </row>
        <row r="1337">
          <cell r="A1337" t="str">
            <v/>
          </cell>
        </row>
        <row r="1338">
          <cell r="A1338" t="str">
            <v>11.03.020</v>
          </cell>
          <cell r="B1338" t="str">
            <v>EMBOCO COM ARGAMASSA DE CIMENTO , SAIBRO E AREIA NO TRACO 1:4:4, COM 2,0 CM DE ESPESSURA.</v>
          </cell>
          <cell r="C1338" t="str">
            <v>m2</v>
          </cell>
          <cell r="D1338">
            <v>15.18</v>
          </cell>
          <cell r="E1338">
            <v>11.68</v>
          </cell>
        </row>
        <row r="1339">
          <cell r="A1339" t="str">
            <v/>
          </cell>
        </row>
        <row r="1340">
          <cell r="A1340" t="str">
            <v>11.03.030</v>
          </cell>
          <cell r="B1340" t="str">
            <v>EMBOCO FRISADO COM ARGAMASSA DE CIMENTO SAIBRO E AREIA NO TRACO 1:4:4 , COM 2,0 CM DE ESPESSURA.</v>
          </cell>
          <cell r="C1340" t="str">
            <v>m2</v>
          </cell>
          <cell r="D1340">
            <v>17.510000000000002</v>
          </cell>
          <cell r="E1340">
            <v>13.47</v>
          </cell>
        </row>
        <row r="1341">
          <cell r="A1341" t="str">
            <v/>
          </cell>
        </row>
        <row r="1342">
          <cell r="A1342" t="str">
            <v>11.03.040</v>
          </cell>
          <cell r="B1342" t="str">
            <v>EMBOCO COM ARGAMASSA DE CIMENTO, SAIBRO E AREIA NO TRACO 1:4:8 , COM 2,0 CM DE ESPESSURA.</v>
          </cell>
          <cell r="C1342" t="str">
            <v>m2</v>
          </cell>
          <cell r="D1342">
            <v>14.07</v>
          </cell>
          <cell r="E1342">
            <v>10.83</v>
          </cell>
        </row>
        <row r="1343">
          <cell r="A1343" t="str">
            <v/>
          </cell>
        </row>
        <row r="1344">
          <cell r="A1344" t="str">
            <v>11.03.050</v>
          </cell>
          <cell r="B1344" t="str">
            <v>EMBOCO COM ARGAMASSA DE CIMENTO E AREIA NO TRACO 1:3, COM 2,0 CM DE ESPESSURA.</v>
          </cell>
          <cell r="C1344" t="str">
            <v>m2</v>
          </cell>
          <cell r="D1344">
            <v>18.09</v>
          </cell>
          <cell r="E1344">
            <v>13.92</v>
          </cell>
        </row>
        <row r="1345">
          <cell r="A1345" t="str">
            <v/>
          </cell>
        </row>
        <row r="1346">
          <cell r="A1346" t="str">
            <v>11.03.060</v>
          </cell>
          <cell r="B1346" t="str">
            <v>EMBOCO COM ARGAMASSA DE CIMENTO E AREIA NO TRACO 1:4, COM 2,0 CM DE ESPESSURA.</v>
          </cell>
          <cell r="C1346" t="str">
            <v>m2</v>
          </cell>
          <cell r="D1346">
            <v>17.079999999999998</v>
          </cell>
          <cell r="E1346">
            <v>13.14</v>
          </cell>
        </row>
        <row r="1347">
          <cell r="A1347" t="str">
            <v/>
          </cell>
        </row>
        <row r="1348">
          <cell r="A1348" t="str">
            <v>11.03.061</v>
          </cell>
          <cell r="B1348" t="str">
            <v>EMBOÇO COM ARGAMASSA DE CIMENTO,SAIBRO E AREIA NO TRAÇO 1:4:4, COM 3,0CM DE ESPESSURA</v>
          </cell>
          <cell r="C1348" t="str">
            <v>m2</v>
          </cell>
          <cell r="D1348">
            <v>19.77</v>
          </cell>
          <cell r="E1348">
            <v>15.21</v>
          </cell>
        </row>
        <row r="1349">
          <cell r="A1349" t="str">
            <v/>
          </cell>
        </row>
        <row r="1350">
          <cell r="A1350" t="str">
            <v>11.03.062</v>
          </cell>
          <cell r="B1350" t="str">
            <v>EMBOÇO COM ARGAMASSA DE CIMENTO, CAL HIDRATADA  E AREIA NO TRAÇO 1:2:6, COM 20 MM  DE ESPESSURA</v>
          </cell>
          <cell r="C1350" t="str">
            <v>m2</v>
          </cell>
          <cell r="D1350">
            <v>18.07</v>
          </cell>
          <cell r="E1350">
            <v>13.9</v>
          </cell>
        </row>
        <row r="1351">
          <cell r="A1351" t="str">
            <v/>
          </cell>
        </row>
        <row r="1352">
          <cell r="A1352" t="str">
            <v>11.03.063</v>
          </cell>
          <cell r="B1352" t="str">
            <v>EMBOÇO COM ARGAMASSA DE CIMENTO, CAL HIDRATADA  E AREIA NO TRAÇO 1:2:8, COM 20 MM  DE ESPESSURA</v>
          </cell>
          <cell r="C1352" t="str">
            <v>m2</v>
          </cell>
          <cell r="D1352">
            <v>16.75</v>
          </cell>
          <cell r="E1352">
            <v>12.89</v>
          </cell>
        </row>
        <row r="1353">
          <cell r="A1353" t="str">
            <v/>
          </cell>
        </row>
        <row r="1354">
          <cell r="A1354" t="str">
            <v>11.03.070</v>
          </cell>
          <cell r="B1354" t="str">
            <v>CAPEAÇO DE REVESTIMENTO EM EMBOÇO, PARA ALVENARIA DE 15CM DE ESPESSURA, COM ARGAMASSA MISTA DE CAL HIDRATADA E AREIA PENEIRADA, TRAÇO 1:4, COM ADIÇÃO DE 130KG DE CIMENTO ESPESSURA DE 20MM, INCLUSIVE CHAPISCO NO TRAÇO 1:3.</v>
          </cell>
          <cell r="C1354" t="str">
            <v>m</v>
          </cell>
          <cell r="D1354">
            <v>6.83</v>
          </cell>
          <cell r="E1354">
            <v>5.26</v>
          </cell>
        </row>
        <row r="1355">
          <cell r="A1355" t="str">
            <v/>
          </cell>
        </row>
        <row r="1356">
          <cell r="A1356" t="str">
            <v>11.03.080</v>
          </cell>
          <cell r="B1356" t="str">
            <v>CAPEAÇO DE REVESTIMENTO EM EMBOÇO, PARA ALVENARIA DE 25CM DE ESPESSURA, COM ARGAMASSA MISTA DE CAL HIDRATADA E AREIA PENEIRADA, TRAÇO 1:4, COM ADIÇÃO DE 130KG DE CIMENTO ESPESSURA DE 20MM, INCLUSIVE CHAPISCO NO TRAÇO 1:3.</v>
          </cell>
          <cell r="C1356" t="str">
            <v>m</v>
          </cell>
          <cell r="D1356">
            <v>7.61</v>
          </cell>
          <cell r="E1356">
            <v>5.86</v>
          </cell>
        </row>
        <row r="1357">
          <cell r="A1357" t="str">
            <v/>
          </cell>
        </row>
        <row r="1358">
          <cell r="A1358" t="str">
            <v>11.04.010</v>
          </cell>
          <cell r="B1358" t="str">
            <v>REBOCO COM ARGAMASSA DE CAL BRANCA E AREIA DE FINGIR PENEIRADA NO TRACO 1:2 COM 5,0 MM DE ESPESSURA.</v>
          </cell>
          <cell r="C1358" t="str">
            <v>m2</v>
          </cell>
          <cell r="D1358">
            <v>10.54</v>
          </cell>
          <cell r="E1358">
            <v>8.11</v>
          </cell>
        </row>
        <row r="1359">
          <cell r="A1359" t="str">
            <v/>
          </cell>
        </row>
        <row r="1360">
          <cell r="A1360" t="str">
            <v>11.04.020</v>
          </cell>
          <cell r="B1360" t="str">
            <v>REBOCO EM CIMENTADO, TIPO BARRA LISA , APLICADA SOBRE EMBOCO PRONTO COM 5,0 MM DE ESPESSURA.</v>
          </cell>
          <cell r="C1360" t="str">
            <v>m2</v>
          </cell>
          <cell r="D1360">
            <v>14.32</v>
          </cell>
          <cell r="E1360">
            <v>11.02</v>
          </cell>
        </row>
        <row r="1361">
          <cell r="A1361" t="str">
            <v/>
          </cell>
        </row>
        <row r="1362">
          <cell r="A1362" t="str">
            <v>11.04.030</v>
          </cell>
          <cell r="B1362" t="str">
            <v>REBOCO EM CIMENTADO, COM ACABAMENTO TIPO CONCRETO APARENTE, APLICADO SOBRE EMBOCO PRONTO COM 5,0 MM DE ESPESSURA.</v>
          </cell>
          <cell r="C1362" t="str">
            <v>m2</v>
          </cell>
          <cell r="D1362">
            <v>15.26</v>
          </cell>
          <cell r="E1362">
            <v>11.74</v>
          </cell>
        </row>
        <row r="1363">
          <cell r="A1363" t="str">
            <v/>
          </cell>
        </row>
        <row r="1364">
          <cell r="A1364" t="str">
            <v>11.05.010</v>
          </cell>
          <cell r="B1364" t="str">
            <v>REVESTIMENTO COM ARGAMASSA DE CIMENTO E AREIA NO TRACO 1:3, COM 2,0 CM DE ESPESSURA.</v>
          </cell>
          <cell r="C1364" t="str">
            <v>m2</v>
          </cell>
          <cell r="D1364">
            <v>20.16</v>
          </cell>
          <cell r="E1364">
            <v>15.51</v>
          </cell>
        </row>
        <row r="1365">
          <cell r="A1365" t="str">
            <v/>
          </cell>
        </row>
        <row r="1366">
          <cell r="A1366" t="str">
            <v>11.05.015</v>
          </cell>
          <cell r="B1366" t="str">
            <v>REVESTIMENTO COM ARGAMASSA DE CIMENTO E AREIA NO TRACO 1:3, COM 2,0 CM DE ESPESSURA E ACABA MENTO LISO EM CIMENTO QUEIMADO.</v>
          </cell>
          <cell r="C1366" t="str">
            <v>m2</v>
          </cell>
          <cell r="D1366">
            <v>24.89</v>
          </cell>
          <cell r="E1366">
            <v>19.149999999999999</v>
          </cell>
        </row>
        <row r="1367">
          <cell r="A1367" t="str">
            <v/>
          </cell>
        </row>
        <row r="1368">
          <cell r="A1368" t="str">
            <v>11.05.020</v>
          </cell>
          <cell r="B1368" t="str">
            <v>REVESTIMENTO COM ARGAMASSA DE CIMENTO E AREIA NO TRACO 1:4, COM 2,0 CM DE ESPESSURA.</v>
          </cell>
          <cell r="C1368" t="str">
            <v>m2</v>
          </cell>
          <cell r="D1368">
            <v>19.16</v>
          </cell>
          <cell r="E1368">
            <v>14.74</v>
          </cell>
        </row>
        <row r="1369">
          <cell r="A1369" t="str">
            <v/>
          </cell>
        </row>
        <row r="1370">
          <cell r="A1370" t="str">
            <v>11.05.025</v>
          </cell>
          <cell r="B1370" t="str">
            <v>REVESTIMENTO COM ARGAMASSA DE CIMENTO E AREIA NO TRACO 1:6 COM 2,0 CM DE ESPESSURA.</v>
          </cell>
          <cell r="C1370" t="str">
            <v>m2</v>
          </cell>
          <cell r="D1370">
            <v>18.52</v>
          </cell>
          <cell r="E1370">
            <v>14.25</v>
          </cell>
        </row>
        <row r="1371">
          <cell r="A1371" t="str">
            <v/>
          </cell>
        </row>
        <row r="1372">
          <cell r="A1372" t="str">
            <v>11.05.026</v>
          </cell>
          <cell r="B1372" t="str">
            <v>REVESTIMENTO COM ARGAMASSA DE CIMENTO E AREIA NO TRAÇO 1:6 COM 2,5CM DE ESPESSURA</v>
          </cell>
          <cell r="C1372" t="str">
            <v>m2</v>
          </cell>
          <cell r="D1372">
            <v>19.16</v>
          </cell>
          <cell r="E1372">
            <v>14.74</v>
          </cell>
        </row>
        <row r="1373">
          <cell r="A1373" t="str">
            <v/>
          </cell>
        </row>
        <row r="1374">
          <cell r="A1374" t="str">
            <v>11.05.027</v>
          </cell>
          <cell r="B1374" t="str">
            <v>REVESTIMENTO COM ARGAMASSA DE CIMENTO, CAL HIDRATADA E AREIA TRAÇO 1:1:6, COM 2,00CM DE ESPESSURA</v>
          </cell>
          <cell r="C1374" t="str">
            <v>m2</v>
          </cell>
          <cell r="D1374">
            <v>18.489999999999998</v>
          </cell>
          <cell r="E1374">
            <v>14.23</v>
          </cell>
        </row>
        <row r="1375">
          <cell r="A1375" t="str">
            <v/>
          </cell>
        </row>
        <row r="1376">
          <cell r="A1376" t="str">
            <v>11.05.028</v>
          </cell>
          <cell r="B1376" t="str">
            <v>REVESTIMENTO COM ARGAMASSA DE CIMENTO, CAL HIDRATADA E AREIA TRAÇO 1:2:8, COM 20 MM DE ESPESSURA</v>
          </cell>
          <cell r="C1376" t="str">
            <v>m2</v>
          </cell>
          <cell r="D1376">
            <v>18.82</v>
          </cell>
          <cell r="E1376">
            <v>14.48</v>
          </cell>
        </row>
        <row r="1377">
          <cell r="A1377" t="str">
            <v/>
          </cell>
        </row>
        <row r="1378">
          <cell r="A1378" t="str">
            <v>11.05.030</v>
          </cell>
          <cell r="B1378" t="str">
            <v>REVESTIMENTO COM ARGAMASSA DE CIMENTO, SAIBRO E AREIA NO TRACO 1:4:4 , COM 2,0 CM DE ESPESSURA.</v>
          </cell>
          <cell r="C1378" t="str">
            <v>m2</v>
          </cell>
          <cell r="D1378">
            <v>17.260000000000002</v>
          </cell>
          <cell r="E1378">
            <v>13.28</v>
          </cell>
        </row>
        <row r="1379">
          <cell r="A1379" t="str">
            <v/>
          </cell>
        </row>
        <row r="1380">
          <cell r="A1380" t="str">
            <v>11.05.040</v>
          </cell>
          <cell r="B1380" t="str">
            <v>REVESTIMENTO FRISADO, COM ARGAMASSA DE CIMENTO, SAIBRO E AREIA NO TRACO 1:4:4, COM 2,0 CM DE ESPESSURA.</v>
          </cell>
          <cell r="C1380" t="str">
            <v>m2</v>
          </cell>
          <cell r="D1380">
            <v>19.73</v>
          </cell>
          <cell r="E1380">
            <v>15.18</v>
          </cell>
        </row>
        <row r="1381">
          <cell r="A1381" t="str">
            <v/>
          </cell>
        </row>
        <row r="1382">
          <cell r="A1382" t="str">
            <v>11.05.041</v>
          </cell>
          <cell r="B1382" t="str">
            <v>MASSA UNICA FRISADA PARA RETOQUES SIMULANDO ACABAMENTO DE TIJOLOS APARENTES EM PAREDES, COM ARGAMASSA DE CIMENTO, AREIA E SAIBRO NO TRAÇO 1:3:3, ESP.3CM.</v>
          </cell>
          <cell r="C1382" t="str">
            <v>m2</v>
          </cell>
          <cell r="D1382">
            <v>21.81</v>
          </cell>
          <cell r="E1382">
            <v>16.78</v>
          </cell>
        </row>
        <row r="1383">
          <cell r="A1383" t="str">
            <v/>
          </cell>
        </row>
        <row r="1384">
          <cell r="A1384" t="str">
            <v>11.05.050</v>
          </cell>
          <cell r="B1384" t="str">
            <v>REVESTIMENTO COM ARGAMASSA DE CIMENTO, SAIBRO E AREIA, NO TRACO 1:4:8, COM 2,0 CM DE ESPESSURA.</v>
          </cell>
          <cell r="C1384" t="str">
            <v>m2</v>
          </cell>
          <cell r="D1384">
            <v>16.149999999999999</v>
          </cell>
          <cell r="E1384">
            <v>12.43</v>
          </cell>
        </row>
        <row r="1385">
          <cell r="A1385" t="str">
            <v/>
          </cell>
        </row>
        <row r="1386">
          <cell r="A1386" t="str">
            <v>11.05.060</v>
          </cell>
          <cell r="B1386" t="str">
            <v>REVESTIMENTO EM MASSA ÚNICA PARA PAREDE COM ARGAMASSA DE CIMENTO E AREIA TRAÇO 1:4 INCLUINDO IMPERMEABILIZANTE TIPO VEDACIT OU SIMILAR, ESPESSURA DE 20MM.</v>
          </cell>
          <cell r="C1386" t="str">
            <v>m2</v>
          </cell>
          <cell r="D1386">
            <v>18.77</v>
          </cell>
          <cell r="E1386">
            <v>14.44</v>
          </cell>
        </row>
        <row r="1387">
          <cell r="A1387" t="str">
            <v/>
          </cell>
        </row>
        <row r="1388">
          <cell r="A1388" t="str">
            <v>11.05.070</v>
          </cell>
          <cell r="B1388" t="str">
            <v>CAPEAÇO DE REVESTIMENTO EM MASSA ÚNICA, PARA ALVENARIA DE 15CM DE ESPESSURA, COM ARGAMASSA MISTA DE CAL HIDRATADA E AREIA PENEIRADA, TRAÇO 1:4, COM ADIÇÃO DE 130 KG DE CIMENTO, ESPESSURA DE 20MM, INCLUSIVE CHAPISCO NO TRAÇO 1:3.</v>
          </cell>
          <cell r="C1388" t="str">
            <v>m</v>
          </cell>
          <cell r="D1388">
            <v>6.83</v>
          </cell>
          <cell r="E1388">
            <v>5.26</v>
          </cell>
        </row>
        <row r="1389">
          <cell r="A1389" t="str">
            <v/>
          </cell>
        </row>
        <row r="1390">
          <cell r="A1390" t="str">
            <v>11.05.080</v>
          </cell>
          <cell r="B1390" t="str">
            <v>CAPEAÇO DE REVESTIMENTO EM MASSA ÚNICA, PARA ALVENARIA DE 25CM DE ESPESSURA, COM ARGAMASSA MISTA DE CAL HIDRATADA E AREIA PENEIRADA, TRAÇO 1:4, COM ADIÇÃO DE 130KG DE CIMENTO ESPESSURA DE 20MM, INCLUSIVE CHAPISCO NO TRAÇO 1:3.</v>
          </cell>
          <cell r="C1390" t="str">
            <v>m</v>
          </cell>
          <cell r="D1390">
            <v>7.61</v>
          </cell>
          <cell r="E1390">
            <v>5.86</v>
          </cell>
        </row>
        <row r="1391">
          <cell r="A1391" t="str">
            <v/>
          </cell>
        </row>
        <row r="1392">
          <cell r="A1392" t="str">
            <v>11.05.090</v>
          </cell>
          <cell r="B1392" t="str">
            <v>MOLDURA DE ARGAMASSA DE CIMENTO E AREIA, TRAÇO 1:3, ESPESSURA DE 20MM, LARGURA DE 10 CM.</v>
          </cell>
          <cell r="C1392" t="str">
            <v>m</v>
          </cell>
          <cell r="D1392">
            <v>6.18</v>
          </cell>
          <cell r="E1392">
            <v>4.76</v>
          </cell>
        </row>
        <row r="1393">
          <cell r="A1393" t="str">
            <v/>
          </cell>
        </row>
        <row r="1394">
          <cell r="A1394" t="str">
            <v>11.05.100</v>
          </cell>
          <cell r="B1394" t="str">
            <v>MOLDURA DE ARGAMASSA DE CIMENTO E AREIA, TRAÇO 1:3, ESPESSURA DE 20MM, LARGURA DE 15 CM.</v>
          </cell>
          <cell r="C1394" t="str">
            <v>m</v>
          </cell>
          <cell r="D1394">
            <v>6.44</v>
          </cell>
          <cell r="E1394">
            <v>4.96</v>
          </cell>
        </row>
        <row r="1395">
          <cell r="A1395" t="str">
            <v/>
          </cell>
        </row>
        <row r="1396">
          <cell r="A1396" t="str">
            <v>11.06.005</v>
          </cell>
          <cell r="B1396" t="str">
            <v>REVESTIMENTO DE AZULEJOS BRANCOS , CLASSE A , ASSENTADOS COM PASTA DE CIMENTO, SOBRE EMBOCO PRONTO.</v>
          </cell>
          <cell r="C1396" t="str">
            <v>m2</v>
          </cell>
          <cell r="D1396">
            <v>56.14</v>
          </cell>
          <cell r="E1396">
            <v>43.19</v>
          </cell>
        </row>
        <row r="1397">
          <cell r="A1397" t="str">
            <v/>
          </cell>
        </row>
        <row r="1398">
          <cell r="A1398" t="str">
            <v>11.06.010</v>
          </cell>
          <cell r="B1398" t="str">
            <v>REVESTIMENTO DE AZULEJOS BRANCOS , CLASSE C , ASSENTADOS COM PASTA DE CIMENTO, SOBRE EMBOCO PRONTO.</v>
          </cell>
          <cell r="C1398" t="str">
            <v>m2</v>
          </cell>
          <cell r="D1398">
            <v>52.59</v>
          </cell>
          <cell r="E1398">
            <v>40.46</v>
          </cell>
        </row>
        <row r="1399">
          <cell r="A1399" t="str">
            <v/>
          </cell>
        </row>
        <row r="1400">
          <cell r="A1400" t="str">
            <v>11.06.015</v>
          </cell>
          <cell r="B1400" t="str">
            <v>REVESTIMENTO DE AZULEJOS DE COR,CLASSE A, ASSENTADOS COM PASTA DE CIMENTO , SOBRE EMBOCO PRONTO.</v>
          </cell>
          <cell r="C1400" t="str">
            <v>m2</v>
          </cell>
          <cell r="D1400">
            <v>61.88</v>
          </cell>
          <cell r="E1400">
            <v>47.6</v>
          </cell>
        </row>
        <row r="1401">
          <cell r="A1401" t="str">
            <v/>
          </cell>
        </row>
        <row r="1402">
          <cell r="A1402" t="str">
            <v>11.06.020</v>
          </cell>
          <cell r="B1402" t="str">
            <v>REVESTIMENTO DE AZULEJOS DE COR, CLASSE C,ASSENTADOS COM PASTA DE CIMENTO , SOBRE EMBOCO PRONTO.</v>
          </cell>
          <cell r="C1402" t="str">
            <v>m2</v>
          </cell>
          <cell r="D1402">
            <v>57.17</v>
          </cell>
          <cell r="E1402">
            <v>43.98</v>
          </cell>
        </row>
        <row r="1403">
          <cell r="A1403" t="str">
            <v/>
          </cell>
        </row>
        <row r="1404">
          <cell r="A1404" t="str">
            <v>11.06.025</v>
          </cell>
          <cell r="B1404" t="str">
            <v>REVESTIMENTO DE AZULEJOS BRANCOS , CLASSE A, ASSENTADOS COM PASTA DE CIMENTO , INCLUSIVE EMBOCO COM ARGAMASSA DE CIMENTO, SAIBRO E AREIA, NO TRACO 1:4:4.</v>
          </cell>
          <cell r="C1404" t="str">
            <v>m2</v>
          </cell>
          <cell r="D1404">
            <v>71.33</v>
          </cell>
          <cell r="E1404">
            <v>54.87</v>
          </cell>
        </row>
        <row r="1405">
          <cell r="A1405" t="str">
            <v/>
          </cell>
        </row>
        <row r="1406">
          <cell r="A1406" t="str">
            <v>11.06.030</v>
          </cell>
          <cell r="B1406" t="str">
            <v>REVESTIMENTO DE AZULEJOS BRANCOS , CLASSE C , ASSENTADOS COM PASTA DE CIMENTO,INCLUSIVE EMBOCO, COM ARGAMASSA DE CIMENTO,SAIBRO E AREIA NO TRACO 1:4:4.</v>
          </cell>
          <cell r="C1406" t="str">
            <v>m2</v>
          </cell>
          <cell r="D1406">
            <v>67.78</v>
          </cell>
          <cell r="E1406">
            <v>52.14</v>
          </cell>
        </row>
        <row r="1407">
          <cell r="A1407" t="str">
            <v/>
          </cell>
        </row>
        <row r="1408">
          <cell r="A1408" t="str">
            <v>11.06.035</v>
          </cell>
          <cell r="B1408" t="str">
            <v>REVESTIMENTO DE AZULEJOS DE COR, CLASSE A,ASSENTADOS COM PASTA DE CIMENTO,INCLUSIVE EMBOCO COM ARGAMASSA DE CIMENTO, SAIBRO E AREIA , NO TRACO 1:4: 4.</v>
          </cell>
          <cell r="C1408" t="str">
            <v>m2</v>
          </cell>
          <cell r="D1408">
            <v>77.06</v>
          </cell>
          <cell r="E1408">
            <v>59.28</v>
          </cell>
        </row>
        <row r="1409">
          <cell r="A1409" t="str">
            <v/>
          </cell>
        </row>
        <row r="1410">
          <cell r="A1410" t="str">
            <v>11.06.040</v>
          </cell>
          <cell r="B1410" t="str">
            <v>REVESTIMENTO DE AZULEJOS DE COR,CLASSE C, ASSENTADOS COM PASTA DE CIMENTO , INCLUSIVE EMBOCO COM ARGAMASSA DE CIMENTO, SAIBRO E AREIA NO TRACO 1:4:4.</v>
          </cell>
          <cell r="C1410" t="str">
            <v>m2</v>
          </cell>
          <cell r="D1410">
            <v>72.349999999999994</v>
          </cell>
          <cell r="E1410">
            <v>55.66</v>
          </cell>
        </row>
        <row r="1411">
          <cell r="A1411" t="str">
            <v/>
          </cell>
        </row>
        <row r="1412">
          <cell r="A1412" t="str">
            <v>11.06.050</v>
          </cell>
          <cell r="B1412" t="str">
            <v>REVESTIMENTO DE AZULEJOS BRANCOS, CLASSE A ASSENTADOS COM ARGAMASSA PRE-FABRICADA DE CIMENTO COLANTE, INCLUSIVE REJUNTE, SOBRE EMBOCO PRONTO.</v>
          </cell>
          <cell r="C1412" t="str">
            <v>m2</v>
          </cell>
          <cell r="D1412">
            <v>32.61</v>
          </cell>
          <cell r="E1412">
            <v>25.09</v>
          </cell>
        </row>
        <row r="1413">
          <cell r="A1413" t="str">
            <v/>
          </cell>
        </row>
        <row r="1414">
          <cell r="A1414" t="str">
            <v>11.06.060</v>
          </cell>
          <cell r="B1414" t="str">
            <v>REVESTIMENTO DE AZULEJOS BRANCOS, CLASSE C ASSENTADOS COM ARGAMASSA PRE-FABRICADA DE CIMENTO COLANTE, INCLUSIVE REJUNTE, SOBRE EMBOCO PRONTO.</v>
          </cell>
          <cell r="C1414" t="str">
            <v>m2</v>
          </cell>
          <cell r="D1414">
            <v>28.89</v>
          </cell>
          <cell r="E1414">
            <v>22.23</v>
          </cell>
        </row>
        <row r="1415">
          <cell r="A1415" t="str">
            <v/>
          </cell>
        </row>
        <row r="1416">
          <cell r="A1416" t="str">
            <v>11.06.070</v>
          </cell>
          <cell r="B1416" t="str">
            <v>REVESTIMENTO DE AZULEJOS DE COR, CLASSE A ASSENTADOS COM ARGAMASSA PRE-FABRICADA DE CIMENTO COLANTE, INCLUSIVE REJUNTE, SOBRE EMBOCO PRONTO.</v>
          </cell>
          <cell r="C1416" t="str">
            <v>m2</v>
          </cell>
          <cell r="D1416">
            <v>38.619999999999997</v>
          </cell>
          <cell r="E1416">
            <v>29.71</v>
          </cell>
        </row>
        <row r="1417">
          <cell r="A1417" t="str">
            <v/>
          </cell>
        </row>
        <row r="1418">
          <cell r="A1418" t="str">
            <v>11.06.080</v>
          </cell>
          <cell r="B1418" t="str">
            <v>REVESTIMENTO DE AZULEJOS DE COR, CLASSE C ASSENTADOS COM ARGAMASSA PRE-FABRICADA DE CIMENTO COLANTE, INCLUSIVE REJUNTE, SOBRE EMBOCO PRONTO.</v>
          </cell>
          <cell r="C1418" t="str">
            <v>m2</v>
          </cell>
          <cell r="D1418">
            <v>33.700000000000003</v>
          </cell>
          <cell r="E1418">
            <v>25.93</v>
          </cell>
        </row>
        <row r="1419">
          <cell r="A1419" t="str">
            <v/>
          </cell>
        </row>
        <row r="1420">
          <cell r="A1420" t="str">
            <v>11.07.010</v>
          </cell>
          <cell r="B1420" t="str">
            <v>REVESTIMENTO EM PAREDES COM PASTILHAS ESMALTADAS , ASSENTADAS EM ARGAMASSA DE CIMENTO , CAL E AREIA, NO TRACO 1:1:6, INCLUSIVE EMBOCO PRONTO.</v>
          </cell>
          <cell r="C1420" t="str">
            <v>m2</v>
          </cell>
          <cell r="D1420">
            <v>100.5</v>
          </cell>
          <cell r="E1420">
            <v>77.31</v>
          </cell>
        </row>
        <row r="1421">
          <cell r="A1421" t="str">
            <v/>
          </cell>
        </row>
        <row r="1422">
          <cell r="A1422" t="str">
            <v>11.07.020</v>
          </cell>
          <cell r="B1422" t="str">
            <v>REVESTIMENTO EM PAREDES COM PASTILHAS ESMALTADAS , ASSENTADAS EM ARGAMASSA DE CIMENTO , CAL E AREIA, NO TRACO 1:1:6, INCLUSIVE EMBOCO COM ARGAMASSA DE CIMENTO, SAIBRO E AREIA NO TRACO 1:4:4.</v>
          </cell>
          <cell r="C1422" t="str">
            <v>m2</v>
          </cell>
          <cell r="D1422">
            <v>115.67</v>
          </cell>
          <cell r="E1422">
            <v>88.98</v>
          </cell>
        </row>
        <row r="1423">
          <cell r="A1423" t="str">
            <v/>
          </cell>
        </row>
        <row r="1424">
          <cell r="A1424" t="str">
            <v>11.08.010</v>
          </cell>
          <cell r="B1424" t="str">
            <v>REVESTIMENTO EM PAREDE COM CASQUILHO CERAMICO SOBRE EMBOCO PRONTO.</v>
          </cell>
          <cell r="C1424" t="str">
            <v>m2</v>
          </cell>
          <cell r="D1424">
            <v>53.5</v>
          </cell>
          <cell r="E1424">
            <v>41.16</v>
          </cell>
        </row>
        <row r="1425">
          <cell r="A1425" t="str">
            <v/>
          </cell>
        </row>
        <row r="1426">
          <cell r="A1426" t="str">
            <v>11.08.020</v>
          </cell>
          <cell r="B1426" t="str">
            <v>REVESTIMENTO EM PAREDE COM CASQUILHO CERAMICO,INCLUSIVE EMBOCO COM ARGAMASSA DE CIMENTO, SAIBRO E AREIA NO TRACO 1:4:4.</v>
          </cell>
          <cell r="C1426" t="str">
            <v>m2</v>
          </cell>
          <cell r="D1426">
            <v>68.69</v>
          </cell>
          <cell r="E1426">
            <v>52.84</v>
          </cell>
        </row>
        <row r="1427">
          <cell r="A1427" t="str">
            <v/>
          </cell>
        </row>
        <row r="1428">
          <cell r="A1428" t="str">
            <v>11.09.010</v>
          </cell>
          <cell r="B1428" t="str">
            <v>REVESTIMENTO EM PAREDE COM PLACA PRE-MOLDADA DE CONCRETO COM ESPESSURA DE 2,5 CM , SOBRE EMBOCO PRONTO.</v>
          </cell>
          <cell r="C1428" t="str">
            <v>m2</v>
          </cell>
          <cell r="D1428">
            <v>69.39</v>
          </cell>
          <cell r="E1428">
            <v>53.38</v>
          </cell>
        </row>
        <row r="1429">
          <cell r="A1429" t="str">
            <v/>
          </cell>
        </row>
        <row r="1430">
          <cell r="A1430" t="str">
            <v>11.09.020</v>
          </cell>
          <cell r="B1430" t="str">
            <v>REVESTIMENTO EM PAREDE COM PLACA PRE-MOLDADA DE CONCRETO COM ESPESSURA DE 2,5 CM, INCLUSIVE EMBOCO COM ARGAMASSA DE CIMENTO, SAIBRO E AREIA NO TRACO 1:4:4.</v>
          </cell>
          <cell r="C1430" t="str">
            <v>m2</v>
          </cell>
          <cell r="D1430">
            <v>84.57</v>
          </cell>
          <cell r="E1430">
            <v>65.06</v>
          </cell>
        </row>
        <row r="1431">
          <cell r="A1431" t="str">
            <v/>
          </cell>
        </row>
        <row r="1432">
          <cell r="A1432" t="str">
            <v>11.10.010</v>
          </cell>
          <cell r="B1432" t="str">
            <v>TRATAMENTO EM CONCRETO APARENTE , INCLUINDO DESBASTE, ESTUCAGEM COM CIMENTO BRANCO E POLIMENTO.</v>
          </cell>
          <cell r="C1432" t="str">
            <v>m2</v>
          </cell>
          <cell r="D1432">
            <v>19.39</v>
          </cell>
          <cell r="E1432">
            <v>14.92</v>
          </cell>
        </row>
        <row r="1433">
          <cell r="A1433" t="str">
            <v/>
          </cell>
        </row>
        <row r="1434">
          <cell r="A1434" t="str">
            <v>11.11.030</v>
          </cell>
          <cell r="B1434" t="str">
            <v>CAPEAÇO DE REVESTIMENTO EM CERÂMICA (10X10) CM2, TIPO A, PARA PAREDE COM ESPESSURA DE 25CM, ASSENTADO E REJUNTADA COM ARGAMASSA PRÉ-FABRICADA.</v>
          </cell>
          <cell r="C1434" t="str">
            <v>m</v>
          </cell>
          <cell r="D1434">
            <v>19.399999999999999</v>
          </cell>
          <cell r="E1434">
            <v>14.93</v>
          </cell>
        </row>
        <row r="1435">
          <cell r="A1435" t="str">
            <v/>
          </cell>
        </row>
        <row r="1436">
          <cell r="A1436" t="str">
            <v>11.11.040</v>
          </cell>
          <cell r="B1436" t="str">
            <v>CAPEAÇO DE REVESTIMENTO EM CERÂMICA (10X10) CM2, TIPO A, PARA PAREDE COM ESPESSURA DE 15CM, ASSENTADO E REJUNTADA COM ARGAMASSA PRÉ-FABRICADA.</v>
          </cell>
          <cell r="C1436" t="str">
            <v>m</v>
          </cell>
          <cell r="D1436">
            <v>11.62</v>
          </cell>
          <cell r="E1436">
            <v>8.94</v>
          </cell>
        </row>
        <row r="1437">
          <cell r="A1437" t="str">
            <v/>
          </cell>
        </row>
        <row r="1438">
          <cell r="A1438" t="str">
            <v>11.13.010</v>
          </cell>
          <cell r="B1438" t="str">
            <v>REJUNTAMENTO DE CERÂMICA 10 X 10CM COM ARGAMASSA PRÉ-FABRICADA PARA REJUNTE WEBER-COLOR FLEXÍVEL FAB.:QUARTZOLIT OU SIMILAR, PARA JUNTAS DE 6MM.</v>
          </cell>
          <cell r="C1438" t="str">
            <v>m2</v>
          </cell>
          <cell r="D1438">
            <v>6.08</v>
          </cell>
          <cell r="E1438">
            <v>4.68</v>
          </cell>
        </row>
        <row r="1439">
          <cell r="A1439" t="str">
            <v/>
          </cell>
        </row>
        <row r="1440">
          <cell r="A1440" t="str">
            <v>11.14.010</v>
          </cell>
          <cell r="B1440" t="str">
            <v>REVESTIMENTO DE PAREDES COM PASTA DE GESSO, ESPESSURA ATÉ 18MM, SOBRE ALVENARIA.</v>
          </cell>
          <cell r="C1440" t="str">
            <v>m2</v>
          </cell>
          <cell r="D1440">
            <v>12.48</v>
          </cell>
          <cell r="E1440">
            <v>9.6</v>
          </cell>
        </row>
        <row r="1441">
          <cell r="A1441" t="str">
            <v/>
          </cell>
        </row>
        <row r="1442">
          <cell r="A1442" t="str">
            <v>12.00.000</v>
          </cell>
          <cell r="B1442" t="str">
            <v>FORROS</v>
          </cell>
        </row>
        <row r="1443">
          <cell r="A1443" t="str">
            <v/>
          </cell>
        </row>
        <row r="1444">
          <cell r="A1444" t="str">
            <v>12.01.010</v>
          </cell>
          <cell r="B1444" t="str">
            <v>FORRO DE GESSO APLICADO EM LAJE PRE-MOLDADA.</v>
          </cell>
          <cell r="C1444" t="str">
            <v>m2</v>
          </cell>
          <cell r="D1444">
            <v>14.06</v>
          </cell>
          <cell r="E1444">
            <v>10.82</v>
          </cell>
        </row>
        <row r="1445">
          <cell r="A1445" t="str">
            <v/>
          </cell>
        </row>
        <row r="1446">
          <cell r="A1446" t="str">
            <v>12.01.020</v>
          </cell>
          <cell r="B1446" t="str">
            <v>FORRO DE GESSO APLICADO EM LAJE DE CONCRETO.</v>
          </cell>
          <cell r="C1446" t="str">
            <v>m2</v>
          </cell>
          <cell r="D1446">
            <v>14.06</v>
          </cell>
          <cell r="E1446">
            <v>10.82</v>
          </cell>
        </row>
        <row r="1447">
          <cell r="A1447" t="str">
            <v/>
          </cell>
        </row>
        <row r="1448">
          <cell r="A1448" t="str">
            <v>12.01.025</v>
          </cell>
          <cell r="B1448" t="str">
            <v>FORNECIMENTO E INSTALAÇÃO DE FORRO DE GESSO EM PLACAS, SUSPENSO POR ARAME GALVANIZADO Nº18, EM ESTRUTURA DE MADEIRA DE COBERTA.</v>
          </cell>
          <cell r="C1448" t="str">
            <v>m2</v>
          </cell>
          <cell r="D1448">
            <v>20.149999999999999</v>
          </cell>
          <cell r="E1448">
            <v>15.5</v>
          </cell>
        </row>
        <row r="1449">
          <cell r="A1449" t="str">
            <v/>
          </cell>
        </row>
        <row r="1450">
          <cell r="A1450" t="str">
            <v>12.02.010</v>
          </cell>
          <cell r="B1450" t="str">
            <v>FORNECIMENTO E ASSENTAMENTO DE FORROPACOTE DA EUCATEX, PADRAO LISO, MONTADO COM PERFIS APARENTES DE ACO PRE-PINTADO.</v>
          </cell>
          <cell r="C1450" t="str">
            <v>m2</v>
          </cell>
          <cell r="D1450">
            <v>50.23</v>
          </cell>
          <cell r="E1450">
            <v>38.64</v>
          </cell>
        </row>
        <row r="1451">
          <cell r="A1451" t="str">
            <v/>
          </cell>
        </row>
        <row r="1452">
          <cell r="A1452" t="str">
            <v>12.02.020</v>
          </cell>
          <cell r="B1452" t="str">
            <v>FORNECIMENTO E ASSENTAMENTO DE FORROPACOTE DA EUCATEX, PADRAO LISO, MONTADO COM PERFIS APARENTES DE ALUMINIO ANODIZADO.</v>
          </cell>
          <cell r="C1452" t="str">
            <v>m2</v>
          </cell>
          <cell r="D1452">
            <v>53.09</v>
          </cell>
          <cell r="E1452">
            <v>40.840000000000003</v>
          </cell>
        </row>
        <row r="1453">
          <cell r="A1453" t="str">
            <v/>
          </cell>
        </row>
        <row r="1454">
          <cell r="A1454" t="str">
            <v>12.03.011</v>
          </cell>
          <cell r="B1454" t="str">
            <v>FORNECIMENTO E INSTALAÇÃO DE FORRO DE PVC COM RÉGUAS DE 100X6000MM, ENCAIXADOS ENTRE SI E FIXADOS COM ESTRUTURA AUXILIAR GALVANIZADA E ARAME GALVANIZADO, INCLUINDO ARREMATE EM PVC.</v>
          </cell>
          <cell r="C1454" t="str">
            <v>m2</v>
          </cell>
          <cell r="D1454">
            <v>35</v>
          </cell>
          <cell r="E1454">
            <v>26.93</v>
          </cell>
        </row>
        <row r="1455">
          <cell r="A1455" t="str">
            <v/>
          </cell>
        </row>
        <row r="1456">
          <cell r="A1456" t="str">
            <v>12.03.020</v>
          </cell>
          <cell r="B1456" t="str">
            <v>REINSTALAÇÃO DE FORRO EM PVC, EXISTENTE.</v>
          </cell>
          <cell r="C1456" t="str">
            <v>m2</v>
          </cell>
          <cell r="D1456">
            <v>11.12</v>
          </cell>
          <cell r="E1456">
            <v>8.56</v>
          </cell>
        </row>
        <row r="1457">
          <cell r="A1457" t="str">
            <v/>
          </cell>
        </row>
        <row r="1458">
          <cell r="A1458" t="str">
            <v>12.04.011</v>
          </cell>
          <cell r="B1458" t="str">
            <v>FORRO COM TÁBUAS DE 10X1CM, FIXADA EM CAIBROS DE 5X6CM ESPAÇADO DE 50CM.</v>
          </cell>
          <cell r="C1458" t="str">
            <v>m2</v>
          </cell>
          <cell r="D1458">
            <v>86.67</v>
          </cell>
          <cell r="E1458">
            <v>66.67</v>
          </cell>
        </row>
        <row r="1459">
          <cell r="A1459" t="str">
            <v/>
          </cell>
        </row>
        <row r="1460">
          <cell r="A1460" t="str">
            <v>12.05.010</v>
          </cell>
          <cell r="B1460" t="str">
            <v>FORNECIMENTO E INSTALAÇÃO DE FORRO ACÚSTICO EM FIBRA MINERAL (MARCA ARMSTRONG - LINHA ENCORE OU SIMILAR), EM PERFIS TIPO "T" DE AÇO GALVANIZADO COM PINTURA A BASE DE POLIÉSTER.</v>
          </cell>
          <cell r="C1460" t="str">
            <v>m2</v>
          </cell>
          <cell r="D1460">
            <v>61.16</v>
          </cell>
          <cell r="E1460">
            <v>47.05</v>
          </cell>
        </row>
        <row r="1461">
          <cell r="A1461" t="str">
            <v/>
          </cell>
        </row>
        <row r="1462">
          <cell r="A1462" t="str">
            <v>13.00.000</v>
          </cell>
          <cell r="B1462" t="str">
            <v>PISOS</v>
          </cell>
        </row>
        <row r="1463">
          <cell r="A1463" t="str">
            <v/>
          </cell>
        </row>
        <row r="1464">
          <cell r="A1464" t="str">
            <v>13.01.010</v>
          </cell>
          <cell r="B1464" t="str">
            <v>LASTRO DE PISO COM 10,0 CM DE ESPESSURA EM CONCRETO 1:4:8.</v>
          </cell>
          <cell r="C1464" t="str">
            <v>m2</v>
          </cell>
          <cell r="D1464">
            <v>39.479999999999997</v>
          </cell>
          <cell r="E1464">
            <v>30.37</v>
          </cell>
        </row>
        <row r="1465">
          <cell r="A1465" t="str">
            <v/>
          </cell>
        </row>
        <row r="1466">
          <cell r="A1466" t="str">
            <v>13.01.020</v>
          </cell>
          <cell r="B1466" t="str">
            <v>LASTRO DE PISO COM A UTILIZACAO DE ADITIVO IMPERMEABILIZANTE - SIKA 1, COM 10,0 CM DE ESPESSURA EM CONCRETO 1:4:8.</v>
          </cell>
          <cell r="C1466" t="str">
            <v>m2</v>
          </cell>
          <cell r="D1466">
            <v>57.99</v>
          </cell>
          <cell r="E1466">
            <v>44.61</v>
          </cell>
        </row>
        <row r="1467">
          <cell r="A1467" t="str">
            <v/>
          </cell>
        </row>
        <row r="1468">
          <cell r="A1468" t="str">
            <v>13.01.030</v>
          </cell>
          <cell r="B1468" t="str">
            <v>LASTRO DE PISO COM 5,0 CM DE ESPESSURA EM CONCRETO 1:4:8.</v>
          </cell>
          <cell r="C1468" t="str">
            <v>m2</v>
          </cell>
          <cell r="D1468">
            <v>21.24</v>
          </cell>
          <cell r="E1468">
            <v>16.34</v>
          </cell>
        </row>
        <row r="1469">
          <cell r="A1469" t="str">
            <v/>
          </cell>
        </row>
        <row r="1470">
          <cell r="A1470" t="str">
            <v>13.01.040</v>
          </cell>
          <cell r="B1470" t="str">
            <v>LASTRO DE PISO , COM A UTILIZACAO DE ADITIVO IMPERMEABILIZANTE - SIKA 1, COM 5,0 CM DE ESPESSURA EM CONCRETO 1:4:8.</v>
          </cell>
          <cell r="C1470" t="str">
            <v>m2</v>
          </cell>
          <cell r="D1470">
            <v>30.49</v>
          </cell>
          <cell r="E1470">
            <v>23.46</v>
          </cell>
        </row>
        <row r="1471">
          <cell r="A1471" t="str">
            <v/>
          </cell>
        </row>
        <row r="1472">
          <cell r="A1472" t="str">
            <v>13.02.010</v>
          </cell>
          <cell r="B1472" t="str">
            <v>REGULARIZACAO DE CONTRA-PISO PARA REVESTIMENTO DE PISOS COM TACOS, ALCATIFAS, PAVIFLEX, ETC. EMPREGANDO ARGAMASSA DE CIMENTO E AREIA NO TRACO 1:4, COM 3,0 CM DE ESPESSURA.</v>
          </cell>
          <cell r="C1472" t="str">
            <v>m2</v>
          </cell>
          <cell r="D1472">
            <v>20.03</v>
          </cell>
          <cell r="E1472">
            <v>15.41</v>
          </cell>
        </row>
        <row r="1473">
          <cell r="A1473" t="str">
            <v/>
          </cell>
        </row>
        <row r="1474">
          <cell r="A1474" t="str">
            <v>13.02.015</v>
          </cell>
          <cell r="B1474" t="str">
            <v>ESTANHAMENTO DE PISO UTILIZANDO PASTA DE CIMENTO.</v>
          </cell>
          <cell r="C1474" t="str">
            <v>m2</v>
          </cell>
          <cell r="D1474">
            <v>1.69</v>
          </cell>
          <cell r="E1474">
            <v>1.3</v>
          </cell>
        </row>
        <row r="1475">
          <cell r="A1475" t="str">
            <v/>
          </cell>
        </row>
        <row r="1476">
          <cell r="A1476" t="str">
            <v>13.03.010</v>
          </cell>
          <cell r="B1476" t="str">
            <v>PISO CIMENTADO COM ARGAMASSA DE CIMENTO E AREIA NO TRACO 1:3, COM 2,0 CM DE ESPESSURA, E COM ACABAMENTO LISO.</v>
          </cell>
          <cell r="C1476" t="str">
            <v>m2</v>
          </cell>
          <cell r="D1476">
            <v>21.95</v>
          </cell>
          <cell r="E1476">
            <v>16.89</v>
          </cell>
        </row>
        <row r="1477">
          <cell r="A1477" t="str">
            <v/>
          </cell>
        </row>
        <row r="1478">
          <cell r="A1478" t="str">
            <v>13.03.020</v>
          </cell>
          <cell r="B1478" t="str">
            <v>PISO CIMENTADO COM ARGAMASSA DE CIMENTO E AREIA NO TRACO 1:3, COM 2,0 CM DE ESPESSURA E JUNTAS DE VIDRO FORMANDO QUADROS DE 1,0 X 1,0 M, E COM ACABAMENTO LISO.</v>
          </cell>
          <cell r="C1478" t="str">
            <v>m2</v>
          </cell>
          <cell r="D1478">
            <v>25.2</v>
          </cell>
          <cell r="E1478">
            <v>19.39</v>
          </cell>
        </row>
        <row r="1479">
          <cell r="A1479" t="str">
            <v/>
          </cell>
        </row>
        <row r="1480">
          <cell r="A1480" t="str">
            <v>13.03.030</v>
          </cell>
          <cell r="B1480" t="str">
            <v>PISO CIMENTADO COM ARGAMASSA DE CIMENTO E AREIA NO TRACO 1:3 , COM 2,0 CM DE ESPESSURA E JUNTAS DE MADEIRA FORMANDO QUADROS DE 2,0 X 2,0 M, E COM ACABAMENTO LISO.</v>
          </cell>
          <cell r="C1480" t="str">
            <v>m2</v>
          </cell>
          <cell r="D1480">
            <v>24.24</v>
          </cell>
          <cell r="E1480">
            <v>18.649999999999999</v>
          </cell>
        </row>
        <row r="1481">
          <cell r="A1481" t="str">
            <v/>
          </cell>
        </row>
        <row r="1482">
          <cell r="A1482" t="str">
            <v>13.03.040</v>
          </cell>
          <cell r="B1482" t="str">
            <v>PISO CIMENTADO COM ARGAMASSA DE CIMENTO E AREIA NO TRACO 1:4 , COM 1,5 CM DE ESPESSURA E COM ACABAMENTO LISO.</v>
          </cell>
          <cell r="C1482" t="str">
            <v>m2</v>
          </cell>
          <cell r="D1482">
            <v>19.309999999999999</v>
          </cell>
          <cell r="E1482">
            <v>14.86</v>
          </cell>
        </row>
        <row r="1483">
          <cell r="A1483" t="str">
            <v/>
          </cell>
        </row>
        <row r="1484">
          <cell r="A1484" t="str">
            <v>13.03.051</v>
          </cell>
          <cell r="B1484" t="str">
            <v>PISO CIMENTADO COM ARGAMASSA DE CIMENTO E AREIA NO TRAÇO 1:4, COM 1,5CM DE ESPESSURA E JUNTAS DE PLÁSTICO RETA DE 20X3MM FORMANDO QUADROS DE 2,00X2,00M, E COM ACABAMENTO LISO.</v>
          </cell>
          <cell r="C1484" t="str">
            <v>m2</v>
          </cell>
          <cell r="D1484">
            <v>25.11</v>
          </cell>
          <cell r="E1484">
            <v>19.32</v>
          </cell>
        </row>
        <row r="1485">
          <cell r="A1485" t="str">
            <v/>
          </cell>
        </row>
        <row r="1486">
          <cell r="A1486" t="str">
            <v>13.03.052</v>
          </cell>
          <cell r="B1486" t="str">
            <v>PISO CIMENTADO ÁSPERO PARA CALÇADAS TRAÇO 1:4, ESPESSURA 2CM.</v>
          </cell>
          <cell r="C1486" t="str">
            <v>m2</v>
          </cell>
          <cell r="D1486">
            <v>19.53</v>
          </cell>
          <cell r="E1486">
            <v>15.03</v>
          </cell>
        </row>
        <row r="1487">
          <cell r="A1487" t="str">
            <v/>
          </cell>
        </row>
        <row r="1488">
          <cell r="A1488" t="str">
            <v>13.03.060</v>
          </cell>
          <cell r="B1488" t="str">
            <v>PISO EM LENCOL DE GRANITO ARTIFICIAL ( MARMORITE ) COM JUNTAS DE VIDRO, FORMANDO QUADROS DE 1,0 X 1,0 M, NA COR BRANCA. (OBS. DA SE: PREÇO INCLUSIVE COM REGULARIZAÇÃO)</v>
          </cell>
          <cell r="C1488" t="str">
            <v>m2</v>
          </cell>
          <cell r="D1488">
            <v>67.78</v>
          </cell>
          <cell r="E1488">
            <v>52.14</v>
          </cell>
        </row>
        <row r="1489">
          <cell r="A1489" t="str">
            <v/>
          </cell>
        </row>
        <row r="1490">
          <cell r="A1490" t="str">
            <v>13.03.070</v>
          </cell>
          <cell r="B1490" t="str">
            <v>PISO EM LENCOL DE GRANITO ARTIFICIAL ( MARMORITE ) COM JUNTAS DE VIDRO, FORMANDO QUADROS DE 1,0 X 1,0 M, NA COR CINZA. (OBS. DA SE: PREÇO INCLUSIVE COM REGULARIZAÇÃO)</v>
          </cell>
          <cell r="C1490" t="str">
            <v>m2</v>
          </cell>
          <cell r="D1490">
            <v>53.53</v>
          </cell>
          <cell r="E1490">
            <v>41.18</v>
          </cell>
        </row>
        <row r="1491">
          <cell r="A1491" t="str">
            <v/>
          </cell>
        </row>
        <row r="1492">
          <cell r="A1492" t="str">
            <v>13.03.080</v>
          </cell>
          <cell r="B1492" t="str">
            <v>PISO EM LENCOL DE GRANITO ARTIFICIAL ( MARMORITE ) COM JUNTAS DE VIDRO, FORMANDO QUADROS DE 1,0 X 1,0 M, NA COR PRETA OU VERMELHA. (OBS. DA SE: PREÇO INCLUSIVE COM REGULARIZAÇÃO)</v>
          </cell>
          <cell r="C1492" t="str">
            <v>m2</v>
          </cell>
          <cell r="D1492">
            <v>60.29</v>
          </cell>
          <cell r="E1492">
            <v>46.38</v>
          </cell>
        </row>
        <row r="1493">
          <cell r="A1493" t="str">
            <v/>
          </cell>
        </row>
        <row r="1494">
          <cell r="A1494" t="str">
            <v>13.03.090</v>
          </cell>
          <cell r="B1494" t="str">
            <v>PISO EM LENCOL DE GRANITO ARTIFICIAL ( MARMORITE ) COM JUNTAS DE PLASTICO , FORMANDO QUADROS DE 1,0 X 1,0 M, NA COR BRANCA. (OBS. DA SE: PREÇO INCLUSIVE COM REGULARIZAÇÃO)</v>
          </cell>
          <cell r="C1494" t="str">
            <v>m2</v>
          </cell>
          <cell r="D1494">
            <v>68.95</v>
          </cell>
          <cell r="E1494">
            <v>53.04</v>
          </cell>
        </row>
        <row r="1495">
          <cell r="A1495" t="str">
            <v/>
          </cell>
        </row>
        <row r="1496">
          <cell r="A1496" t="str">
            <v>13.03.100</v>
          </cell>
          <cell r="B1496" t="str">
            <v>PISO EM LENCOL DE GRANITO ARTIFICIAL ( MARMORITE ) COM JUNTAS DE PLASTICO , FORMANDO QUADROS DE 1,0 X 1,0 M, NA COR CINZA. (OBS. DA SE: PREÇO INCLUSIVE COM REGULARIZAÇÃO)</v>
          </cell>
          <cell r="C1496" t="str">
            <v>m2</v>
          </cell>
          <cell r="D1496">
            <v>54.7</v>
          </cell>
          <cell r="E1496">
            <v>42.08</v>
          </cell>
        </row>
        <row r="1497">
          <cell r="A1497" t="str">
            <v/>
          </cell>
        </row>
        <row r="1498">
          <cell r="A1498" t="str">
            <v>13.03.110</v>
          </cell>
          <cell r="B1498" t="str">
            <v>PISO EM LENCOL DE GRANITO ARTIFICIAL ( MARMORITE ) COM JUNTAS DE PLASTICO , FORMANDO QUADROS DE 1,0 X 1,0 M,NA COR PRETA OU VERMELHA. (OBS. DA SE: PREÇO INCLUSIVE COM REGULARIZAÇÃO)</v>
          </cell>
          <cell r="C1498" t="str">
            <v>m2</v>
          </cell>
          <cell r="D1498">
            <v>61.46</v>
          </cell>
          <cell r="E1498">
            <v>47.28</v>
          </cell>
        </row>
        <row r="1499">
          <cell r="A1499" t="str">
            <v/>
          </cell>
        </row>
        <row r="1500">
          <cell r="A1500" t="str">
            <v>13.03.121</v>
          </cell>
          <cell r="B1500" t="str">
            <v>LIXAMENTO E POLIMENTO COM ESMERILHADEIRA EM PISO GRANILITE EXISTENTE, PARA ÁREA ACIMA DE 50M2.</v>
          </cell>
          <cell r="C1500" t="str">
            <v>m2</v>
          </cell>
          <cell r="D1500">
            <v>7.8</v>
          </cell>
          <cell r="E1500">
            <v>6</v>
          </cell>
        </row>
        <row r="1501">
          <cell r="A1501" t="str">
            <v/>
          </cell>
        </row>
        <row r="1502">
          <cell r="A1502" t="str">
            <v>13.03.130</v>
          </cell>
          <cell r="B1502" t="str">
            <v>PISO CERAMICO COMUM,TIPO A, 20X20CM, PEI 3 ASSENTADO COM ARGAMASSA DE CIMENTO E AREIA NO TRACO 1:6, COM 2CM DE ESPESSURA INCLUSIVE REJUNTE.</v>
          </cell>
          <cell r="C1502" t="str">
            <v>m2</v>
          </cell>
          <cell r="D1502">
            <v>42.08</v>
          </cell>
          <cell r="E1502">
            <v>32.369999999999997</v>
          </cell>
        </row>
        <row r="1503">
          <cell r="A1503" t="str">
            <v/>
          </cell>
        </row>
        <row r="1504">
          <cell r="A1504" t="str">
            <v>13.03.140</v>
          </cell>
          <cell r="B1504" t="str">
            <v>PISO CERAMICO COMUM,TIPO A, 20X20CM, PEI 3 ASSENTADO COM ARGAMASSA PRE-FABRICADA DE CIMENTO COLANTE INCLUSIVE REJUNTE.</v>
          </cell>
          <cell r="C1504" t="str">
            <v>m2</v>
          </cell>
          <cell r="D1504">
            <v>27.69</v>
          </cell>
          <cell r="E1504">
            <v>21.3</v>
          </cell>
        </row>
        <row r="1505">
          <cell r="A1505" t="str">
            <v/>
          </cell>
        </row>
        <row r="1506">
          <cell r="A1506" t="str">
            <v>13.03.144</v>
          </cell>
          <cell r="B1506" t="str">
            <v>PISO CERÂMICO FABRICAÇÃO ELIANE CARGO PLUS - BONE, AD ( ANTIDERRAPANTE ), PEI 5, COM PLACAS DE 31X31CM E ESPESSURA DE 5MM, OU SIMILAR, ASSENTADAS COM ARGAMASSA PRÉ-FABRICADA DE CIMENTO COLANTE, INCLUSIVE REJUNTAMENTO COM JUNTAS DE 6MM.</v>
          </cell>
          <cell r="C1506" t="str">
            <v>m2</v>
          </cell>
          <cell r="D1506">
            <v>40.69</v>
          </cell>
          <cell r="E1506">
            <v>31.3</v>
          </cell>
        </row>
        <row r="1507">
          <cell r="A1507" t="str">
            <v/>
          </cell>
        </row>
        <row r="1508">
          <cell r="A1508" t="str">
            <v>13.03.150</v>
          </cell>
          <cell r="B1508" t="str">
            <v>PISO PAVIFLEX COM 2 MM DE ESPESSURA, SOBRE BASE REGULARIZADA JA PRONTA.</v>
          </cell>
          <cell r="C1508" t="str">
            <v>m2</v>
          </cell>
          <cell r="D1508">
            <v>55.95</v>
          </cell>
          <cell r="E1508">
            <v>43.04</v>
          </cell>
        </row>
        <row r="1509">
          <cell r="A1509" t="str">
            <v/>
          </cell>
        </row>
        <row r="1510">
          <cell r="A1510" t="str">
            <v>13.03.160</v>
          </cell>
          <cell r="B1510" t="str">
            <v>PISO PAVIFLEX COM 2 MM DE ESPESSURA, INCLUSIVE BASE REGULARIZADA DE ARGAMASSA DE CIMENTO E AREIA NO TRACO 1:4,COM 3,0 CM DE ESPESSURA.</v>
          </cell>
          <cell r="C1510" t="str">
            <v>m2</v>
          </cell>
          <cell r="D1510">
            <v>75.98</v>
          </cell>
          <cell r="E1510">
            <v>58.45</v>
          </cell>
        </row>
        <row r="1511">
          <cell r="A1511" t="str">
            <v/>
          </cell>
        </row>
        <row r="1512">
          <cell r="A1512" t="str">
            <v>13.03.170</v>
          </cell>
          <cell r="B1512" t="str">
            <v>PISO INDUSTRIAL DURBETON , KORODUR OU SIMILAR DE ALTA RESISTENCIA COM 8 MM DE ESPESSURA,COM JUNTAS DE PLASTICO FORMANDO QUADROS DE 1,0 X 1,0 M , NA COR CINZA NATURAL E COM ACABAMENTO DESEMPENADO, INCLUSIVE BASE REGULARIZADA.</v>
          </cell>
          <cell r="C1512" t="str">
            <v>m2</v>
          </cell>
          <cell r="D1512">
            <v>48.68</v>
          </cell>
          <cell r="E1512">
            <v>37.450000000000003</v>
          </cell>
        </row>
        <row r="1513">
          <cell r="A1513" t="str">
            <v/>
          </cell>
        </row>
        <row r="1514">
          <cell r="A1514" t="str">
            <v>13.03.180</v>
          </cell>
          <cell r="B1514" t="str">
            <v>PISO INDUSTRIAL DURBETON , KORODUR OU SIMILAR DE ALTA RESISTENCIA COM 8 MM DE ESPESSURA,COM JUNTAS DE PLASTICO FORMANDO QUADROS DE 1,0 X 1,0 M , NA COR CINZA NATURAL E COM ACABAMENTO LEVEMENTE RASPADO, INCLUSIVE BASE REGULARIZADA.</v>
          </cell>
          <cell r="C1514" t="str">
            <v>m2</v>
          </cell>
          <cell r="D1514">
            <v>57.62</v>
          </cell>
          <cell r="E1514">
            <v>44.33</v>
          </cell>
        </row>
        <row r="1515">
          <cell r="A1515" t="str">
            <v/>
          </cell>
        </row>
        <row r="1516">
          <cell r="A1516" t="str">
            <v>13.03.190</v>
          </cell>
          <cell r="B1516" t="str">
            <v>PISO INDUSTRIAL DURBETON , KORODUR OU SIMILAR DE ALTA RESISTENCIA COM 8 MM DE ESPESSURA,COM JUNTAS DE PLASTICO FORMANDO QUADROS DE 1,0 X 1,0 M , NA COR CINZA NATURAL E COM ACABAMENTO RASPADO POLIDO, INCLUSIVE BASE REGULARIZADA.</v>
          </cell>
          <cell r="C1516" t="str">
            <v>m2</v>
          </cell>
          <cell r="D1516">
            <v>63.57</v>
          </cell>
          <cell r="E1516">
            <v>48.9</v>
          </cell>
        </row>
        <row r="1517">
          <cell r="A1517" t="str">
            <v/>
          </cell>
        </row>
        <row r="1518">
          <cell r="A1518" t="str">
            <v>13.03.200</v>
          </cell>
          <cell r="B1518" t="str">
            <v>PISO INDUSTRIAL DURBETON , KORODUR OU SIMILAR DE ALTA RESISTENCIA COM 8 MM DE ESPESSURA,COM JUNTAS DE PLASTICO FORMANDO QUADROS DE 1,0 X 1,0 M , NA COR AMARELA, PRETA, MARROM OU VERMELHA E COM ACABAMENTO DESEMPENADO, INCLUSIVE BASE REGULARIZADA.</v>
          </cell>
          <cell r="C1518" t="str">
            <v>m2</v>
          </cell>
          <cell r="D1518">
            <v>52.19</v>
          </cell>
          <cell r="E1518">
            <v>40.15</v>
          </cell>
        </row>
        <row r="1519">
          <cell r="A1519" t="str">
            <v/>
          </cell>
        </row>
        <row r="1520">
          <cell r="A1520" t="str">
            <v>13.03.210</v>
          </cell>
          <cell r="B1520" t="str">
            <v>PISO INDUSTRIAL DURBETON , KORODUR OU SIMILAR DE ALTA RESISTENCIA COM 8 MM DE ESPESSURA,COM JUNTAS DE PLASTICO FORMANDO QUADROS DE 1,0 X 1,0 M , NA COR AMARELA, PRETA, MARROM OU VERMELHA E COM ACABAMENTO LEVEMENTE RASPADO, INCLUSIVE BASE REGULARIZADA.</v>
          </cell>
          <cell r="C1520" t="str">
            <v>m2</v>
          </cell>
          <cell r="D1520">
            <v>61.13</v>
          </cell>
          <cell r="E1520">
            <v>47.03</v>
          </cell>
        </row>
        <row r="1521">
          <cell r="A1521" t="str">
            <v/>
          </cell>
        </row>
        <row r="1522">
          <cell r="A1522" t="str">
            <v>13.03.220</v>
          </cell>
          <cell r="B1522" t="str">
            <v>PISO INDUSTRIAL DURBETON , KORODUR OU SIMILAR DE ALTA RESISTENCIA COM 8 MM DE ESPESSURA,COM JUNTAS DE PLASTICO FORMANDO QUADROS DE 1,0 X 1,0 M , NA COR AMARELA, PRETA, MARROM OU VERMELHA E COM ACABAMENTO RASPADO POLIDO, INCLUSIVE BASE REGULARIZADA.</v>
          </cell>
          <cell r="C1522" t="str">
            <v>m2</v>
          </cell>
          <cell r="D1522">
            <v>67.08</v>
          </cell>
          <cell r="E1522">
            <v>51.6</v>
          </cell>
        </row>
        <row r="1523">
          <cell r="A1523" t="str">
            <v/>
          </cell>
        </row>
        <row r="1524">
          <cell r="A1524" t="str">
            <v>13.03.230</v>
          </cell>
          <cell r="B1524" t="str">
            <v>PISO INDUSTRIAL DURBETON , KORODUR OU SIMILAR DE ALTA RESISTENCIA COM 8 MM DE ESPESSURA,COM JUNTAS DE PLASTICO FORMANDO QUADROS DE 1,0 X 1,0 M, NA COR VERDE E COM ACABAMENTO DESEMPENADO, INCLUSIVE BASE REGULARIZADA.</v>
          </cell>
          <cell r="C1524" t="str">
            <v>m2</v>
          </cell>
          <cell r="D1524">
            <v>56.09</v>
          </cell>
          <cell r="E1524">
            <v>43.15</v>
          </cell>
        </row>
        <row r="1525">
          <cell r="A1525" t="str">
            <v/>
          </cell>
        </row>
        <row r="1526">
          <cell r="A1526" t="str">
            <v>13.03.240</v>
          </cell>
          <cell r="B1526" t="str">
            <v>PISO INDUSTRIAL DURBETON , KORODUR OU SIMILAR DE ALTA RESISTENCIA COM 8 MM DE ESPESSURA,COM JUNTAS DE PLASTICO FORMANDO QUADROS DE 1,0 X 1,0 M, NA COR VERDE E COM ACABAMENTO LEVEMENTE RASPADO, INCLUSIVE BASE REGULARIZADA.</v>
          </cell>
          <cell r="C1526" t="str">
            <v>m2</v>
          </cell>
          <cell r="D1526">
            <v>65.03</v>
          </cell>
          <cell r="E1526">
            <v>50.03</v>
          </cell>
        </row>
        <row r="1527">
          <cell r="A1527" t="str">
            <v/>
          </cell>
        </row>
        <row r="1528">
          <cell r="A1528" t="str">
            <v>13.03.250</v>
          </cell>
          <cell r="B1528" t="str">
            <v>PISO INDUSTRIAL DURBETON , KORODUR OU SIMILAR DE ALTA RESISTENCIA COM 8 MM DE ESPESSURA,COM JUNTAS DE PLASTICO FORMANDO QUADROS DE 1,0 X 1,0 M , NA COR VERDE E COM ACABAMENTO RASPADO POLIDO, INCLUSIVE BASE REGULARIZADA.</v>
          </cell>
          <cell r="C1528" t="str">
            <v>m2</v>
          </cell>
          <cell r="D1528">
            <v>70.98</v>
          </cell>
          <cell r="E1528">
            <v>54.6</v>
          </cell>
        </row>
        <row r="1529">
          <cell r="A1529" t="str">
            <v/>
          </cell>
        </row>
        <row r="1530">
          <cell r="A1530" t="str">
            <v>13.06.010</v>
          </cell>
          <cell r="B1530" t="str">
            <v>PISO EM ARDÓSIA COM PLACAS DE 30X30CM, ESP. 8MM, ASSENTADA COM ARGAMASSA PRÉ-FABRICADA DE CIMENTO COLANTE, INCLUSIVE REJUNTAMENTO COM JUNTAS DE 5MM.</v>
          </cell>
          <cell r="C1530" t="str">
            <v>m2</v>
          </cell>
          <cell r="D1530">
            <v>36.68</v>
          </cell>
          <cell r="E1530">
            <v>28.22</v>
          </cell>
        </row>
        <row r="1531">
          <cell r="A1531" t="str">
            <v/>
          </cell>
        </row>
        <row r="1532">
          <cell r="A1532" t="str">
            <v>14.00.000</v>
          </cell>
          <cell r="B1532" t="str">
            <v>RODAPES,SOLEIRAS,DEGRAUS E CORRIMAOS</v>
          </cell>
        </row>
        <row r="1533">
          <cell r="A1533" t="str">
            <v/>
          </cell>
        </row>
        <row r="1534">
          <cell r="A1534" t="str">
            <v>14.01.030</v>
          </cell>
          <cell r="B1534" t="str">
            <v>RODAPE DE GRANITO ARTIFICIAL (MARMORITE) COM 10 CM DE ALTURA, NA COR BRANCA.</v>
          </cell>
          <cell r="C1534" t="str">
            <v>m</v>
          </cell>
          <cell r="D1534">
            <v>20.260000000000002</v>
          </cell>
          <cell r="E1534">
            <v>15.59</v>
          </cell>
        </row>
        <row r="1535">
          <cell r="A1535" t="str">
            <v/>
          </cell>
        </row>
        <row r="1536">
          <cell r="A1536" t="str">
            <v>14.01.040</v>
          </cell>
          <cell r="B1536" t="str">
            <v>RODAPE DE GRANITO ARTIFICIAL (MARMORITE) COM 10 CM DE ALTURA, NA COR CINZA.</v>
          </cell>
          <cell r="C1536" t="str">
            <v>m</v>
          </cell>
          <cell r="D1536">
            <v>18.829999999999998</v>
          </cell>
          <cell r="E1536">
            <v>14.49</v>
          </cell>
        </row>
        <row r="1537">
          <cell r="A1537" t="str">
            <v/>
          </cell>
        </row>
        <row r="1538">
          <cell r="A1538" t="str">
            <v>14.01.050</v>
          </cell>
          <cell r="B1538" t="str">
            <v>RODAPE DE GRANITO ARTIFICIAL (MARMORITE) COM 10 CM DE ALTURA, NA COR PRETA OU VERMELHA.</v>
          </cell>
          <cell r="C1538" t="str">
            <v>m</v>
          </cell>
          <cell r="D1538">
            <v>19.510000000000002</v>
          </cell>
          <cell r="E1538">
            <v>15.01</v>
          </cell>
        </row>
        <row r="1539">
          <cell r="A1539" t="str">
            <v/>
          </cell>
        </row>
        <row r="1540">
          <cell r="A1540" t="str">
            <v>14.01.060</v>
          </cell>
          <cell r="B1540" t="str">
            <v>RODAPE DE PAVIFLEX APLICADO SOBRE REVESTIMENTO DE ARGAMASSA DE CIMENTO E AREIA NO TRACO 1:3.</v>
          </cell>
          <cell r="C1540" t="str">
            <v>m</v>
          </cell>
          <cell r="D1540">
            <v>18.79</v>
          </cell>
          <cell r="E1540">
            <v>14.46</v>
          </cell>
        </row>
        <row r="1541">
          <cell r="A1541" t="str">
            <v/>
          </cell>
        </row>
        <row r="1542">
          <cell r="A1542" t="str">
            <v>14.01.070</v>
          </cell>
          <cell r="B1542" t="str">
            <v>RODAPE DE ARGAMASSA DE ALTA RESISTENCIA DURBETON,KORODUR OU SIMILAR, COM 10,0 CM DE ALTURA NA COR CINZA NATURAL E COM ACABAMENTO RASPADO.</v>
          </cell>
          <cell r="C1542" t="str">
            <v>m</v>
          </cell>
          <cell r="D1542">
            <v>19.329999999999998</v>
          </cell>
          <cell r="E1542">
            <v>14.87</v>
          </cell>
        </row>
        <row r="1543">
          <cell r="A1543" t="str">
            <v/>
          </cell>
        </row>
        <row r="1544">
          <cell r="A1544" t="str">
            <v>14.01.080</v>
          </cell>
          <cell r="B1544" t="str">
            <v>RODAPE DE ARGAMASSA DE ALTA RESISTENCIA DURBETON,KORODUR OU SIMILAR, COM 10,0 CM DE ALTURA NA COR AMARELA, PRETA, MARROM OU VERMELHA E COM ACABAMENTO RASPADO.</v>
          </cell>
          <cell r="C1544" t="str">
            <v>m</v>
          </cell>
          <cell r="D1544">
            <v>20.73</v>
          </cell>
          <cell r="E1544">
            <v>15.95</v>
          </cell>
        </row>
        <row r="1545">
          <cell r="A1545" t="str">
            <v/>
          </cell>
        </row>
        <row r="1546">
          <cell r="A1546" t="str">
            <v>14.01.090</v>
          </cell>
          <cell r="B1546" t="str">
            <v>RODAPE DE ARGAMASSA DE ALTA RESISTENCIA DURBETON,KORODUR OU SIMILAR, COM 10,0 CM DE ALTURA NA COR VERDE E COM ACABAMENTO RASPADO.</v>
          </cell>
          <cell r="C1546" t="str">
            <v>m</v>
          </cell>
          <cell r="D1546">
            <v>22.29</v>
          </cell>
          <cell r="E1546">
            <v>17.149999999999999</v>
          </cell>
        </row>
        <row r="1547">
          <cell r="A1547" t="str">
            <v/>
          </cell>
        </row>
        <row r="1548">
          <cell r="A1548" t="str">
            <v>14.02.010</v>
          </cell>
          <cell r="B1548" t="str">
            <v>SOLEIRA EM CIMENTADO DE 15 CM DE LARGURA.</v>
          </cell>
          <cell r="C1548" t="str">
            <v>m</v>
          </cell>
          <cell r="D1548">
            <v>3.48</v>
          </cell>
          <cell r="E1548">
            <v>2.68</v>
          </cell>
        </row>
        <row r="1549">
          <cell r="A1549" t="str">
            <v/>
          </cell>
        </row>
        <row r="1550">
          <cell r="A1550" t="str">
            <v>14.02.020</v>
          </cell>
          <cell r="B1550" t="str">
            <v>SOLEIRA DE GRANITO ARTIFICIAL (MARMORITE) COM 15 CM DE LARGURA, NA COR BRANCA.</v>
          </cell>
          <cell r="C1550" t="str">
            <v>m</v>
          </cell>
          <cell r="D1550">
            <v>18.39</v>
          </cell>
          <cell r="E1550">
            <v>14.15</v>
          </cell>
        </row>
        <row r="1551">
          <cell r="A1551" t="str">
            <v/>
          </cell>
        </row>
        <row r="1552">
          <cell r="A1552" t="str">
            <v>14.02.030</v>
          </cell>
          <cell r="B1552" t="str">
            <v>SOLEIRA DE GRANITO ARTIFICIAL (MARMORITE) COM 15 CM DE LARGURA, NA COR CINZA.</v>
          </cell>
          <cell r="C1552" t="str">
            <v>m</v>
          </cell>
          <cell r="D1552">
            <v>16.260000000000002</v>
          </cell>
          <cell r="E1552">
            <v>12.51</v>
          </cell>
        </row>
        <row r="1553">
          <cell r="A1553" t="str">
            <v/>
          </cell>
        </row>
        <row r="1554">
          <cell r="A1554" t="str">
            <v>14.02.040</v>
          </cell>
          <cell r="B1554" t="str">
            <v>SOLEIRA DE GRANITO ARTIFICIAL (MARMORITE) COM 15 CM DE LARGURA, NA COR PRETA OU VERMELHA.</v>
          </cell>
          <cell r="C1554" t="str">
            <v>m</v>
          </cell>
          <cell r="D1554">
            <v>17.29</v>
          </cell>
          <cell r="E1554">
            <v>13.3</v>
          </cell>
        </row>
        <row r="1555">
          <cell r="A1555" t="str">
            <v/>
          </cell>
        </row>
        <row r="1556">
          <cell r="A1556" t="str">
            <v>14.02.050</v>
          </cell>
          <cell r="B1556" t="str">
            <v>SOLEIRA DE ARGAMASSA DE ALTA RESISTENCIA DURBETON , KORODUR OU SIMILAR , COM 10,0 CM DE LARGURA, NA COR CINZA NATURAL E COM ACABAMENTO RASPADO.</v>
          </cell>
          <cell r="C1556" t="str">
            <v>m</v>
          </cell>
          <cell r="D1556">
            <v>13.8</v>
          </cell>
          <cell r="E1556">
            <v>10.62</v>
          </cell>
        </row>
        <row r="1557">
          <cell r="A1557" t="str">
            <v/>
          </cell>
        </row>
        <row r="1558">
          <cell r="A1558" t="str">
            <v>14.02.060</v>
          </cell>
          <cell r="B1558" t="str">
            <v>SOLEIRA DE ARGAMASSA DE ALTA RESISTENCIA DURBETON , KORODUR OU SIMILAR , COM 10,0 CM DE LARGURA , NA COR AMARELA , PRETA , MARROM OU VERMELHA E COM ACABAMENTO RASPADO.</v>
          </cell>
          <cell r="C1558" t="str">
            <v>m</v>
          </cell>
          <cell r="D1558">
            <v>14.15</v>
          </cell>
          <cell r="E1558">
            <v>10.89</v>
          </cell>
        </row>
        <row r="1559">
          <cell r="A1559" t="str">
            <v/>
          </cell>
        </row>
        <row r="1560">
          <cell r="A1560" t="str">
            <v>14.02.070</v>
          </cell>
          <cell r="B1560" t="str">
            <v>SOLEIRA DE ARGAMASSA DE ALTA RESISTENCIA DURBETON , KORODUR OU SIMILAR , COM 10,0 CM DE LARGURA, NA COR VERDE E COM ACABAMENTO RASPADO.</v>
          </cell>
          <cell r="C1560" t="str">
            <v>m</v>
          </cell>
          <cell r="D1560">
            <v>14.54</v>
          </cell>
          <cell r="E1560">
            <v>11.19</v>
          </cell>
        </row>
        <row r="1561">
          <cell r="A1561" t="str">
            <v/>
          </cell>
        </row>
        <row r="1562">
          <cell r="A1562" t="str">
            <v>14.03.010</v>
          </cell>
          <cell r="B1562" t="str">
            <v>DEGRAU DE ESCADA COM 30,0 CM, EM GRANITO ARTIFICIAL (MARMORITE) , NA COR BRANCA E ESPELHO COM 20,0 CM.</v>
          </cell>
          <cell r="C1562" t="str">
            <v>m</v>
          </cell>
          <cell r="D1562">
            <v>49.99</v>
          </cell>
          <cell r="E1562">
            <v>38.46</v>
          </cell>
        </row>
        <row r="1563">
          <cell r="A1563" t="str">
            <v/>
          </cell>
        </row>
        <row r="1564">
          <cell r="A1564" t="str">
            <v>14.03.020</v>
          </cell>
          <cell r="B1564" t="str">
            <v>DEGRAU DE ESCADA COM 30,0 CM, EM GRANITO ARTIFICIAL (MARMORITE) , NA COR CINZA E ESPELHO COM 20,0 CM.</v>
          </cell>
          <cell r="C1564" t="str">
            <v>m</v>
          </cell>
          <cell r="D1564">
            <v>42.87</v>
          </cell>
          <cell r="E1564">
            <v>32.979999999999997</v>
          </cell>
        </row>
        <row r="1565">
          <cell r="A1565" t="str">
            <v/>
          </cell>
        </row>
        <row r="1566">
          <cell r="A1566" t="str">
            <v>14.03.030</v>
          </cell>
          <cell r="B1566" t="str">
            <v>DEGRAU DE ESCADA COM 30,0 CM, EM GRANITO ARTIFICIAL (MARMORITE), NA COR PRETA OU VERMELHA E ESPELHO COM 20,0 CM.</v>
          </cell>
          <cell r="C1566" t="str">
            <v>m</v>
          </cell>
          <cell r="D1566">
            <v>46.25</v>
          </cell>
          <cell r="E1566">
            <v>35.58</v>
          </cell>
        </row>
        <row r="1567">
          <cell r="A1567" t="str">
            <v/>
          </cell>
        </row>
        <row r="1568">
          <cell r="A1568" t="str">
            <v>14.03.040</v>
          </cell>
          <cell r="B1568" t="str">
            <v>DEGRAU DE ESCADA COM 30,0 CM, EM ARGAMASSA DE ALTA RESISTENCIA DURBETON,KORODUR OU SIMILAR, E ESPELHO COM 20,0 CM, NA COR CINZA NATURAL E COM ACABAMENTO RASPADO.</v>
          </cell>
          <cell r="C1568" t="str">
            <v>m</v>
          </cell>
          <cell r="D1568">
            <v>50.98</v>
          </cell>
          <cell r="E1568">
            <v>39.22</v>
          </cell>
        </row>
        <row r="1569">
          <cell r="A1569" t="str">
            <v/>
          </cell>
        </row>
        <row r="1570">
          <cell r="A1570" t="str">
            <v>14.03.050</v>
          </cell>
          <cell r="B1570" t="str">
            <v>DEGRAU DE ESCADA COM 30,0 CM, EM ARGAMASSA DE ALTA RESISTENCIA DURBETON,KORODUR OU SIMILAR, E ESPELHO COM 20,0 CM, NA COR AMARELA, PRETA, MARROM OU VERMELHA E COM ACABAMENTO RASPADO.</v>
          </cell>
          <cell r="C1570" t="str">
            <v>m</v>
          </cell>
          <cell r="D1570">
            <v>54.49</v>
          </cell>
          <cell r="E1570">
            <v>41.92</v>
          </cell>
        </row>
        <row r="1571">
          <cell r="A1571" t="str">
            <v/>
          </cell>
        </row>
        <row r="1572">
          <cell r="A1572" t="str">
            <v>14.03.060</v>
          </cell>
          <cell r="B1572" t="str">
            <v>DEGRAU DE ESCADA COM 30,0 CM, EM ARGAMASSA DE ALTA RESISTENCIA DURBETON,KORODUR OU SIMILAR, E ESPELHO COM 20,0 CM , NA COR VERDE E COM ACABAMENTO RASPADO.</v>
          </cell>
          <cell r="C1572" t="str">
            <v>m</v>
          </cell>
          <cell r="D1572">
            <v>58.39</v>
          </cell>
          <cell r="E1572">
            <v>44.92</v>
          </cell>
        </row>
        <row r="1573">
          <cell r="A1573" t="str">
            <v/>
          </cell>
        </row>
        <row r="1574">
          <cell r="A1574" t="str">
            <v>14.04.010</v>
          </cell>
          <cell r="B1574" t="str">
            <v>CORRIMAO DE GRANITO ARTIFICIAL(MARMORITE) COM 15 CM DE LARGURA, NA COR BRANCA.</v>
          </cell>
          <cell r="C1574" t="str">
            <v>m</v>
          </cell>
          <cell r="D1574">
            <v>41.99</v>
          </cell>
          <cell r="E1574">
            <v>32.299999999999997</v>
          </cell>
        </row>
        <row r="1575">
          <cell r="A1575" t="str">
            <v/>
          </cell>
        </row>
        <row r="1576">
          <cell r="A1576" t="str">
            <v>14.04.020</v>
          </cell>
          <cell r="B1576" t="str">
            <v>CORRIMAO DE GRANITO ARTIFICIAL(MARMORITE) COM 15 CM DE LARGURA, NA COR CINZA.</v>
          </cell>
          <cell r="C1576" t="str">
            <v>m</v>
          </cell>
          <cell r="D1576">
            <v>38.42</v>
          </cell>
          <cell r="E1576">
            <v>29.56</v>
          </cell>
        </row>
        <row r="1577">
          <cell r="A1577" t="str">
            <v/>
          </cell>
        </row>
        <row r="1578">
          <cell r="A1578" t="str">
            <v>14.04.030</v>
          </cell>
          <cell r="B1578" t="str">
            <v>CORRIMAO DE GRANITO ARTIFICIAL(MARMORITE) COM 15 CM DE LARGURA, NA COR PRETA OU VER MELHA.</v>
          </cell>
          <cell r="C1578" t="str">
            <v>m</v>
          </cell>
          <cell r="D1578">
            <v>40.11</v>
          </cell>
          <cell r="E1578">
            <v>30.86</v>
          </cell>
        </row>
        <row r="1579">
          <cell r="A1579" t="str">
            <v/>
          </cell>
        </row>
        <row r="1580">
          <cell r="A1580" t="str">
            <v>15.00.000</v>
          </cell>
          <cell r="B1580" t="str">
            <v>BALCOES</v>
          </cell>
        </row>
        <row r="1581">
          <cell r="A1581" t="str">
            <v/>
          </cell>
        </row>
        <row r="1582">
          <cell r="A1582" t="str">
            <v>15.01.010</v>
          </cell>
          <cell r="B1582" t="str">
            <v>BALCAO DE COZINHA DE GRANITO ARTIFICIAL NA COR BRANCA, APLICADO SOBRE LAJE DE CONCRETO DE 3,0 CM DE ESPESSURA.</v>
          </cell>
          <cell r="C1582" t="str">
            <v>m2</v>
          </cell>
          <cell r="D1582">
            <v>100.45</v>
          </cell>
          <cell r="E1582">
            <v>77.27</v>
          </cell>
        </row>
        <row r="1583">
          <cell r="A1583" t="str">
            <v/>
          </cell>
        </row>
        <row r="1584">
          <cell r="A1584" t="str">
            <v>15.01.020</v>
          </cell>
          <cell r="B1584" t="str">
            <v>BALCAO DE COZINHA DE GRANITO ARTIFICIAL NA COR CINZA , APLICADO SOBRE LAJE DE CONCRETO DE 3,0 CM DE ESPESSURA.</v>
          </cell>
          <cell r="C1584" t="str">
            <v>m2</v>
          </cell>
          <cell r="D1584">
            <v>86.35</v>
          </cell>
          <cell r="E1584">
            <v>66.430000000000007</v>
          </cell>
        </row>
        <row r="1585">
          <cell r="A1585" t="str">
            <v/>
          </cell>
        </row>
        <row r="1586">
          <cell r="A1586" t="str">
            <v>15.01.030</v>
          </cell>
          <cell r="B1586" t="str">
            <v>BALCAO DE COZINHA DE GRANITO ARTIFICIAL NA COR VERMELHA OU PRETA, APLICADO SOBRE LAJE DE CONCRETO DE 3,0 CM DE ESPESSURA.</v>
          </cell>
          <cell r="C1586" t="str">
            <v>m2</v>
          </cell>
          <cell r="D1586">
            <v>93.11</v>
          </cell>
          <cell r="E1586">
            <v>71.63</v>
          </cell>
        </row>
        <row r="1587">
          <cell r="A1587" t="str">
            <v/>
          </cell>
        </row>
        <row r="1588">
          <cell r="A1588" t="str">
            <v>16.00.000</v>
          </cell>
          <cell r="B1588" t="str">
            <v>PINTURA</v>
          </cell>
        </row>
        <row r="1589">
          <cell r="A1589" t="str">
            <v/>
          </cell>
        </row>
        <row r="1590">
          <cell r="A1590" t="str">
            <v>16.01.010</v>
          </cell>
          <cell r="B1590" t="str">
            <v>REMOCAO DE PINTURA ANTIGA A CAL.</v>
          </cell>
          <cell r="C1590" t="str">
            <v>m2</v>
          </cell>
          <cell r="D1590">
            <v>1.27</v>
          </cell>
          <cell r="E1590">
            <v>0.98</v>
          </cell>
        </row>
        <row r="1591">
          <cell r="A1591" t="str">
            <v/>
          </cell>
        </row>
        <row r="1592">
          <cell r="A1592" t="str">
            <v>16.01.020</v>
          </cell>
          <cell r="B1592" t="str">
            <v>REMOCAO DE PINTURA ANTIGA A OLEO OU ESMALTE.</v>
          </cell>
          <cell r="C1592" t="str">
            <v>m2</v>
          </cell>
          <cell r="D1592">
            <v>4.5199999999999996</v>
          </cell>
          <cell r="E1592">
            <v>3.48</v>
          </cell>
        </row>
        <row r="1593">
          <cell r="A1593" t="str">
            <v/>
          </cell>
        </row>
        <row r="1594">
          <cell r="A1594" t="str">
            <v>16.02.010</v>
          </cell>
          <cell r="B1594" t="str">
            <v>CAIACAO BRANCA EM PAREDES INTERNAS E EXTERNAS, EM OBRAS DE APENAS UM PAVIMENTO, TRES DEMAOS.</v>
          </cell>
          <cell r="C1594" t="str">
            <v>m2</v>
          </cell>
          <cell r="D1594">
            <v>2.62</v>
          </cell>
          <cell r="E1594">
            <v>2.02</v>
          </cell>
        </row>
        <row r="1595">
          <cell r="A1595" t="str">
            <v/>
          </cell>
        </row>
        <row r="1596">
          <cell r="A1596" t="str">
            <v>16.02.020</v>
          </cell>
          <cell r="B1596" t="str">
            <v>CAIACAO DE COR EM PAREDES INTERNAS E EXTERNAS, EM OBRAS DE APENAS UM PAVIMENTO, TRES DEMAOS.</v>
          </cell>
          <cell r="C1596" t="str">
            <v>m2</v>
          </cell>
          <cell r="D1596">
            <v>3.48</v>
          </cell>
          <cell r="E1596">
            <v>2.68</v>
          </cell>
        </row>
        <row r="1597">
          <cell r="A1597" t="str">
            <v/>
          </cell>
        </row>
        <row r="1598">
          <cell r="A1598" t="str">
            <v>16.02.030</v>
          </cell>
          <cell r="B1598" t="str">
            <v>CAIACAO BRANCA EM PAREDES EXTERNAS, EM OBRAS COM MAIS DE UM PAVIMENTO, TRES DEMAOS.</v>
          </cell>
          <cell r="C1598" t="str">
            <v>m2</v>
          </cell>
          <cell r="D1598">
            <v>3.48</v>
          </cell>
          <cell r="E1598">
            <v>2.68</v>
          </cell>
        </row>
        <row r="1599">
          <cell r="A1599" t="str">
            <v/>
          </cell>
        </row>
        <row r="1600">
          <cell r="A1600" t="str">
            <v>16.02.040</v>
          </cell>
          <cell r="B1600" t="str">
            <v>CAIACAO DE COR EM PAREDES EXTERNAS, EM OBRAS COM MAIS DE UM PAVIMENTO, TRES DEMAOS.</v>
          </cell>
          <cell r="C1600" t="str">
            <v>m2</v>
          </cell>
          <cell r="D1600">
            <v>4.51</v>
          </cell>
          <cell r="E1600">
            <v>3.47</v>
          </cell>
        </row>
        <row r="1601">
          <cell r="A1601" t="str">
            <v/>
          </cell>
        </row>
        <row r="1602">
          <cell r="A1602" t="str">
            <v>16.02.050</v>
          </cell>
          <cell r="B1602" t="str">
            <v>CAIACAO DE COR BATIDA A ESCOVA (PLASTEX).</v>
          </cell>
          <cell r="C1602" t="str">
            <v>m2</v>
          </cell>
          <cell r="D1602">
            <v>4.9400000000000004</v>
          </cell>
          <cell r="E1602">
            <v>3.8</v>
          </cell>
        </row>
        <row r="1603">
          <cell r="A1603" t="str">
            <v/>
          </cell>
        </row>
        <row r="1604">
          <cell r="A1604" t="str">
            <v>16.03.010</v>
          </cell>
          <cell r="B1604" t="str">
            <v>PINTURA LATEX EM PAREDES INTERNAS, CORALAR OU SIMILAR, DUAS DEMAOS, SEM MASSA CORRIDA,INCLUSIVE APLICACAO DE UMA DEMAO DE LIQUIDO SELADOR DE PAREDE.</v>
          </cell>
          <cell r="C1604" t="str">
            <v>m2</v>
          </cell>
          <cell r="D1604">
            <v>8.58</v>
          </cell>
          <cell r="E1604">
            <v>6.6</v>
          </cell>
        </row>
        <row r="1605">
          <cell r="A1605" t="str">
            <v/>
          </cell>
        </row>
        <row r="1606">
          <cell r="A1606" t="str">
            <v>16.03.011</v>
          </cell>
          <cell r="B1606" t="str">
            <v>PINTURA LATÉX EM PAREDES INTERNAS, CORALAR OU SIMILAR - DUAS DEMÃOS - SEM MASSA CORRIDA,SEM APLICAÇÃO DE LÍQUIDO SELADOR PARA PAREDE .</v>
          </cell>
          <cell r="C1606" t="str">
            <v>m2</v>
          </cell>
          <cell r="D1606">
            <v>5.01</v>
          </cell>
          <cell r="E1606">
            <v>3.86</v>
          </cell>
        </row>
        <row r="1607">
          <cell r="A1607" t="str">
            <v/>
          </cell>
        </row>
        <row r="1608">
          <cell r="A1608" t="str">
            <v>16.03.012</v>
          </cell>
          <cell r="B1608" t="str">
            <v>PINTURA LÁTEX EM PAREDES INTERNAS SEM O FORNECIMENTO DA TINTA, DUAS DEMÃOS, SEM MASSA CORRIDA, INCLUSIVE APLICAÇÃO DE UMA DEMÃO DE LIQUIDO SELADOR DE PAREDE.</v>
          </cell>
          <cell r="C1608" t="str">
            <v>m2</v>
          </cell>
          <cell r="D1608">
            <v>6.37</v>
          </cell>
          <cell r="E1608">
            <v>4.9000000000000004</v>
          </cell>
        </row>
        <row r="1609">
          <cell r="A1609" t="str">
            <v/>
          </cell>
        </row>
        <row r="1610">
          <cell r="A1610" t="str">
            <v>16.03.020</v>
          </cell>
          <cell r="B1610" t="str">
            <v>PINTURA LATEX EM PAREDES INTERNAS, CORALAR OU SIMILAR, DUAS DEMAOS, INCLUSIVE APLICACAO DE UMA DEMAO DE LIQUIDO SELADOR E DUAS DEMAOS DE MASSA CORRIDA A BASE DE PVA.</v>
          </cell>
          <cell r="C1610" t="str">
            <v>m2</v>
          </cell>
          <cell r="D1610">
            <v>15.3</v>
          </cell>
          <cell r="E1610">
            <v>11.77</v>
          </cell>
        </row>
        <row r="1611">
          <cell r="A1611" t="str">
            <v/>
          </cell>
        </row>
        <row r="1612">
          <cell r="A1612" t="str">
            <v>16.03.030</v>
          </cell>
          <cell r="B1612" t="str">
            <v>PINTURA LATEX EM PAREDES EXTERNAS,CORALMUR OU SIMILAR, DUAS DEMAOS, SEM MASSA ACRILICA, INCLUSIVE APLICACAO DE UMA DEMAO DE FUNDO PREPARADOR.</v>
          </cell>
          <cell r="C1612" t="str">
            <v>m2</v>
          </cell>
          <cell r="D1612">
            <v>10.42</v>
          </cell>
          <cell r="E1612">
            <v>8.02</v>
          </cell>
        </row>
        <row r="1613">
          <cell r="A1613" t="str">
            <v/>
          </cell>
        </row>
        <row r="1614">
          <cell r="A1614" t="str">
            <v>16.03.031</v>
          </cell>
          <cell r="B1614" t="str">
            <v>PINTURA PVA LATÉX EXTERNA, DUAS DEMÃOS, SEM MASSA E SEM SELADOR ACRÍLICO, SOBRE BEIRA E BICA DE TELHA CERÂMICA.</v>
          </cell>
          <cell r="C1614" t="str">
            <v>m</v>
          </cell>
          <cell r="D1614">
            <v>1.8</v>
          </cell>
          <cell r="E1614">
            <v>1.39</v>
          </cell>
        </row>
        <row r="1615">
          <cell r="A1615" t="str">
            <v/>
          </cell>
        </row>
        <row r="1616">
          <cell r="A1616" t="str">
            <v>16.03.032</v>
          </cell>
          <cell r="B1616" t="str">
            <v>PINTURA LATÉX EM PAREDES EXTERNAS, CORALMUR OU SIMILAR - DUAS DEMÃOS - SEM MASSA  ACRÍLICA,SEM APLICAÇÃO DE FUNDO PREPARADOR.</v>
          </cell>
          <cell r="C1616" t="str">
            <v>m2</v>
          </cell>
          <cell r="D1616">
            <v>6.37</v>
          </cell>
          <cell r="E1616">
            <v>4.9000000000000004</v>
          </cell>
        </row>
        <row r="1617">
          <cell r="A1617" t="str">
            <v/>
          </cell>
        </row>
        <row r="1618">
          <cell r="A1618" t="str">
            <v>16.03.033</v>
          </cell>
          <cell r="B1618" t="str">
            <v>PINTURA LÁTEX EM PAREDES EXTERNAS SEM O FORNECIMENTO DA TINTA, DUAS DEMÃOS, SEM MASSA CORRIDA, INCLUSIVE APLICAÇÃO DE UMA DEMÃO DE FUNDO PREPARADOR.</v>
          </cell>
          <cell r="C1618" t="str">
            <v>m2</v>
          </cell>
          <cell r="D1618">
            <v>7.02</v>
          </cell>
          <cell r="E1618">
            <v>5.4</v>
          </cell>
        </row>
        <row r="1619">
          <cell r="A1619" t="str">
            <v/>
          </cell>
        </row>
        <row r="1620">
          <cell r="A1620" t="str">
            <v>16.03.040</v>
          </cell>
          <cell r="B1620" t="str">
            <v>PINTURA LATEX EM PAREDES EXTERNAS,CORALMUR OU SIMILAR, DUAS DEMAOS, INCLUSIVE APLICACAO DE SELADOR ACRILICO UMA DEMAO, E MASSA ACRILICA, DUAS DEMAOS.</v>
          </cell>
          <cell r="C1620" t="str">
            <v>m2</v>
          </cell>
          <cell r="D1620">
            <v>18.34</v>
          </cell>
          <cell r="E1620">
            <v>14.11</v>
          </cell>
        </row>
        <row r="1621">
          <cell r="A1621" t="str">
            <v/>
          </cell>
        </row>
        <row r="1622">
          <cell r="A1622" t="str">
            <v>16.03.050</v>
          </cell>
          <cell r="B1622" t="str">
            <v>PINTURA A BASE DE EMULSAO ACRILICA,CORALAR OU SIMILAR, EM PAREDES INTERNAS, DUAS DEMAOS SEM MASSA, INCLUSIVE SELADOR ACRILICO, UMA DEMAO.</v>
          </cell>
          <cell r="C1622" t="str">
            <v>m2</v>
          </cell>
          <cell r="D1622">
            <v>8.85</v>
          </cell>
          <cell r="E1622">
            <v>6.81</v>
          </cell>
        </row>
        <row r="1623">
          <cell r="A1623" t="str">
            <v/>
          </cell>
        </row>
        <row r="1624">
          <cell r="A1624" t="str">
            <v>16.03.060</v>
          </cell>
          <cell r="B1624" t="str">
            <v>PINTURA A BASE DE EMULSAO ACRILICA,CORALAR OU SIMILAR, EM PAREDES INTERNAS, DUAS DEMAOS, INCLUSIVE LIQUIDO SELADOR UMA DEMAO, E DUAS DE MAOS DE MASSA ACRILICA.</v>
          </cell>
          <cell r="C1624" t="str">
            <v>m2</v>
          </cell>
          <cell r="D1624">
            <v>19.07</v>
          </cell>
          <cell r="E1624">
            <v>14.67</v>
          </cell>
        </row>
        <row r="1625">
          <cell r="A1625" t="str">
            <v/>
          </cell>
        </row>
        <row r="1626">
          <cell r="A1626" t="str">
            <v>16.03.070</v>
          </cell>
          <cell r="B1626" t="str">
            <v>PINTURA A BASE DE EMULSAO ACRILICA, CORALPLUS OU SIMILAR, EM PAREDES EXTERNAS, DUAS DEMAOS, SEM MASSA,INCLUSIVE APLICACAO DE SELADOR ACRILICO, UMA DEMAO.</v>
          </cell>
          <cell r="C1626" t="str">
            <v>m2</v>
          </cell>
          <cell r="D1626">
            <v>11.64</v>
          </cell>
          <cell r="E1626">
            <v>8.9600000000000009</v>
          </cell>
        </row>
        <row r="1627">
          <cell r="A1627" t="str">
            <v/>
          </cell>
        </row>
        <row r="1628">
          <cell r="A1628" t="str">
            <v>16.03.080</v>
          </cell>
          <cell r="B1628" t="str">
            <v>PINTURA A BASE DE EMULSAO ACRILICA, CORALPLUS OU SIMILAR, EM PAREDES EXTERNAS, DUAS DEMAOS, INCLUSIVE APLICACAO DE SELADOR ACRILICO, UMA DEMAO E DUAS DEMAOS DE MASSA ACRILICA.</v>
          </cell>
          <cell r="C1628" t="str">
            <v>m2</v>
          </cell>
          <cell r="D1628">
            <v>20.83</v>
          </cell>
          <cell r="E1628">
            <v>16.03</v>
          </cell>
        </row>
        <row r="1629">
          <cell r="A1629" t="str">
            <v/>
          </cell>
        </row>
        <row r="1630">
          <cell r="A1630" t="str">
            <v>16.03.101</v>
          </cell>
          <cell r="B1630" t="str">
            <v>REVESTIMENTO TEXTURIZADO DE COR, APLICADO COM ROLO EM PAREDE INTERNA OU EXTERNA, FAB.: CORAL OU SIMILAR.</v>
          </cell>
          <cell r="C1630" t="str">
            <v>m2</v>
          </cell>
          <cell r="D1630">
            <v>15.08</v>
          </cell>
          <cell r="E1630">
            <v>11.6</v>
          </cell>
        </row>
        <row r="1631">
          <cell r="A1631" t="str">
            <v/>
          </cell>
        </row>
        <row r="1632">
          <cell r="A1632" t="str">
            <v>16.03.110</v>
          </cell>
          <cell r="B1632" t="str">
            <v>EMASSAMENTO DE PAREDES INTERNAS, COM MASSA CORRIDA À BASE DE PVA, DUAS DEMÃOS, PARA PINTURA LATÉX.</v>
          </cell>
          <cell r="C1632" t="str">
            <v>m2</v>
          </cell>
          <cell r="D1632">
            <v>5.75</v>
          </cell>
          <cell r="E1632">
            <v>4.43</v>
          </cell>
        </row>
        <row r="1633">
          <cell r="A1633" t="str">
            <v/>
          </cell>
        </row>
        <row r="1634">
          <cell r="A1634" t="str">
            <v>16.03.115</v>
          </cell>
          <cell r="B1634" t="str">
            <v>PINTURA LATEX ACRÍLICA EM PAREDES EXTERNAS APARENTES, EM DUAS DEMÃOS, CORALATEX OU SIMILAR, COR CERÂMICA,SEM MASSA, SEM APLICAÇÃO DE FUNDO PREPARADOR.INCLUSO LIXAMENTO DA SUPERFÍCIE PARA APLICAÇÃO DA TINTA.</v>
          </cell>
          <cell r="C1634" t="str">
            <v>m2</v>
          </cell>
          <cell r="D1634">
            <v>6.31</v>
          </cell>
          <cell r="E1634">
            <v>4.8600000000000003</v>
          </cell>
        </row>
        <row r="1635">
          <cell r="A1635" t="str">
            <v/>
          </cell>
        </row>
        <row r="1636">
          <cell r="A1636" t="str">
            <v>16.04.010</v>
          </cell>
          <cell r="B1636" t="str">
            <v>PINTURA A OLEO EM PAREDES INTERNAS, DUAS DEMAOS, SEM EMASSAMENTO, INCLUSIVE APLICACAO DE LIQUIDO PREPARADOR.</v>
          </cell>
          <cell r="C1636" t="str">
            <v>m2</v>
          </cell>
          <cell r="D1636">
            <v>10.95</v>
          </cell>
          <cell r="E1636">
            <v>8.43</v>
          </cell>
        </row>
        <row r="1637">
          <cell r="A1637" t="str">
            <v/>
          </cell>
        </row>
        <row r="1638">
          <cell r="A1638" t="str">
            <v>16.04.011</v>
          </cell>
          <cell r="B1638" t="str">
            <v>PINTURA A ÓLEO OU ESMALTE SINTÉTICO EM PAREDES INTERNAS, DUAS DEMÃOS, INCLUSIVE LIXAMENTO, SEM EMASSAMENTO E SEM APLICAÇÃO DE LÍQUIDO PREPARADOR.</v>
          </cell>
          <cell r="C1638" t="str">
            <v>m2</v>
          </cell>
          <cell r="D1638">
            <v>8.65</v>
          </cell>
          <cell r="E1638">
            <v>6.66</v>
          </cell>
        </row>
        <row r="1639">
          <cell r="A1639" t="str">
            <v/>
          </cell>
        </row>
        <row r="1640">
          <cell r="A1640" t="str">
            <v>16.04.020</v>
          </cell>
          <cell r="B1640" t="str">
            <v>PINTURA A OLEO EM PAREDES INTERNAS, TRES DEMAOS, SEM EMASSAMENTO, INCLUSIVE APLICACAO DE LIQUIDO PREPARADOR.</v>
          </cell>
          <cell r="C1640" t="str">
            <v>m2</v>
          </cell>
          <cell r="D1640">
            <v>13.29</v>
          </cell>
          <cell r="E1640">
            <v>10.23</v>
          </cell>
        </row>
        <row r="1641">
          <cell r="A1641" t="str">
            <v/>
          </cell>
        </row>
        <row r="1642">
          <cell r="A1642" t="str">
            <v>16.04.030</v>
          </cell>
          <cell r="B1642" t="str">
            <v>PINTURA A OLEO EM PAREDES INTERNAS, DUAS DEMAOS, COM EMASSAMENTO, INCLUSIVE APLICACAO DE LIQUIDO PREPARADOR.</v>
          </cell>
          <cell r="C1642" t="str">
            <v>m2</v>
          </cell>
          <cell r="D1642">
            <v>22.32</v>
          </cell>
          <cell r="E1642">
            <v>17.170000000000002</v>
          </cell>
        </row>
        <row r="1643">
          <cell r="A1643" t="str">
            <v/>
          </cell>
        </row>
        <row r="1644">
          <cell r="A1644" t="str">
            <v>16.04.040</v>
          </cell>
          <cell r="B1644" t="str">
            <v>PINTURA A OLEO EM PAREDES INTERNAS, TRES DEMAOS, COM EMASSAMENTO, INCLUSIVE APLICACAO DE LIQUIDO PREPARADOR.</v>
          </cell>
          <cell r="C1644" t="str">
            <v>m2</v>
          </cell>
          <cell r="D1644">
            <v>24.66</v>
          </cell>
          <cell r="E1644">
            <v>18.97</v>
          </cell>
        </row>
        <row r="1645">
          <cell r="A1645" t="str">
            <v/>
          </cell>
        </row>
        <row r="1646">
          <cell r="A1646" t="str">
            <v>16.04.050</v>
          </cell>
          <cell r="B1646" t="str">
            <v>PINTURA A OLEO EM ESQUADRIAS DE MADEIRA, DUAS DEMAOS, COM APARELHAMENTO E SEM EMASSAMENTO, INCLUSIVE APLICACAO DE FUNDO SINTETICO NIVELADOR BRANCO FOSCO, UMA DEMAO.</v>
          </cell>
          <cell r="C1646" t="str">
            <v>m2</v>
          </cell>
          <cell r="D1646">
            <v>11.07</v>
          </cell>
          <cell r="E1646">
            <v>8.52</v>
          </cell>
        </row>
        <row r="1647">
          <cell r="A1647" t="str">
            <v/>
          </cell>
        </row>
        <row r="1648">
          <cell r="A1648" t="str">
            <v>16.04.051</v>
          </cell>
          <cell r="B1648" t="str">
            <v>PINTURA A ÓLEO EM ESQUADRIAS DE MADEIRA, DUAS DEMÃOS, COM APARELHAMENTO, SEM EMASSAMENTO E SEM APLICAÇÃO DE FUNDO BRANCO FOSCO. INCLUSO LIXAMENTO.</v>
          </cell>
          <cell r="C1648" t="str">
            <v>m2</v>
          </cell>
          <cell r="D1648">
            <v>6.89</v>
          </cell>
          <cell r="E1648">
            <v>5.3</v>
          </cell>
        </row>
        <row r="1649">
          <cell r="A1649" t="str">
            <v/>
          </cell>
        </row>
        <row r="1650">
          <cell r="A1650" t="str">
            <v>16.04.060</v>
          </cell>
          <cell r="B1650" t="str">
            <v>PINTURA A OLEO EM ESQUADRIAS DE MADEIRA, DUAS DEMAOS, INCLUSIVE APLICACAO DE FUNDO SINTETICO NIVELADOR BRANCO FOSCO, DUAS DEMAOS, COM MASSA A OLEO, DUAS DEMAOS.</v>
          </cell>
          <cell r="C1650" t="str">
            <v>m2</v>
          </cell>
          <cell r="D1650">
            <v>24.75</v>
          </cell>
          <cell r="E1650">
            <v>19.04</v>
          </cell>
        </row>
        <row r="1651">
          <cell r="A1651" t="str">
            <v/>
          </cell>
        </row>
        <row r="1652">
          <cell r="A1652" t="str">
            <v>16.04.070</v>
          </cell>
          <cell r="B1652" t="str">
            <v>PINTURA A OLEO EM ESQUADRIAS DE FERRO, DUAS DEMAOS, SEM RASPAGEM E SEM APARELHAMENTO.</v>
          </cell>
          <cell r="C1652" t="str">
            <v>m2</v>
          </cell>
          <cell r="D1652">
            <v>9.65</v>
          </cell>
          <cell r="E1652">
            <v>7.43</v>
          </cell>
        </row>
        <row r="1653">
          <cell r="A1653" t="str">
            <v/>
          </cell>
        </row>
        <row r="1654">
          <cell r="A1654" t="str">
            <v>16.04.080</v>
          </cell>
          <cell r="B1654" t="str">
            <v>PINTURA A OLEO EM ESQUADRIAS DE FERRO, DUAS DEMAOS, COM RASPAGEM E APARELHAMENTO COM ZARCAO.</v>
          </cell>
          <cell r="C1654" t="str">
            <v>m2</v>
          </cell>
          <cell r="D1654">
            <v>17.97</v>
          </cell>
          <cell r="E1654">
            <v>13.83</v>
          </cell>
        </row>
        <row r="1655">
          <cell r="A1655" t="str">
            <v/>
          </cell>
        </row>
        <row r="1656">
          <cell r="A1656" t="str">
            <v>16.04.090</v>
          </cell>
          <cell r="B1656" t="str">
            <v>PINTURA COM ESMALTE SINTETICO EM ESQUADRIA DE FERRO, DUAS DEMAOS, SEM RASPAGEM E SEM APARELHAMENTO.</v>
          </cell>
          <cell r="C1656" t="str">
            <v>m2</v>
          </cell>
          <cell r="D1656">
            <v>9.65</v>
          </cell>
          <cell r="E1656">
            <v>7.43</v>
          </cell>
        </row>
        <row r="1657">
          <cell r="A1657" t="str">
            <v/>
          </cell>
        </row>
        <row r="1658">
          <cell r="A1658" t="str">
            <v>16.04.100</v>
          </cell>
          <cell r="B1658" t="str">
            <v>PINTURA COM ESMALTE SINTETICO EM ESQUADRIA DE FERRO, DUAS DEMAOS, COM RASPAGEM E APARELHAMENTO COM ZARCAO.</v>
          </cell>
          <cell r="C1658" t="str">
            <v>m2</v>
          </cell>
          <cell r="D1658">
            <v>17.97</v>
          </cell>
          <cell r="E1658">
            <v>13.83</v>
          </cell>
        </row>
        <row r="1659">
          <cell r="A1659" t="str">
            <v/>
          </cell>
        </row>
        <row r="1660">
          <cell r="A1660" t="str">
            <v>16.04.110</v>
          </cell>
          <cell r="B1660" t="str">
            <v>PINTURA COM ESMALTE SINTETICO EM ESQUADRIA DE FERRO GALVANIZADO, DUAS DEMAOS, SEM RASPAGEM E APARELHAMENTO COM GALVO PRIMER.</v>
          </cell>
          <cell r="C1660" t="str">
            <v>m2</v>
          </cell>
          <cell r="D1660">
            <v>16.170000000000002</v>
          </cell>
          <cell r="E1660">
            <v>12.44</v>
          </cell>
        </row>
        <row r="1661">
          <cell r="A1661" t="str">
            <v/>
          </cell>
        </row>
        <row r="1662">
          <cell r="A1662" t="str">
            <v>16.04.120</v>
          </cell>
          <cell r="B1662" t="str">
            <v>PINTURA COM ESMALTE SINTETICO EM ESQUADRIAS DE FERRO GALVANIZADO, DUAS DEMAOS, COM RASPAGEM E APARELHAMENTO COM GALVO PRIMER.</v>
          </cell>
          <cell r="C1662" t="str">
            <v>m2</v>
          </cell>
          <cell r="D1662">
            <v>18.850000000000001</v>
          </cell>
          <cell r="E1662">
            <v>14.5</v>
          </cell>
        </row>
        <row r="1663">
          <cell r="A1663" t="str">
            <v/>
          </cell>
        </row>
        <row r="1664">
          <cell r="A1664" t="str">
            <v>16.04.130</v>
          </cell>
          <cell r="B1664" t="str">
            <v>PINTURA COM ESMALTE SINTÉTICO, VERDE ESCOLAR FOSCO, EM DUAS DEMÃOS, SOBRE QUADRO VERDE</v>
          </cell>
          <cell r="C1664" t="str">
            <v>m2</v>
          </cell>
          <cell r="D1664">
            <v>10.97</v>
          </cell>
          <cell r="E1664">
            <v>8.44</v>
          </cell>
        </row>
        <row r="1665">
          <cell r="A1665" t="str">
            <v/>
          </cell>
        </row>
        <row r="1666">
          <cell r="A1666" t="str">
            <v>16.05.010</v>
          </cell>
          <cell r="B1666" t="str">
            <v>PINTURA COM VERNIZ COPAL SINTETICO, DUAS DEMAOS, EM ESQUADRIAS DE MADEIRA.</v>
          </cell>
          <cell r="C1666" t="str">
            <v>m2</v>
          </cell>
          <cell r="D1666">
            <v>8.09</v>
          </cell>
          <cell r="E1666">
            <v>6.23</v>
          </cell>
        </row>
        <row r="1667">
          <cell r="A1667" t="str">
            <v/>
          </cell>
        </row>
        <row r="1668">
          <cell r="A1668" t="str">
            <v>16.05.030</v>
          </cell>
          <cell r="B1668" t="str">
            <v>PINTURA COM VERNIZ ACRILICO, TRES DEMAOS, SOBRE TIJOLO NATURAL OU CONCRETO APARENTE, INCLUSIVE FUNDO PREPARADOR, UMA DEMAO.</v>
          </cell>
          <cell r="C1668" t="str">
            <v>m2</v>
          </cell>
          <cell r="D1668">
            <v>10.67</v>
          </cell>
          <cell r="E1668">
            <v>8.2100000000000009</v>
          </cell>
        </row>
        <row r="1669">
          <cell r="A1669" t="str">
            <v/>
          </cell>
        </row>
        <row r="1670">
          <cell r="A1670" t="str">
            <v>16.05.040</v>
          </cell>
          <cell r="B1670" t="str">
            <v>PINTURA COM VERNIZ POLIURETANICO, TRES DEMAOS SOBRE MADEIRA.</v>
          </cell>
          <cell r="C1670" t="str">
            <v>m2</v>
          </cell>
          <cell r="D1670">
            <v>9.39</v>
          </cell>
          <cell r="E1670">
            <v>7.23</v>
          </cell>
        </row>
        <row r="1671">
          <cell r="A1671" t="str">
            <v/>
          </cell>
        </row>
        <row r="1672">
          <cell r="A1672" t="str">
            <v>16.05.050</v>
          </cell>
          <cell r="B1672" t="str">
            <v>PINTURA PARA TRATAMENTO EM MADEIRA COM IMUNIZANTE,TIPO PENETROL CUPIM,DA VEDACIT OU SIMILAR, DUAS DEMAOS.</v>
          </cell>
          <cell r="C1672" t="str">
            <v>m2</v>
          </cell>
          <cell r="D1672">
            <v>10.4</v>
          </cell>
          <cell r="E1672">
            <v>8</v>
          </cell>
        </row>
        <row r="1673">
          <cell r="A1673" t="str">
            <v/>
          </cell>
        </row>
        <row r="1674">
          <cell r="A1674" t="str">
            <v>16.06.010</v>
          </cell>
          <cell r="B1674" t="str">
            <v>PINTURA A BASE DE SILICONE, DUAS DEMAOS,SOBRE PAREDE DE CONCRETO OU DE TIJOLOS CERAMICOS.</v>
          </cell>
          <cell r="C1674" t="str">
            <v>m2</v>
          </cell>
          <cell r="D1674">
            <v>31.38</v>
          </cell>
          <cell r="E1674">
            <v>24.14</v>
          </cell>
        </row>
        <row r="1675">
          <cell r="A1675" t="str">
            <v/>
          </cell>
        </row>
        <row r="1676">
          <cell r="A1676" t="str">
            <v>16.07.020</v>
          </cell>
          <cell r="B1676" t="str">
            <v>PINTURA A BASE DE EPOXI, DUAS DEMAOS, SEM EMASSAMENTO.</v>
          </cell>
          <cell r="C1676" t="str">
            <v>m2</v>
          </cell>
          <cell r="D1676">
            <v>20.420000000000002</v>
          </cell>
          <cell r="E1676">
            <v>15.71</v>
          </cell>
        </row>
        <row r="1677">
          <cell r="A1677" t="str">
            <v/>
          </cell>
        </row>
        <row r="1678">
          <cell r="A1678" t="str">
            <v>16.07.021</v>
          </cell>
          <cell r="B1678" t="str">
            <v>APLICAÇÃO DE VERNIZ PARA CONCRETO APARENTE  TIPO DEKGUARD FS DA FOSROC EM DUAS DEMÃOS SOBRE PRIMER NITOPRIMER AW DA FOSROC OU SIMILAR.</v>
          </cell>
          <cell r="C1678" t="str">
            <v>m2</v>
          </cell>
          <cell r="D1678">
            <v>18.899999999999999</v>
          </cell>
          <cell r="E1678">
            <v>14.54</v>
          </cell>
        </row>
        <row r="1679">
          <cell r="A1679" t="str">
            <v/>
          </cell>
        </row>
        <row r="1680">
          <cell r="A1680" t="str">
            <v>16.08.010</v>
          </cell>
          <cell r="B1680" t="str">
            <v>PINTURA A BASE DE TINTA ACRILICA CORALPISO,NOVACOR OU SIMILAR PARA PISOS DE QUADRAS DE ESPORTES, ESTACIONAMENTOS, PASSEIOS, ETC(02 DEMAOS),INCLUSIVE PREPARO DA SUPERFICIE QUE DEVE ESTAR LIMPA, SECA E ISENTA DE GORDURA, GRAXA OU MOFO.</v>
          </cell>
          <cell r="C1680" t="str">
            <v>m2</v>
          </cell>
          <cell r="D1680">
            <v>15.27</v>
          </cell>
          <cell r="E1680">
            <v>11.75</v>
          </cell>
        </row>
        <row r="1681">
          <cell r="A1681" t="str">
            <v/>
          </cell>
        </row>
        <row r="1682">
          <cell r="A1682" t="str">
            <v>16.08.100</v>
          </cell>
          <cell r="B1682" t="str">
            <v>DEMARCACAO E PINTURA A BASE DE TINTA ACRILICA CORALPISO, NOVACOR OU SIMILAR, COM TRINCHA DE FAIXA COM 5CM DE LARGURA PARA QUADRAS DE ESPORTES, ESTACIONAMENTOS, ETC(02 DEMAOS), INCLUSIVE PREPARO DA SUPERFICIE QUE DEVE ESTAR LIMPA SECA E ISENTA DE GORDURA,</v>
          </cell>
          <cell r="C1682" t="str">
            <v>m</v>
          </cell>
          <cell r="D1682">
            <v>6.16</v>
          </cell>
          <cell r="E1682">
            <v>4.74</v>
          </cell>
        </row>
        <row r="1683">
          <cell r="A1683" t="str">
            <v/>
          </cell>
        </row>
        <row r="1684">
          <cell r="A1684" t="str">
            <v>17.00.000</v>
          </cell>
          <cell r="B1684" t="str">
            <v>URBANIZACAO</v>
          </cell>
        </row>
        <row r="1685">
          <cell r="A1685" t="str">
            <v/>
          </cell>
        </row>
        <row r="1686">
          <cell r="A1686" t="str">
            <v>17.01.020</v>
          </cell>
          <cell r="B1686" t="str">
            <v>PASSEIO EM PEDRA PORTUGUESA ASSENTADA SOBRE ARGAMASSA SECA DE CIMENTO E AREIA NO TRACO 1:6 E REJUNTADA COM ARGAMASSA SECA DE CIMENTO E AREIA NO TRACO 1:2.</v>
          </cell>
          <cell r="C1686" t="str">
            <v>m2</v>
          </cell>
          <cell r="D1686">
            <v>40.75</v>
          </cell>
          <cell r="E1686">
            <v>31.35</v>
          </cell>
        </row>
        <row r="1687">
          <cell r="A1687" t="str">
            <v/>
          </cell>
        </row>
        <row r="1688">
          <cell r="A1688" t="str">
            <v>17.01.030</v>
          </cell>
          <cell r="B1688" t="str">
            <v>PASSEIO DE CONCRETO 1:4:8 COM 5,0 CM DE ESPESSURA, CAPEADO COM CIMENTO E AREIA NO TRACO 1:3, TENDO 2,0 CM DE ESPESSURA.</v>
          </cell>
          <cell r="C1688" t="str">
            <v>m2</v>
          </cell>
          <cell r="D1688">
            <v>38.1</v>
          </cell>
          <cell r="E1688">
            <v>29.31</v>
          </cell>
        </row>
        <row r="1689">
          <cell r="A1689" t="str">
            <v/>
          </cell>
        </row>
        <row r="1690">
          <cell r="A1690" t="str">
            <v>17.01.040</v>
          </cell>
          <cell r="B1690" t="str">
            <v>PASSEIO DE CONCRETO 1:3:5 COM 5,0 CM DE ESPESSURA E JUNTAS SECAS EM QUADROS DE 1,0 X 2,0 M.</v>
          </cell>
          <cell r="C1690" t="str">
            <v>m2</v>
          </cell>
          <cell r="D1690">
            <v>30.49</v>
          </cell>
          <cell r="E1690">
            <v>23.46</v>
          </cell>
        </row>
        <row r="1691">
          <cell r="A1691" t="str">
            <v/>
          </cell>
        </row>
        <row r="1692">
          <cell r="A1692" t="str">
            <v>17.01.050</v>
          </cell>
          <cell r="B1692" t="str">
            <v>PASSEIO DE CONCRETO 1:2,5:4 COM 5,0 CM DE ESPESSURA E JUNTAS SECAS EM QUADROS DE 1,0 X 2,0 M.</v>
          </cell>
          <cell r="C1692" t="str">
            <v>m2</v>
          </cell>
          <cell r="D1692">
            <v>31.78</v>
          </cell>
          <cell r="E1692">
            <v>24.45</v>
          </cell>
        </row>
        <row r="1693">
          <cell r="A1693" t="str">
            <v/>
          </cell>
        </row>
        <row r="1694">
          <cell r="A1694" t="str">
            <v>17.01.060</v>
          </cell>
          <cell r="B1694" t="str">
            <v>PASSEIO DE CONCRETO 1:3:5 COM 5,0 CM DE ESPESSURA E JUNTAS DE MADEIRA EM QUADROS DE 1,2 X 1,2 M.</v>
          </cell>
          <cell r="C1694" t="str">
            <v>m2</v>
          </cell>
          <cell r="D1694">
            <v>31.6</v>
          </cell>
          <cell r="E1694">
            <v>24.31</v>
          </cell>
        </row>
        <row r="1695">
          <cell r="A1695" t="str">
            <v/>
          </cell>
        </row>
        <row r="1696">
          <cell r="A1696" t="str">
            <v>17.01.070</v>
          </cell>
          <cell r="B1696" t="str">
            <v>PASSEIO DE CONCRETO 1:2,5:4 COM 5,0 CM DE ESPESSURA E JUNTAS DE MADEIRA EM QUADROS DE 1,2 X 1,2 M.</v>
          </cell>
          <cell r="C1696" t="str">
            <v>m2</v>
          </cell>
          <cell r="D1696">
            <v>32.89</v>
          </cell>
          <cell r="E1696">
            <v>25.3</v>
          </cell>
        </row>
        <row r="1697">
          <cell r="A1697" t="str">
            <v/>
          </cell>
        </row>
        <row r="1698">
          <cell r="A1698" t="str">
            <v>17.01.080</v>
          </cell>
          <cell r="B1698" t="str">
            <v>PASSEIO DE CONCRETO 1:3:5 COM 5,0 CM DE ESPESSURA E JUNTAS DE ASFALTO EM QUADROS DE 1,0 X 2,0 M.</v>
          </cell>
          <cell r="C1698" t="str">
            <v>m2</v>
          </cell>
          <cell r="D1698">
            <v>36.11</v>
          </cell>
          <cell r="E1698">
            <v>27.78</v>
          </cell>
        </row>
        <row r="1699">
          <cell r="A1699" t="str">
            <v/>
          </cell>
        </row>
        <row r="1700">
          <cell r="A1700" t="str">
            <v>17.01.090</v>
          </cell>
          <cell r="B1700" t="str">
            <v>PASSEIO DE CONCRETO 1:2,5:4 COM 5,0 CM DE ESPESSURA E JUNTAS DE ASFALTO EM QUADROS DE 1,0 X 2,0 M.</v>
          </cell>
          <cell r="C1700" t="str">
            <v>m2</v>
          </cell>
          <cell r="D1700">
            <v>37.4</v>
          </cell>
          <cell r="E1700">
            <v>28.77</v>
          </cell>
        </row>
        <row r="1701">
          <cell r="A1701" t="str">
            <v/>
          </cell>
        </row>
        <row r="1702">
          <cell r="A1702" t="str">
            <v>17.01.100</v>
          </cell>
          <cell r="B1702" t="str">
            <v>PASSEIO DE CONCRETO 1:3:5 COM 5,0 CM DE ESPESSURA E JUNTAS RISCADAS EM QUADROS DE 1,0 X 2,0 M.</v>
          </cell>
          <cell r="C1702" t="str">
            <v>m2</v>
          </cell>
          <cell r="D1702">
            <v>23.06</v>
          </cell>
          <cell r="E1702">
            <v>17.739999999999998</v>
          </cell>
        </row>
        <row r="1703">
          <cell r="A1703" t="str">
            <v/>
          </cell>
        </row>
        <row r="1704">
          <cell r="A1704" t="str">
            <v>17.01.110</v>
          </cell>
          <cell r="B1704" t="str">
            <v>PASSEIO DE CONCRETO 1:2,5:4 COM 5,0 CM DE ESPESSURA E JUNTAS RISCADAS EM QUADROS DE 1,0X 2,0 M.</v>
          </cell>
          <cell r="C1704" t="str">
            <v>m2</v>
          </cell>
          <cell r="D1704">
            <v>24.34</v>
          </cell>
          <cell r="E1704">
            <v>18.73</v>
          </cell>
        </row>
        <row r="1705">
          <cell r="A1705" t="str">
            <v/>
          </cell>
        </row>
        <row r="1706">
          <cell r="A1706" t="str">
            <v>17.01.113</v>
          </cell>
          <cell r="B1706" t="str">
            <v>FORNEC.E EXEC.CALÇADA ACESSO CONC MAGRO 1:3:5 ESP  5 CM COM ACAB CIMENTADO ÁSPERO TR. 1:4 ESP.2 CM  JUNTA DE MAD. 2 X 1 CM. ALVEN. DE TIJ. 8 FUROS 1/2 VEZ P/ CONT. ATERRO CAIXÃO,CALÇ H=20CM, 2 LADOS, SOBRE LASTR. CONC. MAG C/3CM. REV. CHAPISCO TR. 1:3 CIM</v>
          </cell>
          <cell r="C1706" t="str">
            <v>m2</v>
          </cell>
          <cell r="D1706">
            <v>69.45</v>
          </cell>
          <cell r="E1706">
            <v>53.43</v>
          </cell>
        </row>
        <row r="1707">
          <cell r="A1707" t="str">
            <v/>
          </cell>
        </row>
        <row r="1708">
          <cell r="A1708" t="str">
            <v>17.01.114</v>
          </cell>
          <cell r="B1708" t="str">
            <v>FORNECIMENTO E EXECUÇÃO DE CALÇADA DE CONTORNO COM 0,70M DE LARGURA, BASE EM CONCRETO MAGRO 1:4:8 COM 0,05M, CIMENTADO ÁSPERO 1:4 ESP.2,00CM E ALVENARIA DE TIJOLO DE 08 FUROS DE 1 VEZ PARA CONTENÇÃO DO ATERRO H=20CM, INCLUSIVE ESCAVAÇÃO, REMOÇÃO E ATERRO</v>
          </cell>
          <cell r="C1708" t="str">
            <v>m</v>
          </cell>
          <cell r="D1708">
            <v>51.38</v>
          </cell>
          <cell r="E1708">
            <v>39.53</v>
          </cell>
        </row>
        <row r="1709">
          <cell r="A1709" t="str">
            <v/>
          </cell>
        </row>
        <row r="1710">
          <cell r="A1710" t="str">
            <v>17.01.115</v>
          </cell>
          <cell r="B1710" t="str">
            <v>FORNECIMENTO E EXECUÇÃO DE CALÇADA DE CONTORNO COM 1,40M DE LARGURA, BASE EM CONCRETO MAGRO 1:4:8 COM 0,05M, CIMENTADO ÁSPERO 1:4 ESP.2,00CM E ALVENARIA DE TIJOLO DE 08 FUROS DE 1 VEZ PARA CONTENÇÃO DO ATERRO H=20CM, INCLUSIVE ESCAVAÇÃO, REMOÇÃO E ATERRO</v>
          </cell>
          <cell r="C1710" t="str">
            <v>m</v>
          </cell>
          <cell r="D1710">
            <v>80.02</v>
          </cell>
          <cell r="E1710">
            <v>61.56</v>
          </cell>
        </row>
        <row r="1711">
          <cell r="A1711" t="str">
            <v/>
          </cell>
        </row>
        <row r="1712">
          <cell r="A1712" t="str">
            <v>17.01.120</v>
          </cell>
          <cell r="B1712" t="str">
            <v>PASSEIO EM LAJOTA DE CONCRETO 50 X 50, APLICADO SOBRE LASTRO DE CONCRETO 1:4:8 DE 5 CM DE ESPESSURA, INCLUSIVE EXECUCAO DO LASTRO.</v>
          </cell>
          <cell r="C1712" t="str">
            <v>m2</v>
          </cell>
          <cell r="D1712">
            <v>56.84</v>
          </cell>
          <cell r="E1712">
            <v>43.73</v>
          </cell>
        </row>
        <row r="1713">
          <cell r="A1713" t="str">
            <v/>
          </cell>
        </row>
        <row r="1714">
          <cell r="A1714" t="str">
            <v>17.01.130</v>
          </cell>
          <cell r="B1714" t="str">
            <v>PASSEIO EM LAJOTA DE CONCRETO 50 X 50, APLICADO SOBRE LASTRO DE CONCRETO JA PRONTO.</v>
          </cell>
          <cell r="C1714" t="str">
            <v>m2</v>
          </cell>
          <cell r="D1714">
            <v>35.58</v>
          </cell>
          <cell r="E1714">
            <v>27.37</v>
          </cell>
        </row>
        <row r="1715">
          <cell r="A1715" t="str">
            <v/>
          </cell>
        </row>
        <row r="1716">
          <cell r="A1716" t="str">
            <v>17.01.140</v>
          </cell>
          <cell r="B1716" t="str">
            <v>PASSEIO EM LAJOTA DE CONCRETO 50 X 50, APLICADO SOBRE TERRENO, INCLUSIVE REGULARIZACAO DO MESMO.</v>
          </cell>
          <cell r="C1716" t="str">
            <v>m2</v>
          </cell>
          <cell r="D1716">
            <v>37.159999999999997</v>
          </cell>
          <cell r="E1716">
            <v>28.59</v>
          </cell>
        </row>
        <row r="1717">
          <cell r="A1717" t="str">
            <v/>
          </cell>
        </row>
        <row r="1718">
          <cell r="A1718" t="str">
            <v>17.01.145</v>
          </cell>
          <cell r="B1718" t="str">
            <v>REVESTIMENTO COM PEDRAS GRANITICAS DE DIMENSOES MEDIAS (0,45 X 0,45 X 0,05) M E COM UMA SUPERFICIE PLANA (NAO TRABALHADA), ASSENTADAS E REJUNTADAS COM ARGAMASSA DE CIMENTO E AREIA NO TRACO 1:6.</v>
          </cell>
          <cell r="C1718" t="str">
            <v>m2</v>
          </cell>
          <cell r="D1718">
            <v>59.81</v>
          </cell>
          <cell r="E1718">
            <v>46.01</v>
          </cell>
        </row>
        <row r="1719">
          <cell r="A1719" t="str">
            <v/>
          </cell>
        </row>
        <row r="1720">
          <cell r="A1720" t="str">
            <v>17.01.150</v>
          </cell>
          <cell r="B1720" t="str">
            <v>REPOSICAO DE PASSEIO DE PEDRA PORTUGUESA ASSENTADA SOBRE ARGAMASSA SECA DE CIM. E AREIA NO TRACO 1:6 E REJUNTADA COM ARGAMASSA DE CIMENTO E AREIA NO TRACO 1:2.</v>
          </cell>
          <cell r="C1720" t="str">
            <v>m2</v>
          </cell>
          <cell r="D1720">
            <v>28.87</v>
          </cell>
          <cell r="E1720">
            <v>22.21</v>
          </cell>
        </row>
        <row r="1721">
          <cell r="A1721" t="str">
            <v/>
          </cell>
        </row>
        <row r="1722">
          <cell r="A1722" t="str">
            <v>17.01.160</v>
          </cell>
          <cell r="B1722" t="str">
            <v>REPOSICAO DE PASSEIO EM LAJOTA DE CONCRETO 50 X 50 , APLICADA SOBRE TERRENO REGULARIZADO OU LASTRO DE CONCRETO ( SO O ASSENTAMENTO ).</v>
          </cell>
          <cell r="C1722" t="str">
            <v>m2</v>
          </cell>
          <cell r="D1722">
            <v>23.23</v>
          </cell>
          <cell r="E1722">
            <v>17.87</v>
          </cell>
        </row>
        <row r="1723">
          <cell r="A1723" t="str">
            <v/>
          </cell>
        </row>
        <row r="1724">
          <cell r="A1724" t="str">
            <v>17.01.170</v>
          </cell>
          <cell r="B1724" t="str">
            <v>FORNECIMENTO E EXECUÇÃO DE PISO TÁTIL, DIMENSÕES 0,50X0,50M COM ESP.3CM, ASSENTADA COM ARGAMASSA DE CIMENTO E AREIA 1:6 (ESP:2,5CM) E REJUNTADA COM ARGAMASSA DE CIMENTO E AREIA 1:4, SOBRE LASTRO DE CONCRETO PRONTO.</v>
          </cell>
          <cell r="C1724" t="str">
            <v>m2</v>
          </cell>
          <cell r="D1724">
            <v>40.840000000000003</v>
          </cell>
          <cell r="E1724">
            <v>31.42</v>
          </cell>
        </row>
        <row r="1725">
          <cell r="A1725" t="str">
            <v/>
          </cell>
        </row>
        <row r="1726">
          <cell r="A1726" t="str">
            <v>17.02.010</v>
          </cell>
          <cell r="B1726" t="str">
            <v>FORNECIMENTO DE BARRO DE JARDIM (POSTO OBRA NA PRACA DO RECIFE).</v>
          </cell>
          <cell r="C1726" t="str">
            <v>m3</v>
          </cell>
          <cell r="D1726">
            <v>52</v>
          </cell>
          <cell r="E1726">
            <v>40</v>
          </cell>
        </row>
        <row r="1727">
          <cell r="A1727" t="str">
            <v/>
          </cell>
        </row>
        <row r="1728">
          <cell r="A1728" t="str">
            <v>17.02.020</v>
          </cell>
          <cell r="B1728" t="str">
            <v>FORNECIMENTO DE ESTRUME BOVINO CURTIDO (POSTO OBRA NA PRACA DO RECIFE).</v>
          </cell>
          <cell r="C1728" t="str">
            <v>m3</v>
          </cell>
          <cell r="D1728">
            <v>65</v>
          </cell>
          <cell r="E1728">
            <v>50</v>
          </cell>
        </row>
        <row r="1729">
          <cell r="A1729" t="str">
            <v/>
          </cell>
        </row>
        <row r="1730">
          <cell r="A1730" t="str">
            <v>17.02.025</v>
          </cell>
          <cell r="B1730" t="str">
            <v>FORNECIMENTO DE PO DE COCO (POSTO OBRA NA PRACA DO RECIFE).</v>
          </cell>
          <cell r="C1730" t="str">
            <v>m3</v>
          </cell>
          <cell r="D1730">
            <v>65</v>
          </cell>
          <cell r="E1730">
            <v>50</v>
          </cell>
        </row>
        <row r="1731">
          <cell r="A1731" t="str">
            <v/>
          </cell>
        </row>
        <row r="1732">
          <cell r="A1732" t="str">
            <v>17.02.030</v>
          </cell>
          <cell r="B1732" t="str">
            <v>FORNECIMENTO DE CASCALHINHO, INCLUSIVE O ESPALHAMENTO DO MESMO ( POSTO OBRA NA PRACA DO RECIFE)</v>
          </cell>
          <cell r="C1732" t="str">
            <v>m3</v>
          </cell>
          <cell r="D1732">
            <v>63.24</v>
          </cell>
          <cell r="E1732">
            <v>48.65</v>
          </cell>
        </row>
        <row r="1733">
          <cell r="A1733" t="str">
            <v/>
          </cell>
        </row>
        <row r="1734">
          <cell r="A1734" t="str">
            <v>17.02.040</v>
          </cell>
          <cell r="B1734" t="str">
            <v>FORNECIMENTO DE CASCALHINHO, SEM O ESPALHAMENTO DO MESMO ( POSTO OBRA NA PRACA DO RECIFE).</v>
          </cell>
          <cell r="C1734" t="str">
            <v>m3</v>
          </cell>
          <cell r="D1734">
            <v>62.4</v>
          </cell>
          <cell r="E1734">
            <v>48</v>
          </cell>
        </row>
        <row r="1735">
          <cell r="A1735" t="str">
            <v/>
          </cell>
        </row>
        <row r="1736">
          <cell r="A1736" t="str">
            <v>17.02.050</v>
          </cell>
          <cell r="B1736" t="str">
            <v>FORNECIMENTO DE VARAO COM 2,0 M DE ALTURA E DIAMETRO DE 3,0 CM PARA TUTORAMENTO DE MUDAS INCLUSIVE O ASSENTAMENTO.</v>
          </cell>
          <cell r="C1736" t="str">
            <v>Un</v>
          </cell>
          <cell r="D1736">
            <v>5.01</v>
          </cell>
          <cell r="E1736">
            <v>3.86</v>
          </cell>
        </row>
        <row r="1737">
          <cell r="A1737" t="str">
            <v/>
          </cell>
        </row>
        <row r="1738">
          <cell r="A1738" t="str">
            <v>17.02.060</v>
          </cell>
          <cell r="B1738" t="str">
            <v>FORNECIMENTO DE VARAO COM 2,0 M DE ALTURA E DIAMETRO DE 3,0 CM PARA TUTORAMENTO DE MUDAS SEM O ASSENTAMENTO DO MESMO.</v>
          </cell>
          <cell r="C1738" t="str">
            <v>Un</v>
          </cell>
          <cell r="D1738">
            <v>4.55</v>
          </cell>
          <cell r="E1738">
            <v>3.5</v>
          </cell>
        </row>
        <row r="1739">
          <cell r="A1739" t="str">
            <v/>
          </cell>
        </row>
        <row r="1740">
          <cell r="A1740" t="str">
            <v>17.02.070</v>
          </cell>
          <cell r="B1740" t="str">
            <v>FORNECIMENTO DE ESTACAS PARA SUSTENTACAO DE GRADES DE PROTECAO DE MUDAS COM 2,0 M DE ALTURA E DIAMETRO DE 5,0 CM,INCLUSIVE O ASSENTAMENTO DA MESMA.</v>
          </cell>
          <cell r="C1740" t="str">
            <v>Un</v>
          </cell>
          <cell r="D1740">
            <v>5.79</v>
          </cell>
          <cell r="E1740">
            <v>4.46</v>
          </cell>
        </row>
        <row r="1741">
          <cell r="A1741" t="str">
            <v/>
          </cell>
        </row>
        <row r="1742">
          <cell r="A1742" t="str">
            <v>17.02.080</v>
          </cell>
          <cell r="B1742" t="str">
            <v>FORNECIMENTO DE ESTACAS PARA SUSTENTACAO DE GRADES DE PROTECAO DE MUDAS COM 2,0 M DE ALTURA E DIAMETRO DE 5,0 CM, SEM O ASSENTAMENTO DA MESMA.</v>
          </cell>
          <cell r="C1742" t="str">
            <v>Un</v>
          </cell>
          <cell r="D1742">
            <v>5.33</v>
          </cell>
          <cell r="E1742">
            <v>4.0999999999999996</v>
          </cell>
        </row>
        <row r="1743">
          <cell r="A1743" t="str">
            <v/>
          </cell>
        </row>
        <row r="1744">
          <cell r="A1744" t="str">
            <v>17.02.090</v>
          </cell>
          <cell r="B1744" t="str">
            <v>FORNECIMENTO DE GRADES DE RIPAS DE MACARANDUBA, COM 1,80 M DE ALTURA POR 1,50 M DE LARGURA,CONFECCIONADAS COM 12 RIPAS DE 5 CM DE LARGURA E 3 FIADAS DE ARAME GALVANIZADO N. 14,INCLUSIVE ASSENTAMENTO.</v>
          </cell>
          <cell r="C1744" t="str">
            <v>Un</v>
          </cell>
          <cell r="D1744">
            <v>46.95</v>
          </cell>
          <cell r="E1744">
            <v>36.119999999999997</v>
          </cell>
        </row>
        <row r="1745">
          <cell r="A1745" t="str">
            <v/>
          </cell>
        </row>
        <row r="1746">
          <cell r="A1746" t="str">
            <v>17.02.100</v>
          </cell>
          <cell r="B1746" t="str">
            <v>FORNECIMENTO DE GRADES DE RIPAS DE MACARANDUBA, COM 1,80 M DE ALTURA POR 1,50 M DE LARGURA CONFECCIONADAS COM 12 RIPAS DE 5 CM DE LARGURA E 3 FIADAS DE ARAME GALVANIZADO N. 14, SEM O ASSENTAMENTO.</v>
          </cell>
          <cell r="C1746" t="str">
            <v>Un</v>
          </cell>
          <cell r="D1746">
            <v>45.5</v>
          </cell>
          <cell r="E1746">
            <v>35</v>
          </cell>
        </row>
        <row r="1747">
          <cell r="A1747" t="str">
            <v/>
          </cell>
        </row>
        <row r="1748">
          <cell r="A1748" t="str">
            <v>17.03.010</v>
          </cell>
          <cell r="B1748" t="str">
            <v>MEIO-FIO DE ALVENARIA REVESTIDO COM ARGAMASSA DE CIMENTO E AREIA 1:3.</v>
          </cell>
          <cell r="C1748" t="str">
            <v>m</v>
          </cell>
          <cell r="D1748">
            <v>13.98</v>
          </cell>
          <cell r="E1748">
            <v>10.76</v>
          </cell>
        </row>
        <row r="1749">
          <cell r="A1749" t="str">
            <v/>
          </cell>
        </row>
        <row r="1750">
          <cell r="A1750" t="str">
            <v>17.03.020</v>
          </cell>
          <cell r="B1750" t="str">
            <v>PREPARO DE SOLO PARA GRAMADO COM 10,0 CM DE ESPESSURA , FEITO COM BARRO DE JARDIM E ESTRUME BOVINO CURTIDO, TRACO 4:1, COM TODO MATERIAL FORNECIDO PELO EMPREITEIRO.</v>
          </cell>
          <cell r="C1750" t="str">
            <v>m2</v>
          </cell>
          <cell r="D1750">
            <v>8.7200000000000006</v>
          </cell>
          <cell r="E1750">
            <v>6.71</v>
          </cell>
        </row>
        <row r="1751">
          <cell r="A1751" t="str">
            <v/>
          </cell>
        </row>
        <row r="1752">
          <cell r="A1752" t="str">
            <v>17.03.030</v>
          </cell>
          <cell r="B1752" t="str">
            <v>PREPARO DE SOLO PARA CANTEIRO COM 20,0 CM DE ESPESSURA, FEITO COM BARRO DE JARDIM E ESTRUME BOVINO CURTIDO, TRACO 2:1,COM TODO MATERIAL FORNECIDO PELO EMPREITEIRO.</v>
          </cell>
          <cell r="C1752" t="str">
            <v>m2</v>
          </cell>
          <cell r="D1752">
            <v>14.52</v>
          </cell>
          <cell r="E1752">
            <v>11.17</v>
          </cell>
        </row>
        <row r="1753">
          <cell r="A1753" t="str">
            <v/>
          </cell>
        </row>
        <row r="1754">
          <cell r="A1754" t="str">
            <v>17.03.040</v>
          </cell>
          <cell r="B1754" t="str">
            <v>FORNECIMENTO E PLANTIO DE GRAMA INGLESA (STENOTAPHUM).</v>
          </cell>
          <cell r="C1754" t="str">
            <v>m2</v>
          </cell>
          <cell r="D1754">
            <v>6.31</v>
          </cell>
          <cell r="E1754">
            <v>4.8600000000000003</v>
          </cell>
        </row>
        <row r="1755">
          <cell r="A1755" t="str">
            <v/>
          </cell>
        </row>
        <row r="1756">
          <cell r="A1756" t="str">
            <v>17.03.045</v>
          </cell>
          <cell r="B1756" t="str">
            <v>FORNECIMENTO E PLANTIO DE GRAMA ESMERALDA (EM TAPETE), INCLUINDO PREPARO DE SOLO COM APENAS BARRO DE JARDIM.</v>
          </cell>
          <cell r="C1756" t="str">
            <v>m2</v>
          </cell>
          <cell r="D1756">
            <v>10.9</v>
          </cell>
          <cell r="E1756">
            <v>8.39</v>
          </cell>
        </row>
        <row r="1757">
          <cell r="A1757" t="str">
            <v/>
          </cell>
        </row>
        <row r="1758">
          <cell r="A1758" t="str">
            <v>17.03.050</v>
          </cell>
          <cell r="B1758" t="str">
            <v>FORNECIMENTO E PLANTIO DE GRAMA PAPUAM (PASPALUM CONJUGATUM).</v>
          </cell>
          <cell r="C1758" t="str">
            <v>m2</v>
          </cell>
          <cell r="D1758">
            <v>6.31</v>
          </cell>
          <cell r="E1758">
            <v>4.8600000000000003</v>
          </cell>
        </row>
        <row r="1759">
          <cell r="A1759" t="str">
            <v/>
          </cell>
        </row>
        <row r="1760">
          <cell r="A1760" t="str">
            <v>17.03.060</v>
          </cell>
          <cell r="B1760" t="str">
            <v>FORNECIMENTO E PLANTIO DE GRAMA DE BURRO (CYNODON DACTYLON).</v>
          </cell>
          <cell r="C1760" t="str">
            <v>m2</v>
          </cell>
          <cell r="D1760">
            <v>5.34</v>
          </cell>
          <cell r="E1760">
            <v>4.1100000000000003</v>
          </cell>
        </row>
        <row r="1761">
          <cell r="A1761" t="str">
            <v/>
          </cell>
        </row>
        <row r="1762">
          <cell r="A1762" t="str">
            <v>17.03.070</v>
          </cell>
          <cell r="B1762" t="str">
            <v>FORNECIMENTO E PLANTIO DE MUDAS HERBACEAS TIPO FOLHAGEM - GRUPO 1 (ROXINHO, CROTON PEXAIN, CUIA DE POBRE, CROTON ROXO, CROTON CAXIADO, ARCA DE NOE, BOM DIA, BOA NOITE, ETC.).</v>
          </cell>
          <cell r="C1762" t="str">
            <v>Un</v>
          </cell>
          <cell r="D1762">
            <v>4.0999999999999996</v>
          </cell>
          <cell r="E1762">
            <v>3.16</v>
          </cell>
        </row>
        <row r="1763">
          <cell r="A1763" t="str">
            <v/>
          </cell>
        </row>
        <row r="1764">
          <cell r="A1764" t="str">
            <v>17.03.080</v>
          </cell>
          <cell r="B1764" t="str">
            <v>FORNECIMENTO E PLANTIO DE MUDAS HERBACEAS TIPO FOLHAGEM - GRUPO 2 (CANA DA INDIA, BRASILEIRINHO, NUVEM, PANAMA, PAQUEVIRA, PINGO DE OURO, ACALIFA, CHUMBINHO, IXORA, BEIJO, SAVIA AZUL, TINHORAO, ETC)</v>
          </cell>
          <cell r="C1764" t="str">
            <v>Un</v>
          </cell>
          <cell r="D1764">
            <v>3.45</v>
          </cell>
          <cell r="E1764">
            <v>2.66</v>
          </cell>
        </row>
        <row r="1765">
          <cell r="A1765" t="str">
            <v/>
          </cell>
        </row>
        <row r="1766">
          <cell r="A1766" t="str">
            <v>17.03.090</v>
          </cell>
          <cell r="B1766" t="str">
            <v>FORNECIMENTO E PLANTIO DE MUDAS HERBACEAS TIPO FOLHAGEM - GRUPO 3 (COMIGO NINGUEM PODE, DRACENA, MILIDRAO, LIRIO, COQUEIRINHO, CLOROFITON, COPO DE LEITE, AVENCA, CAMARAO AMARELO BEGONIAS, ETC.)</v>
          </cell>
          <cell r="C1766" t="str">
            <v>Un</v>
          </cell>
          <cell r="D1766">
            <v>7.74</v>
          </cell>
          <cell r="E1766">
            <v>5.96</v>
          </cell>
        </row>
        <row r="1767">
          <cell r="A1767" t="str">
            <v/>
          </cell>
        </row>
        <row r="1768">
          <cell r="A1768" t="str">
            <v>17.03.100</v>
          </cell>
          <cell r="B1768" t="str">
            <v>FORNECIMENTO E PLANTIO DE MUDAS ARBUSTIVAS - GRUPO 1 (PAPOULA, JASMIM ALFINETE,JASMIM VAPOR, ESPIRRADEIRA, ETC.).</v>
          </cell>
          <cell r="C1768" t="str">
            <v>Un</v>
          </cell>
          <cell r="D1768">
            <v>5.14</v>
          </cell>
          <cell r="E1768">
            <v>3.96</v>
          </cell>
        </row>
        <row r="1769">
          <cell r="A1769" t="str">
            <v/>
          </cell>
        </row>
        <row r="1770">
          <cell r="A1770" t="str">
            <v>17.03.110</v>
          </cell>
          <cell r="B1770" t="str">
            <v>FORNECIMENTO E PLANTIO DE MUDAS ARBUSTIVAS - GRUPO 2 (CHAPEU DE NAPOLEAO, PINCEL DE BARBEIRO, PAU D`ARQUINHO, PATA DE VACA, ETC.).</v>
          </cell>
          <cell r="C1770" t="str">
            <v>Un</v>
          </cell>
          <cell r="D1770">
            <v>7.09</v>
          </cell>
          <cell r="E1770">
            <v>5.46</v>
          </cell>
        </row>
        <row r="1771">
          <cell r="A1771" t="str">
            <v/>
          </cell>
        </row>
        <row r="1772">
          <cell r="A1772" t="str">
            <v>17.03.120</v>
          </cell>
          <cell r="B1772" t="str">
            <v>FORNECIMENTO E PLANTIO DE MUDAS ARBUSTIVAS - GRUPO 3 (SHEFLERA, CAFEZINHO, MUSSAENDA).</v>
          </cell>
          <cell r="C1772" t="str">
            <v>Un</v>
          </cell>
          <cell r="D1772">
            <v>9.0399999999999991</v>
          </cell>
          <cell r="E1772">
            <v>6.96</v>
          </cell>
        </row>
        <row r="1773">
          <cell r="A1773" t="str">
            <v/>
          </cell>
        </row>
        <row r="1774">
          <cell r="A1774" t="str">
            <v>17.03.130</v>
          </cell>
          <cell r="B1774" t="str">
            <v>FORNECIMENTO E PLANTIO DE MUDAS ARBOREAS DE TAMANHO MEDIO, COM CERCA DE 1,50 M DE ALTURA, INCLUINDO A PREPARACAO DE COVA DE 40,0 X 40,0 X 40,0 CM, COM BARRO DE JARDIM E ESTRUME BOVINO CURTIDO.</v>
          </cell>
          <cell r="C1774" t="str">
            <v>Un</v>
          </cell>
          <cell r="D1774">
            <v>25.19</v>
          </cell>
          <cell r="E1774">
            <v>19.38</v>
          </cell>
        </row>
        <row r="1775">
          <cell r="A1775" t="str">
            <v/>
          </cell>
        </row>
        <row r="1776">
          <cell r="A1776" t="str">
            <v>17.03.140</v>
          </cell>
          <cell r="B1776" t="str">
            <v>FORNECIMENTO E PLANTIO DE ARECA BAMBU DE TAMANHO MEDIO, COM CERCA DE 1,50 M DE ALTURA,INCLUINDO A PREPARACAO DE COVA DE 40,0 X 40,0 X 40,0 CM, COM BARRO DE JARDIM E ESTRUME BOVINO CURTIDO.</v>
          </cell>
          <cell r="C1776" t="str">
            <v>Un</v>
          </cell>
          <cell r="D1776">
            <v>40.79</v>
          </cell>
          <cell r="E1776">
            <v>31.38</v>
          </cell>
        </row>
        <row r="1777">
          <cell r="A1777" t="str">
            <v/>
          </cell>
        </row>
        <row r="1778">
          <cell r="A1778" t="str">
            <v>17.03.142</v>
          </cell>
          <cell r="B1778" t="str">
            <v>FORNECIMENTO E PLANTIO DE PALMEIRA PHONIX (ALTURA DO FUSTE DE 0,60M), INCLUINDO A PREPARACAO DE COVA DE 40,0 X 40,0 X 40,0 CM, COM BARRO DE JARDIM E ESTRUME BOVINO CURTIDO.</v>
          </cell>
          <cell r="C1778" t="str">
            <v>Un</v>
          </cell>
          <cell r="D1778">
            <v>44.04</v>
          </cell>
          <cell r="E1778">
            <v>33.880000000000003</v>
          </cell>
        </row>
        <row r="1779">
          <cell r="A1779" t="str">
            <v/>
          </cell>
        </row>
        <row r="1780">
          <cell r="A1780" t="str">
            <v>17.03.144</v>
          </cell>
          <cell r="B1780" t="str">
            <v>FORNECIMENTO E PLANTIO DE PALMEIRAS (IMPERIAL DENDE, JAPONESA, ETC.), COM CERCA DE 1,50 M DE ALTURA, INCLUINDO A PREPARACAO DE COVA DE 40,0 X 40,0 X 40,0 CM, COM BARRO DE JARDIM E ESTRUME BOVINO CURTIDO.</v>
          </cell>
          <cell r="C1780" t="str">
            <v>Un</v>
          </cell>
          <cell r="D1780">
            <v>44.52</v>
          </cell>
          <cell r="E1780">
            <v>34.25</v>
          </cell>
        </row>
        <row r="1781">
          <cell r="A1781" t="str">
            <v/>
          </cell>
        </row>
        <row r="1782">
          <cell r="A1782" t="str">
            <v>17.03.150</v>
          </cell>
          <cell r="B1782" t="str">
            <v>FORNECIMENTO E PLANTIO DE COQUEIRO (ALTURA DO FUSTE DE 0,60 M),INCLUINDO A PREPARACAO DE COVA DE 40,0 X 40,0 X 40,0 CM, COM BARRO DE JARDIM E ESTRUME BOVINO CURTIDO.</v>
          </cell>
          <cell r="C1782" t="str">
            <v>Un</v>
          </cell>
          <cell r="D1782">
            <v>32.85</v>
          </cell>
          <cell r="E1782">
            <v>25.27</v>
          </cell>
        </row>
        <row r="1783">
          <cell r="A1783" t="str">
            <v/>
          </cell>
        </row>
        <row r="1784">
          <cell r="A1784" t="str">
            <v>17.03.160</v>
          </cell>
          <cell r="B1784" t="str">
            <v>FORNECIMENTO E PLANTIO DE MACAIBEIRA (ALTURA DO FUSTE DE 1,00 M), INCLUINDO PREPARACAO DE COVA DE 40,0 X 40,0 X 40,0 CM, COM BARRO DE JARDIM E ESTRUME BOVINO CURTIDO.</v>
          </cell>
          <cell r="C1784" t="str">
            <v>Un</v>
          </cell>
          <cell r="D1784">
            <v>127.1</v>
          </cell>
          <cell r="E1784">
            <v>97.77</v>
          </cell>
        </row>
        <row r="1785">
          <cell r="A1785" t="str">
            <v/>
          </cell>
        </row>
        <row r="1786">
          <cell r="A1786" t="str">
            <v>17.03.170</v>
          </cell>
          <cell r="B1786" t="str">
            <v>FORNECIMENTO E PLANTIO DE FILODENDRO, DE PORTE MEDIO, (ALTURA APROXIMADA DE 0,80 M ).</v>
          </cell>
          <cell r="C1786" t="str">
            <v>Un</v>
          </cell>
          <cell r="D1786">
            <v>17.79</v>
          </cell>
          <cell r="E1786">
            <v>13.69</v>
          </cell>
        </row>
        <row r="1787">
          <cell r="A1787" t="str">
            <v/>
          </cell>
        </row>
        <row r="1788">
          <cell r="A1788" t="str">
            <v>17.03.180</v>
          </cell>
          <cell r="B1788" t="str">
            <v>FORNECIMENTO E PLANTIO DE GRAVATA,YUCA(TROMBA DE ELEFANTE), AGAVE VARIEGATA, DE PORTE MEDIO (ALTURA APROXIMADA DE 0,60 M).</v>
          </cell>
          <cell r="C1788" t="str">
            <v>Un</v>
          </cell>
          <cell r="D1788">
            <v>17.79</v>
          </cell>
          <cell r="E1788">
            <v>13.69</v>
          </cell>
        </row>
        <row r="1789">
          <cell r="A1789" t="str">
            <v/>
          </cell>
        </row>
        <row r="1790">
          <cell r="A1790" t="str">
            <v>17.03.190</v>
          </cell>
          <cell r="B1790" t="str">
            <v>FORNECIMENTO E PLANTIO DE MUDAS RASTEIRAS PARA FORRACAO DE CANTEIROS E MANCHAS DE CONTRASTES EM GRAMADOS - GRUPO 1 ( VIOLETA, MAL-ME-QUER, ZEBRINA, ETC).</v>
          </cell>
          <cell r="C1790" t="str">
            <v>m2</v>
          </cell>
          <cell r="D1790">
            <v>5.34</v>
          </cell>
          <cell r="E1790">
            <v>4.1100000000000003</v>
          </cell>
        </row>
        <row r="1791">
          <cell r="A1791" t="str">
            <v/>
          </cell>
        </row>
        <row r="1792">
          <cell r="A1792" t="str">
            <v>17.03.200</v>
          </cell>
          <cell r="B1792" t="str">
            <v>FORNECIMENTO E PLANTIO DE MUDAS RASTEIRAS PARA FORRACAO DE CANTEIROS E MANCHAS DE CONTRASTES EM GRAMADOS - GRUPO 2 (VIUVA ALEGRE, FUMACA, ONZE HORAS, ANDARCA, VIUVINHA, ETC. )</v>
          </cell>
          <cell r="C1792" t="str">
            <v>m2</v>
          </cell>
          <cell r="D1792">
            <v>5.99</v>
          </cell>
          <cell r="E1792">
            <v>4.6100000000000003</v>
          </cell>
        </row>
        <row r="1793">
          <cell r="A1793" t="str">
            <v/>
          </cell>
        </row>
        <row r="1794">
          <cell r="A1794" t="str">
            <v>17.04.010</v>
          </cell>
          <cell r="B1794" t="str">
            <v>CONSTRUCAO DE BANCO EM CONCRETO ARMADO, COM APOIOS A CADA 2,00 M, EM ALVENARIA DE 1/2 VEZ CHAPISCADA E REVESTIDA, SOBRE SAPATA DE CONCRETO ARMADO, INCLUSIVE ESCAVACAO, REATERRO E REMOCAO. (MOD.AV-27/2000 OPCAO 01).</v>
          </cell>
          <cell r="C1794" t="str">
            <v>m</v>
          </cell>
          <cell r="D1794">
            <v>153.06</v>
          </cell>
          <cell r="E1794">
            <v>117.74</v>
          </cell>
        </row>
        <row r="1795">
          <cell r="A1795" t="str">
            <v/>
          </cell>
        </row>
        <row r="1796">
          <cell r="A1796" t="str">
            <v>17.04.020</v>
          </cell>
          <cell r="B1796" t="str">
            <v>CONSTRUCAO DE BANCO MURETA EM CONCRETO ARMADO, APOIADO EM ALVENARIA DE 1 VEZ CHAPISCADA E REVESTIDA,SOBRE BASE DE CONCRETO ARMADO, INCLUSIVE ESCAVACAO,REATERRO E REMOCAO.(MOD.AV- 27/2000 OPCAO 02).</v>
          </cell>
          <cell r="C1796" t="str">
            <v>m</v>
          </cell>
          <cell r="D1796">
            <v>190.42</v>
          </cell>
          <cell r="E1796">
            <v>146.47999999999999</v>
          </cell>
        </row>
        <row r="1797">
          <cell r="A1797" t="str">
            <v/>
          </cell>
        </row>
        <row r="1798">
          <cell r="A1798" t="str">
            <v>17.04.030</v>
          </cell>
          <cell r="B1798" t="str">
            <v>CONSTRUCAO DE BANCO JARDINEIRA EM CONCRETO ARMADO, APOIADO EM ALVENARIA DE 1/2 VEZ CHAPISCADA E REVESTIDA, SOBRE BASE DE CONCRETO ARMADO, INCLUSIVE ESCAVACAO, REATERRO E REMOCAO. (MOD. AV-27/2000 OPCAO 03).</v>
          </cell>
          <cell r="C1798" t="str">
            <v>m</v>
          </cell>
          <cell r="D1798">
            <v>200.73</v>
          </cell>
          <cell r="E1798">
            <v>154.41</v>
          </cell>
        </row>
        <row r="1799">
          <cell r="A1799" t="str">
            <v/>
          </cell>
        </row>
        <row r="1800">
          <cell r="A1800" t="str">
            <v>17.04.040</v>
          </cell>
          <cell r="B1800" t="str">
            <v>CONSTRUCAO DE BANCO EM CONCRETO ARMADO REVESTIDO COM GRANITO ARTIFICIAL NA COR CINZA, COM APOIOS A CADA 2.00M, EM ALVENARIA DE 1/2 VEZ, CHAPISCADA E REVESTIDA SOBRE SAPATA DE CONCRETO ARMADO, INCLUSIVE ESCAVACAO, REATERRO E REMOCAO (MOD. AV-27/2000 OPCAO</v>
          </cell>
          <cell r="C1800" t="str">
            <v>m</v>
          </cell>
          <cell r="D1800">
            <v>169.41</v>
          </cell>
          <cell r="E1800">
            <v>130.32</v>
          </cell>
        </row>
        <row r="1801">
          <cell r="A1801" t="str">
            <v/>
          </cell>
        </row>
        <row r="1802">
          <cell r="A1802" t="str">
            <v>17.04.050</v>
          </cell>
          <cell r="B1802" t="str">
            <v>CONSTRUCAO DE BANCO MURETA EM CONCRETO ARMADO REVESTIDO COM GRANITO ARTIFICIAL, NA COR CINZA, APOIADO EM ALVENARIA DE 1 VEZ CHAPISCADA E REVESTIDA, SOBRE BASE DE CONCRETO ARMADO, INCLUSIVE ESCAVACAO, REATERRO E REMOCAO.( MOD AV-27/2000 OPCAO 05).</v>
          </cell>
          <cell r="C1802" t="str">
            <v>m</v>
          </cell>
          <cell r="D1802">
            <v>261.01</v>
          </cell>
          <cell r="E1802">
            <v>200.78</v>
          </cell>
        </row>
        <row r="1803">
          <cell r="A1803" t="str">
            <v/>
          </cell>
        </row>
        <row r="1804">
          <cell r="A1804" t="str">
            <v>17.04.060</v>
          </cell>
          <cell r="B1804" t="str">
            <v>CONSTRUCAO DE BANCO JARDINEIRA EM CONCRETO ARMADO, REVESTIDO COM GRANITO ARTIFICIAL, NA COR CINZA, APOIADO EM ALVENARIA DE 1/2 VEZ CHAPISCADA E REVESTIDA SOBRE BASE DE CONCRETO ARMADO, INCLUSIVE ESCAVACAO, REATERRO E REMOCAO.(MOD.AV-27/2000 OPCAO 06).</v>
          </cell>
          <cell r="C1804" t="str">
            <v>m</v>
          </cell>
          <cell r="D1804">
            <v>230.39</v>
          </cell>
          <cell r="E1804">
            <v>177.23</v>
          </cell>
        </row>
        <row r="1805">
          <cell r="A1805" t="str">
            <v/>
          </cell>
        </row>
        <row r="1806">
          <cell r="A1806" t="str">
            <v>17.04.100</v>
          </cell>
          <cell r="B1806" t="str">
            <v>FORNECIMENTO E ASSENTAMENTO DE BANCO MODELO RECIFE ANTIGO REF. B-112, GRAMETAL OU SIMILAR PINTADO E COM ROSCAS PARA CHUMBAMENTO,INCLUSIVE ESCAVACAO, REMOCAO E BASE DE CONCRETO.</v>
          </cell>
          <cell r="C1806" t="str">
            <v>Un</v>
          </cell>
          <cell r="D1806">
            <v>864.09</v>
          </cell>
          <cell r="E1806">
            <v>664.69</v>
          </cell>
        </row>
        <row r="1807">
          <cell r="A1807" t="str">
            <v/>
          </cell>
        </row>
        <row r="1808">
          <cell r="A1808" t="str">
            <v>17.04.110</v>
          </cell>
          <cell r="B1808" t="str">
            <v>FORNECIMENTO E ASSENTAMENTO DE BANCO MODELO TAMANDUA REF.B-108 GRAMETAL OU SIMILAR PINTADO E COM ROSCAS PARA CHUMBAMENTO,INCLUSIVE ESCAVACAO,REMOCAO E BASE DE CONCRETO.</v>
          </cell>
          <cell r="C1808" t="str">
            <v>Un</v>
          </cell>
          <cell r="D1808">
            <v>647.14</v>
          </cell>
          <cell r="E1808">
            <v>497.8</v>
          </cell>
        </row>
        <row r="1809">
          <cell r="A1809" t="str">
            <v/>
          </cell>
        </row>
        <row r="1810">
          <cell r="A1810" t="str">
            <v>17.04.200</v>
          </cell>
          <cell r="B1810" t="str">
            <v>FORNECIMENTO E ASSENTAMENTO DE BANCO PRE-MOL DADO TIPO GRANILITE,INCLUSIVE ESCAVACAO ,REMOCAO E BASE DE CONCRETO.</v>
          </cell>
          <cell r="C1810" t="str">
            <v>Un</v>
          </cell>
          <cell r="D1810">
            <v>89.08</v>
          </cell>
          <cell r="E1810">
            <v>68.53</v>
          </cell>
        </row>
        <row r="1811">
          <cell r="A1811" t="str">
            <v/>
          </cell>
        </row>
        <row r="1812">
          <cell r="A1812" t="str">
            <v>17.05.010</v>
          </cell>
          <cell r="B1812" t="str">
            <v>FORNECIMENTO E ASSENTAMENTO DE BALANCO MIRIM COM 01 CADEIRA REF. 097, GIRASSOL OU SIMILAR, INCLUSIVE PINTURA E TRANSPORTE PARA REGIAO ME TROPOLITANA DO GRANDE RECIFE.</v>
          </cell>
          <cell r="C1812" t="str">
            <v>Un</v>
          </cell>
          <cell r="D1812">
            <v>235.26</v>
          </cell>
          <cell r="E1812">
            <v>180.97</v>
          </cell>
        </row>
        <row r="1813">
          <cell r="A1813" t="str">
            <v/>
          </cell>
        </row>
        <row r="1814">
          <cell r="A1814" t="str">
            <v>17.05.020</v>
          </cell>
          <cell r="B1814" t="str">
            <v>FORNECIMENTO E ASSENTAMENTO DE BALANCO MIRIM COM 02 CADEIRAS REF. 098, GIRASSOL OU SIMILAR INCLUSIVE PINTURA E TRANSPORTE PARA REGIAO ME TROPOLITANA DO GRANDE RECIFE.</v>
          </cell>
          <cell r="C1814" t="str">
            <v>Un</v>
          </cell>
          <cell r="D1814">
            <v>454.96</v>
          </cell>
          <cell r="E1814">
            <v>349.97</v>
          </cell>
        </row>
        <row r="1815">
          <cell r="A1815" t="str">
            <v/>
          </cell>
        </row>
        <row r="1816">
          <cell r="A1816" t="str">
            <v>17.05.030</v>
          </cell>
          <cell r="B1816" t="str">
            <v>FORNECIMENTO E ASSENTAMENTO DE BALANCO MIRIM COM 03 CADEIRAS REF. 099, GIRASSOL OU SIMILAR INCLUSIVE PINTURA E TRANSPORTE PARA REGIAO METROPOLITANA DO GRANDE RECIFE.</v>
          </cell>
          <cell r="C1816" t="str">
            <v>Un</v>
          </cell>
          <cell r="D1816">
            <v>617.46</v>
          </cell>
          <cell r="E1816">
            <v>474.97</v>
          </cell>
        </row>
        <row r="1817">
          <cell r="A1817" t="str">
            <v/>
          </cell>
        </row>
        <row r="1818">
          <cell r="A1818" t="str">
            <v>17.05.040</v>
          </cell>
          <cell r="B1818" t="str">
            <v>FORNECIMENTO E ASSENTAMENTO DE BALANCO COLEGIAL COM 02 CADEIRAS REF. 120,GIRASSOL OU SIMILAR,INCLUSIVE PINTURA E TRANSPORTE PARA REGIAO METROPOLITANA DO GRANDE RECIFE.</v>
          </cell>
          <cell r="C1818" t="str">
            <v>Un</v>
          </cell>
          <cell r="D1818">
            <v>630.46</v>
          </cell>
          <cell r="E1818">
            <v>484.97</v>
          </cell>
        </row>
        <row r="1819">
          <cell r="A1819" t="str">
            <v/>
          </cell>
        </row>
        <row r="1820">
          <cell r="A1820" t="str">
            <v>17.05.050</v>
          </cell>
          <cell r="B1820" t="str">
            <v>FORNECIMENTO E ASSENTAMENTO DE BALANCO COLEGIAL COM 03 CADEIRAS REF. 121,GIRASSOL OU SIMILAR,INCLUSIVE PINTURA E TRANSPORTE PARA REGIAO METROPOLITANA DO GRANDE RECIFE.</v>
          </cell>
          <cell r="C1820" t="str">
            <v>Un</v>
          </cell>
          <cell r="D1820">
            <v>747.46</v>
          </cell>
          <cell r="E1820">
            <v>574.97</v>
          </cell>
        </row>
        <row r="1821">
          <cell r="A1821" t="str">
            <v/>
          </cell>
        </row>
        <row r="1822">
          <cell r="A1822" t="str">
            <v>17.05.060</v>
          </cell>
          <cell r="B1822" t="str">
            <v>FORNECIMENTO E ASSENTAMENTO DE BALANCO COLEGIAL COM 04 CADEIRAS REF. 122,GIRASSOL OU SIMILAR,INCLUSIVE PINTURA E TRANSPORTE PARA REGIAO METROPOLITANA DO GRANDE RECIFE.</v>
          </cell>
          <cell r="C1822" t="str">
            <v>Un</v>
          </cell>
          <cell r="D1822">
            <v>877.46</v>
          </cell>
          <cell r="E1822">
            <v>674.97</v>
          </cell>
        </row>
        <row r="1823">
          <cell r="A1823" t="str">
            <v/>
          </cell>
        </row>
        <row r="1824">
          <cell r="A1824" t="str">
            <v>17.05.070</v>
          </cell>
          <cell r="B1824" t="str">
            <v>FORNECIMENTO E ASSENTAMENTO DE CARROSSEL STAND TAMANHO PEQUENO REF. 130,GIRASSOL OU SIMILAR,INCLUSIVE PINTURA E TRANSPORTE PARA REGIAO METROPOLITANA DO GRANDE RECIFE.</v>
          </cell>
          <cell r="C1824" t="str">
            <v>Un</v>
          </cell>
          <cell r="D1824">
            <v>833.43</v>
          </cell>
          <cell r="E1824">
            <v>641.1</v>
          </cell>
        </row>
        <row r="1825">
          <cell r="A1825" t="str">
            <v/>
          </cell>
        </row>
        <row r="1826">
          <cell r="A1826" t="str">
            <v>17.05.080</v>
          </cell>
          <cell r="B1826" t="str">
            <v>FORNECIMENTO E ASSENTAMENTO DE CARROSSEL STAND TAMANHO MEDIO REF. 131,GIRASSOL OU SIMILAR,INCLUSIVE PINTURA E TRANSPORTE PARA REGIAO METROPOLITANA DO GRANDE RECIFE.</v>
          </cell>
          <cell r="C1826" t="str">
            <v>Un</v>
          </cell>
          <cell r="D1826">
            <v>963.43</v>
          </cell>
          <cell r="E1826">
            <v>741.1</v>
          </cell>
        </row>
        <row r="1827">
          <cell r="A1827" t="str">
            <v/>
          </cell>
        </row>
        <row r="1828">
          <cell r="A1828" t="str">
            <v>17.05.090</v>
          </cell>
          <cell r="B1828" t="str">
            <v>FORNECIMENTO E ASSENTAMENTO DE CARROSSEL STAND TAMANHO GRANDE REF. 132,GIRASSOL OU SIMILAR,INCLUSIVE PINTURA E TRANSPORTE PARA REGIAO METROPOLITANA DO GRANDE RECIFE.</v>
          </cell>
          <cell r="C1828" t="str">
            <v>Un</v>
          </cell>
          <cell r="D1828">
            <v>1132.43</v>
          </cell>
          <cell r="E1828">
            <v>871.1</v>
          </cell>
        </row>
        <row r="1829">
          <cell r="A1829" t="str">
            <v/>
          </cell>
        </row>
        <row r="1830">
          <cell r="A1830" t="str">
            <v>17.05.100</v>
          </cell>
          <cell r="B1830" t="str">
            <v>FORNECIMENTO E ASSENTAMENTO DE ESCORREGO MIRIM COM RAMPA DE 1.50M REF.180,GIRASSOL OU SIMILAR,INCLUSIVE PINTURA E TRANSPORTE PARA REGIAO METROPOLITANA DO GRANDE RECIFE.</v>
          </cell>
          <cell r="C1830" t="str">
            <v>Un</v>
          </cell>
          <cell r="D1830">
            <v>461.46</v>
          </cell>
          <cell r="E1830">
            <v>354.97</v>
          </cell>
        </row>
        <row r="1831">
          <cell r="A1831" t="str">
            <v/>
          </cell>
        </row>
        <row r="1832">
          <cell r="A1832" t="str">
            <v>17.05.110</v>
          </cell>
          <cell r="B1832" t="str">
            <v>FORNECIMENTO E ASSENTAMENTO DE ESCORRREGO MEDIO COM RAMPA DE 2.00M REF. 181, GIRASSOL OU SIMILAR,INCLUSIVE PINTURA E TRANSPORTE PARA REGIAO METROPOLITANA DO GRANDE RECIFE.</v>
          </cell>
          <cell r="C1832" t="str">
            <v>Un</v>
          </cell>
          <cell r="D1832">
            <v>604.46</v>
          </cell>
          <cell r="E1832">
            <v>464.97</v>
          </cell>
        </row>
        <row r="1833">
          <cell r="A1833" t="str">
            <v/>
          </cell>
        </row>
        <row r="1834">
          <cell r="A1834" t="str">
            <v>17.05.120</v>
          </cell>
          <cell r="B1834" t="str">
            <v>FORNECIMENTO E ASSENTAMENTO DE ESCORREGO GRANDE COM RAMPA DE 3.00M REF. 182,GIRASSOL OU SIMILAR,INCLUSIVE PINTURA E TRANSPORTE PARA REGIAO METROPOLITANA DO GRANDE RECIFE.</v>
          </cell>
          <cell r="C1834" t="str">
            <v>Un</v>
          </cell>
          <cell r="D1834">
            <v>792.96</v>
          </cell>
          <cell r="E1834">
            <v>609.97</v>
          </cell>
        </row>
        <row r="1835">
          <cell r="A1835" t="str">
            <v/>
          </cell>
        </row>
        <row r="1836">
          <cell r="A1836" t="str">
            <v>17.05.130</v>
          </cell>
          <cell r="B1836" t="str">
            <v>FORNECIMENTO E ASSENTAMENTO DE ESCORREGO COM RAMPA DE 4.00M REF.183, GIRASSOL OU SIMILAR, INCLUSIVE PINTURA E TRANSPORTE PARA REGIAO METROPOLITANA DO GRANDE RECIFE.</v>
          </cell>
          <cell r="C1836" t="str">
            <v>Un</v>
          </cell>
          <cell r="D1836">
            <v>1046.46</v>
          </cell>
          <cell r="E1836">
            <v>804.97</v>
          </cell>
        </row>
        <row r="1837">
          <cell r="A1837" t="str">
            <v/>
          </cell>
        </row>
        <row r="1838">
          <cell r="A1838" t="str">
            <v>17.05.140</v>
          </cell>
          <cell r="B1838" t="str">
            <v>FORNECIMENTO E ASSENTAMENTO DE ESCADA VERTICAL L ALTURA 2.00M REF. 190,GIRASSOL OU SIMILAR,INCLUSIVE PINTURA E TRANSPORTE PARA REGIAO METROPOLITANA DO GRANDE RECIFE.</v>
          </cell>
          <cell r="C1838" t="str">
            <v>Un</v>
          </cell>
          <cell r="D1838">
            <v>400.63</v>
          </cell>
          <cell r="E1838">
            <v>308.18</v>
          </cell>
        </row>
        <row r="1839">
          <cell r="A1839" t="str">
            <v/>
          </cell>
        </row>
        <row r="1840">
          <cell r="A1840" t="str">
            <v>17.05.150</v>
          </cell>
          <cell r="B1840" t="str">
            <v>FORNECIMENTO E ASSENTAMENTO DE ESCADA VERTICAL L ALTURA 3.00M REF. 191,GIRASSOL OU SIMILAR,INCLUSIVE PINTURA E TRANSPORTE PARA REGIAO METROPOLITANA DO GRANDE RECIFE.</v>
          </cell>
          <cell r="C1840" t="str">
            <v>Un</v>
          </cell>
          <cell r="D1840">
            <v>607.33000000000004</v>
          </cell>
          <cell r="E1840">
            <v>467.18</v>
          </cell>
        </row>
        <row r="1841">
          <cell r="A1841" t="str">
            <v/>
          </cell>
        </row>
        <row r="1842">
          <cell r="A1842" t="str">
            <v>17.05.160</v>
          </cell>
          <cell r="B1842" t="str">
            <v>FORNECIMENTO E ASSENTAMENTO DE ESCADA HORIZONTAL U ALTURA 2.00M REF. 192,GIRASSOL OU SIMILAR,INCLUSIVE PINTURA E TRANSPORTE PARA REGIAO METROPOLITANA DO GRANDE RECIFE.</v>
          </cell>
          <cell r="C1842" t="str">
            <v>Un</v>
          </cell>
          <cell r="D1842">
            <v>610.96</v>
          </cell>
          <cell r="E1842">
            <v>469.97</v>
          </cell>
        </row>
        <row r="1843">
          <cell r="A1843" t="str">
            <v/>
          </cell>
        </row>
        <row r="1844">
          <cell r="A1844" t="str">
            <v>17.05.170</v>
          </cell>
          <cell r="B1844" t="str">
            <v>FORNECIMENTO E ASSENTAMENTO DE ESCADA HORIZONTAL U ALTURA 3.00M REF. 193,GIRASSOL OU SIMILAR,INCLUSIVE PINTURA E TRANSPORTE PARA REGIAO METROPOLITANA DO GRANDE RECIFE.</v>
          </cell>
          <cell r="C1844" t="str">
            <v>Un</v>
          </cell>
          <cell r="D1844">
            <v>747.46</v>
          </cell>
          <cell r="E1844">
            <v>574.97</v>
          </cell>
        </row>
        <row r="1845">
          <cell r="A1845" t="str">
            <v/>
          </cell>
        </row>
        <row r="1846">
          <cell r="A1846" t="str">
            <v>17.05.180</v>
          </cell>
          <cell r="B1846" t="str">
            <v>FORNECIMENTO E ASSENTAMENTO DE ESCADA VERTICAL Y ALTURA 3.00M REF. 194,GIRASSOL OU SIMILAR,INCLUSIVE PINTURA E TRANSPORTE PARA REGIAO METROPOLITANA DO GRANDE RECIFE.</v>
          </cell>
          <cell r="C1846" t="str">
            <v>Un</v>
          </cell>
          <cell r="D1846">
            <v>851.46</v>
          </cell>
          <cell r="E1846">
            <v>654.97</v>
          </cell>
        </row>
        <row r="1847">
          <cell r="A1847" t="str">
            <v/>
          </cell>
        </row>
        <row r="1848">
          <cell r="A1848" t="str">
            <v>17.05.190</v>
          </cell>
          <cell r="B1848" t="str">
            <v>FORNECIMENTO E ASSENTAMENTO DE GANGORRA MIRIM COM 01 PECA REF. 200,GIRASSOL OU SIMILAR, INCLUSIVE PINTURA E TRANSPORTE PARA REGIAO METROPOLITANA DO GRANDE RECIFE.</v>
          </cell>
          <cell r="C1848" t="str">
            <v>Un</v>
          </cell>
          <cell r="D1848">
            <v>404.26</v>
          </cell>
          <cell r="E1848">
            <v>310.97000000000003</v>
          </cell>
        </row>
        <row r="1849">
          <cell r="A1849" t="str">
            <v/>
          </cell>
        </row>
        <row r="1850">
          <cell r="A1850" t="str">
            <v>17.05.200</v>
          </cell>
          <cell r="B1850" t="str">
            <v>FORNECIMENTO E ASSENTAMENTO DE GANGORRA MIRIM COM 02 PECAS REF. 201,GIRASSOL OU SIMILAR,INCLUSIVE PINTURA E TRANSPORTE PARA REGIAO METROPOLITANA DO GRANDE RECIFE.</v>
          </cell>
          <cell r="C1850" t="str">
            <v>Un</v>
          </cell>
          <cell r="D1850">
            <v>573.26</v>
          </cell>
          <cell r="E1850">
            <v>440.97</v>
          </cell>
        </row>
        <row r="1851">
          <cell r="A1851" t="str">
            <v/>
          </cell>
        </row>
        <row r="1852">
          <cell r="A1852" t="str">
            <v>17.05.210</v>
          </cell>
          <cell r="B1852" t="str">
            <v>FORNECIMENTO E ASSENTAMENTO DE GANGORRA MIRIM COM 03 PECAS REF. 202,GIRASSOL OU SIMILAR,INCLUSIVE PINTURA E TRANSPORTE PARA REGIAO METROPOLITANA DO GRANDE RECIFE.</v>
          </cell>
          <cell r="C1852" t="str">
            <v>Un</v>
          </cell>
          <cell r="D1852">
            <v>742.26</v>
          </cell>
          <cell r="E1852">
            <v>570.97</v>
          </cell>
        </row>
        <row r="1853">
          <cell r="A1853" t="str">
            <v/>
          </cell>
        </row>
        <row r="1854">
          <cell r="A1854" t="str">
            <v>17.05.220</v>
          </cell>
          <cell r="B1854" t="str">
            <v>FORNECIMENTO E ASSENTAMENTO DE GANGORRA STAND COM 02 PECAS REF. 203,GIRASSOL OU SIMILAR,INCLUSIVE PINTURA E TRANSPORTE PARA REGIAO METROPOLITANA DO GRANDE RECIFE.</v>
          </cell>
          <cell r="C1854" t="str">
            <v>Un</v>
          </cell>
          <cell r="D1854">
            <v>742.26</v>
          </cell>
          <cell r="E1854">
            <v>570.97</v>
          </cell>
        </row>
        <row r="1855">
          <cell r="A1855" t="str">
            <v/>
          </cell>
        </row>
        <row r="1856">
          <cell r="A1856" t="str">
            <v>17.05.230</v>
          </cell>
          <cell r="B1856" t="str">
            <v>FORNECIMENTO E ASSENTAMENTO DE GANGORRA STAND COM 03 PECAS REF. 204,GIRASSOL OU SIMILAR,INCLUSIVE PINTURA E TRANSPORTE PARA REGIAO METROPOLITANA DO GRANDE RECIFE.</v>
          </cell>
          <cell r="C1856" t="str">
            <v>Un</v>
          </cell>
          <cell r="D1856">
            <v>877.46</v>
          </cell>
          <cell r="E1856">
            <v>674.97</v>
          </cell>
        </row>
        <row r="1857">
          <cell r="A1857" t="str">
            <v/>
          </cell>
        </row>
        <row r="1858">
          <cell r="A1858" t="str">
            <v>17.05.240</v>
          </cell>
          <cell r="B1858" t="str">
            <v>FORNECIMENTO E ASSENTAMENTO DE GANGORRA STAND COM 04 PECAS REF. 205,GIRASSOL OU SIMILAR,INCLUSIVE PINTURA E TRANSPORTE PARA REGIAO METROPOLITANA DO GRANDE RECIFE.</v>
          </cell>
          <cell r="C1858" t="str">
            <v>Un</v>
          </cell>
          <cell r="D1858">
            <v>1046.46</v>
          </cell>
          <cell r="E1858">
            <v>804.97</v>
          </cell>
        </row>
        <row r="1859">
          <cell r="A1859" t="str">
            <v/>
          </cell>
        </row>
        <row r="1860">
          <cell r="A1860" t="str">
            <v>17.05.250</v>
          </cell>
          <cell r="B1860" t="str">
            <v>FORNECIMENTO E ASSENTAMENTO DE GAIOLA COM (1.20 X 1.20 X 2.50)M REF. 220,GIRASSOL OU SI MILAR,INCLUSIVE PINTURA E TRANSPORTE PARA REGIAO METROPOLITANA DO GRANDE RECIFE.</v>
          </cell>
          <cell r="C1860" t="str">
            <v>Un</v>
          </cell>
          <cell r="D1860">
            <v>927.71</v>
          </cell>
          <cell r="E1860">
            <v>713.63</v>
          </cell>
        </row>
        <row r="1861">
          <cell r="A1861" t="str">
            <v/>
          </cell>
        </row>
        <row r="1862">
          <cell r="A1862" t="str">
            <v>17.05.260</v>
          </cell>
          <cell r="B1862" t="str">
            <v>FORNECIMENTO E ASSENTAMENTO DE GAIOLA COM (1.40 X 1.40 X 2.50)M REF. 221,GIRASSOL OU SI MILAR,INCLUSIVE PINTURA E TRANSPORTE PARA REGIAO METROPOLITANA DO GRANDE RECIFE.</v>
          </cell>
          <cell r="C1862" t="str">
            <v>Un</v>
          </cell>
          <cell r="D1862">
            <v>1096.71</v>
          </cell>
          <cell r="E1862">
            <v>843.63</v>
          </cell>
        </row>
        <row r="1863">
          <cell r="A1863" t="str">
            <v/>
          </cell>
        </row>
        <row r="1864">
          <cell r="A1864" t="str">
            <v>17.05.270</v>
          </cell>
          <cell r="B1864" t="str">
            <v>FORNECIMENTO E ASSENTAMENTO DE GAIOLA COM (1.60 X 1.60 X 2.50)M, REF. 222, GIRASSOL OU SIMILAR, INCLUSIVE PINTURA E TRANSPORTE PARA REGIAO METROPOLITANA DO GRANDE RECIFE.</v>
          </cell>
          <cell r="C1864" t="str">
            <v>Un</v>
          </cell>
          <cell r="D1864">
            <v>1265.71</v>
          </cell>
          <cell r="E1864">
            <v>973.63</v>
          </cell>
        </row>
        <row r="1865">
          <cell r="A1865" t="str">
            <v/>
          </cell>
        </row>
        <row r="1866">
          <cell r="A1866" t="str">
            <v>17.05.280</v>
          </cell>
          <cell r="B1866" t="str">
            <v>FORNECIMENTO E ASSENTAMENTO DE BARRAS PARA FUTEBOL DE SALAO (MOVEIS), TUBO 1 1/2 POL, REF. 410,GIRASSOL OU SIMILAR,INCLUSIVE PINTURA E TRANSPORTE PARA REGIAO METROPOLITANA DO GRANDE RECIFE.</v>
          </cell>
          <cell r="C1866" t="str">
            <v>PAR</v>
          </cell>
          <cell r="D1866">
            <v>1143.4100000000001</v>
          </cell>
          <cell r="E1866">
            <v>879.55</v>
          </cell>
        </row>
        <row r="1867">
          <cell r="A1867" t="str">
            <v/>
          </cell>
        </row>
        <row r="1868">
          <cell r="A1868" t="str">
            <v>17.05.290</v>
          </cell>
          <cell r="B1868" t="str">
            <v>FORNECIMENTO E ASSENTAMENTO DE BARRAS PARA FUTEBOL DE SALAO (MOVEIS) TUBO 2 POL,REF.411,GIRASSOL OU SIMILAR,INCLUSIVE PINTURA E TRANSPORTE PARA REGIAO METROPOLITANA DO GRANDE RECIFE.</v>
          </cell>
          <cell r="C1868" t="str">
            <v>PAR</v>
          </cell>
          <cell r="D1868">
            <v>1455.41</v>
          </cell>
          <cell r="E1868">
            <v>1119.55</v>
          </cell>
        </row>
        <row r="1869">
          <cell r="A1869" t="str">
            <v/>
          </cell>
        </row>
        <row r="1870">
          <cell r="A1870" t="str">
            <v>17.05.291</v>
          </cell>
          <cell r="B1870" t="str">
            <v>FORNECIMENTO E FIXAÇÃO DE ABRAÇADEIRA METÁLICA TIPO "U", PARA TUBO DE 2", FIXADA EM CONCRETO ATRAVÉS DE DOIS CHUMBADORES TIPO PARABOLT EXPANSIVO COM PARAFUSO GALVANIZADO 3/8" E COMPRIMENTO 80MM</v>
          </cell>
          <cell r="C1870" t="str">
            <v>Cj</v>
          </cell>
          <cell r="D1870">
            <v>9.84</v>
          </cell>
          <cell r="E1870">
            <v>7.57</v>
          </cell>
        </row>
        <row r="1871">
          <cell r="A1871" t="str">
            <v/>
          </cell>
        </row>
        <row r="1872">
          <cell r="A1872" t="str">
            <v>17.05.300</v>
          </cell>
          <cell r="B1872" t="str">
            <v>FORNECIMENTO E ASSENTAMENTO DE BARRAS PARA FUTEBOL DE SALAO (MOVEIS),TUBO 3 POL, REF. 412, GIRASSOL OU SIMILAR,INCLUSIVE PINTURA E TRANSPORTE PARA REGIAO METROPOLITANA DO GRANDE RECIFE.</v>
          </cell>
          <cell r="C1872" t="str">
            <v>PAR</v>
          </cell>
          <cell r="D1872">
            <v>1962.41</v>
          </cell>
          <cell r="E1872">
            <v>1509.55</v>
          </cell>
        </row>
        <row r="1873">
          <cell r="A1873" t="str">
            <v/>
          </cell>
        </row>
        <row r="1874">
          <cell r="A1874" t="str">
            <v>17.05.301</v>
          </cell>
          <cell r="B1874" t="str">
            <v>FORNECIMENTO E FIXAÇÃO DE ABRAÇADEIRA METÁLICA TIPO "U", PARA TUBO DE 3", FIXADA EM CONCRETO ATRAVÉS DE DOIS CHUMBADORES TIPO PARABOLT EXPANSIVO COM PARAFUSO GALVANIZADO 3/8" E COMPRIMENTO 80MM</v>
          </cell>
          <cell r="C1874" t="str">
            <v>Cj</v>
          </cell>
          <cell r="D1874">
            <v>9.9499999999999993</v>
          </cell>
          <cell r="E1874">
            <v>7.66</v>
          </cell>
        </row>
        <row r="1875">
          <cell r="A1875" t="str">
            <v/>
          </cell>
        </row>
        <row r="1876">
          <cell r="A1876" t="str">
            <v>17.05.310</v>
          </cell>
          <cell r="B1876" t="str">
            <v>FORNECIMENTO E ASSENTAMENTO DE BARRAS PARA FUTEBOL DE CAMPO SOCIETY,TUBO 4 POL,REF. 413,GIRASSOL OU SIMILAR, INCLUSIVE PINTURA E TRANSPORTE PARA REGIAO METROPOLITANA DO GRANDE RECIFE.</v>
          </cell>
          <cell r="C1876" t="str">
            <v>PAR</v>
          </cell>
          <cell r="D1876">
            <v>2473.17</v>
          </cell>
          <cell r="E1876">
            <v>1902.44</v>
          </cell>
        </row>
        <row r="1877">
          <cell r="A1877" t="str">
            <v/>
          </cell>
        </row>
        <row r="1878">
          <cell r="A1878" t="str">
            <v>17.05.320</v>
          </cell>
          <cell r="B1878" t="str">
            <v>FORNECIMENTO E ASSENTAMENTO DE BARRAS PARA FUTEBOL DE CAMPO OFICIAL,TUBO 4 POL,REF. 414,GIRASSOL OU SIMILAR, INCLUSIVE PINTURA E TRANSPORTE PARA REGIAO METROPOLITANA DO GRANDE RECIFE.</v>
          </cell>
          <cell r="C1878" t="str">
            <v>PAR</v>
          </cell>
          <cell r="D1878">
            <v>3643.17</v>
          </cell>
          <cell r="E1878">
            <v>2802.44</v>
          </cell>
        </row>
        <row r="1879">
          <cell r="A1879" t="str">
            <v/>
          </cell>
        </row>
        <row r="1880">
          <cell r="A1880" t="str">
            <v>17.05.330</v>
          </cell>
          <cell r="B1880" t="str">
            <v>FORNECIMENTO E ASSENTAMENTO DE TRAVES PARA VOLEIBOL,TUBO 2 POL,REF. 400, GIRASSOL OU SIMILAR,INCLUSIVE PINTURA E TRANSPORTE PARA REGIAO METROPOLITANA DO GRANDE RECIFE.</v>
          </cell>
          <cell r="C1880" t="str">
            <v>PAR</v>
          </cell>
          <cell r="D1880">
            <v>730.83</v>
          </cell>
          <cell r="E1880">
            <v>562.17999999999995</v>
          </cell>
        </row>
        <row r="1881">
          <cell r="A1881" t="str">
            <v/>
          </cell>
        </row>
        <row r="1882">
          <cell r="A1882" t="str">
            <v>17.05.340</v>
          </cell>
          <cell r="B1882" t="str">
            <v>FORNECIMENTO E ASSENTAMENTO DE TRAVES PARA VOLEIBOL,TUBO 3 POL,REF. 401, GIRASSOL OU SIMILAR,INCLUSIVE PINTURA E TRANSPORTE PARA REGIAO METROPOLITANA DO GRANDE RECIFE.</v>
          </cell>
          <cell r="C1882" t="str">
            <v>PAR</v>
          </cell>
          <cell r="D1882">
            <v>951.83</v>
          </cell>
          <cell r="E1882">
            <v>732.18</v>
          </cell>
        </row>
        <row r="1883">
          <cell r="A1883" t="str">
            <v/>
          </cell>
        </row>
        <row r="1884">
          <cell r="A1884" t="str">
            <v>17.05.350</v>
          </cell>
          <cell r="B1884" t="str">
            <v>FORNECIMENTO E ASSENTAMENTO DE TABELA PARA BASQUETE (OFICIAL) REF. 420 COM ARO PARA TABELA REF. 422,GIRASSOL OU SIMILAR,INCLUSIVE PINTURA E TRANSPORTE PARA REGIAO METROPOLITANA DO GRANDE RECIFE.</v>
          </cell>
          <cell r="C1884" t="str">
            <v>PAR</v>
          </cell>
          <cell r="D1884">
            <v>1425.22</v>
          </cell>
          <cell r="E1884">
            <v>1096.33</v>
          </cell>
        </row>
        <row r="1885">
          <cell r="A1885" t="str">
            <v/>
          </cell>
        </row>
        <row r="1886">
          <cell r="A1886" t="str">
            <v>17.05.360</v>
          </cell>
          <cell r="B1886" t="str">
            <v>FORNECIMENTO E ASSENTAMENTO DE ESTRUTURA PARA BASQUETE FIXA REF. 430 E TABELA PARA BASQUETE (OFICIAL) REF.420 COM ARO PARA TABELA REF.422 GIRASSOL OU SIMILAR,INCLUSIVE PINTURA E TRANSPORTE PARA REGIAO METROPOLITANA DO GRANDE RECIFE.</v>
          </cell>
          <cell r="C1886" t="str">
            <v>PAR</v>
          </cell>
          <cell r="D1886">
            <v>3751.37</v>
          </cell>
          <cell r="E1886">
            <v>2885.67</v>
          </cell>
        </row>
        <row r="1887">
          <cell r="A1887" t="str">
            <v/>
          </cell>
        </row>
        <row r="1888">
          <cell r="A1888" t="str">
            <v>17.05.366</v>
          </cell>
          <cell r="B1888" t="str">
            <v>FORNECIMENTO DE ESTRUTURA MÓVEL PARA TABELA DE BASQUETE EM TUBOS DE FERRO DIN 2440 3" E 2", SUPORTE PARA FIXAÇÃO DA TABELA EM CANTONEIRA L 2" X 1/4" ASTM A36, CONTRAPESO EM CHAPA ASTM A36, RODÍZIO DE FERRO FUNDIDO REVESTIDO COM POLIURETANO COM ROLDANA GIR</v>
          </cell>
          <cell r="C1888" t="str">
            <v>PAR</v>
          </cell>
          <cell r="D1888">
            <v>4875</v>
          </cell>
          <cell r="E1888">
            <v>3750</v>
          </cell>
        </row>
        <row r="1889">
          <cell r="A1889" t="str">
            <v/>
          </cell>
        </row>
        <row r="1890">
          <cell r="A1890" t="str">
            <v>17.05.370</v>
          </cell>
          <cell r="B1890" t="str">
            <v>FORNECIMENTO E ASSENTAMENTO DE MASTRO COM 5 M DE ALTURA REF. 530,GIRASSOL OU SIMILAR,INCLUSIVE PINTURA E TRANSPORTE PARA REGIAO METROPOLITANA DO GRANDE RECIFE.</v>
          </cell>
          <cell r="C1890" t="str">
            <v>Un</v>
          </cell>
          <cell r="D1890">
            <v>460.68</v>
          </cell>
          <cell r="E1890">
            <v>354.37</v>
          </cell>
        </row>
        <row r="1891">
          <cell r="A1891" t="str">
            <v/>
          </cell>
        </row>
        <row r="1892">
          <cell r="A1892" t="str">
            <v>17.05.380</v>
          </cell>
          <cell r="B1892" t="str">
            <v>FORNECIMENTO E ASSENTAMENTO DE MASTRO COM 6 M DE ALTURA REF. 531,GIRASSOL OU SIMILAR,INCLUSIVE PINTURA E TRANSPORTE PARA REGIAO METROPOLITANA DO GRANDE RECIFE.</v>
          </cell>
          <cell r="C1892" t="str">
            <v>Un</v>
          </cell>
          <cell r="D1892">
            <v>506.18</v>
          </cell>
          <cell r="E1892">
            <v>389.37</v>
          </cell>
        </row>
        <row r="1893">
          <cell r="A1893" t="str">
            <v/>
          </cell>
        </row>
        <row r="1894">
          <cell r="A1894" t="str">
            <v>17.05.390</v>
          </cell>
          <cell r="B1894" t="str">
            <v>FORNECIMENTO E ASSENTAMENTO DE MASTRO COM 7 M DE ALTURA REF. 532,GIRASSOL OU SIMILAR,INCLUSIVE PINTURA E TRANSPORTE PARA REGIAO METROPOLITANA DO GRANDE RECIFE.</v>
          </cell>
          <cell r="C1894" t="str">
            <v>Un</v>
          </cell>
          <cell r="D1894">
            <v>628.38</v>
          </cell>
          <cell r="E1894">
            <v>483.37</v>
          </cell>
        </row>
        <row r="1895">
          <cell r="A1895" t="str">
            <v/>
          </cell>
        </row>
        <row r="1896">
          <cell r="A1896" t="str">
            <v>17.05.400</v>
          </cell>
          <cell r="B1896" t="str">
            <v>FORNECIMENTO E ASSENTAMENTO DE MASTRO COM 8 M DE ALTURA REF. 533,GIRASSOL OU SIMILAR,INCLUSIVE PINTURA E TRANSPORTE PARA REGIAO METROPOLITANA DO GRANDE RECIFE.</v>
          </cell>
          <cell r="C1896" t="str">
            <v>Un</v>
          </cell>
          <cell r="D1896">
            <v>746.68</v>
          </cell>
          <cell r="E1896">
            <v>574.37</v>
          </cell>
        </row>
        <row r="1897">
          <cell r="A1897" t="str">
            <v/>
          </cell>
        </row>
        <row r="1898">
          <cell r="A1898" t="str">
            <v>17.07.010</v>
          </cell>
          <cell r="B1898" t="str">
            <v>FORNECIMENTO E ASSENTAMENTO DE GRADIL E/OU PORTAO COM FERRAGENS, MODELO AV 31/2000-OP 01 INCLUSIVE APARELHAMENTO E PINTURA COM ESMALTE SINTETICO DUAS DEMAOS.</v>
          </cell>
          <cell r="C1898" t="str">
            <v>m2</v>
          </cell>
          <cell r="D1898">
            <v>234.39</v>
          </cell>
          <cell r="E1898">
            <v>180.3</v>
          </cell>
        </row>
        <row r="1899">
          <cell r="A1899" t="str">
            <v/>
          </cell>
        </row>
        <row r="1900">
          <cell r="A1900" t="str">
            <v>17.07.020</v>
          </cell>
          <cell r="B1900" t="str">
            <v>FORNECIMENTO E ASSENTAMENTO DE GRADIL E/OU PORTAO COM FERRAGENS, MODELO AV 31/2000-OP 02 INCLUSIVE APARELHAMENTO E PINTURA COM ESMALTE SINTETICO DUAS DEMAOS.</v>
          </cell>
          <cell r="C1900" t="str">
            <v>m2</v>
          </cell>
          <cell r="D1900">
            <v>292.89</v>
          </cell>
          <cell r="E1900">
            <v>225.3</v>
          </cell>
        </row>
        <row r="1901">
          <cell r="A1901" t="str">
            <v/>
          </cell>
        </row>
        <row r="1902">
          <cell r="A1902" t="str">
            <v>17.07.030</v>
          </cell>
          <cell r="B1902" t="str">
            <v>FORNECIMENTO E ASSENTAMENTO DE GRADIL E/OU PORTAO COM FERRAGENS, MODELO AV 31/2000-OP 03 INCLUSIVE APARELHAMENTO E PINTURA COM ESMALTE SINTETICO DUAS DEMAOS.</v>
          </cell>
          <cell r="C1902" t="str">
            <v>m2</v>
          </cell>
          <cell r="D1902">
            <v>307.19</v>
          </cell>
          <cell r="E1902">
            <v>236.3</v>
          </cell>
        </row>
        <row r="1903">
          <cell r="A1903" t="str">
            <v/>
          </cell>
        </row>
        <row r="1904">
          <cell r="A1904" t="str">
            <v>17.08.010</v>
          </cell>
          <cell r="B1904" t="str">
            <v>FORNECIMENTO E ASSENTAMENTO DE CAIXA PRE-MOLDADA PARA AR CONDICIONADO, CAPACIDADE 7000BTU TIPO PADRAO (ABERTA).</v>
          </cell>
          <cell r="C1904" t="str">
            <v>Un</v>
          </cell>
          <cell r="D1904">
            <v>75.95</v>
          </cell>
          <cell r="E1904">
            <v>58.43</v>
          </cell>
        </row>
        <row r="1905">
          <cell r="A1905" t="str">
            <v/>
          </cell>
        </row>
        <row r="1906">
          <cell r="A1906" t="str">
            <v>17.08.020</v>
          </cell>
          <cell r="B1906" t="str">
            <v>FORNECIMENTO E ASSENTAMENTO DE CAIXA PRE-MOLDADA PARA AR CONDICIONADO, CAPACIDADE 10000/ 12000 BTU, TIPO PADRAO (ABERTA).</v>
          </cell>
          <cell r="C1906" t="str">
            <v>Un</v>
          </cell>
          <cell r="D1906">
            <v>94.58</v>
          </cell>
          <cell r="E1906">
            <v>72.760000000000005</v>
          </cell>
        </row>
        <row r="1907">
          <cell r="A1907" t="str">
            <v/>
          </cell>
        </row>
        <row r="1908">
          <cell r="A1908" t="str">
            <v>17.08.021</v>
          </cell>
          <cell r="B1908" t="str">
            <v>FORNECIMENTO E ASSENTAMENTO DE CAIXA PRÉ-MOLDADA DE CONCRETO PARA AR CONDICIONADO, CAPACIDADE 10000/21000 BTU´S 82X56X73CM - FECHADA - TECNOFORM OU SIMILAR.</v>
          </cell>
          <cell r="C1908" t="str">
            <v>Un</v>
          </cell>
          <cell r="D1908">
            <v>172.64</v>
          </cell>
          <cell r="E1908">
            <v>132.80000000000001</v>
          </cell>
        </row>
        <row r="1909">
          <cell r="A1909" t="str">
            <v/>
          </cell>
        </row>
        <row r="1910">
          <cell r="A1910" t="str">
            <v>17.08.030</v>
          </cell>
          <cell r="B1910" t="str">
            <v>FORNECIMENTO E ASSENTAMENTO DE CAIXA PRE-MOLDADA PARA AR CONDICIONADO, CAPACIDADE 21000 BTU TIPO PADRAO (ABERTA).</v>
          </cell>
          <cell r="C1910" t="str">
            <v>Un</v>
          </cell>
          <cell r="D1910">
            <v>135.75</v>
          </cell>
          <cell r="E1910">
            <v>104.43</v>
          </cell>
        </row>
        <row r="1911">
          <cell r="A1911" t="str">
            <v/>
          </cell>
        </row>
        <row r="1912">
          <cell r="A1912" t="str">
            <v>17.08.080</v>
          </cell>
          <cell r="B1912" t="str">
            <v>SUPORTE PARA APARELHO DE AR CONDICIONADO DE 0,65X0,65X0,50M, FIXADO EM MADEIRITE, CONFORME DETALHE SEDUC DEZ/2006, EM CANTONEIRA "L" 2"X1/4", TAMPO EM CHAPA 12 E BARRA CHATA DE 2"X1/4". SEM PINTURA.</v>
          </cell>
          <cell r="C1912" t="str">
            <v>Un</v>
          </cell>
          <cell r="D1912">
            <v>255.76</v>
          </cell>
          <cell r="E1912">
            <v>196.74</v>
          </cell>
        </row>
        <row r="1913">
          <cell r="A1913" t="str">
            <v/>
          </cell>
        </row>
        <row r="1914">
          <cell r="A1914" t="str">
            <v>17.09.010</v>
          </cell>
          <cell r="B1914" t="str">
            <v>FORNECIMENTO E ASSENTAMENTO DE COLETOR INDIVIDUAL  EM POLIETILENO PARA COLETA SELETIVA,COM CAP. DE 50 LITROS COM IMPRESSÃO DE LOGOTIPO "GOVERNO DO ESTADO", FIXADO EM PAREDES ATRAVÉS DE PARAF. GALV. SEXTAV. ROSCA SOBERBA DE 1/4"X50MM COM BUCHA E ARRUELA.</v>
          </cell>
          <cell r="C1914" t="str">
            <v>Un</v>
          </cell>
          <cell r="D1914">
            <v>176.69</v>
          </cell>
          <cell r="E1914">
            <v>135.91999999999999</v>
          </cell>
        </row>
        <row r="1915">
          <cell r="A1915" t="str">
            <v/>
          </cell>
        </row>
        <row r="1916">
          <cell r="A1916" t="str">
            <v>17.09.020</v>
          </cell>
          <cell r="B1916" t="str">
            <v>FORNECIMENTO E ASSENTAMENTRO DE CONJUNTO PARA COLETA SELETIVA COM QUATRO COLETORES EM POLIETILENO COM CAPACIDADE DE 50 LITROS, ESTRUTURA DE SUPORTE METÁLICA, INCLUSO A IMPRESSÃO DO LOGOTIPO "GOVERNO DO ESTADO", FIXADOS COM PARAF GALVANIZ. SEXTAVADO ROSCA</v>
          </cell>
          <cell r="C1916" t="str">
            <v>Cj</v>
          </cell>
          <cell r="D1916">
            <v>770.48</v>
          </cell>
          <cell r="E1916">
            <v>592.67999999999995</v>
          </cell>
        </row>
        <row r="1917">
          <cell r="A1917" t="str">
            <v/>
          </cell>
        </row>
        <row r="1918">
          <cell r="A1918" t="str">
            <v>17.10.010</v>
          </cell>
          <cell r="B1918" t="str">
            <v>FORNECIMENTO E INSTALAÇÃO DE TELA DE NYLON PARA COBERTURA DE QUADRA, MALHA 10X10CM, FIO 3,6MM, INCLUSIVE CABO DE AÇO DE 3/16" TRANSVERSAL A CADA 2,00M, PRESILHAS E ESTICADORES.</v>
          </cell>
          <cell r="C1918" t="str">
            <v>m2</v>
          </cell>
          <cell r="D1918">
            <v>9.5500000000000007</v>
          </cell>
          <cell r="E1918">
            <v>7.35</v>
          </cell>
        </row>
        <row r="1919">
          <cell r="A1919" t="str">
            <v/>
          </cell>
        </row>
        <row r="1920">
          <cell r="A1920" t="str">
            <v>18.00.000</v>
          </cell>
          <cell r="B1920" t="str">
            <v>INSTALACOES ELETRICAS</v>
          </cell>
        </row>
        <row r="1921">
          <cell r="A1921" t="str">
            <v/>
          </cell>
        </row>
        <row r="1922">
          <cell r="A1922" t="str">
            <v>18.01.005</v>
          </cell>
          <cell r="B1922" t="str">
            <v>FIO DE COBRE NU, TEMPERA MEIO-DURO, CLASSE 1A S.M. - 10 MM2, INCLUSIVE ASSENTAMENTO.</v>
          </cell>
          <cell r="C1922" t="str">
            <v>m</v>
          </cell>
          <cell r="D1922">
            <v>8.16</v>
          </cell>
          <cell r="E1922">
            <v>6.28</v>
          </cell>
        </row>
        <row r="1923">
          <cell r="A1923" t="str">
            <v/>
          </cell>
        </row>
        <row r="1924">
          <cell r="A1924" t="str">
            <v>18.01.010</v>
          </cell>
          <cell r="B1924" t="str">
            <v>FIO DE COBRE, TEMPERA MEIO-DURO, CLASSE 1, COM COBERTURA DE PVC, TIPO WPP, S.M. - 4 MM2, INCLUSIVE ASSENTAMENTO.</v>
          </cell>
          <cell r="C1924" t="str">
            <v>m</v>
          </cell>
          <cell r="D1924">
            <v>3.97</v>
          </cell>
          <cell r="E1924">
            <v>3.06</v>
          </cell>
        </row>
        <row r="1925">
          <cell r="A1925" t="str">
            <v/>
          </cell>
        </row>
        <row r="1926">
          <cell r="A1926" t="str">
            <v>18.01.020</v>
          </cell>
          <cell r="B1926" t="str">
            <v>FIO DE COBRE, TEMPERA MEIO-DURO, CLASSE 1, COM COBERTURA DE PVC, TIPO WPP, S.M. - 6 MM2, INCLUSIVE ASSENTAMENTO.</v>
          </cell>
          <cell r="C1926" t="str">
            <v>m</v>
          </cell>
          <cell r="D1926">
            <v>5.23</v>
          </cell>
          <cell r="E1926">
            <v>4.03</v>
          </cell>
        </row>
        <row r="1927">
          <cell r="A1927" t="str">
            <v/>
          </cell>
        </row>
        <row r="1928">
          <cell r="A1928" t="str">
            <v>18.01.025</v>
          </cell>
          <cell r="B1928" t="str">
            <v>FIO DE COBRE, TEMPERA MEIO-DURO, CLASSE 1, COM COBERTURA DE PVC, TIPO WPP, S.M. - 10 MM2, INCLUSIVE ASSENTAMENTO.</v>
          </cell>
          <cell r="C1928" t="str">
            <v>m</v>
          </cell>
          <cell r="D1928">
            <v>8.3000000000000007</v>
          </cell>
          <cell r="E1928">
            <v>6.39</v>
          </cell>
        </row>
        <row r="1929">
          <cell r="A1929" t="str">
            <v/>
          </cell>
        </row>
        <row r="1930">
          <cell r="A1930" t="str">
            <v>18.01.030</v>
          </cell>
          <cell r="B1930" t="str">
            <v>CABO DE COBRE, TEMPERA MEIO-DURO, ENCORDOAMENTO CLASSE 2, COM COBERTURA DE PVC, TIPO WPP, S.M. - 10 MM2, INCLUSIVE ASSENTAMENTO.</v>
          </cell>
          <cell r="C1930" t="str">
            <v>m</v>
          </cell>
          <cell r="D1930">
            <v>6.59</v>
          </cell>
          <cell r="E1930">
            <v>5.07</v>
          </cell>
        </row>
        <row r="1931">
          <cell r="A1931" t="str">
            <v/>
          </cell>
        </row>
        <row r="1932">
          <cell r="A1932" t="str">
            <v>18.01.040</v>
          </cell>
          <cell r="B1932" t="str">
            <v>CABO DE COBRE, TEMPERA MEIO-DURO, ENCORDOAMENTO CLASSE 2, COM COBERTURA DE PVC, TIPO WPP, S.M. - 16 MM2, INCLUSIVE ASSENTAMENTO.</v>
          </cell>
          <cell r="C1932" t="str">
            <v>m</v>
          </cell>
          <cell r="D1932">
            <v>8.74</v>
          </cell>
          <cell r="E1932">
            <v>6.73</v>
          </cell>
        </row>
        <row r="1933">
          <cell r="A1933" t="str">
            <v/>
          </cell>
        </row>
        <row r="1934">
          <cell r="A1934" t="str">
            <v>18.01.050</v>
          </cell>
          <cell r="B1934" t="str">
            <v>CABO DE COBRE, TEMPERA MEIO DURO, ENCORDOAMENTO CLASSE 2, COM COBERTURA DE PVC, TIPO WPP, S.M. - 25 MM2, INCLUSIVE ASSENTAMENTO.</v>
          </cell>
          <cell r="C1934" t="str">
            <v>m</v>
          </cell>
          <cell r="D1934">
            <v>12.46</v>
          </cell>
          <cell r="E1934">
            <v>9.59</v>
          </cell>
        </row>
        <row r="1935">
          <cell r="A1935" t="str">
            <v/>
          </cell>
        </row>
        <row r="1936">
          <cell r="A1936" t="str">
            <v>18.01.055</v>
          </cell>
          <cell r="B1936" t="str">
            <v>FORNECIMENTO E INSTALAÇÃO DE CABO PP 4 X 6MM2.</v>
          </cell>
          <cell r="C1936" t="str">
            <v>m</v>
          </cell>
          <cell r="D1936">
            <v>14.63</v>
          </cell>
          <cell r="E1936">
            <v>11.26</v>
          </cell>
        </row>
        <row r="1937">
          <cell r="A1937" t="str">
            <v/>
          </cell>
        </row>
        <row r="1938">
          <cell r="A1938" t="str">
            <v>18.01.105</v>
          </cell>
          <cell r="B1938" t="str">
            <v>FORNECIMENTO E INSTALAÇÃO DE CANTONEIRA "L" DE FERRO GALVANIZADO 2"X2"X1/4", COMPRIMENTO TOTAL DE 1,50M, CHUMBADA A 40CM NA ALVENARIA COM ARGAMASSA DE CIMENTO E AREIA TRAÇO 1:6.</v>
          </cell>
          <cell r="C1938" t="str">
            <v>Un</v>
          </cell>
          <cell r="D1938">
            <v>49.62</v>
          </cell>
          <cell r="E1938">
            <v>38.17</v>
          </cell>
        </row>
        <row r="1939">
          <cell r="A1939" t="str">
            <v/>
          </cell>
        </row>
        <row r="1940">
          <cell r="A1940" t="str">
            <v>18.02.018</v>
          </cell>
          <cell r="B1940" t="str">
            <v>POSTE DE CONCRETO SEÇÃO DUPLO T, 75/6, COM ENGASTAMENTO DIRETO NO SOLO, INCLUSIVE COLOCAÇÃO.</v>
          </cell>
          <cell r="C1940" t="str">
            <v>Un</v>
          </cell>
          <cell r="D1940">
            <v>252.83</v>
          </cell>
          <cell r="E1940">
            <v>194.49</v>
          </cell>
        </row>
        <row r="1941">
          <cell r="A1941" t="str">
            <v/>
          </cell>
        </row>
        <row r="1942">
          <cell r="A1942" t="str">
            <v>18.02.019</v>
          </cell>
          <cell r="B1942" t="str">
            <v>POSTE DE CONCRETO SEÇÃO DUPLO T, 75/7, COM ENGASTAMENTO DIRETO NO SOLO, INCLUSIVE COLOCAÇÃO.</v>
          </cell>
          <cell r="C1942" t="str">
            <v>Un</v>
          </cell>
          <cell r="D1942">
            <v>289.12</v>
          </cell>
          <cell r="E1942">
            <v>222.4</v>
          </cell>
        </row>
        <row r="1943">
          <cell r="A1943" t="str">
            <v/>
          </cell>
        </row>
        <row r="1944">
          <cell r="A1944" t="str">
            <v>18.02.020</v>
          </cell>
          <cell r="B1944" t="str">
            <v>POSTE DE CONCRETO SECCAO DUPLO T, 100/8, COM ENGASTAMENTO DIRETO NO SOLO DE 1,40 M, INCLUSIVE COLOCACAO.</v>
          </cell>
          <cell r="C1944" t="str">
            <v>Un</v>
          </cell>
          <cell r="D1944">
            <v>402.12</v>
          </cell>
          <cell r="E1944">
            <v>309.33</v>
          </cell>
        </row>
        <row r="1945">
          <cell r="A1945" t="str">
            <v/>
          </cell>
        </row>
        <row r="1946">
          <cell r="A1946" t="str">
            <v>18.02.021</v>
          </cell>
          <cell r="B1946" t="str">
            <v>COLOCAÇÃO DE POSTE DE CONCRETO TIPO DUPLO T COM 8M DE ALTURA, CONSIDERANDO ENGASTAMENTO DIRETO NO SOLO DE 1,40M. SEM FORNECIMENTO DO POSTE.</v>
          </cell>
          <cell r="C1946" t="str">
            <v>Un</v>
          </cell>
          <cell r="D1946">
            <v>103.12</v>
          </cell>
          <cell r="E1946">
            <v>79.33</v>
          </cell>
        </row>
        <row r="1947">
          <cell r="A1947" t="str">
            <v/>
          </cell>
        </row>
        <row r="1948">
          <cell r="A1948" t="str">
            <v>18.02.025</v>
          </cell>
          <cell r="B1948" t="str">
            <v>POSTE DE CONCRETO SECCAO DUPLO T, 150/8, COM ENGASTAMENTO DIRETO NO SOLO DE 1.40 M, INCLUSIVE COLOCACAO.</v>
          </cell>
          <cell r="C1948" t="str">
            <v>Un</v>
          </cell>
          <cell r="D1948">
            <v>428.12</v>
          </cell>
          <cell r="E1948">
            <v>329.33</v>
          </cell>
        </row>
        <row r="1949">
          <cell r="A1949" t="str">
            <v/>
          </cell>
        </row>
        <row r="1950">
          <cell r="A1950" t="str">
            <v>18.02.030</v>
          </cell>
          <cell r="B1950" t="str">
            <v>POSTE DE CONCRETO SECCAO DUPLO T, 200/8, COM ENGASTAMENTO DIRETO NO SOLO DE 1,40 M, INCLUSIVE COLOCACAO.</v>
          </cell>
          <cell r="C1950" t="str">
            <v>Un</v>
          </cell>
          <cell r="D1950">
            <v>445.02</v>
          </cell>
          <cell r="E1950">
            <v>342.33</v>
          </cell>
        </row>
        <row r="1951">
          <cell r="A1951" t="str">
            <v/>
          </cell>
        </row>
        <row r="1952">
          <cell r="A1952" t="str">
            <v>18.02.040</v>
          </cell>
          <cell r="B1952" t="str">
            <v>POSTE DE CONCRETO SECCAO DUPLO T, 200/12, COM ENGASTAMENTO DIRETO NO SOLO DE 1,80 M, INCLUSIVE COLOCACAO.</v>
          </cell>
          <cell r="C1952" t="str">
            <v>Un</v>
          </cell>
          <cell r="D1952">
            <v>774.52</v>
          </cell>
          <cell r="E1952">
            <v>595.79</v>
          </cell>
        </row>
        <row r="1953">
          <cell r="A1953" t="str">
            <v/>
          </cell>
        </row>
        <row r="1954">
          <cell r="A1954" t="str">
            <v>18.02.045</v>
          </cell>
          <cell r="B1954" t="str">
            <v>POSTE DE CONCRETO SECCAO DUPLO T, 300/8, COM ENGASTAMENTO DIRETO NO SOLO DE 1,40 M, INCLUSIVE COLOCACAO.</v>
          </cell>
          <cell r="C1954" t="str">
            <v>Un</v>
          </cell>
          <cell r="D1954">
            <v>520.41999999999996</v>
          </cell>
          <cell r="E1954">
            <v>400.33</v>
          </cell>
        </row>
        <row r="1955">
          <cell r="A1955" t="str">
            <v/>
          </cell>
        </row>
        <row r="1956">
          <cell r="A1956" t="str">
            <v>18.02.050</v>
          </cell>
          <cell r="B1956" t="str">
            <v>POSTE DE CONCRETO SECCAO DUPLO T, 300/12, COM ENGASTAMENTO DIRETO NO SOLO DE 1,80 M, INCLUSIVE COLOCACAO.</v>
          </cell>
          <cell r="C1956" t="str">
            <v>Un</v>
          </cell>
          <cell r="D1956">
            <v>1116.42</v>
          </cell>
          <cell r="E1956">
            <v>858.79</v>
          </cell>
        </row>
        <row r="1957">
          <cell r="A1957" t="str">
            <v/>
          </cell>
        </row>
        <row r="1958">
          <cell r="A1958" t="str">
            <v>18.02.060</v>
          </cell>
          <cell r="B1958" t="str">
            <v>POSTE DE CONCRETO CONICO 200/17, COM ENGASTAMENTO DIRETO NO SOLO DE 2.30M, INCLUSIVE COLOCACAO.</v>
          </cell>
          <cell r="C1958" t="str">
            <v>Un</v>
          </cell>
          <cell r="D1958">
            <v>2290.08</v>
          </cell>
          <cell r="E1958">
            <v>1761.6</v>
          </cell>
        </row>
        <row r="1959">
          <cell r="A1959" t="str">
            <v/>
          </cell>
        </row>
        <row r="1960">
          <cell r="A1960" t="str">
            <v>18.02.070</v>
          </cell>
          <cell r="B1960" t="str">
            <v>POSTE RETO GALV. A FOGO COM 2.50M, FLANGEADO, 02 ESTAGIOS COM 0.50M - 88.90 MM DOTADO DE JANELA E ALOJAMENTO PARA EQUIPAMENTO, INCLUSIVE COLOCACAO.</v>
          </cell>
          <cell r="C1960" t="str">
            <v>Un</v>
          </cell>
          <cell r="D1960">
            <v>499.56</v>
          </cell>
          <cell r="E1960">
            <v>384.28</v>
          </cell>
        </row>
        <row r="1961">
          <cell r="A1961" t="str">
            <v/>
          </cell>
        </row>
        <row r="1962">
          <cell r="A1962" t="str">
            <v>18.02.080</v>
          </cell>
          <cell r="B1962" t="str">
            <v>POSTE RETO GALV. A FOGO COM 3.00M, FLANGEADO, 02 ESTAGIOS COM 0.50M - 165.10 MM DOTADO DE JANELA E ALOJAMENTO PARA EQUIPAMENTO, INCLUSIVE COLOCACAO.</v>
          </cell>
          <cell r="C1962" t="str">
            <v>Un</v>
          </cell>
          <cell r="D1962">
            <v>580.94000000000005</v>
          </cell>
          <cell r="E1962">
            <v>446.88</v>
          </cell>
        </row>
        <row r="1963">
          <cell r="A1963" t="str">
            <v/>
          </cell>
        </row>
        <row r="1964">
          <cell r="A1964" t="str">
            <v>18.02.090</v>
          </cell>
          <cell r="B1964" t="str">
            <v>POSTE RETO SIMPLES GALV. A FOGO COM 5.00M, 2 POLEGADAS DE DIAMETRO, INCLUSIVE COLOCACAO.</v>
          </cell>
          <cell r="C1964" t="str">
            <v>Un</v>
          </cell>
          <cell r="D1964">
            <v>570.07000000000005</v>
          </cell>
          <cell r="E1964">
            <v>438.52</v>
          </cell>
        </row>
        <row r="1965">
          <cell r="A1965" t="str">
            <v/>
          </cell>
        </row>
        <row r="1966">
          <cell r="A1966" t="str">
            <v>18.02.110</v>
          </cell>
          <cell r="B1966" t="str">
            <v>POSTE CURVO DUPLO GALV. A FOGO COM 6.00M, FLANGEADO, 02 ESTAGIOS - 88.90 MM, INCLUSIVE COLOCACAO.</v>
          </cell>
          <cell r="C1966" t="str">
            <v>Un</v>
          </cell>
          <cell r="D1966">
            <v>838.86</v>
          </cell>
          <cell r="E1966">
            <v>645.28</v>
          </cell>
        </row>
        <row r="1967">
          <cell r="A1967" t="str">
            <v/>
          </cell>
        </row>
        <row r="1968">
          <cell r="A1968" t="str">
            <v>18.02.120</v>
          </cell>
          <cell r="B1968" t="str">
            <v>POSTE CURVO DUPLO GALV. A FOGO COM 8.00M, FLANGEADO, 02 ESTAGIOS, INCLUSIVE COLOCACAO.</v>
          </cell>
          <cell r="C1968" t="str">
            <v>Un</v>
          </cell>
          <cell r="D1968">
            <v>1053.3599999999999</v>
          </cell>
          <cell r="E1968">
            <v>810.28</v>
          </cell>
        </row>
        <row r="1969">
          <cell r="A1969" t="str">
            <v/>
          </cell>
        </row>
        <row r="1970">
          <cell r="A1970" t="str">
            <v>18.02.130</v>
          </cell>
          <cell r="B1970" t="str">
            <v>POSTE RETO GALV. A FOGO COM 15.00M DE ALTURA, COM ENGASTAMENTO DIRETO NO SOLO DE 2.10M, INCLUSIVE COLOCACAO.</v>
          </cell>
          <cell r="C1970" t="str">
            <v>Un</v>
          </cell>
          <cell r="D1970">
            <v>3206</v>
          </cell>
          <cell r="E1970">
            <v>2466.16</v>
          </cell>
        </row>
        <row r="1971">
          <cell r="A1971" t="str">
            <v/>
          </cell>
        </row>
        <row r="1972">
          <cell r="A1972" t="str">
            <v>18.02.140</v>
          </cell>
          <cell r="B1972" t="str">
            <v>POSTE DE FERRO GALV. A FOGO, COM 15.00M DE ALTURA, FLANGEADO, INCLUSIVE COLOCACAO.</v>
          </cell>
          <cell r="C1972" t="str">
            <v>Un</v>
          </cell>
          <cell r="D1972">
            <v>3586.81</v>
          </cell>
          <cell r="E1972">
            <v>2759.09</v>
          </cell>
        </row>
        <row r="1973">
          <cell r="A1973" t="str">
            <v/>
          </cell>
        </row>
        <row r="1974">
          <cell r="A1974" t="str">
            <v>18.02.150</v>
          </cell>
          <cell r="B1974" t="str">
            <v>POSTE RETO GALV. A FOGO, COM 17.00M DE ALTURA COM ENGASTAMENTO DIRETO NO SOLO DE 2.30M, INCLUSIVE COLOCACAO.</v>
          </cell>
          <cell r="C1974" t="str">
            <v>Un</v>
          </cell>
          <cell r="D1974">
            <v>4005.5</v>
          </cell>
          <cell r="E1974">
            <v>3081.16</v>
          </cell>
        </row>
        <row r="1975">
          <cell r="A1975" t="str">
            <v/>
          </cell>
        </row>
        <row r="1976">
          <cell r="A1976" t="str">
            <v>18.02.160</v>
          </cell>
          <cell r="B1976" t="str">
            <v>POSTE RETO GALV. A FOGO, COM 17.00M DE ALTURA FLANGEADO, INCLUSIVE COLOCACAO.</v>
          </cell>
          <cell r="C1976" t="str">
            <v>Un</v>
          </cell>
          <cell r="D1976">
            <v>4565.71</v>
          </cell>
          <cell r="E1976">
            <v>3512.09</v>
          </cell>
        </row>
        <row r="1977">
          <cell r="A1977" t="str">
            <v/>
          </cell>
        </row>
        <row r="1978">
          <cell r="A1978" t="str">
            <v>18.02.180</v>
          </cell>
          <cell r="B1978" t="str">
            <v>FORNECIMENTO E COLOCAÇÃO DE POSTE DE CONCRETO 300/10, COM ENGASTAMENTO DIRETO NO SOLO DE 1,60M. INCLUINDO ESCAVAÇÃO, REMOÇÃO E CONCRETO ESTRUTURAL PARA ENGASTAMENTO.</v>
          </cell>
          <cell r="C1978" t="str">
            <v>Un</v>
          </cell>
          <cell r="D1978">
            <v>786.79</v>
          </cell>
          <cell r="E1978">
            <v>605.23</v>
          </cell>
        </row>
        <row r="1979">
          <cell r="A1979" t="str">
            <v/>
          </cell>
        </row>
        <row r="1980">
          <cell r="A1980" t="str">
            <v>18.03.010</v>
          </cell>
          <cell r="B1980" t="str">
            <v>ESTRUTURA SECUNDARIA B1 COMPLETA, INCLUSIVE FIXACAO.</v>
          </cell>
          <cell r="C1980" t="str">
            <v>Un</v>
          </cell>
          <cell r="D1980">
            <v>55.71</v>
          </cell>
          <cell r="E1980">
            <v>42.86</v>
          </cell>
        </row>
        <row r="1981">
          <cell r="A1981" t="str">
            <v/>
          </cell>
        </row>
        <row r="1982">
          <cell r="A1982" t="str">
            <v>18.03.015</v>
          </cell>
          <cell r="B1982" t="str">
            <v>ESTRUTURA SECUNDARIA B2 COMPLETA, INCLUSIVE FIXACAO.</v>
          </cell>
          <cell r="C1982" t="str">
            <v>Un</v>
          </cell>
          <cell r="D1982">
            <v>66.39</v>
          </cell>
          <cell r="E1982">
            <v>51.07</v>
          </cell>
        </row>
        <row r="1983">
          <cell r="A1983" t="str">
            <v/>
          </cell>
        </row>
        <row r="1984">
          <cell r="A1984" t="str">
            <v>18.03.020</v>
          </cell>
          <cell r="B1984" t="str">
            <v>ESTRUTURA SECUNDARIA B3 COMPLETA, INCLUSIVE FIXACAO.</v>
          </cell>
          <cell r="C1984" t="str">
            <v>Un</v>
          </cell>
          <cell r="D1984">
            <v>114.64</v>
          </cell>
          <cell r="E1984">
            <v>88.19</v>
          </cell>
        </row>
        <row r="1985">
          <cell r="A1985" t="str">
            <v/>
          </cell>
        </row>
        <row r="1986">
          <cell r="A1986" t="str">
            <v>18.03.030</v>
          </cell>
          <cell r="B1986" t="str">
            <v>ESTRUTURA SECUNDARIA B4 COMPLETA, INCLUSIVE FIXACAO.</v>
          </cell>
          <cell r="C1986" t="str">
            <v>Un</v>
          </cell>
          <cell r="D1986">
            <v>126.67</v>
          </cell>
          <cell r="E1986">
            <v>97.44</v>
          </cell>
        </row>
        <row r="1987">
          <cell r="A1987" t="str">
            <v/>
          </cell>
        </row>
        <row r="1988">
          <cell r="A1988" t="str">
            <v>18.03.040</v>
          </cell>
          <cell r="B1988" t="str">
            <v>FORNECIMENTO E INSTALAÇÃO DE CRUZETA "T" DE CONCRETO ARMADO DE 1,90M.</v>
          </cell>
          <cell r="C1988" t="str">
            <v>Un</v>
          </cell>
          <cell r="D1988">
            <v>73.260000000000005</v>
          </cell>
          <cell r="E1988">
            <v>56.36</v>
          </cell>
        </row>
        <row r="1989">
          <cell r="A1989" t="str">
            <v/>
          </cell>
        </row>
        <row r="1990">
          <cell r="A1990" t="str">
            <v>18.03.041</v>
          </cell>
          <cell r="B1990" t="str">
            <v>FORNECIMENTO E INSTALAÇÃO DE CRUZETA "T" DE CONCRETO ARMADO COM 1,20M. INCLUSIVE PARAFUSOS DE MÁQUINA 5/8"X12" E ARRUELAS COM FURO DE 1 1/16".</v>
          </cell>
          <cell r="C1990" t="str">
            <v>Un</v>
          </cell>
          <cell r="D1990">
            <v>62.19</v>
          </cell>
          <cell r="E1990">
            <v>47.84</v>
          </cell>
        </row>
        <row r="1991">
          <cell r="A1991" t="str">
            <v/>
          </cell>
        </row>
        <row r="1992">
          <cell r="A1992" t="str">
            <v>18.04.010</v>
          </cell>
          <cell r="B1992" t="str">
            <v>FORNECIMENTO DE ELETRODUTO DE FERRO GALVANIZADO (PESADO), INCLUSIVE ASSENTAMENTO.</v>
          </cell>
          <cell r="C1992" t="str">
            <v>m</v>
          </cell>
          <cell r="D1992">
            <v>22.67</v>
          </cell>
          <cell r="E1992">
            <v>17.440000000000001</v>
          </cell>
        </row>
        <row r="1993">
          <cell r="A1993" t="str">
            <v/>
          </cell>
        </row>
        <row r="1994">
          <cell r="A1994" t="str">
            <v>18.04.020</v>
          </cell>
          <cell r="B1994" t="str">
            <v>FORNECIMENTO DE ELETRODUTO DE FERRO GALVANIZADO DE 1 POL. (PESADO),INCLUSIVE ASSENTAMENTO</v>
          </cell>
          <cell r="C1994" t="str">
            <v>m</v>
          </cell>
          <cell r="D1994">
            <v>31.56</v>
          </cell>
          <cell r="E1994">
            <v>24.28</v>
          </cell>
        </row>
        <row r="1995">
          <cell r="A1995" t="str">
            <v/>
          </cell>
        </row>
        <row r="1996">
          <cell r="A1996" t="str">
            <v>18.04.030</v>
          </cell>
          <cell r="B1996" t="str">
            <v>FORNECIMENTO DE ELETRODUTO DE FERRO GALVANIZADO DE 1 1/2 POL. (PESADO), INCLUSIVE ASSENTAMENTO.</v>
          </cell>
          <cell r="C1996" t="str">
            <v>m</v>
          </cell>
          <cell r="D1996">
            <v>52.01</v>
          </cell>
          <cell r="E1996">
            <v>40.01</v>
          </cell>
        </row>
        <row r="1997">
          <cell r="A1997" t="str">
            <v/>
          </cell>
        </row>
        <row r="1998">
          <cell r="A1998" t="str">
            <v>18.04.040</v>
          </cell>
          <cell r="B1998" t="str">
            <v>FORNECIMENTO DE ELETRODUTO DE FERRO GALVANIZADO DE 2 POL. (PESADO),INCLUSIVE ASSENTAMENTO.</v>
          </cell>
          <cell r="C1998" t="str">
            <v>m</v>
          </cell>
          <cell r="D1998">
            <v>85.56</v>
          </cell>
          <cell r="E1998">
            <v>65.819999999999993</v>
          </cell>
        </row>
        <row r="1999">
          <cell r="A1999" t="str">
            <v/>
          </cell>
        </row>
        <row r="2000">
          <cell r="A2000" t="str">
            <v>18.04.050</v>
          </cell>
          <cell r="B2000" t="str">
            <v>FORNECIMENTO DE ELETRODUTO DE FERRO GALVANIZADO DE 2 1/2 POL.(PESADO), INCLUSIVE ASSENTAMENTO.</v>
          </cell>
          <cell r="C2000" t="str">
            <v>m</v>
          </cell>
          <cell r="D2000">
            <v>114.42</v>
          </cell>
          <cell r="E2000">
            <v>88.02</v>
          </cell>
        </row>
        <row r="2001">
          <cell r="A2001" t="str">
            <v/>
          </cell>
        </row>
        <row r="2002">
          <cell r="A2002" t="str">
            <v>18.04.060</v>
          </cell>
          <cell r="B2002" t="str">
            <v>FORNECIMENTO DE ELETRODUTO DE FERRO GALVANIZADO DE 4 POL. (PESADO), INCLUSIVE ASSENTAMENTO.</v>
          </cell>
          <cell r="C2002" t="str">
            <v>m</v>
          </cell>
          <cell r="D2002">
            <v>211.74</v>
          </cell>
          <cell r="E2002">
            <v>162.88</v>
          </cell>
        </row>
        <row r="2003">
          <cell r="A2003" t="str">
            <v/>
          </cell>
        </row>
        <row r="2004">
          <cell r="A2004" t="str">
            <v>18.04.070</v>
          </cell>
          <cell r="B2004" t="str">
            <v>FORNECIMENTO DE ELETRODUTO DE FERRO GALVANIZADO DE 3/4 DE POL. (LEVE), INCLUSIVE ASSENTAMENTO.</v>
          </cell>
          <cell r="C2004" t="str">
            <v>m</v>
          </cell>
          <cell r="D2004">
            <v>11.49</v>
          </cell>
          <cell r="E2004">
            <v>8.84</v>
          </cell>
        </row>
        <row r="2005">
          <cell r="A2005" t="str">
            <v/>
          </cell>
        </row>
        <row r="2006">
          <cell r="A2006" t="str">
            <v>18.04.080</v>
          </cell>
          <cell r="B2006" t="str">
            <v>FORNECIMENTO DE ELETRODUTO DE FERRO GALVANIZADO DE 1 POL. (LEVE), INCLUSIVE ASSENTAMENTO.</v>
          </cell>
          <cell r="C2006" t="str">
            <v>m</v>
          </cell>
          <cell r="D2006">
            <v>15.05</v>
          </cell>
          <cell r="E2006">
            <v>11.58</v>
          </cell>
        </row>
        <row r="2007">
          <cell r="A2007" t="str">
            <v/>
          </cell>
        </row>
        <row r="2008">
          <cell r="A2008" t="str">
            <v>18.04.090</v>
          </cell>
          <cell r="B2008" t="str">
            <v>FORNECIMENTO DE ELETRODUTO DE FERRO GALVANIZADO DE 1 1/2 POL. (LEVE), INCLUSIVE ASSENTAMENTO.</v>
          </cell>
          <cell r="C2008" t="str">
            <v>m</v>
          </cell>
          <cell r="D2008">
            <v>24.71</v>
          </cell>
          <cell r="E2008">
            <v>19.010000000000002</v>
          </cell>
        </row>
        <row r="2009">
          <cell r="A2009" t="str">
            <v/>
          </cell>
        </row>
        <row r="2010">
          <cell r="A2010" t="str">
            <v>18.04.100</v>
          </cell>
          <cell r="B2010" t="str">
            <v>FORNECIMENTO DE ELETRODUTO DE FERRO GALVANIZADO DE 2 POL. (LEVE), INCLUSIVE ASSENTAMENTO.</v>
          </cell>
          <cell r="C2010" t="str">
            <v>m</v>
          </cell>
          <cell r="D2010">
            <v>41.79</v>
          </cell>
          <cell r="E2010">
            <v>32.15</v>
          </cell>
        </row>
        <row r="2011">
          <cell r="A2011" t="str">
            <v/>
          </cell>
        </row>
        <row r="2012">
          <cell r="A2012" t="str">
            <v>18.04.110</v>
          </cell>
          <cell r="B2012" t="str">
            <v>FORNECIMENTO DE ELETRODUTO DE FERRO GALVANIZADO DE 2 1/2 POL. (LEVE), INCLUSIVE ASSENTAMENTO.</v>
          </cell>
          <cell r="C2012" t="str">
            <v>m</v>
          </cell>
          <cell r="D2012">
            <v>77.150000000000006</v>
          </cell>
          <cell r="E2012">
            <v>59.35</v>
          </cell>
        </row>
        <row r="2013">
          <cell r="A2013" t="str">
            <v/>
          </cell>
        </row>
        <row r="2014">
          <cell r="A2014" t="str">
            <v>18.04.120</v>
          </cell>
          <cell r="B2014" t="str">
            <v>FORNECIMENTO DE ELETRODUTO DE FERRO GALVANIZADO DE 4 POL. (LEVE), INCLUSIVE ASSENTAMENTO.</v>
          </cell>
          <cell r="C2014" t="str">
            <v>m</v>
          </cell>
          <cell r="D2014">
            <v>102.54</v>
          </cell>
          <cell r="E2014">
            <v>78.88</v>
          </cell>
        </row>
        <row r="2015">
          <cell r="A2015" t="str">
            <v/>
          </cell>
        </row>
        <row r="2016">
          <cell r="A2016" t="str">
            <v>18.05.010</v>
          </cell>
          <cell r="B2016" t="str">
            <v>FORNECIMENTO DE CURVA DE FERRO GALVANIZADO DE 3/4 POL. (PESADA), INCLUSIVE ASSENTAMENTO.</v>
          </cell>
          <cell r="C2016" t="str">
            <v>Un</v>
          </cell>
          <cell r="D2016">
            <v>11.03</v>
          </cell>
          <cell r="E2016">
            <v>8.49</v>
          </cell>
        </row>
        <row r="2017">
          <cell r="A2017" t="str">
            <v/>
          </cell>
        </row>
        <row r="2018">
          <cell r="A2018" t="str">
            <v>18.05.020</v>
          </cell>
          <cell r="B2018" t="str">
            <v>FORNECIMENTO DE CURVA DE FERRO GALVANIZADO DE 1 POL. (PESADA), INCLUSIVE ASSENTAMENTO.</v>
          </cell>
          <cell r="C2018" t="str">
            <v>Un</v>
          </cell>
          <cell r="D2018">
            <v>22.88</v>
          </cell>
          <cell r="E2018">
            <v>17.600000000000001</v>
          </cell>
        </row>
        <row r="2019">
          <cell r="A2019" t="str">
            <v/>
          </cell>
        </row>
        <row r="2020">
          <cell r="A2020" t="str">
            <v>18.05.030</v>
          </cell>
          <cell r="B2020" t="str">
            <v>FORNECIMENTO DE CURVA DE FERRO GALVANIZADO DE 1 1/2 POL. (PESADA), INCLUSIVE ASSENTAMENTO.</v>
          </cell>
          <cell r="C2020" t="str">
            <v>Un</v>
          </cell>
          <cell r="D2020">
            <v>48.88</v>
          </cell>
          <cell r="E2020">
            <v>37.6</v>
          </cell>
        </row>
        <row r="2021">
          <cell r="A2021" t="str">
            <v/>
          </cell>
        </row>
        <row r="2022">
          <cell r="A2022" t="str">
            <v>18.05.040</v>
          </cell>
          <cell r="B2022" t="str">
            <v>FORNECIMENTO DE CURVA DE FERRO GALVANIZADO DE 2 POL. (PESADA), INCLUSIVE ASSENTAMENTO.</v>
          </cell>
          <cell r="C2022" t="str">
            <v>Un</v>
          </cell>
          <cell r="D2022">
            <v>78.489999999999995</v>
          </cell>
          <cell r="E2022">
            <v>60.38</v>
          </cell>
        </row>
        <row r="2023">
          <cell r="A2023" t="str">
            <v/>
          </cell>
        </row>
        <row r="2024">
          <cell r="A2024" t="str">
            <v>18.05.050</v>
          </cell>
          <cell r="B2024" t="str">
            <v>FORNECIMENTO DE CURVA DE FERRO GALVANIZADO DE 2 1/2 POL. (PESADA), INCLUSIVE ASSENTAMENTO.</v>
          </cell>
          <cell r="C2024" t="str">
            <v>Un</v>
          </cell>
          <cell r="D2024">
            <v>142.27000000000001</v>
          </cell>
          <cell r="E2024">
            <v>109.44</v>
          </cell>
        </row>
        <row r="2025">
          <cell r="A2025" t="str">
            <v/>
          </cell>
        </row>
        <row r="2026">
          <cell r="A2026" t="str">
            <v>18.05.060</v>
          </cell>
          <cell r="B2026" t="str">
            <v>FORNECIMENTO DE CURVA DE FERRO GALVANIZADO DE 4 POL. (PESADA), INCLUSIVE ASSENTAMENTO.</v>
          </cell>
          <cell r="C2026" t="str">
            <v>Un</v>
          </cell>
          <cell r="D2026">
            <v>247.76</v>
          </cell>
          <cell r="E2026">
            <v>190.59</v>
          </cell>
        </row>
        <row r="2027">
          <cell r="A2027" t="str">
            <v/>
          </cell>
        </row>
        <row r="2028">
          <cell r="A2028" t="str">
            <v>18.05.070</v>
          </cell>
          <cell r="B2028" t="str">
            <v>FORNECIMENTO DE CURVA DE FERRO GALVANIZADO DE 3/4 POL. (LEVE), INCLUSIVE ASSENTAMENTO.</v>
          </cell>
          <cell r="C2028" t="str">
            <v>Un</v>
          </cell>
          <cell r="D2028">
            <v>4.53</v>
          </cell>
          <cell r="E2028">
            <v>3.49</v>
          </cell>
        </row>
        <row r="2029">
          <cell r="A2029" t="str">
            <v/>
          </cell>
        </row>
        <row r="2030">
          <cell r="A2030" t="str">
            <v>18.05.080</v>
          </cell>
          <cell r="B2030" t="str">
            <v>FORNECIMENTO DE CURVA DE FERRO GALVANIZADO DE 1 POL. (LEVE), INCLUSIVE ASSENTAMENTO.</v>
          </cell>
          <cell r="C2030" t="str">
            <v>Un</v>
          </cell>
          <cell r="D2030">
            <v>11.15</v>
          </cell>
          <cell r="E2030">
            <v>8.58</v>
          </cell>
        </row>
        <row r="2031">
          <cell r="A2031" t="str">
            <v/>
          </cell>
        </row>
        <row r="2032">
          <cell r="A2032" t="str">
            <v>18.05.090</v>
          </cell>
          <cell r="B2032" t="str">
            <v>FORNECIMENTO DE CURVA DE FERRO GALVANIZADO DE 1 1/2 POL. (LEVE), INCLUSIVE ASSENTAMENTO.</v>
          </cell>
          <cell r="C2032" t="str">
            <v>Un</v>
          </cell>
          <cell r="D2032">
            <v>16.38</v>
          </cell>
          <cell r="E2032">
            <v>12.6</v>
          </cell>
        </row>
        <row r="2033">
          <cell r="A2033" t="str">
            <v/>
          </cell>
        </row>
        <row r="2034">
          <cell r="A2034" t="str">
            <v>18.05.100</v>
          </cell>
          <cell r="B2034" t="str">
            <v>FORNECIMENTO DE CURVA DE FERRO GALVANIZADO DE 2 POL. (LEVE), INCLUSIVE ASSENTAMENTO.</v>
          </cell>
          <cell r="C2034" t="str">
            <v>Un</v>
          </cell>
          <cell r="D2034">
            <v>23.37</v>
          </cell>
          <cell r="E2034">
            <v>17.98</v>
          </cell>
        </row>
        <row r="2035">
          <cell r="A2035" t="str">
            <v/>
          </cell>
        </row>
        <row r="2036">
          <cell r="A2036" t="str">
            <v>18.05.110</v>
          </cell>
          <cell r="B2036" t="str">
            <v>FORNECIMENTO DE CURVA DE FERRO GALVANIZADO DE 2 1/2 POL. (LEVE), INCLUSIVE ASSENTAMENTO.</v>
          </cell>
          <cell r="C2036" t="str">
            <v>Un</v>
          </cell>
          <cell r="D2036">
            <v>62.97</v>
          </cell>
          <cell r="E2036">
            <v>48.44</v>
          </cell>
        </row>
        <row r="2037">
          <cell r="A2037" t="str">
            <v/>
          </cell>
        </row>
        <row r="2038">
          <cell r="A2038" t="str">
            <v>18.05.120</v>
          </cell>
          <cell r="B2038" t="str">
            <v>FORNECIMENTO DE CURVA DE FERRO GALVANIZADO DE 4 POL. (LEVE), INCLUSIVE ASSENTAMENTO.</v>
          </cell>
          <cell r="C2038" t="str">
            <v>Un</v>
          </cell>
          <cell r="D2038">
            <v>115.16</v>
          </cell>
          <cell r="E2038">
            <v>88.59</v>
          </cell>
        </row>
        <row r="2039">
          <cell r="A2039" t="str">
            <v/>
          </cell>
        </row>
        <row r="2040">
          <cell r="A2040" t="str">
            <v>18.06.010</v>
          </cell>
          <cell r="B2040" t="str">
            <v>FORNECIMENTO DE LUVA DE FERRO GALVANIZADO DE 3/4 POL. (PESADA), INCLUSIVE ASSENTAMENTO.</v>
          </cell>
          <cell r="C2040" t="str">
            <v>Un</v>
          </cell>
          <cell r="D2040">
            <v>5.6</v>
          </cell>
          <cell r="E2040">
            <v>4.3099999999999996</v>
          </cell>
        </row>
        <row r="2041">
          <cell r="A2041" t="str">
            <v/>
          </cell>
        </row>
        <row r="2042">
          <cell r="A2042" t="str">
            <v>18.06.020</v>
          </cell>
          <cell r="B2042" t="str">
            <v>FORNECIMENTO DE LUVA DE FERRO GALVANIZADO DE 1 POL. (PESADA), INCLUSIVE ASSENTAMENTO.</v>
          </cell>
          <cell r="C2042" t="str">
            <v>Un</v>
          </cell>
          <cell r="D2042">
            <v>9.85</v>
          </cell>
          <cell r="E2042">
            <v>7.58</v>
          </cell>
        </row>
        <row r="2043">
          <cell r="A2043" t="str">
            <v/>
          </cell>
        </row>
        <row r="2044">
          <cell r="A2044" t="str">
            <v>18.06.030</v>
          </cell>
          <cell r="B2044" t="str">
            <v>FORNECIMENTO DE LUVA DE FERRO GALVANIZADO DE 1 1/2 POL. (PESADA), INCLUSIVE ASSENTAMENTO.</v>
          </cell>
          <cell r="C2044" t="str">
            <v>Un</v>
          </cell>
          <cell r="D2044">
            <v>17.559999999999999</v>
          </cell>
          <cell r="E2044">
            <v>13.51</v>
          </cell>
        </row>
        <row r="2045">
          <cell r="A2045" t="str">
            <v/>
          </cell>
        </row>
        <row r="2046">
          <cell r="A2046" t="str">
            <v>18.06.040</v>
          </cell>
          <cell r="B2046" t="str">
            <v>FORNECIMENTO DE LUVA DE FERRO GALVANIZADO DE 2 POL. (PESADA), INCLUSIVE ASSENTAMENTO.</v>
          </cell>
          <cell r="C2046" t="str">
            <v>Un</v>
          </cell>
          <cell r="D2046">
            <v>19.22</v>
          </cell>
          <cell r="E2046">
            <v>14.79</v>
          </cell>
        </row>
        <row r="2047">
          <cell r="A2047" t="str">
            <v/>
          </cell>
        </row>
        <row r="2048">
          <cell r="A2048" t="str">
            <v>18.06.050</v>
          </cell>
          <cell r="B2048" t="str">
            <v>FORNECIMENTO DE LUVA DE FERRO GALVANIZADO DE 2 1/2 POL. (PESADA), INCLUSIVE ASSENTAMENTO.</v>
          </cell>
          <cell r="C2048" t="str">
            <v>Un</v>
          </cell>
          <cell r="D2048">
            <v>32.31</v>
          </cell>
          <cell r="E2048">
            <v>24.86</v>
          </cell>
        </row>
        <row r="2049">
          <cell r="A2049" t="str">
            <v/>
          </cell>
        </row>
        <row r="2050">
          <cell r="A2050" t="str">
            <v>18.06.060</v>
          </cell>
          <cell r="B2050" t="str">
            <v>FORNECIMENTO DE LUVA DE FERRO GALVANIZADO DE 4 POL. (PESADA), INCLUSIVE ASSENTAMENTO.</v>
          </cell>
          <cell r="C2050" t="str">
            <v>Un</v>
          </cell>
          <cell r="D2050">
            <v>79.67</v>
          </cell>
          <cell r="E2050">
            <v>61.29</v>
          </cell>
        </row>
        <row r="2051">
          <cell r="A2051" t="str">
            <v/>
          </cell>
        </row>
        <row r="2052">
          <cell r="A2052" t="str">
            <v>18.06.070</v>
          </cell>
          <cell r="B2052" t="str">
            <v>FORNECIMENTO DE LUVA DE FERRO GALVANIZADO DE 3/4 POL. (LEVE), INCLUSIVE ASSENTAMENTO.</v>
          </cell>
          <cell r="C2052" t="str">
            <v>Un</v>
          </cell>
          <cell r="D2052">
            <v>2.2400000000000002</v>
          </cell>
          <cell r="E2052">
            <v>1.73</v>
          </cell>
        </row>
        <row r="2053">
          <cell r="A2053" t="str">
            <v/>
          </cell>
        </row>
        <row r="2054">
          <cell r="A2054" t="str">
            <v>18.06.080</v>
          </cell>
          <cell r="B2054" t="str">
            <v>FORNECIMENTO DE LUVA DE FERRO GALVANIZADO DE 1 POL. (LEVE), INCLUSIVE ASSENTAMENTO.</v>
          </cell>
          <cell r="C2054" t="str">
            <v>Un</v>
          </cell>
          <cell r="D2054">
            <v>3.48</v>
          </cell>
          <cell r="E2054">
            <v>2.68</v>
          </cell>
        </row>
        <row r="2055">
          <cell r="A2055" t="str">
            <v/>
          </cell>
        </row>
        <row r="2056">
          <cell r="A2056" t="str">
            <v>18.06.090</v>
          </cell>
          <cell r="B2056" t="str">
            <v>FORNECIMENTO DE LUVA DE FERRO GALVANIZADO DE 1 1/2 POL. (LEVE), INCLUSIVE ASSENTAMENTO.</v>
          </cell>
          <cell r="C2056" t="str">
            <v>Un</v>
          </cell>
          <cell r="D2056">
            <v>6.83</v>
          </cell>
          <cell r="E2056">
            <v>5.26</v>
          </cell>
        </row>
        <row r="2057">
          <cell r="A2057" t="str">
            <v/>
          </cell>
        </row>
        <row r="2058">
          <cell r="A2058" t="str">
            <v>18.06.100</v>
          </cell>
          <cell r="B2058" t="str">
            <v>FORNECIMENTO DE LUVA DE FERRO GALVANIZADO DE 2 POL. (LEVE), INCLUSIVE ASSENTAMENTO.</v>
          </cell>
          <cell r="C2058" t="str">
            <v>Un</v>
          </cell>
          <cell r="D2058">
            <v>7.91</v>
          </cell>
          <cell r="E2058">
            <v>6.09</v>
          </cell>
        </row>
        <row r="2059">
          <cell r="A2059" t="str">
            <v/>
          </cell>
        </row>
        <row r="2060">
          <cell r="A2060" t="str">
            <v>18.06.110</v>
          </cell>
          <cell r="B2060" t="str">
            <v>FORNECIMENTO DE LUVA DE FERRO GALVANIZADO DE 2.1/2 POL. (LEVE), INCLUSIVE ASSENTAMENTO.</v>
          </cell>
          <cell r="C2060" t="str">
            <v>Un</v>
          </cell>
          <cell r="D2060">
            <v>13.98</v>
          </cell>
          <cell r="E2060">
            <v>10.76</v>
          </cell>
        </row>
        <row r="2061">
          <cell r="A2061" t="str">
            <v/>
          </cell>
        </row>
        <row r="2062">
          <cell r="A2062" t="str">
            <v>18.06.120</v>
          </cell>
          <cell r="B2062" t="str">
            <v>FORNECIMENTO DE LUVA DE FERRO GALVANIZADO DE 4 POL. (LEVE), INCLUSIVE ASSENTAMENTO.</v>
          </cell>
          <cell r="C2062" t="str">
            <v>Un</v>
          </cell>
          <cell r="D2062">
            <v>28.97</v>
          </cell>
          <cell r="E2062">
            <v>22.29</v>
          </cell>
        </row>
        <row r="2063">
          <cell r="A2063" t="str">
            <v/>
          </cell>
        </row>
        <row r="2064">
          <cell r="A2064" t="str">
            <v>18.07.010</v>
          </cell>
          <cell r="B2064" t="str">
            <v>JOGO DE BUCHA E ARRUELA DE ALUMINIO DE 1/2 POL., INCLUSIVE FIXACAO.</v>
          </cell>
          <cell r="C2064" t="str">
            <v>Cj</v>
          </cell>
          <cell r="D2064">
            <v>0.97</v>
          </cell>
          <cell r="E2064">
            <v>0.75</v>
          </cell>
        </row>
        <row r="2065">
          <cell r="A2065" t="str">
            <v/>
          </cell>
        </row>
        <row r="2066">
          <cell r="A2066" t="str">
            <v>18.07.020</v>
          </cell>
          <cell r="B2066" t="str">
            <v>JOGO DE BUCHA E ARRUELA DE ALUMINIO DE 3/4 POL., INCLUSIVE FIXACAO.</v>
          </cell>
          <cell r="C2066" t="str">
            <v>Cj</v>
          </cell>
          <cell r="D2066">
            <v>1.0900000000000001</v>
          </cell>
          <cell r="E2066">
            <v>0.84</v>
          </cell>
        </row>
        <row r="2067">
          <cell r="A2067" t="str">
            <v/>
          </cell>
        </row>
        <row r="2068">
          <cell r="A2068" t="str">
            <v>18.07.030</v>
          </cell>
          <cell r="B2068" t="str">
            <v>JOGO DE BUCHA E ARRUELA DE ALUMINIO DE 1 POL. INCLUSIVE FIXACAO.</v>
          </cell>
          <cell r="C2068" t="str">
            <v>Cj</v>
          </cell>
          <cell r="D2068">
            <v>1.63</v>
          </cell>
          <cell r="E2068">
            <v>1.26</v>
          </cell>
        </row>
        <row r="2069">
          <cell r="A2069" t="str">
            <v/>
          </cell>
        </row>
        <row r="2070">
          <cell r="A2070" t="str">
            <v>18.07.040</v>
          </cell>
          <cell r="B2070" t="str">
            <v>JOGO DE BUCHA E ARRUELA DE ALUMINIO DE 1 1/2 POL., INCLUSIVE FIXACAO.</v>
          </cell>
          <cell r="C2070" t="str">
            <v>Cj</v>
          </cell>
          <cell r="D2070">
            <v>2.86</v>
          </cell>
          <cell r="E2070">
            <v>2.2000000000000002</v>
          </cell>
        </row>
        <row r="2071">
          <cell r="A2071" t="str">
            <v/>
          </cell>
        </row>
        <row r="2072">
          <cell r="A2072" t="str">
            <v>18.07.050</v>
          </cell>
          <cell r="B2072" t="str">
            <v>JOGO DE BUCHA E ARRUELA DE ALUMINIO DE 2 POL. INCLUSIVE FIXACAO.</v>
          </cell>
          <cell r="C2072" t="str">
            <v>Cj</v>
          </cell>
          <cell r="D2072">
            <v>4.42</v>
          </cell>
          <cell r="E2072">
            <v>3.4</v>
          </cell>
        </row>
        <row r="2073">
          <cell r="A2073" t="str">
            <v/>
          </cell>
        </row>
        <row r="2074">
          <cell r="A2074" t="str">
            <v>18.07.060</v>
          </cell>
          <cell r="B2074" t="str">
            <v>JOGO DE BUCHA E ARRUELA DE ALUMINIO DE 2 1/2 POL., INCLUSIVE FIXACAO.</v>
          </cell>
          <cell r="C2074" t="str">
            <v>Cj</v>
          </cell>
          <cell r="D2074">
            <v>6.92</v>
          </cell>
          <cell r="E2074">
            <v>5.33</v>
          </cell>
        </row>
        <row r="2075">
          <cell r="A2075" t="str">
            <v/>
          </cell>
        </row>
        <row r="2076">
          <cell r="A2076" t="str">
            <v>18.07.070</v>
          </cell>
          <cell r="B2076" t="str">
            <v>JOGO DE BUCHA E ARRUELA DE ALUMINIO DE 3 POL. INCLUSIVE FIXACAO.</v>
          </cell>
          <cell r="C2076" t="str">
            <v>Cj</v>
          </cell>
          <cell r="D2076">
            <v>9.99</v>
          </cell>
          <cell r="E2076">
            <v>7.69</v>
          </cell>
        </row>
        <row r="2077">
          <cell r="A2077" t="str">
            <v/>
          </cell>
        </row>
        <row r="2078">
          <cell r="A2078" t="str">
            <v>18.07.080</v>
          </cell>
          <cell r="B2078" t="str">
            <v>JOGO DE BUCHA E ARRUELA DE ALUMINIO DE 4 POL. INCLUSIVE FIXACAO.</v>
          </cell>
          <cell r="C2078" t="str">
            <v>Cj</v>
          </cell>
          <cell r="D2078">
            <v>14.09</v>
          </cell>
          <cell r="E2078">
            <v>10.84</v>
          </cell>
        </row>
        <row r="2079">
          <cell r="A2079" t="str">
            <v/>
          </cell>
        </row>
        <row r="2080">
          <cell r="A2080" t="str">
            <v>18.08.030</v>
          </cell>
          <cell r="B2080" t="str">
            <v>FORNECIMENTO E ASSENTAMENTO DE CAIXA PARA MEDICAO MONOFASICA E CAIXA PARA DISJUNTOR MONO-FASICO DE POLICARBONATO E NORYL CINZA, INCLUSIVE BUCHAS PLASTICAS E PARAFUSOS PARA INSTALACAO DAS CAIXAS EM PAREDE (PADRAO CELPE) SEM DISJUNTOR.</v>
          </cell>
          <cell r="C2080" t="str">
            <v>UD</v>
          </cell>
          <cell r="D2080">
            <v>117.98</v>
          </cell>
          <cell r="E2080">
            <v>90.76</v>
          </cell>
        </row>
        <row r="2081">
          <cell r="A2081" t="str">
            <v/>
          </cell>
        </row>
        <row r="2082">
          <cell r="A2082" t="str">
            <v>18.08.040</v>
          </cell>
          <cell r="B2082" t="str">
            <v>FORNECIMENTO E ASSENTAMENTO DE CAIXA PARA MEDICAO MONOFASICA E CAIXA PARA DISJUNTOR MONO-FASICO DE POLICARBONATO E NORYL CINZA, INCLUSIVE FITA METALICA E PRESILHA PARA INSTALACAO CAIXAS EM POSTE (PADRAO CELPE) SEM DISJUNTOR.</v>
          </cell>
          <cell r="C2082" t="str">
            <v>UD</v>
          </cell>
          <cell r="D2082">
            <v>125.13</v>
          </cell>
          <cell r="E2082">
            <v>96.26</v>
          </cell>
        </row>
        <row r="2083">
          <cell r="A2083" t="str">
            <v/>
          </cell>
        </row>
        <row r="2084">
          <cell r="A2084" t="str">
            <v>18.09.030</v>
          </cell>
          <cell r="B2084" t="str">
            <v>FORNECIMENTO E ASSENTAMENTO DE CAIXA PARA MEDICAO TRIFASICA E CAIXA PARA DISJUNTOR TRI-FASICO DE POLICARBONATO E NORYL CINZA, INCLUSIVE BUCHAS PLASTICAS E PARAFUSOS PARA INSTALACAO DAS CAIXAS EM PAREDE (PADRAO CELPE) SEM DISJUNTOR.</v>
          </cell>
          <cell r="C2084" t="str">
            <v>UD</v>
          </cell>
          <cell r="D2084">
            <v>216.43</v>
          </cell>
          <cell r="E2084">
            <v>166.49</v>
          </cell>
        </row>
        <row r="2085">
          <cell r="A2085" t="str">
            <v/>
          </cell>
        </row>
        <row r="2086">
          <cell r="A2086" t="str">
            <v>18.09.040</v>
          </cell>
          <cell r="B2086" t="str">
            <v>FORNECIMENTO E ASSENTAMENTO DE CAIXA PARA MEDICAO TRIFASICA E CAIXA PARA DISJUNTOR TRI-FASICO DE POLICARBONATO E NORYL CINZA, INCLUSIVE FITA METALICA E PRESILHA PARA INSTALACAO DAS CAIXAS EM POSTE (PADRAO CELPE) SEM DISJUN TOR.</v>
          </cell>
          <cell r="C2086" t="str">
            <v>UD</v>
          </cell>
          <cell r="D2086">
            <v>228.13</v>
          </cell>
          <cell r="E2086">
            <v>175.49</v>
          </cell>
        </row>
        <row r="2087">
          <cell r="A2087" t="str">
            <v/>
          </cell>
        </row>
        <row r="2088">
          <cell r="A2088" t="str">
            <v>18.09.075</v>
          </cell>
          <cell r="B2088" t="str">
            <v>FORNECIMENTO E INSTALAÇÃO DE ATERRAMENTO DO QUADRO DE MEDIÇÃO, COM 01 HASTE DE ATERRAMENTO TIPO COPPERWELD DE 5/8"X2,4M COM CONECTOR, CABO DE COBRE NÚ 25MM² E ELETRODUTO DE PVC RÍGIDO DE 3/4".</v>
          </cell>
          <cell r="C2088" t="str">
            <v>Cj</v>
          </cell>
          <cell r="D2088">
            <v>62.63</v>
          </cell>
          <cell r="E2088">
            <v>48.18</v>
          </cell>
        </row>
        <row r="2089">
          <cell r="A2089" t="str">
            <v/>
          </cell>
        </row>
        <row r="2090">
          <cell r="A2090" t="str">
            <v>18.09.085</v>
          </cell>
          <cell r="B2090" t="str">
            <v>FORNECIMENTO E INSTALAÇÃO DE ATERRAMENTO DO NEUTRO COM 03 HASTES DE ATERRAMENTO TIPO COPPERWELD DE 5/8"X2,4M COM CONECTORES INTERLIGADAS EM TRIÂNGULO COM DISTÂNCIA ENTRE AS MESMAS DE 3m E CABO DE COBRE NÚ 25MM².</v>
          </cell>
          <cell r="C2090" t="str">
            <v>Cj</v>
          </cell>
          <cell r="D2090">
            <v>284.99</v>
          </cell>
          <cell r="E2090">
            <v>219.23</v>
          </cell>
        </row>
        <row r="2091">
          <cell r="A2091" t="str">
            <v/>
          </cell>
        </row>
        <row r="2092">
          <cell r="A2092" t="str">
            <v>18.10.020</v>
          </cell>
          <cell r="B2092" t="str">
            <v>CHAVE DE FACA DE 2 POLOS, 30 A, 250 V, COM BASE DE ARDOSIA, COM 02 FUSIVEIS TIPO CARTUCHO E PARAFUSOS, INCLUSIVE INSTALACAO EM QUADRO DE MEDICAO.</v>
          </cell>
          <cell r="C2092" t="str">
            <v>Un</v>
          </cell>
          <cell r="D2092">
            <v>22.67</v>
          </cell>
          <cell r="E2092">
            <v>17.440000000000001</v>
          </cell>
        </row>
        <row r="2093">
          <cell r="A2093" t="str">
            <v/>
          </cell>
        </row>
        <row r="2094">
          <cell r="A2094" t="str">
            <v>18.10.030</v>
          </cell>
          <cell r="B2094" t="str">
            <v>CHAVE DE FACA DE 2 POLOS, 60 A, 250 V, COM BASE DE ARDOSIA, COM 02 FUSIVEIS TIPO CARTUCHO E PARAFUSOS, INCLUSIVE INSTALACAO EM QUADRO DE MEDICAO.</v>
          </cell>
          <cell r="C2094" t="str">
            <v>Un</v>
          </cell>
          <cell r="D2094">
            <v>28</v>
          </cell>
          <cell r="E2094">
            <v>21.54</v>
          </cell>
        </row>
        <row r="2095">
          <cell r="A2095" t="str">
            <v/>
          </cell>
        </row>
        <row r="2096">
          <cell r="A2096" t="str">
            <v>18.10.040</v>
          </cell>
          <cell r="B2096" t="str">
            <v>CHAVE DE FACA DE 3 POLOS, 60 A, 600 V, COM BASE DE ARDOSIA, COM 03 FUSIVEIS TIPO CARTUCHO E PARAFUSOS, INCLUSIVE INSTALACAO EM QUADRO DE MEDICAO.</v>
          </cell>
          <cell r="C2096" t="str">
            <v>Un</v>
          </cell>
          <cell r="D2096">
            <v>88.64</v>
          </cell>
          <cell r="E2096">
            <v>68.19</v>
          </cell>
        </row>
        <row r="2097">
          <cell r="A2097" t="str">
            <v/>
          </cell>
        </row>
        <row r="2098">
          <cell r="A2098" t="str">
            <v>18.10.050</v>
          </cell>
          <cell r="B2098" t="str">
            <v>CHAVE DE FACA DE 3 POLOS, 100 A, 600 V, COM BASE DE ARDOSIA, COM 03 FUSIVEIS TIPO CARTUCHO E PARAFUSOS, INCLUSIVE INSTALACAO EM QUADRO DE MEDICAO.</v>
          </cell>
          <cell r="C2098" t="str">
            <v>Un</v>
          </cell>
          <cell r="D2098">
            <v>109.39</v>
          </cell>
          <cell r="E2098">
            <v>84.15</v>
          </cell>
        </row>
        <row r="2099">
          <cell r="A2099" t="str">
            <v/>
          </cell>
        </row>
        <row r="2100">
          <cell r="A2100" t="str">
            <v>18.10.060</v>
          </cell>
          <cell r="B2100" t="str">
            <v>CHAVE SECCIONADORA COM FUSIVEL, 125A, TIPO 3NP4090 SIEMENS OU SIMILAR, TRIPOLAR COM 03 FUSIVEIS NH TAMANHO 00 E PARAFUSOS, INCLUSIVE INSTALACAO EM QUADRO DE MEDICAO.</v>
          </cell>
          <cell r="C2100" t="str">
            <v>Un</v>
          </cell>
          <cell r="D2100">
            <v>291.95999999999998</v>
          </cell>
          <cell r="E2100">
            <v>224.59</v>
          </cell>
        </row>
        <row r="2101">
          <cell r="A2101" t="str">
            <v/>
          </cell>
        </row>
        <row r="2102">
          <cell r="A2102" t="str">
            <v>18.10.070</v>
          </cell>
          <cell r="B2102" t="str">
            <v>CHAVE SECCIONADORA COM FUSIVEL, 250A, TIPO 3NN2200 SIEMENS OU SIMILAR, TRIPOLAR COM 03 FUSIVEIS NH TAMANHO 01 E PARAFUSOS, INCLUSIVE INSTALACAO EM QUADRO DE MEDICAO.</v>
          </cell>
          <cell r="C2102" t="str">
            <v>Un</v>
          </cell>
          <cell r="D2102">
            <v>567.87</v>
          </cell>
          <cell r="E2102">
            <v>436.83</v>
          </cell>
        </row>
        <row r="2103">
          <cell r="A2103" t="str">
            <v/>
          </cell>
        </row>
        <row r="2104">
          <cell r="A2104" t="str">
            <v>18.11.030</v>
          </cell>
          <cell r="B2104" t="str">
            <v>BASE PARA FUSIVEL TIPO NH DE 6A A 125A, TAMANHO 00, SIEMENS OU SIMILAR, COM PARAFUSOS,INCLUSIVE INSTALACAO EM QUADRO.</v>
          </cell>
          <cell r="C2104" t="str">
            <v>Un</v>
          </cell>
          <cell r="D2104">
            <v>31.39</v>
          </cell>
          <cell r="E2104">
            <v>24.15</v>
          </cell>
        </row>
        <row r="2105">
          <cell r="A2105" t="str">
            <v/>
          </cell>
        </row>
        <row r="2106">
          <cell r="A2106" t="str">
            <v>18.11.040</v>
          </cell>
          <cell r="B2106" t="str">
            <v>BASE PARA FUSIVEL TIPO NH DE 36A A 250A TAMANHO 1, SIEMENS OU SIMILAR, COM PARAFUSOS INCLUSIVE INSTALACAO EM QUADRO.</v>
          </cell>
          <cell r="C2106" t="str">
            <v>Un</v>
          </cell>
          <cell r="D2106">
            <v>80.97</v>
          </cell>
          <cell r="E2106">
            <v>62.29</v>
          </cell>
        </row>
        <row r="2107">
          <cell r="A2107" t="str">
            <v/>
          </cell>
        </row>
        <row r="2108">
          <cell r="A2108" t="str">
            <v>18.12.070</v>
          </cell>
          <cell r="B2108" t="str">
            <v>FUSIVEL TIPO NH DE 20A, TAMANHO 00, SIEMENS OU SIMILAR, INCLUSIVE INSTALACAO EM QUADRO.</v>
          </cell>
          <cell r="C2108" t="str">
            <v>Un</v>
          </cell>
          <cell r="D2108">
            <v>23.71</v>
          </cell>
          <cell r="E2108">
            <v>18.239999999999998</v>
          </cell>
        </row>
        <row r="2109">
          <cell r="A2109" t="str">
            <v/>
          </cell>
        </row>
        <row r="2110">
          <cell r="A2110" t="str">
            <v>18.12.080</v>
          </cell>
          <cell r="B2110" t="str">
            <v>FUSIVEL TIPO NH DE 25A, TAMANHO 00, SIEMENS OU SIMILAR, INCLUSIVE INSTALACAO EM QUADRO.</v>
          </cell>
          <cell r="C2110" t="str">
            <v>Un</v>
          </cell>
          <cell r="D2110">
            <v>23.71</v>
          </cell>
          <cell r="E2110">
            <v>18.239999999999998</v>
          </cell>
        </row>
        <row r="2111">
          <cell r="A2111" t="str">
            <v/>
          </cell>
        </row>
        <row r="2112">
          <cell r="A2112" t="str">
            <v>18.12.090</v>
          </cell>
          <cell r="B2112" t="str">
            <v>FUSIVEL TIPO NH DE 36A, TAMANHO 00, SIEMENS OU SIMILAR, INCLUSIVE INSTALACAO EM QUADRO.</v>
          </cell>
          <cell r="C2112" t="str">
            <v>Un</v>
          </cell>
          <cell r="D2112">
            <v>23.71</v>
          </cell>
          <cell r="E2112">
            <v>18.239999999999998</v>
          </cell>
        </row>
        <row r="2113">
          <cell r="A2113" t="str">
            <v/>
          </cell>
        </row>
        <row r="2114">
          <cell r="A2114" t="str">
            <v>18.12.100</v>
          </cell>
          <cell r="B2114" t="str">
            <v>FUSIVEL TIPO NH DE 50A, TAMANHO 00, SIEMENS OU SIMILAR, INCLUSIVE INSTALACAO EM QUADRO.</v>
          </cell>
          <cell r="C2114" t="str">
            <v>Un</v>
          </cell>
          <cell r="D2114">
            <v>23.71</v>
          </cell>
          <cell r="E2114">
            <v>18.239999999999998</v>
          </cell>
        </row>
        <row r="2115">
          <cell r="A2115" t="str">
            <v/>
          </cell>
        </row>
        <row r="2116">
          <cell r="A2116" t="str">
            <v>18.12.110</v>
          </cell>
          <cell r="B2116" t="str">
            <v>FUSIVEL TIPO NH DE 63A, TAMANHO 00, SIEMENS OU SIMILAR, INCLUSIVE INSTALACAO EM QUADRO.</v>
          </cell>
          <cell r="C2116" t="str">
            <v>Un</v>
          </cell>
          <cell r="D2116">
            <v>23.71</v>
          </cell>
          <cell r="E2116">
            <v>18.239999999999998</v>
          </cell>
        </row>
        <row r="2117">
          <cell r="A2117" t="str">
            <v/>
          </cell>
        </row>
        <row r="2118">
          <cell r="A2118" t="str">
            <v>18.12.120</v>
          </cell>
          <cell r="B2118" t="str">
            <v>FUSIVEL TIPO NH DE 80A, TAMANHO 00, SIEMENS OU SIMILAR, INCLUSIVE INSTALACAO EM QUADRO.</v>
          </cell>
          <cell r="C2118" t="str">
            <v>Un</v>
          </cell>
          <cell r="D2118">
            <v>23.71</v>
          </cell>
          <cell r="E2118">
            <v>18.239999999999998</v>
          </cell>
        </row>
        <row r="2119">
          <cell r="A2119" t="str">
            <v/>
          </cell>
        </row>
        <row r="2120">
          <cell r="A2120" t="str">
            <v>18.12.130</v>
          </cell>
          <cell r="B2120" t="str">
            <v>FUSIVEL TIPO NH DE 100A, TAMANHO 00, SIEMENS OU SIMILAR, INCLUSIVE INSTALACAO EM QUADRO.</v>
          </cell>
          <cell r="C2120" t="str">
            <v>Un</v>
          </cell>
          <cell r="D2120">
            <v>23.71</v>
          </cell>
          <cell r="E2120">
            <v>18.239999999999998</v>
          </cell>
        </row>
        <row r="2121">
          <cell r="A2121" t="str">
            <v/>
          </cell>
        </row>
        <row r="2122">
          <cell r="A2122" t="str">
            <v>18.12.140</v>
          </cell>
          <cell r="B2122" t="str">
            <v>FUSIVEL TIPO NH DE 125A, TAMANHO 00, SIEMENS OU SIMILAR, INCLUSIVE INSTALACAO EM QUADRO.</v>
          </cell>
          <cell r="C2122" t="str">
            <v>Un</v>
          </cell>
          <cell r="D2122">
            <v>23.71</v>
          </cell>
          <cell r="E2122">
            <v>18.239999999999998</v>
          </cell>
        </row>
        <row r="2123">
          <cell r="A2123" t="str">
            <v/>
          </cell>
        </row>
        <row r="2124">
          <cell r="A2124" t="str">
            <v>18.12.150</v>
          </cell>
          <cell r="B2124" t="str">
            <v>FUSIVEL TIPO NH DE 160A, TAMANHO 1, SIEMENS OU SIMILAR, INCLUSIVE INSTALACAO EM QUADRO.</v>
          </cell>
          <cell r="C2124" t="str">
            <v>Un</v>
          </cell>
          <cell r="D2124">
            <v>39.96</v>
          </cell>
          <cell r="E2124">
            <v>30.74</v>
          </cell>
        </row>
        <row r="2125">
          <cell r="A2125" t="str">
            <v/>
          </cell>
        </row>
        <row r="2126">
          <cell r="A2126" t="str">
            <v>18.12.160</v>
          </cell>
          <cell r="B2126" t="str">
            <v>FUSIVEL TIPO NH DE 200A, TAMANHO 1, SIEMENS OU SIMILAR, INCLUSIVE INSTALACAO EM QUADRO.</v>
          </cell>
          <cell r="C2126" t="str">
            <v>Un</v>
          </cell>
          <cell r="D2126">
            <v>40.61</v>
          </cell>
          <cell r="E2126">
            <v>31.24</v>
          </cell>
        </row>
        <row r="2127">
          <cell r="A2127" t="str">
            <v/>
          </cell>
        </row>
        <row r="2128">
          <cell r="A2128" t="str">
            <v>18.12.170</v>
          </cell>
          <cell r="B2128" t="str">
            <v>FUSIVEL TIPO NH DE 250 A, TAMANHO 1, SIEMENS OU SIMILAR, INCLUSIVE INSTALACAO EM QUADRO.</v>
          </cell>
          <cell r="C2128" t="str">
            <v>Un</v>
          </cell>
          <cell r="D2128">
            <v>42.69</v>
          </cell>
          <cell r="E2128">
            <v>32.840000000000003</v>
          </cell>
        </row>
        <row r="2129">
          <cell r="A2129" t="str">
            <v/>
          </cell>
        </row>
        <row r="2130">
          <cell r="A2130" t="str">
            <v>18.13.010</v>
          </cell>
          <cell r="B2130" t="str">
            <v>ELETRODUTO DE PVC RIGIDO ROSQUEAVEL DE 1/2 POL.,COM LUVA DE ROSCA INTERNA, INCLUSIVE ASSENTAMENTO EM LAJES.</v>
          </cell>
          <cell r="C2130" t="str">
            <v>m</v>
          </cell>
          <cell r="D2130">
            <v>3.77</v>
          </cell>
          <cell r="E2130">
            <v>2.9</v>
          </cell>
        </row>
        <row r="2131">
          <cell r="A2131" t="str">
            <v/>
          </cell>
        </row>
        <row r="2132">
          <cell r="A2132" t="str">
            <v>18.13.020</v>
          </cell>
          <cell r="B2132" t="str">
            <v>ELETRODUTO DE PVC RIGIDO ROSQUEAVEL DE 3/4 POL.,COM LUVA DE ROSCA INTERNA, INCLUSIVE ASSENTAMENTO EM LAJES.</v>
          </cell>
          <cell r="C2132" t="str">
            <v>m</v>
          </cell>
          <cell r="D2132">
            <v>4.82</v>
          </cell>
          <cell r="E2132">
            <v>3.71</v>
          </cell>
        </row>
        <row r="2133">
          <cell r="A2133" t="str">
            <v/>
          </cell>
        </row>
        <row r="2134">
          <cell r="A2134" t="str">
            <v>18.13.030</v>
          </cell>
          <cell r="B2134" t="str">
            <v>ELETRODUTO DE PVC RIGIDO ROSQUEAVEL DE 1POL., COM LUVA DE ROSCA INTERNA,INCLUSIVE ASSENTAMENTO EM LAJES.</v>
          </cell>
          <cell r="C2134" t="str">
            <v>m</v>
          </cell>
          <cell r="D2134">
            <v>8.2899999999999991</v>
          </cell>
          <cell r="E2134">
            <v>6.38</v>
          </cell>
        </row>
        <row r="2135">
          <cell r="A2135" t="str">
            <v/>
          </cell>
        </row>
        <row r="2136">
          <cell r="A2136" t="str">
            <v>18.13.040</v>
          </cell>
          <cell r="B2136" t="str">
            <v>ELETRODUTO DE PVC RIGIDO ROSQUEAVEL DE 1/2 POL.,COM LUVA DE ROSCA INTERNA, INCLUSIVE ASSENTAMENTO COM RASGOS EM ALVENARIA.</v>
          </cell>
          <cell r="C2136" t="str">
            <v>m</v>
          </cell>
          <cell r="D2136">
            <v>6.22</v>
          </cell>
          <cell r="E2136">
            <v>4.79</v>
          </cell>
        </row>
        <row r="2137">
          <cell r="A2137" t="str">
            <v/>
          </cell>
        </row>
        <row r="2138">
          <cell r="A2138" t="str">
            <v>18.13.050</v>
          </cell>
          <cell r="B2138" t="str">
            <v>ELETRODUTO DE PVC RIGIDO ROSQUEAVEL DE 3/4 POL.,COM LUVA DE ROSCA INTERNA, INCLUSIVE ASSENTAMENTO COM RASGOS EM ALVENARIA.</v>
          </cell>
          <cell r="C2138" t="str">
            <v>m</v>
          </cell>
          <cell r="D2138">
            <v>7.28</v>
          </cell>
          <cell r="E2138">
            <v>5.6</v>
          </cell>
        </row>
        <row r="2139">
          <cell r="A2139" t="str">
            <v/>
          </cell>
        </row>
        <row r="2140">
          <cell r="A2140" t="str">
            <v>18.13.060</v>
          </cell>
          <cell r="B2140" t="str">
            <v>ELETRODUTO DE PVC RIGIDO ROSQUEAVEL DE 1POL., COM LUVA DE ROSCA INTERNA, INCLUSIVE ASSENTAMENTO COM RASGOS EM ALVENARIA.</v>
          </cell>
          <cell r="C2140" t="str">
            <v>m</v>
          </cell>
          <cell r="D2140">
            <v>10.73</v>
          </cell>
          <cell r="E2140">
            <v>8.26</v>
          </cell>
        </row>
        <row r="2141">
          <cell r="A2141" t="str">
            <v/>
          </cell>
        </row>
        <row r="2142">
          <cell r="A2142" t="str">
            <v>18.13.070</v>
          </cell>
          <cell r="B2142" t="str">
            <v>ELETRODUTO DE PVC RIGIDO ROSQUEAVEL DE 1 1/4 POL.,COM LUVA DE ROSCA INTERNA, INCLUSIVE ASSENTAMENTO COM RASGOS EM ALVENARIA.</v>
          </cell>
          <cell r="C2142" t="str">
            <v>m</v>
          </cell>
          <cell r="D2142">
            <v>12.7</v>
          </cell>
          <cell r="E2142">
            <v>9.77</v>
          </cell>
        </row>
        <row r="2143">
          <cell r="A2143" t="str">
            <v/>
          </cell>
        </row>
        <row r="2144">
          <cell r="A2144" t="str">
            <v>18.13.080</v>
          </cell>
          <cell r="B2144" t="str">
            <v>ELETRODUTO DE PVC RIGIDO ROSQUEAVEL DE 1 1/2 POL.,COM LUVA DE ROSCA INTERNA, INCLUSIVE ASSENTAMENTO COM RASGOS EM ALVENARIA.</v>
          </cell>
          <cell r="C2144" t="str">
            <v>m</v>
          </cell>
          <cell r="D2144">
            <v>14.95</v>
          </cell>
          <cell r="E2144">
            <v>11.5</v>
          </cell>
        </row>
        <row r="2145">
          <cell r="A2145" t="str">
            <v/>
          </cell>
        </row>
        <row r="2146">
          <cell r="A2146" t="str">
            <v>18.13.090</v>
          </cell>
          <cell r="B2146" t="str">
            <v>ELETRODUTO DE PVC RIGIDO ROSQUEAVEL DE 2POL., COM LUVA DE ROSCA INTERNA, INCLUSIVE ASSENTAMENTO COM RASGOS EM ALVENARIA.</v>
          </cell>
          <cell r="C2146" t="str">
            <v>m</v>
          </cell>
          <cell r="D2146">
            <v>18.739999999999998</v>
          </cell>
          <cell r="E2146">
            <v>14.42</v>
          </cell>
        </row>
        <row r="2147">
          <cell r="A2147" t="str">
            <v/>
          </cell>
        </row>
        <row r="2148">
          <cell r="A2148" t="str">
            <v>18.13.100</v>
          </cell>
          <cell r="B2148" t="str">
            <v>ELETRODUTO DE PVC RIGIDO ROSQUEAVEL DE 3POL., COM LUVA DE ROSCA INTERNA, INCLUSIVE ASSENTAMENTO COM RASGOS EM ALVENARIA.</v>
          </cell>
          <cell r="C2148" t="str">
            <v>m</v>
          </cell>
          <cell r="D2148">
            <v>40.97</v>
          </cell>
          <cell r="E2148">
            <v>31.52</v>
          </cell>
        </row>
        <row r="2149">
          <cell r="A2149" t="str">
            <v/>
          </cell>
        </row>
        <row r="2150">
          <cell r="A2150" t="str">
            <v>18.13.110</v>
          </cell>
          <cell r="B2150" t="str">
            <v>ELETRODUTO DE PVC RIGIDO ROSQUEAVEL DE 1/2 POL., COM LUVA DE ROSCA INTERNA ASSENTADO EM VALAS COM PROFUNDIDADE DE 0,60M, INCLUSIVE ESCAVACAO E REATERRO.</v>
          </cell>
          <cell r="C2150" t="str">
            <v>m</v>
          </cell>
          <cell r="D2150">
            <v>9.75</v>
          </cell>
          <cell r="E2150">
            <v>7.5</v>
          </cell>
        </row>
        <row r="2151">
          <cell r="A2151" t="str">
            <v/>
          </cell>
        </row>
        <row r="2152">
          <cell r="A2152" t="str">
            <v>18.13.120</v>
          </cell>
          <cell r="B2152" t="str">
            <v>ELETRODUTO DE PVC RIGIDO ROSQUEAVEL DE 3/4 POL., COM LUVA DE ROSCA INTERNA, ASSENTADO EM VALAS COM PROFUNDIDADE DE 0,60M, INCLUSIVE ESCAVACAO E REATERRO.</v>
          </cell>
          <cell r="C2152" t="str">
            <v>m</v>
          </cell>
          <cell r="D2152">
            <v>10.8</v>
          </cell>
          <cell r="E2152">
            <v>8.31</v>
          </cell>
        </row>
        <row r="2153">
          <cell r="A2153" t="str">
            <v/>
          </cell>
        </row>
        <row r="2154">
          <cell r="A2154" t="str">
            <v>18.13.130</v>
          </cell>
          <cell r="B2154" t="str">
            <v>ELETRODUTO DE PVC RIGIDO ROSQUEAVEL DE 1POL., COM LUVA DE ROSCA INTERNA, ASSENTADO EM VALAS COM PROFUNDIDADE DE 0,60M, INCLUSIVE ESCAVACAO E REATERRO.</v>
          </cell>
          <cell r="C2154" t="str">
            <v>m</v>
          </cell>
          <cell r="D2154">
            <v>14.27</v>
          </cell>
          <cell r="E2154">
            <v>10.98</v>
          </cell>
        </row>
        <row r="2155">
          <cell r="A2155" t="str">
            <v/>
          </cell>
        </row>
        <row r="2156">
          <cell r="A2156" t="str">
            <v>18.13.140</v>
          </cell>
          <cell r="B2156" t="str">
            <v>ELETRODUTO DE PVC RIGIDO ROSQUEAVEL DE 1 1/2 POL., COM LUVA DE ROSCA INTERNA, ASSENTADO EM VALAS COM PROFUNDIDADE DE 0,60M, INCLUSIVE ESCAVACAO E REATERRO.</v>
          </cell>
          <cell r="C2156" t="str">
            <v>m</v>
          </cell>
          <cell r="D2156">
            <v>17.12</v>
          </cell>
          <cell r="E2156">
            <v>13.17</v>
          </cell>
        </row>
        <row r="2157">
          <cell r="A2157" t="str">
            <v/>
          </cell>
        </row>
        <row r="2158">
          <cell r="A2158" t="str">
            <v>18.13.150</v>
          </cell>
          <cell r="B2158" t="str">
            <v>ELETRODUTO DE PVC RIGIDO ROSQUEAVEL DE 2POL., COM LUVA DE ROSCA INTERNA, ASSENTADO EM VALAS COM PROFUNDIDADE DE 0,60M, INCLUSIVE ESCAVACAO E REATERRO.</v>
          </cell>
          <cell r="C2158" t="str">
            <v>m</v>
          </cell>
          <cell r="D2158">
            <v>20.9</v>
          </cell>
          <cell r="E2158">
            <v>16.079999999999998</v>
          </cell>
        </row>
        <row r="2159">
          <cell r="A2159" t="str">
            <v/>
          </cell>
        </row>
        <row r="2160">
          <cell r="A2160" t="str">
            <v>18.13.160</v>
          </cell>
          <cell r="B2160" t="str">
            <v>ELETRODUTO DE PVC RIGIDO ROSQUEAVEL DE 3POL., COM LUVA DE ROSCA INTERNA, ASSENTADO EM VALAS COM PROFUNDIDADE DE 0,60M, INCLUSIVE ESCAVACAO E REATERRO.</v>
          </cell>
          <cell r="C2160" t="str">
            <v>m</v>
          </cell>
          <cell r="D2160">
            <v>41.44</v>
          </cell>
          <cell r="E2160">
            <v>31.88</v>
          </cell>
        </row>
        <row r="2161">
          <cell r="A2161" t="str">
            <v/>
          </cell>
        </row>
        <row r="2162">
          <cell r="A2162" t="str">
            <v>18.13.170</v>
          </cell>
          <cell r="B2162" t="str">
            <v>ELETRODUTO DE PVC RIGIDO ROSQUEAVEL DE 4POL., COM LUVA DE ROSCA INTERNA, ASSENTADO EM VALAS COM PROFUNDIDADE DE 0,60M, INCLUSIVE ESCAVACAO E REATERRO.</v>
          </cell>
          <cell r="C2162" t="str">
            <v>m</v>
          </cell>
          <cell r="D2162">
            <v>52.62</v>
          </cell>
          <cell r="E2162">
            <v>40.479999999999997</v>
          </cell>
        </row>
        <row r="2163">
          <cell r="A2163" t="str">
            <v/>
          </cell>
        </row>
        <row r="2164">
          <cell r="A2164" t="str">
            <v>18.13.180</v>
          </cell>
          <cell r="B2164" t="str">
            <v>FORNECIMENTO E INSTALAÇÃO DE ELETRODUTO DE PVC RÍGIDO ROSQUEÁVEL DE 1 1/4", COM CURVA DE ROSCA INTERNA, ASSENTADOS EM VALAS COM PROFUNDIDADE DE 0,60M,INCLUSIVE ESCAVAÇÃO E REATERRO.</v>
          </cell>
          <cell r="C2164" t="str">
            <v>m</v>
          </cell>
          <cell r="D2164">
            <v>15.66</v>
          </cell>
          <cell r="E2164">
            <v>12.05</v>
          </cell>
        </row>
        <row r="2165">
          <cell r="A2165" t="str">
            <v/>
          </cell>
        </row>
        <row r="2166">
          <cell r="A2166" t="str">
            <v>18.13.195</v>
          </cell>
          <cell r="B2166" t="str">
            <v>FORNECIMENTO E ASSENTAMENTO DE DUTO CORRUGADO EM PEAD (POLIETILENO DE ALTA DENSIDADE) COM DIÂMETRO NOMINAL DE 3", TIPO KANALEX, FAB.: KANAFLEX OU SIMILAR; ASSENTADO EM VALAS COM LARGURA DE 0,20M E PROFUNDIDADE DE 0,60M, INCLUSIVE ESCAVAÇÃO E REATERRO.</v>
          </cell>
          <cell r="C2166" t="str">
            <v>m</v>
          </cell>
          <cell r="D2166">
            <v>27.72</v>
          </cell>
          <cell r="E2166">
            <v>21.33</v>
          </cell>
        </row>
        <row r="2167">
          <cell r="A2167" t="str">
            <v/>
          </cell>
        </row>
        <row r="2168">
          <cell r="A2168" t="str">
            <v>18.13.320</v>
          </cell>
          <cell r="B2168" t="str">
            <v>FORNECIMENTO E INSTALAÇÃO DE ELETRODUTO DE PVC FLEXÍVEL CORRUGADO 3/4"</v>
          </cell>
          <cell r="C2168" t="str">
            <v>m</v>
          </cell>
          <cell r="D2168">
            <v>4.01</v>
          </cell>
          <cell r="E2168">
            <v>3.09</v>
          </cell>
        </row>
        <row r="2169">
          <cell r="A2169" t="str">
            <v/>
          </cell>
        </row>
        <row r="2170">
          <cell r="A2170" t="str">
            <v>18.13.330</v>
          </cell>
          <cell r="B2170" t="str">
            <v>FORNECIMENTO E INSTALAÇÃO DE ELETRODUTO DE PVC FLEXÍVEL CORRUGADO 1"</v>
          </cell>
          <cell r="C2170" t="str">
            <v>m</v>
          </cell>
          <cell r="D2170">
            <v>4.9000000000000004</v>
          </cell>
          <cell r="E2170">
            <v>3.77</v>
          </cell>
        </row>
        <row r="2171">
          <cell r="A2171" t="str">
            <v/>
          </cell>
        </row>
        <row r="2172">
          <cell r="A2172" t="str">
            <v>18.14.010</v>
          </cell>
          <cell r="B2172" t="str">
            <v>CURVA DE PVC RIGIDO ROSQUEAVEL DE 3/4 POL., COM LUVA DE ROSCA INTERNA, INCLUSIVE ASSENTAMENTO.</v>
          </cell>
          <cell r="C2172" t="str">
            <v>Un</v>
          </cell>
          <cell r="D2172">
            <v>5.49</v>
          </cell>
          <cell r="E2172">
            <v>4.2300000000000004</v>
          </cell>
        </row>
        <row r="2173">
          <cell r="A2173" t="str">
            <v/>
          </cell>
        </row>
        <row r="2174">
          <cell r="A2174" t="str">
            <v>18.14.020</v>
          </cell>
          <cell r="B2174" t="str">
            <v>CURVA DE PVC RIGIDO ROSQUEAVEL DE 1 POL., COM LUVA DE ROSCA INTERNA, INCLUSIVE ASSENTAMENTO.</v>
          </cell>
          <cell r="C2174" t="str">
            <v>Un</v>
          </cell>
          <cell r="D2174">
            <v>7.63</v>
          </cell>
          <cell r="E2174">
            <v>5.87</v>
          </cell>
        </row>
        <row r="2175">
          <cell r="A2175" t="str">
            <v/>
          </cell>
        </row>
        <row r="2176">
          <cell r="A2176" t="str">
            <v>18.14.030</v>
          </cell>
          <cell r="B2176" t="str">
            <v>CURVA DE PVC RIGIDO ROSQUEAVEL DE 1 1/4 POL., COM LUVA DE ROSCA INTERNA, INCLUSIVE ASSENTAMENTO.</v>
          </cell>
          <cell r="C2176" t="str">
            <v>Un</v>
          </cell>
          <cell r="D2176">
            <v>12.64</v>
          </cell>
          <cell r="E2176">
            <v>9.73</v>
          </cell>
        </row>
        <row r="2177">
          <cell r="A2177" t="str">
            <v/>
          </cell>
        </row>
        <row r="2178">
          <cell r="A2178" t="str">
            <v>18.14.040</v>
          </cell>
          <cell r="B2178" t="str">
            <v>CURVA DE PVC RIGIDO ROSQUEAVEL DE 1 1/2 POL., COM LUVA DE ROSCA INTERNA, INCLUSIVE ASSENTAMENTO.</v>
          </cell>
          <cell r="C2178" t="str">
            <v>Un</v>
          </cell>
          <cell r="D2178">
            <v>14.19</v>
          </cell>
          <cell r="E2178">
            <v>10.92</v>
          </cell>
        </row>
        <row r="2179">
          <cell r="A2179" t="str">
            <v/>
          </cell>
        </row>
        <row r="2180">
          <cell r="A2180" t="str">
            <v>18.14.050</v>
          </cell>
          <cell r="B2180" t="str">
            <v>CURVA DE PVC RIGIDO ROSQUEAVEL DE 2 POL., COM LUVA DE ROSCA INTERNA, INCLUSIVE ASSENTAMENTO.</v>
          </cell>
          <cell r="C2180" t="str">
            <v>Un</v>
          </cell>
          <cell r="D2180">
            <v>23.25</v>
          </cell>
          <cell r="E2180">
            <v>17.89</v>
          </cell>
        </row>
        <row r="2181">
          <cell r="A2181" t="str">
            <v/>
          </cell>
        </row>
        <row r="2182">
          <cell r="A2182" t="str">
            <v>18.14.060</v>
          </cell>
          <cell r="B2182" t="str">
            <v>CURVA DE PVC RIGIDO ROSQUEAVEL DE 3 POL., COM LUVA DE ROSCA INTERNA, INCLUSIVE ASSENTAMENTO.</v>
          </cell>
          <cell r="C2182" t="str">
            <v>Un</v>
          </cell>
          <cell r="D2182">
            <v>67.739999999999995</v>
          </cell>
          <cell r="E2182">
            <v>52.11</v>
          </cell>
        </row>
        <row r="2183">
          <cell r="A2183" t="str">
            <v/>
          </cell>
        </row>
        <row r="2184">
          <cell r="A2184" t="str">
            <v>18.14.070</v>
          </cell>
          <cell r="B2184" t="str">
            <v>CURVA DE PVC RIGIDO ROSQUEAVEL DE 4 POL. COM LUVA DE ROSCA INTERNA, INCLUSIVE ASSENTAMENTO.</v>
          </cell>
          <cell r="C2184" t="str">
            <v>Un</v>
          </cell>
          <cell r="D2184">
            <v>110.83</v>
          </cell>
          <cell r="E2184">
            <v>85.26</v>
          </cell>
        </row>
        <row r="2185">
          <cell r="A2185" t="str">
            <v/>
          </cell>
        </row>
        <row r="2186">
          <cell r="A2186" t="str">
            <v>18.15.010</v>
          </cell>
          <cell r="B2186" t="str">
            <v>CAIXA 4 X 2 POL. TIGREFLEX OU SIMILAR, INCLUSIVE ASSENTAMENTO.</v>
          </cell>
          <cell r="C2186" t="str">
            <v>Un</v>
          </cell>
          <cell r="D2186">
            <v>4.5599999999999996</v>
          </cell>
          <cell r="E2186">
            <v>3.51</v>
          </cell>
        </row>
        <row r="2187">
          <cell r="A2187" t="str">
            <v/>
          </cell>
        </row>
        <row r="2188">
          <cell r="A2188" t="str">
            <v>18.15.020</v>
          </cell>
          <cell r="B2188" t="str">
            <v>CAIXA 4 X 4 POL. TIGREFLEX OU SIMILAR, INCLUSIVE ASSENTAMENTO.</v>
          </cell>
          <cell r="C2188" t="str">
            <v>Un</v>
          </cell>
          <cell r="D2188">
            <v>6.12</v>
          </cell>
          <cell r="E2188">
            <v>4.71</v>
          </cell>
        </row>
        <row r="2189">
          <cell r="A2189" t="str">
            <v/>
          </cell>
        </row>
        <row r="2190">
          <cell r="A2190" t="str">
            <v>18.15.021</v>
          </cell>
          <cell r="B2190" t="str">
            <v>FORNECIMENTO E COLOCAÇÃO DE CAIXA DE PASSAGEM ELÉTRICA 20X20CM</v>
          </cell>
          <cell r="C2190" t="str">
            <v>Un</v>
          </cell>
          <cell r="D2190">
            <v>41.09</v>
          </cell>
          <cell r="E2190">
            <v>31.61</v>
          </cell>
        </row>
        <row r="2191">
          <cell r="A2191" t="str">
            <v/>
          </cell>
        </row>
        <row r="2192">
          <cell r="A2192" t="str">
            <v>18.15.022</v>
          </cell>
          <cell r="B2192" t="str">
            <v>FORNECIMENTO E INSTALAÇÃO DE CAIXA DE PASSAGEM ELÉTRICA, DE EMBUTIR, FAB.CEMAR REF. CPE - 40 PP OU SIMILAR,DIMENSÕES DE 43X43X15CM , COM TAMPA PINTADA E FUNDO GALVANIZADO. INCLUSIVE MÃO-DE-OBRA DE LIGAÇÃO DOS ELETRODUTOS.</v>
          </cell>
          <cell r="C2192" t="str">
            <v>Un</v>
          </cell>
          <cell r="D2192">
            <v>118.28</v>
          </cell>
          <cell r="E2192">
            <v>90.99</v>
          </cell>
        </row>
        <row r="2193">
          <cell r="A2193" t="str">
            <v/>
          </cell>
        </row>
        <row r="2194">
          <cell r="A2194" t="str">
            <v>18.15.030</v>
          </cell>
          <cell r="B2194" t="str">
            <v>CAIXA OCTOGONAL DE 4 " TIGREFLEX OU SIMILAR, COM FUNDO MOVEL, INCLUSIVE ASSENTAMENTO EM LAJE.</v>
          </cell>
          <cell r="C2194" t="str">
            <v>Un</v>
          </cell>
          <cell r="D2194">
            <v>6.27</v>
          </cell>
          <cell r="E2194">
            <v>4.83</v>
          </cell>
        </row>
        <row r="2195">
          <cell r="A2195" t="str">
            <v/>
          </cell>
        </row>
        <row r="2196">
          <cell r="A2196" t="str">
            <v>18.15.040</v>
          </cell>
          <cell r="B2196" t="str">
            <v>FORNECIMENTO E INSTALAÇÃO DE CONDULETE 4"X2" EM LIGA DE ALUMINIO FUNDIDO TIPO C DE  3/4".</v>
          </cell>
          <cell r="C2196" t="str">
            <v>Un</v>
          </cell>
          <cell r="D2196">
            <v>13.44</v>
          </cell>
          <cell r="E2196">
            <v>10.34</v>
          </cell>
        </row>
        <row r="2197">
          <cell r="A2197" t="str">
            <v/>
          </cell>
        </row>
        <row r="2198">
          <cell r="A2198" t="str">
            <v>18.15.041</v>
          </cell>
          <cell r="B2198" t="str">
            <v>FORNECIMENTO E INSTALAÇÃO DE CONDULETE EM LIGA DE ALUMÍNIO FUNDIDO TIPO " X" DE 3/4"</v>
          </cell>
          <cell r="C2198" t="str">
            <v>Un</v>
          </cell>
          <cell r="D2198">
            <v>20.63</v>
          </cell>
          <cell r="E2198">
            <v>15.87</v>
          </cell>
        </row>
        <row r="2199">
          <cell r="A2199" t="str">
            <v/>
          </cell>
        </row>
        <row r="2200">
          <cell r="A2200" t="str">
            <v>18.15.042</v>
          </cell>
          <cell r="B2200" t="str">
            <v>FORNECIMENTO E INSTALAÇÃO DE CONDULETE EM LIGA DE ALUMÍNIO FUNDIDO TIPO "X" DE 1".</v>
          </cell>
          <cell r="C2200" t="str">
            <v>Un</v>
          </cell>
          <cell r="D2200">
            <v>24.98</v>
          </cell>
          <cell r="E2200">
            <v>19.22</v>
          </cell>
        </row>
        <row r="2201">
          <cell r="A2201" t="str">
            <v/>
          </cell>
        </row>
        <row r="2202">
          <cell r="A2202" t="str">
            <v>18.15.043</v>
          </cell>
          <cell r="B2202" t="str">
            <v>FORNECIMENTO E INSTALAÇÃO DE CONDULETE EM LIGA DE ALUMÍNIO FUNDIDO TIPO "X" DE 1 1/2".</v>
          </cell>
          <cell r="C2202" t="str">
            <v>Un</v>
          </cell>
          <cell r="D2202">
            <v>47.04</v>
          </cell>
          <cell r="E2202">
            <v>36.19</v>
          </cell>
        </row>
        <row r="2203">
          <cell r="A2203" t="str">
            <v/>
          </cell>
        </row>
        <row r="2204">
          <cell r="A2204" t="str">
            <v>18.16.010</v>
          </cell>
          <cell r="B2204" t="str">
            <v>TOMADA DE EMBUTIR (2P+1T) C/PLACA P/ CAIXA DE 4 X 2 POL.,20A, 250V, PIAL (LINHA SILENTOQUE) OU SIMILAR, INCLUSIVE INSTALACAO.</v>
          </cell>
          <cell r="C2204" t="str">
            <v>Un</v>
          </cell>
          <cell r="D2204">
            <v>15.06</v>
          </cell>
          <cell r="E2204">
            <v>11.59</v>
          </cell>
        </row>
        <row r="2205">
          <cell r="A2205" t="str">
            <v/>
          </cell>
        </row>
        <row r="2206">
          <cell r="A2206" t="str">
            <v>18.16.020</v>
          </cell>
          <cell r="B2206" t="str">
            <v>TOMADA DE EMBUTIR PARA TELEFONE QUATRO POLOS, PADRAO TELEBRAS, COM PLACA, PARA CAIXA 4 X 2 POL., PIAL (LINHA SILENTOQUE) OU SIMILAR, INCLUSIVE INSTALACAO.</v>
          </cell>
          <cell r="C2206" t="str">
            <v>Un</v>
          </cell>
          <cell r="D2206">
            <v>16.22</v>
          </cell>
          <cell r="E2206">
            <v>12.48</v>
          </cell>
        </row>
        <row r="2207">
          <cell r="A2207" t="str">
            <v/>
          </cell>
        </row>
        <row r="2208">
          <cell r="A2208" t="str">
            <v>18.16.050</v>
          </cell>
          <cell r="B2208" t="str">
            <v>FORNECIMENTO E INSTALAÇÃO DE TOMADA TIPO GARFO,COM DOIS POLOS, PINOS REDONDOS, FAB:PIAL OU SIMILAR.</v>
          </cell>
          <cell r="C2208" t="str">
            <v>Un</v>
          </cell>
          <cell r="D2208">
            <v>5.64</v>
          </cell>
          <cell r="E2208">
            <v>4.34</v>
          </cell>
        </row>
        <row r="2209">
          <cell r="A2209" t="str">
            <v/>
          </cell>
        </row>
        <row r="2210">
          <cell r="A2210" t="str">
            <v>18.17.010</v>
          </cell>
          <cell r="B2210" t="str">
            <v>CONJUNTO ARSTOP OU SIMILAR DE EMBUTIR,EM CAIXA 4 X 4 POL., COM PLACA, TOMADA TRIPOLAR PARA PINO CHATO E DISJUNTOR TERMOMAGNETICO DE 25A, 250V, INCLUSIVE INSTALACAO.</v>
          </cell>
          <cell r="C2210" t="str">
            <v>Un</v>
          </cell>
          <cell r="D2210">
            <v>55.44</v>
          </cell>
          <cell r="E2210">
            <v>42.65</v>
          </cell>
        </row>
        <row r="2211">
          <cell r="A2211" t="str">
            <v/>
          </cell>
        </row>
        <row r="2212">
          <cell r="A2212" t="str">
            <v>18.18.005</v>
          </cell>
          <cell r="B2212" t="str">
            <v>FORNECIMENTO E INSTALAÇÃO DE PLACA CEGA PARA CAIXA 4X2", FAB.PIAL OU SIMILAR.</v>
          </cell>
          <cell r="C2212" t="str">
            <v>Un</v>
          </cell>
          <cell r="D2212">
            <v>2.83</v>
          </cell>
          <cell r="E2212">
            <v>2.1800000000000002</v>
          </cell>
        </row>
        <row r="2213">
          <cell r="A2213" t="str">
            <v/>
          </cell>
        </row>
        <row r="2214">
          <cell r="A2214" t="str">
            <v>18.18.010</v>
          </cell>
          <cell r="B2214" t="str">
            <v>INTERRUPTOR DE EMBUTIR DE UMA SECCAO PARA CAIXA DE 4 X 2 POL., COM PLACA, 10A, 250V, PIAL (LINHA SILENTOQUE) OU SIMILAR, INCLUSIVE INSTALACAO.</v>
          </cell>
          <cell r="C2214" t="str">
            <v>Un</v>
          </cell>
          <cell r="D2214">
            <v>9.86</v>
          </cell>
          <cell r="E2214">
            <v>7.59</v>
          </cell>
        </row>
        <row r="2215">
          <cell r="A2215" t="str">
            <v/>
          </cell>
        </row>
        <row r="2216">
          <cell r="A2216" t="str">
            <v>18.18.020</v>
          </cell>
          <cell r="B2216" t="str">
            <v>INTERRUPTOR DE EMBUTIR DE DUAS SECCOES PARA CAIXA DE 4 X 2 POL.,COM PLACA, 10A, 250V,PIAL (LINHA SILENTOQUE) OU SIMILAR, INCLUSIVE INSTALACAO.</v>
          </cell>
          <cell r="C2216" t="str">
            <v>Un</v>
          </cell>
          <cell r="D2216">
            <v>16.77</v>
          </cell>
          <cell r="E2216">
            <v>12.9</v>
          </cell>
        </row>
        <row r="2217">
          <cell r="A2217" t="str">
            <v/>
          </cell>
        </row>
        <row r="2218">
          <cell r="A2218" t="str">
            <v>18.18.030</v>
          </cell>
          <cell r="B2218" t="str">
            <v>INTERRUPTOR DE EMBUTIR DE TRES SECCOES PARA CAIXA DE 4 X 2 POL.,COM PLACA, 10A, 250V,PIAL (LINHA SILENTOQUE) OU SIMILAR, INCLUSIVE INSTALACAO.</v>
          </cell>
          <cell r="C2218" t="str">
            <v>Un</v>
          </cell>
          <cell r="D2218">
            <v>23.45</v>
          </cell>
          <cell r="E2218">
            <v>18.04</v>
          </cell>
        </row>
        <row r="2219">
          <cell r="A2219" t="str">
            <v/>
          </cell>
        </row>
        <row r="2220">
          <cell r="A2220" t="str">
            <v>18.18.040</v>
          </cell>
          <cell r="B2220" t="str">
            <v>INTERRUPTOR DE EMBUTIR DE UMA SECCAO CONJUGADO COM TOMADA, PARA CAIXA DE 4 X 2 POL., COM PLACA, 10A, 250V, PIAL (LINHA SILENTOQUE) OU SIMILAR, INCLUSIVE INSTALACAO.</v>
          </cell>
          <cell r="C2220" t="str">
            <v>Un</v>
          </cell>
          <cell r="D2220">
            <v>17.68</v>
          </cell>
          <cell r="E2220">
            <v>13.6</v>
          </cell>
        </row>
        <row r="2221">
          <cell r="A2221" t="str">
            <v/>
          </cell>
        </row>
        <row r="2222">
          <cell r="A2222" t="str">
            <v>18.18.050</v>
          </cell>
          <cell r="B2222" t="str">
            <v>INTERRUPTOR DE EMBUTIR DE DUAS SECCOES CONJUGADO COM TOMADA, PARA CAIXA DE 4 X 2 POL.,COM PLACA, 10A, 250V, PIAL (LINHA SILENTOQUE) OU SIMILAR, INCLUSIVE INSTALACAO.</v>
          </cell>
          <cell r="C2222" t="str">
            <v>Un</v>
          </cell>
          <cell r="D2222">
            <v>24.2</v>
          </cell>
          <cell r="E2222">
            <v>18.62</v>
          </cell>
        </row>
        <row r="2223">
          <cell r="A2223" t="str">
            <v/>
          </cell>
        </row>
        <row r="2224">
          <cell r="A2224" t="str">
            <v>18.18.060</v>
          </cell>
          <cell r="B2224" t="str">
            <v>INTERRUPTOR DE EMBUTIR THREE-WAY ( VAI E VEM) PARA CAIXA DE 4 X 2 POL.,COM PLACA, 10A,250V, PIAL (LINHA SILENTOQUE) OU SIMILAR, INCLUSIVE INSTALACAO.</v>
          </cell>
          <cell r="C2224" t="str">
            <v>Un</v>
          </cell>
          <cell r="D2224">
            <v>13.45</v>
          </cell>
          <cell r="E2224">
            <v>10.35</v>
          </cell>
        </row>
        <row r="2225">
          <cell r="A2225" t="str">
            <v/>
          </cell>
        </row>
        <row r="2226">
          <cell r="A2226" t="str">
            <v>18.19.010</v>
          </cell>
          <cell r="B2226" t="str">
            <v>FIO DE COBRE,TEMPERA MOLE,CLASSE 1,ISOLAMENTO DE PVC - 70 C, TIPO BWF, 750 V, FOREPLAST OU SIMILAR, S.M. - 1,5 MM2, INCLUSIVE INSTALACAO EM ELETRODUTO.</v>
          </cell>
          <cell r="C2226" t="str">
            <v>m</v>
          </cell>
          <cell r="D2226">
            <v>2.35</v>
          </cell>
          <cell r="E2226">
            <v>1.81</v>
          </cell>
        </row>
        <row r="2227">
          <cell r="A2227" t="str">
            <v/>
          </cell>
        </row>
        <row r="2228">
          <cell r="A2228" t="str">
            <v>18.19.020</v>
          </cell>
          <cell r="B2228" t="str">
            <v>FIO DE COBRE,TEMPERA MOLE,CLASSE 1,ISOLAMENTO DE PVC - 70 C, TIPO BWF, 750 V, FOREPLAST OU SIMILAR, S.M. - 2,5 MM2, INCLUSIVE INSTALACAO EM ELETRODUTO.</v>
          </cell>
          <cell r="C2228" t="str">
            <v>m</v>
          </cell>
          <cell r="D2228">
            <v>2.76</v>
          </cell>
          <cell r="E2228">
            <v>2.13</v>
          </cell>
        </row>
        <row r="2229">
          <cell r="A2229" t="str">
            <v/>
          </cell>
        </row>
        <row r="2230">
          <cell r="A2230" t="str">
            <v>18.19.025</v>
          </cell>
          <cell r="B2230" t="str">
            <v>CABO DE COBRE,TEMPERA MOLE,ENCORDOAMENTO CLASSE 2, ISOLAMENTO DE PVC - 70 C, TIPO BWF,750V FOREPLAST OU SIMILAR, S.M. - 2,5 MM2,INCLUSIVE INSTALACAO EM ELETRODUTO.</v>
          </cell>
          <cell r="C2230" t="str">
            <v>m</v>
          </cell>
          <cell r="D2230">
            <v>2.76</v>
          </cell>
          <cell r="E2230">
            <v>2.13</v>
          </cell>
        </row>
        <row r="2231">
          <cell r="A2231" t="str">
            <v/>
          </cell>
        </row>
        <row r="2232">
          <cell r="A2232" t="str">
            <v>18.19.030</v>
          </cell>
          <cell r="B2232" t="str">
            <v>CABO DE COBRE,TEMPERA MOLE,ENCORDOAMENTO CLASSE 2, ISOLAMENTO DE PVC - 70 C, TIPO BWF,750V FOREPLAST OU SIMILAR, S.M. - 4 MM2, INCLUSIVE INSTALACAO EM ELETRODUTO.</v>
          </cell>
          <cell r="C2232" t="str">
            <v>m</v>
          </cell>
          <cell r="D2232">
            <v>3.64</v>
          </cell>
          <cell r="E2232">
            <v>2.8</v>
          </cell>
        </row>
        <row r="2233">
          <cell r="A2233" t="str">
            <v/>
          </cell>
        </row>
        <row r="2234">
          <cell r="A2234" t="str">
            <v>18.19.040</v>
          </cell>
          <cell r="B2234" t="str">
            <v>CABO DE COBRE,TEMPERA MOLE,ENCORDOAMENTO CLASSE 2, ISOLAMENTO DE PVC - 70 C, TIPO BWF,750V FOREPLAST OU SIMILAR, S.M. - 6 MM2, INCLUSIVE INSTALACAO EM ELETRODUTO.</v>
          </cell>
          <cell r="C2234" t="str">
            <v>m</v>
          </cell>
          <cell r="D2234">
            <v>5.25</v>
          </cell>
          <cell r="E2234">
            <v>4.04</v>
          </cell>
        </row>
        <row r="2235">
          <cell r="A2235" t="str">
            <v/>
          </cell>
        </row>
        <row r="2236">
          <cell r="A2236" t="str">
            <v>18.19.041</v>
          </cell>
          <cell r="B2236" t="str">
            <v>CABO DE COBRE,TEMPERA MOLE,ENCORDOAMENTO CLASSE 2, ISOLAMENTO DE PVC - 70 C, TIPO BWF,750V FOREPLAST OU SIMILAR, S.M. - 10MM2, INCLUSIVE INSTALACAO EM ELETRODUTO.</v>
          </cell>
          <cell r="C2236" t="str">
            <v>m</v>
          </cell>
          <cell r="D2236">
            <v>9.16</v>
          </cell>
          <cell r="E2236">
            <v>7.05</v>
          </cell>
        </row>
        <row r="2237">
          <cell r="A2237" t="str">
            <v/>
          </cell>
        </row>
        <row r="2238">
          <cell r="A2238" t="str">
            <v>18.19.042</v>
          </cell>
          <cell r="B2238" t="str">
            <v>CABO DE COBRE,TEMPERA MOLE,ENCORDOAMENTO CLASSE 2, ISOLAMENTO DE PVC - 70 C, TIPO BWF,750V FOREPLAST OU SIMILAR, S.M. - 16MM2, INCLUSIVE INSTALACAO EM ELETRODUTO.</v>
          </cell>
          <cell r="C2238" t="str">
            <v>m</v>
          </cell>
          <cell r="D2238">
            <v>12.74</v>
          </cell>
          <cell r="E2238">
            <v>9.8000000000000007</v>
          </cell>
        </row>
        <row r="2239">
          <cell r="A2239" t="str">
            <v/>
          </cell>
        </row>
        <row r="2240">
          <cell r="A2240" t="str">
            <v>18.19.043</v>
          </cell>
          <cell r="B2240" t="str">
            <v>CABO DE COBRE,TEMPERA MOLE,ENCORDOAMENTO CLASSE 2, ISOLAMENTO DE PVC - 70 C, TIPO BWF,750V FOREPLAST OU SIMILAR, S.M. - 25MM2, INCLUSIVE INSTALACAO EM ELETRODUTO.</v>
          </cell>
          <cell r="C2240" t="str">
            <v>m</v>
          </cell>
          <cell r="D2240">
            <v>19.04</v>
          </cell>
          <cell r="E2240">
            <v>14.65</v>
          </cell>
        </row>
        <row r="2241">
          <cell r="A2241" t="str">
            <v/>
          </cell>
        </row>
        <row r="2242">
          <cell r="A2242" t="str">
            <v>18.19.046</v>
          </cell>
          <cell r="B2242" t="str">
            <v>CABO DE COBRE (1 CONDUTOR), TEMPERA MOLE, ENCORDOAMENTO CLASSE 2, ISOLAMENTO DE PVC-FLAME RESISTANT - 70 C, 0,6/1 KV, COBERTURA DE PVC- ST1, FORENAX OU SIMILAR,S.M. - 1,5 MM2,INCLUSIVE INSTALACAO EM ELETRODUTO.</v>
          </cell>
          <cell r="C2242" t="str">
            <v>m</v>
          </cell>
          <cell r="D2242">
            <v>2.69</v>
          </cell>
          <cell r="E2242">
            <v>2.0699999999999998</v>
          </cell>
        </row>
        <row r="2243">
          <cell r="A2243" t="str">
            <v/>
          </cell>
        </row>
        <row r="2244">
          <cell r="A2244" t="str">
            <v>18.19.047</v>
          </cell>
          <cell r="B2244" t="str">
            <v>CABO DE COBRE (1 CONDUTOR), TEMPERA MOLE, ENCORDOAMENTO CLASSE 2,ISOLAMENTO DE PVC - FLAME RESISTANT - 70 C, 0,6/1 KV, COBERTURA DE PVC - ST1, FORENAX OU SIMILAR, S.M. - 2,5 MM2, INCLUSIVE INSTALACAO EM ELETRODUTO.</v>
          </cell>
          <cell r="C2244" t="str">
            <v>m</v>
          </cell>
          <cell r="D2244">
            <v>4.03</v>
          </cell>
          <cell r="E2244">
            <v>3.1</v>
          </cell>
        </row>
        <row r="2245">
          <cell r="A2245" t="str">
            <v/>
          </cell>
        </row>
        <row r="2246">
          <cell r="A2246" t="str">
            <v>18.19.048</v>
          </cell>
          <cell r="B2246" t="str">
            <v>CABO DE COBRE (1 CONDUTOR), TEMPERA MOLE, ENCORDOAMENTO CLASSE 2,ISOLAMENTO DE PVC - FLAME RESISTANT - 70 C, 0,6/1 KV, COBERTURA DE PVC - ST1, FORENAX OU SIMILAR, S.M. - 4 MM2, INCLUSIVE INSTALACAO EM ELETRODUTO.</v>
          </cell>
          <cell r="C2246" t="str">
            <v>m</v>
          </cell>
          <cell r="D2246">
            <v>4.5199999999999996</v>
          </cell>
          <cell r="E2246">
            <v>3.48</v>
          </cell>
        </row>
        <row r="2247">
          <cell r="A2247" t="str">
            <v/>
          </cell>
        </row>
        <row r="2248">
          <cell r="A2248" t="str">
            <v>18.19.049</v>
          </cell>
          <cell r="B2248" t="str">
            <v>CABO DE COBRE (1 CONDUTOR), TEMPERA MOLE, ENCORDOAMENTO CLASSE 2,ISOLAMENTO DE PVC - FLAME RESISTANT - 70 C, 0,6/1 KV, COBERTURA DE PVC - ST1, FORENAX OU SIMILAR, S.M. - 6 MM2, INCLUSIVE INSTALACAO EM ELETRODUTO.</v>
          </cell>
          <cell r="C2248" t="str">
            <v>m</v>
          </cell>
          <cell r="D2248">
            <v>5.79</v>
          </cell>
          <cell r="E2248">
            <v>4.46</v>
          </cell>
        </row>
        <row r="2249">
          <cell r="A2249" t="str">
            <v/>
          </cell>
        </row>
        <row r="2250">
          <cell r="A2250" t="str">
            <v>18.19.050</v>
          </cell>
          <cell r="B2250" t="str">
            <v>CABO DE COBRE (1 CONDUTOR), TEMPERA MOLE, ENCORDOAMENTO CLASSE 2,ISOLAMENTO DE PVC - FLAME RESISTANT - 70 C, 0,6/1 KV, COBERTURA DE PVC - ST1, FORENAX OU SIMILAR, S.M. - 10 MM2, INCLUSIVE INSTALACAO EM ELETRODUTO.</v>
          </cell>
          <cell r="C2250" t="str">
            <v>m</v>
          </cell>
          <cell r="D2250">
            <v>8.2100000000000009</v>
          </cell>
          <cell r="E2250">
            <v>6.32</v>
          </cell>
        </row>
        <row r="2251">
          <cell r="A2251" t="str">
            <v/>
          </cell>
        </row>
        <row r="2252">
          <cell r="A2252" t="str">
            <v>18.19.060</v>
          </cell>
          <cell r="B2252" t="str">
            <v>CABO DE COBRE (1 CONDUTOR), TEMPERA MOLE, ENCORDOAMENTO CLASSE 2,ISOLAMENTO DE PVC - FLAME RESISTANT - 70 C, 0,6/1 KV, COBERTURA DE PVC - ST1, FORENAX OU SIMILAR, S.M. - 16 MM2, INCLUSIVE INSTALACAO EM ELETRODUTO.</v>
          </cell>
          <cell r="C2252" t="str">
            <v>m</v>
          </cell>
          <cell r="D2252">
            <v>11.88</v>
          </cell>
          <cell r="E2252">
            <v>9.14</v>
          </cell>
        </row>
        <row r="2253">
          <cell r="A2253" t="str">
            <v/>
          </cell>
        </row>
        <row r="2254">
          <cell r="A2254" t="str">
            <v>18.19.070</v>
          </cell>
          <cell r="B2254" t="str">
            <v>CABO DE COBRE (1 CONDUTOR), TEMPERA MOLE, ENCORDOAMENTO CLASSE 2,ISOLAMENTO DE PVC - FLAME RESISTANT - 70 C, 0,6/1 KV, COBERTURA DE PVC - ST1, FORENAX OU SIMILAR, S.M. - 25 MM2, INCLUSIVE INSTALACAO EM ELETRODUTO.</v>
          </cell>
          <cell r="C2254" t="str">
            <v>m</v>
          </cell>
          <cell r="D2254">
            <v>17.39</v>
          </cell>
          <cell r="E2254">
            <v>13.38</v>
          </cell>
        </row>
        <row r="2255">
          <cell r="A2255" t="str">
            <v/>
          </cell>
        </row>
        <row r="2256">
          <cell r="A2256" t="str">
            <v>18.19.080</v>
          </cell>
          <cell r="B2256" t="str">
            <v>CABO DE COBRE (1 CONDUTOR), TEMPERA MOLE, ENCORDOAMENTO CLASSE 2,ISOLAMENTO DE PVC - FLAME RESISTANT - 70 C, 0,6/1 KV, COBERTURA DE PVC - ST1, FORENAX OU SIMILAR, S.M. - 35 MM2, INCLUSIVE INSTALACAO EM ELETRODUTO.</v>
          </cell>
          <cell r="C2256" t="str">
            <v>m</v>
          </cell>
          <cell r="D2256">
            <v>20.3</v>
          </cell>
          <cell r="E2256">
            <v>15.62</v>
          </cell>
        </row>
        <row r="2257">
          <cell r="A2257" t="str">
            <v/>
          </cell>
        </row>
        <row r="2258">
          <cell r="A2258" t="str">
            <v>18.19.090</v>
          </cell>
          <cell r="B2258" t="str">
            <v>FORNECIMENTO E INSTALAÇÃO DE CABO PARA REDE DE ALIMENTAÇÃO TRIFÁSICA DE # 95 MM².</v>
          </cell>
          <cell r="C2258" t="str">
            <v>m</v>
          </cell>
          <cell r="D2258">
            <v>68.319999999999993</v>
          </cell>
          <cell r="E2258">
            <v>52.56</v>
          </cell>
        </row>
        <row r="2259">
          <cell r="A2259" t="str">
            <v/>
          </cell>
        </row>
        <row r="2260">
          <cell r="A2260" t="str">
            <v>18.19.100</v>
          </cell>
          <cell r="B2260" t="str">
            <v>FORNECIMENTO E INSTALAÇÃO DE CABO PARA REDE DE ALIMENTAÇÃO TRIFÁSICA DE 70 MM2.</v>
          </cell>
          <cell r="C2260" t="str">
            <v>m</v>
          </cell>
          <cell r="D2260">
            <v>46.03</v>
          </cell>
          <cell r="E2260">
            <v>35.409999999999997</v>
          </cell>
        </row>
        <row r="2261">
          <cell r="A2261" t="str">
            <v/>
          </cell>
        </row>
        <row r="2262">
          <cell r="A2262" t="str">
            <v>18.19.120</v>
          </cell>
          <cell r="B2262" t="str">
            <v>FORNECIMENTO E INSTALAÇÃO DE CABO SINGELO 0,6/1KV, ENCORDOAMENTO CLASSE 2 (RÍGIDO) DE 50MM² EM ELETRODUTO.</v>
          </cell>
          <cell r="C2262" t="str">
            <v>m</v>
          </cell>
          <cell r="D2262">
            <v>29.92</v>
          </cell>
          <cell r="E2262">
            <v>23.02</v>
          </cell>
        </row>
        <row r="2263">
          <cell r="A2263" t="str">
            <v/>
          </cell>
        </row>
        <row r="2264">
          <cell r="A2264" t="str">
            <v>18.19.125</v>
          </cell>
          <cell r="B2264" t="str">
            <v>FORNECIMENTO E INSTALAÇÃO DE CABO SINGELO 0,6/1KV, ENCORDOAMENTO CLASSE 2 (RÍGIDO) DE 120MM² EM ELETRODUTO.</v>
          </cell>
          <cell r="C2264" t="str">
            <v>m</v>
          </cell>
          <cell r="D2264">
            <v>71.7</v>
          </cell>
          <cell r="E2264">
            <v>55.16</v>
          </cell>
        </row>
        <row r="2265">
          <cell r="A2265" t="str">
            <v/>
          </cell>
        </row>
        <row r="2266">
          <cell r="A2266" t="str">
            <v>18.19.126</v>
          </cell>
          <cell r="B2266" t="str">
            <v>FORNECIMENTO E INSTALAÇÃO DE CABO SINGELO, 1KV, ENCORDOAMENTO CLASSE 2 (RÍGIDO), TEMPERA MEIO MOLE DE 150MM2 FAB:FICAP OU SIMILAR EM ELETRODUTO</v>
          </cell>
          <cell r="C2266" t="str">
            <v>m</v>
          </cell>
          <cell r="D2266">
            <v>90.24</v>
          </cell>
          <cell r="E2266">
            <v>69.42</v>
          </cell>
        </row>
        <row r="2267">
          <cell r="A2267" t="str">
            <v/>
          </cell>
        </row>
        <row r="2268">
          <cell r="A2268" t="str">
            <v>18.19.127</v>
          </cell>
          <cell r="B2268" t="str">
            <v>FORNECIMENTO E INSTALAÇÃO DE CABO SINGELO 1KV, ENCORDOAMENTO CLASSE 2 (RÍGIDO), DE 240MM2 EM ELETRODUTO</v>
          </cell>
          <cell r="C2268" t="str">
            <v>m</v>
          </cell>
          <cell r="D2268">
            <v>137.41999999999999</v>
          </cell>
          <cell r="E2268">
            <v>105.71</v>
          </cell>
        </row>
        <row r="2269">
          <cell r="A2269" t="str">
            <v/>
          </cell>
        </row>
        <row r="2270">
          <cell r="A2270" t="str">
            <v>18.19.128</v>
          </cell>
          <cell r="B2270" t="str">
            <v>FORNECIMENTO E INSTALAÇÃO DE CABO DE COBRE NU PARA ATERRAMENTO, DIÂMETRO DE 10MM2</v>
          </cell>
          <cell r="C2270" t="str">
            <v>m</v>
          </cell>
          <cell r="D2270">
            <v>6.85</v>
          </cell>
          <cell r="E2270">
            <v>5.27</v>
          </cell>
        </row>
        <row r="2271">
          <cell r="A2271" t="str">
            <v/>
          </cell>
        </row>
        <row r="2272">
          <cell r="A2272" t="str">
            <v>18.19.129</v>
          </cell>
          <cell r="B2272" t="str">
            <v>FORNECIMENTO E INSTALAÇÃO DE CABO DE COBRE NU, PARA ATERRAMENTO, DIÂMETRO DE 16MM²</v>
          </cell>
          <cell r="C2272" t="str">
            <v>m</v>
          </cell>
          <cell r="D2272">
            <v>11.83</v>
          </cell>
          <cell r="E2272">
            <v>9.1</v>
          </cell>
        </row>
        <row r="2273">
          <cell r="A2273" t="str">
            <v/>
          </cell>
        </row>
        <row r="2274">
          <cell r="A2274" t="str">
            <v>18.19.130</v>
          </cell>
          <cell r="B2274" t="str">
            <v>FORNECIMENTO E INSTALAÇÃO DE CABO DE COBRE NÚ PARA ATERRAMENTO, DIÂMETRO DE 25MM2.</v>
          </cell>
          <cell r="C2274" t="str">
            <v>m</v>
          </cell>
          <cell r="D2274">
            <v>16</v>
          </cell>
          <cell r="E2274">
            <v>12.31</v>
          </cell>
        </row>
        <row r="2275">
          <cell r="A2275" t="str">
            <v/>
          </cell>
        </row>
        <row r="2276">
          <cell r="A2276" t="str">
            <v>18.19.132</v>
          </cell>
          <cell r="B2276" t="str">
            <v>FORNECIMENTO E INSTALAÇÃO DE CABO DE COBRE NÚ PARA ATERRAMENTO, DIÂMETRO DE 35MM²</v>
          </cell>
          <cell r="C2276" t="str">
            <v>m</v>
          </cell>
          <cell r="D2276">
            <v>21.81</v>
          </cell>
          <cell r="E2276">
            <v>16.78</v>
          </cell>
        </row>
        <row r="2277">
          <cell r="A2277" t="str">
            <v/>
          </cell>
        </row>
        <row r="2278">
          <cell r="A2278" t="str">
            <v>18.19.140</v>
          </cell>
          <cell r="B2278" t="str">
            <v>FORNECIMENTO E INSTALAÇÃO DE CABO PP 2X2,5MM²</v>
          </cell>
          <cell r="C2278" t="str">
            <v>m</v>
          </cell>
          <cell r="D2278">
            <v>8.9</v>
          </cell>
          <cell r="E2278">
            <v>6.85</v>
          </cell>
        </row>
        <row r="2279">
          <cell r="A2279" t="str">
            <v/>
          </cell>
        </row>
        <row r="2280">
          <cell r="A2280" t="str">
            <v>18.19.141</v>
          </cell>
          <cell r="B2280" t="str">
            <v>FORNECIMENTO E INSTALAÇÃO DE CABO PP 3X2,5MM²</v>
          </cell>
          <cell r="C2280" t="str">
            <v>m</v>
          </cell>
          <cell r="D2280">
            <v>12.1</v>
          </cell>
          <cell r="E2280">
            <v>9.31</v>
          </cell>
        </row>
        <row r="2281">
          <cell r="A2281" t="str">
            <v/>
          </cell>
        </row>
        <row r="2282">
          <cell r="A2282" t="str">
            <v>18.19.142</v>
          </cell>
          <cell r="B2282" t="str">
            <v>FORNECIMENTO E INSTALAÇÃO DE CABO PP 3X4,0MM²</v>
          </cell>
          <cell r="C2282" t="str">
            <v>m</v>
          </cell>
          <cell r="D2282">
            <v>14.67</v>
          </cell>
          <cell r="E2282">
            <v>11.29</v>
          </cell>
        </row>
        <row r="2283">
          <cell r="A2283" t="str">
            <v/>
          </cell>
        </row>
        <row r="2284">
          <cell r="A2284" t="str">
            <v>18.19.150</v>
          </cell>
          <cell r="B2284" t="str">
            <v>FORNECIMENTO E INSTALAÇÃO DE CABO SINGELO 0,6/1KV, ENCORDOAMENTO CLASSE 5 (FLEXÍVEL) DE 16MM² EM ELETRODUTO</v>
          </cell>
          <cell r="C2284" t="str">
            <v>m</v>
          </cell>
          <cell r="D2284">
            <v>11.03</v>
          </cell>
          <cell r="E2284">
            <v>8.49</v>
          </cell>
        </row>
        <row r="2285">
          <cell r="A2285" t="str">
            <v/>
          </cell>
        </row>
        <row r="2286">
          <cell r="A2286" t="str">
            <v>18.19.151</v>
          </cell>
          <cell r="B2286" t="str">
            <v>FORNECIMENTO E INSTALAÇÃO DE CABO SINGELO 0,6/1KV, ENCORDOAMENTO CLASSE 5 (FLEXÍVEL) DE 50MM² EM ELETRODUTO</v>
          </cell>
          <cell r="C2286" t="str">
            <v>m</v>
          </cell>
          <cell r="D2286">
            <v>28.53</v>
          </cell>
          <cell r="E2286">
            <v>21.95</v>
          </cell>
        </row>
        <row r="2287">
          <cell r="A2287" t="str">
            <v/>
          </cell>
        </row>
        <row r="2288">
          <cell r="A2288" t="str">
            <v>18.19.200</v>
          </cell>
          <cell r="B2288" t="str">
            <v>FORNECIMENTO E INSTALAÇÃO DE CABO TELEFÔNICO CCI-2 PARES</v>
          </cell>
          <cell r="C2288" t="str">
            <v>m</v>
          </cell>
          <cell r="D2288">
            <v>2.78</v>
          </cell>
          <cell r="E2288">
            <v>2.14</v>
          </cell>
        </row>
        <row r="2289">
          <cell r="A2289" t="str">
            <v/>
          </cell>
        </row>
        <row r="2290">
          <cell r="A2290" t="str">
            <v>18.19.210</v>
          </cell>
          <cell r="B2290" t="str">
            <v>FORNECIMENTO E INSTALAÇÃO DE CABO TELEFÔNICO CCI-4 PARES.</v>
          </cell>
          <cell r="C2290" t="str">
            <v>m</v>
          </cell>
          <cell r="D2290">
            <v>3.35</v>
          </cell>
          <cell r="E2290">
            <v>2.58</v>
          </cell>
        </row>
        <row r="2291">
          <cell r="A2291" t="str">
            <v/>
          </cell>
        </row>
        <row r="2292">
          <cell r="A2292" t="str">
            <v>18.19.220</v>
          </cell>
          <cell r="B2292" t="str">
            <v>FORNECIMENTO E INSTALAÇÃO DE CABO TELEFÔNICO CCI 50-10 PARES.</v>
          </cell>
          <cell r="C2292" t="str">
            <v>m</v>
          </cell>
          <cell r="D2292">
            <v>6.38</v>
          </cell>
          <cell r="E2292">
            <v>4.91</v>
          </cell>
        </row>
        <row r="2293">
          <cell r="A2293" t="str">
            <v/>
          </cell>
        </row>
        <row r="2294">
          <cell r="A2294" t="str">
            <v>18.19.230</v>
          </cell>
          <cell r="B2294" t="str">
            <v>FORNECIMENTO E INSTALAÇÃO DE CABO TELEFÔNICO CCE 2 PARES</v>
          </cell>
          <cell r="C2294" t="str">
            <v>m</v>
          </cell>
          <cell r="D2294">
            <v>4.22</v>
          </cell>
          <cell r="E2294">
            <v>3.25</v>
          </cell>
        </row>
        <row r="2295">
          <cell r="A2295" t="str">
            <v/>
          </cell>
        </row>
        <row r="2296">
          <cell r="A2296" t="str">
            <v>18.20.010</v>
          </cell>
          <cell r="B2296" t="str">
            <v>DISJUNTOR MONOPOLAR TERMOMAGNETICO ATE 30A, 220V, PIAL OU SIMILAR, INCLUSIVE INSTALACAO EM QUADRO DE DISTRIBUICAO.</v>
          </cell>
          <cell r="C2296" t="str">
            <v>Un</v>
          </cell>
          <cell r="D2296">
            <v>12.27</v>
          </cell>
          <cell r="E2296">
            <v>9.44</v>
          </cell>
        </row>
        <row r="2297">
          <cell r="A2297" t="str">
            <v/>
          </cell>
        </row>
        <row r="2298">
          <cell r="A2298" t="str">
            <v>18.20.020</v>
          </cell>
          <cell r="B2298" t="str">
            <v>DISJUNTOR MONOPOLAR TERMOMAGNETICO DE 35 A 50A, 220V, PIAL OU SIMILAR, INCLUSIVE INSTALACAO EM QUADRO DE DISTRIBUICAO.</v>
          </cell>
          <cell r="C2298" t="str">
            <v>Un</v>
          </cell>
          <cell r="D2298">
            <v>16.010000000000002</v>
          </cell>
          <cell r="E2298">
            <v>12.32</v>
          </cell>
        </row>
        <row r="2299">
          <cell r="A2299" t="str">
            <v/>
          </cell>
        </row>
        <row r="2300">
          <cell r="A2300" t="str">
            <v>18.20.030</v>
          </cell>
          <cell r="B2300" t="str">
            <v>DISJUNTOR TRIPOLAR TERMOMAGNETICO ATE 50A, 380V, PIAL OU SIMILAR, INCLUSIVE INSTALACAO EM QUADRO DE DISTRIBUICAO.</v>
          </cell>
          <cell r="C2300" t="str">
            <v>Un</v>
          </cell>
          <cell r="D2300">
            <v>77.09</v>
          </cell>
          <cell r="E2300">
            <v>59.3</v>
          </cell>
        </row>
        <row r="2301">
          <cell r="A2301" t="str">
            <v/>
          </cell>
        </row>
        <row r="2302">
          <cell r="A2302" t="str">
            <v>18.20.040</v>
          </cell>
          <cell r="B2302" t="str">
            <v>DISJUNTOR TRIPOLAR TERMOMAGNETICO DE 60 A 100A, 380V, PIAL OU SIMILAR, INCLUSIVE INSTALACAO EM QUADRO DE DISTRIBUICAO.</v>
          </cell>
          <cell r="C2302" t="str">
            <v>Un</v>
          </cell>
          <cell r="D2302">
            <v>92.87</v>
          </cell>
          <cell r="E2302">
            <v>71.44</v>
          </cell>
        </row>
        <row r="2303">
          <cell r="A2303" t="str">
            <v/>
          </cell>
        </row>
        <row r="2304">
          <cell r="A2304" t="str">
            <v>18.20.050</v>
          </cell>
          <cell r="B2304" t="str">
            <v>DISJUNTOR TRIPOLAR TERMOMAGNETICO DE 120 A 150A 380V, PIAL OU SIMILAR, INCLUSIVE INSTALACAO EM QUADRO DE DISTRIBUICAO.</v>
          </cell>
          <cell r="C2304" t="str">
            <v>Un</v>
          </cell>
          <cell r="D2304">
            <v>300.87</v>
          </cell>
          <cell r="E2304">
            <v>231.44</v>
          </cell>
        </row>
        <row r="2305">
          <cell r="A2305" t="str">
            <v/>
          </cell>
        </row>
        <row r="2306">
          <cell r="A2306" t="str">
            <v>18.20.071</v>
          </cell>
          <cell r="B2306" t="str">
            <v>FORNECIMENTO E INSTALAÇÃO DE DISJUNTOR TERMOMAGNÉTICO TRIPOLAR DE 200A, EM CAIXA MOLDADA REF. - QHL3-200A-380V-10KA SIEMENS OU SIMILAR.</v>
          </cell>
          <cell r="C2306" t="str">
            <v>Un</v>
          </cell>
          <cell r="D2306">
            <v>508.83</v>
          </cell>
          <cell r="E2306">
            <v>391.41</v>
          </cell>
        </row>
        <row r="2307">
          <cell r="A2307" t="str">
            <v/>
          </cell>
        </row>
        <row r="2308">
          <cell r="A2308" t="str">
            <v>18.20.200</v>
          </cell>
          <cell r="B2308" t="str">
            <v>FORNECIMENTO E INSTALAÇÃO DE DISPOSITIVO DE PROTEÇÃO DR, TIPO AC, CORRENTE NOMINAL RESIDUAL 30mA, BIPOLAR, CORRENTE NOMINAL 25A, FAB.:SIEMENS OU SIMILAR.</v>
          </cell>
          <cell r="C2308" t="str">
            <v>Un</v>
          </cell>
          <cell r="D2308">
            <v>128.76</v>
          </cell>
          <cell r="E2308">
            <v>99.05</v>
          </cell>
        </row>
        <row r="2309">
          <cell r="A2309" t="str">
            <v/>
          </cell>
        </row>
        <row r="2310">
          <cell r="A2310" t="str">
            <v>18.20.201</v>
          </cell>
          <cell r="B2310" t="str">
            <v>FORNECIMENTO E INSTALAÇÃO DE DISPOSITIVO DE PROTEÇÃO DR, TIPO AC, CORRENTE NOMINAL RESIDUAL 30mA, BIPOLAR, CORRENTE NOMINAL 40A, FAB.:SIEMENS OU SIMILAR.</v>
          </cell>
          <cell r="C2310" t="str">
            <v>Un</v>
          </cell>
          <cell r="D2310">
            <v>133.47</v>
          </cell>
          <cell r="E2310">
            <v>102.67</v>
          </cell>
        </row>
        <row r="2311">
          <cell r="A2311" t="str">
            <v/>
          </cell>
        </row>
        <row r="2312">
          <cell r="A2312" t="str">
            <v>18.20.202</v>
          </cell>
          <cell r="B2312" t="str">
            <v>FORNECIMENTO E INSTALAÇÃO DE DISPOSITIVO DE PROTEÇÃO DR, TIPO AC, CORRENTE NOMINAL RESIDUAL 30mA, BIPOLAR, CORRENTE NOMINAL 63A, FAB.:SIEMENS OU SIMILAR.</v>
          </cell>
          <cell r="C2312" t="str">
            <v>Un</v>
          </cell>
          <cell r="D2312">
            <v>214.13</v>
          </cell>
          <cell r="E2312">
            <v>164.72</v>
          </cell>
        </row>
        <row r="2313">
          <cell r="A2313" t="str">
            <v/>
          </cell>
        </row>
        <row r="2314">
          <cell r="A2314" t="str">
            <v>18.20.210</v>
          </cell>
          <cell r="B2314" t="str">
            <v>FORNECIMENTO E INSTALAÇÃO DE DISPOSITIVO DE PROTEÇÃO DR, TIPO AC, CORRENTE NOMINAL RESIDUAL 30mA, TETRAPOLAR, CORRENTE NOMINAL 25A, FAB.:SIEMENS OU SIMILAR.</v>
          </cell>
          <cell r="C2314" t="str">
            <v>Un</v>
          </cell>
          <cell r="D2314">
            <v>174.04</v>
          </cell>
          <cell r="E2314">
            <v>133.88</v>
          </cell>
        </row>
        <row r="2315">
          <cell r="A2315" t="str">
            <v/>
          </cell>
        </row>
        <row r="2316">
          <cell r="A2316" t="str">
            <v>18.20.211</v>
          </cell>
          <cell r="B2316" t="str">
            <v>FORNECIMENTO E INSTALAÇÃO DE DISPOSITIVO DE PROTEÇÃO DR, TIPO AC, CORRENTE NOMINAL RESIDUAL 30mA, TETRAPOLAR, CORRENTE NOMINAL 40A, FAB.:SIEMENS OU SIMILAR.</v>
          </cell>
          <cell r="C2316" t="str">
            <v>Un</v>
          </cell>
          <cell r="D2316">
            <v>177.63</v>
          </cell>
          <cell r="E2316">
            <v>136.63999999999999</v>
          </cell>
        </row>
        <row r="2317">
          <cell r="A2317" t="str">
            <v/>
          </cell>
        </row>
        <row r="2318">
          <cell r="A2318" t="str">
            <v>18.20.212</v>
          </cell>
          <cell r="B2318" t="str">
            <v>FORNECIMENTO E INSTALAÇÃO DE DISPOSITIVO DE PROTEÇÃO DR, TIPO AC, CORRENTE NOMINAL RESIDUAL 30mA, TETRAPOLAR, CORRENTE NOMINAL 63A, FAB.:SIEMENS OU SIMILAR.</v>
          </cell>
          <cell r="C2318" t="str">
            <v>Un</v>
          </cell>
          <cell r="D2318">
            <v>216.45</v>
          </cell>
          <cell r="E2318">
            <v>166.5</v>
          </cell>
        </row>
        <row r="2319">
          <cell r="A2319" t="str">
            <v/>
          </cell>
        </row>
        <row r="2320">
          <cell r="A2320" t="str">
            <v>18.21.060</v>
          </cell>
          <cell r="B2320" t="str">
            <v>QUADRO DE DISTRIBUICAO METALICO DE EMBUTIR, SEM BARRAMENTO, TIPO QCSP, GOMES OU SIMILAR, PARA ATE 3 CIRCUITOS MONOPOLARES, SEM PORTA, INCLUSIVE INSTALACAO.</v>
          </cell>
          <cell r="C2320" t="str">
            <v>Un</v>
          </cell>
          <cell r="D2320">
            <v>39.96</v>
          </cell>
          <cell r="E2320">
            <v>30.74</v>
          </cell>
        </row>
        <row r="2321">
          <cell r="A2321" t="str">
            <v/>
          </cell>
        </row>
        <row r="2322">
          <cell r="A2322" t="str">
            <v>18.21.070</v>
          </cell>
          <cell r="B2322" t="str">
            <v>QUADRO DE DISTRIBUICAO METALICO DE EMBUTIR, SEM BARRAMENTO, TIPO QCCP, GOMES OU SIMILAR, PARA ATE 3 CIRCUITOS MONOPOLARES, COM PORTA, INCLUSIVE INSTALACAO.</v>
          </cell>
          <cell r="C2322" t="str">
            <v>Un</v>
          </cell>
          <cell r="D2322">
            <v>43.39</v>
          </cell>
          <cell r="E2322">
            <v>33.380000000000003</v>
          </cell>
        </row>
        <row r="2323">
          <cell r="A2323" t="str">
            <v/>
          </cell>
        </row>
        <row r="2324">
          <cell r="A2324" t="str">
            <v>18.21.080</v>
          </cell>
          <cell r="B2324" t="str">
            <v>QUADRO DE DISTRIBUICAO METALICO DE EMBUTIR, SEM BARRAMENTO, TIPO QCCP, GOMES OU SIMILAR, PARA ATE 6 CIRCUITOS MONOPOLARES, COM PORTA, INCLUSIVE INSTALACAO.</v>
          </cell>
          <cell r="C2324" t="str">
            <v>Un</v>
          </cell>
          <cell r="D2324">
            <v>54.76</v>
          </cell>
          <cell r="E2324">
            <v>42.13</v>
          </cell>
        </row>
        <row r="2325">
          <cell r="A2325" t="str">
            <v/>
          </cell>
        </row>
        <row r="2326">
          <cell r="A2326" t="str">
            <v>18.21.090</v>
          </cell>
          <cell r="B2326" t="str">
            <v>QUADRO DE DISTRIBUICAO METALICO DE EMBUTIR, SEM BARRAMENTO, TIPO QCCP, GOMES OU SIMILAR, PARA ATE 12 CIRCUITOS MONOPOLARES, COM PORTA, INCLUSIVE INSTALACAO.</v>
          </cell>
          <cell r="C2326" t="str">
            <v>Un</v>
          </cell>
          <cell r="D2326">
            <v>71.34</v>
          </cell>
          <cell r="E2326">
            <v>54.88</v>
          </cell>
        </row>
        <row r="2327">
          <cell r="A2327" t="str">
            <v/>
          </cell>
        </row>
        <row r="2328">
          <cell r="A2328" t="str">
            <v>18.21.100</v>
          </cell>
          <cell r="B2328" t="str">
            <v>QUADRO DE DISTRIBUICAO METALICO DE EMBUTIR, C0M BARRAMENTO, TIPO QCCP, GOMES OU SIMILAR, PARA ATE 18 CIRCUITOS MONOPOLARES , E CHAVE GERAL, COM PORTA, INCLUSIVE INSTALACAO.</v>
          </cell>
          <cell r="C2328" t="str">
            <v>Un</v>
          </cell>
          <cell r="D2328">
            <v>142.11000000000001</v>
          </cell>
          <cell r="E2328">
            <v>109.32</v>
          </cell>
        </row>
        <row r="2329">
          <cell r="A2329" t="str">
            <v/>
          </cell>
        </row>
        <row r="2330">
          <cell r="A2330" t="str">
            <v>18.21.110</v>
          </cell>
          <cell r="B2330" t="str">
            <v>QUADRO DE DISTRIBUICAO EM RESINA TERMOPLASTICA DE EMBUTIR, COM PORTA, SEM BARRAMENTO PARA ATE 3 CIRCUITOS MONOPOLARES, REF. CDEC-3E, CEMAR OU SIMILAR, INCLUSIVE INSTALACAO.</v>
          </cell>
          <cell r="C2330" t="str">
            <v>Un</v>
          </cell>
          <cell r="D2330">
            <v>42.48</v>
          </cell>
          <cell r="E2330">
            <v>32.68</v>
          </cell>
        </row>
        <row r="2331">
          <cell r="A2331" t="str">
            <v/>
          </cell>
        </row>
        <row r="2332">
          <cell r="A2332" t="str">
            <v>18.21.120</v>
          </cell>
          <cell r="B2332" t="str">
            <v>QUADRO DE DISTRIBUICAO EM RESINA TERMOPLASTICA DE EMBUTIR,COM PORTA, SEM BARRAMENTO, PARA ATE 6 CIRCUITOS MONOPOLARES, REF. CDEC-6E, CEMAR OU SIMILAR, INCLUSIVE INSTALACAO.</v>
          </cell>
          <cell r="C2332" t="str">
            <v>Un</v>
          </cell>
          <cell r="D2332">
            <v>52.75</v>
          </cell>
          <cell r="E2332">
            <v>40.58</v>
          </cell>
        </row>
        <row r="2333">
          <cell r="A2333" t="str">
            <v/>
          </cell>
        </row>
        <row r="2334">
          <cell r="A2334" t="str">
            <v>18.21.130</v>
          </cell>
          <cell r="B2334" t="str">
            <v>QUADRO DE DISTRIBUICAO EM RESINA TERMOPLASTICA DE EMBUTIR, COM PORTA, SEM BARRAMENTO, PARA ATE 12 CIRCUITOS MONOPOLARES, REF. CDEC-12E, CEMAR OU SIMILAR, INCLUSIVE INSTALACAO.</v>
          </cell>
          <cell r="C2334" t="str">
            <v>Un</v>
          </cell>
          <cell r="D2334">
            <v>57.04</v>
          </cell>
          <cell r="E2334">
            <v>43.88</v>
          </cell>
        </row>
        <row r="2335">
          <cell r="A2335" t="str">
            <v/>
          </cell>
        </row>
        <row r="2336">
          <cell r="A2336" t="str">
            <v>18.21.140</v>
          </cell>
          <cell r="B2336" t="str">
            <v>QUADRO DE DISTRIBUICAO EM RESINA TERMOPLASTICA DE EMBUTIR, COM PORTA, SEM BARRAMENTO, PARA ATE 16 CIRCUITOS MONOPOLARES, REF. CDSC-16S, CEMAR OU SIMILAR, INCLUSIVE INSTALACAO.</v>
          </cell>
          <cell r="C2336" t="str">
            <v>Un</v>
          </cell>
          <cell r="D2336">
            <v>89.46</v>
          </cell>
          <cell r="E2336">
            <v>68.819999999999993</v>
          </cell>
        </row>
        <row r="2337">
          <cell r="A2337" t="str">
            <v/>
          </cell>
        </row>
        <row r="2338">
          <cell r="A2338" t="str">
            <v>18.21.150</v>
          </cell>
          <cell r="B2338" t="str">
            <v>QUADRO DE DISTRIBUICAO METALICO DE EMBUTIR,C/ PORTA, BARRAMENTO, CHAVE GERAL E PLACA DE NEUTRO PARA ATE 12 CIRCUITOS MONOPOLARES, REF. QDETN-12, CEMAR OU SIMILAR, INCLUSIVE INSTALACAO.</v>
          </cell>
          <cell r="C2338" t="str">
            <v>Un</v>
          </cell>
          <cell r="D2338">
            <v>183.92</v>
          </cell>
          <cell r="E2338">
            <v>141.47999999999999</v>
          </cell>
        </row>
        <row r="2339">
          <cell r="A2339" t="str">
            <v/>
          </cell>
        </row>
        <row r="2340">
          <cell r="A2340" t="str">
            <v>18.21.160</v>
          </cell>
          <cell r="B2340" t="str">
            <v>QUADRO DE DISTRIBUICAO METALICO DE EMBUTIR,C/ PORTA, BARRAMENTO, CHAVE GERAL E PLACA DE NEUTRO PARA ATE 20 CIRCUITOS MONOPOLARES, REF. QDETN-20, CEMAR OU SIMILAR, INCLUSIVE INSTALACAO.</v>
          </cell>
          <cell r="C2340" t="str">
            <v>Un</v>
          </cell>
          <cell r="D2340">
            <v>240.26</v>
          </cell>
          <cell r="E2340">
            <v>184.82</v>
          </cell>
        </row>
        <row r="2341">
          <cell r="A2341" t="str">
            <v/>
          </cell>
        </row>
        <row r="2342">
          <cell r="A2342" t="str">
            <v>18.21.170</v>
          </cell>
          <cell r="B2342" t="str">
            <v>QUADRO DE DISTRIBUICAO METALICO DE EMBUTIR,C/ PORTA, BARRAMENTO, CHAVE GERAL E PLACA DE NEUTRO PARA ATE 32 CIRCUITOS MONOPOLARES, REF. QDETN-32, CEMAR OU SIMILAR, INCLUSIVE INSTALACAO.</v>
          </cell>
          <cell r="C2342" t="str">
            <v>Un</v>
          </cell>
          <cell r="D2342">
            <v>379.02</v>
          </cell>
          <cell r="E2342">
            <v>291.56</v>
          </cell>
        </row>
        <row r="2343">
          <cell r="A2343" t="str">
            <v/>
          </cell>
        </row>
        <row r="2344">
          <cell r="A2344" t="str">
            <v>18.21.195</v>
          </cell>
          <cell r="B2344" t="str">
            <v>FORNEC.E INSTAL.QUADRO DIST. GERAL EM CHAPA DE AÇO, DE SOBREPOR, BARRAM. TRIFÁSICO, BARRA DE FASE E NEUTRO DE 120MM² E BARRA DE TERRA DE 70MM², INC.PINT.ELETROST., C/ CAPAC. DE 250A/35KA, INC.CONTRA-PORTA EM CHAPA METÁLICA, PARA 08 DISJ.TRIPOL.10KA, DIMEN</v>
          </cell>
          <cell r="C2344" t="str">
            <v>Un</v>
          </cell>
          <cell r="D2344">
            <v>3692.57</v>
          </cell>
          <cell r="E2344">
            <v>2840.44</v>
          </cell>
        </row>
        <row r="2345">
          <cell r="A2345" t="str">
            <v/>
          </cell>
        </row>
        <row r="2346">
          <cell r="A2346" t="str">
            <v>18.21.197</v>
          </cell>
          <cell r="B2346" t="str">
            <v>QUADRO DE DIST.GERAL EM CHAPA DE AÇO, SOBREPOR, BARRAMENTO TRIF., BARRA DE FASES E NEUTRO DE 90MM2 E BARRA DE TERRA DE 35MM2, INCL.PINTURA ELETROSTÁTICA, C/ CAPAC.P/DISJ.TRIF.130A/10KA, INCL.CONTRA-PORTA EM CHAPA METÁLICA, PREPARADA P/10 DISJ. TRIP.10KA,C</v>
          </cell>
          <cell r="C2346" t="str">
            <v>Un</v>
          </cell>
          <cell r="D2346">
            <v>3111.77</v>
          </cell>
          <cell r="E2346">
            <v>2393.67</v>
          </cell>
        </row>
        <row r="2347">
          <cell r="A2347" t="str">
            <v/>
          </cell>
        </row>
        <row r="2348">
          <cell r="A2348" t="str">
            <v>18.21.198</v>
          </cell>
          <cell r="B2348" t="str">
            <v>FORNECIMENTO E COLOCAÇÃO DE QUADRO DE DISTRIBUIÇÃO DE TELEFONE (0,40 X 0,40 X 0,12)M, TIPO EMBUTIR, PADRÃO TELEBRÁS, COM BLOCO BLI 10 PARES.</v>
          </cell>
          <cell r="C2348" t="str">
            <v>Un</v>
          </cell>
          <cell r="D2348">
            <v>99.99</v>
          </cell>
          <cell r="E2348">
            <v>76.92</v>
          </cell>
        </row>
        <row r="2349">
          <cell r="A2349" t="str">
            <v/>
          </cell>
        </row>
        <row r="2350">
          <cell r="A2350" t="str">
            <v>18.21.199</v>
          </cell>
          <cell r="B2350" t="str">
            <v>FORNECIMENTO E COLOCAÇÃO DE QUADRO DE DISTRIBUIÇÃO DE TELEFONE (0,40 X 0,40 X 0,12)M, TIPO SOBREPOR, PADRÃO TELEBRÁS, COM BLOCO BLI 10 PARES.</v>
          </cell>
          <cell r="C2350" t="str">
            <v>Un</v>
          </cell>
          <cell r="D2350">
            <v>104.83</v>
          </cell>
          <cell r="E2350">
            <v>80.64</v>
          </cell>
        </row>
        <row r="2351">
          <cell r="A2351" t="str">
            <v/>
          </cell>
        </row>
        <row r="2352">
          <cell r="A2352" t="str">
            <v>18.21.204</v>
          </cell>
          <cell r="B2352" t="str">
            <v>FORNECIMENTO E INSTALAÇÃO DE QUADRO DE DISTRIBUIÇÃO TRIFÁSICO, DE EMBUTIR,COM BARRAMENTO (100A) PARA 16 CIRCUITOS.</v>
          </cell>
          <cell r="C2352" t="str">
            <v>Un</v>
          </cell>
          <cell r="D2352">
            <v>250.23</v>
          </cell>
          <cell r="E2352">
            <v>192.49</v>
          </cell>
        </row>
        <row r="2353">
          <cell r="A2353" t="str">
            <v/>
          </cell>
        </row>
        <row r="2354">
          <cell r="A2354" t="str">
            <v>18.21.209</v>
          </cell>
          <cell r="B2354" t="str">
            <v>FORNECIMENTO E INSTALAÇÃO DE QUADRO DE DISTRIBUIÇÃO TRIFÁSICO, DE EMBUTIR,COM BARRAMENTO (100A) PARA 40 CIRCUITOS.</v>
          </cell>
          <cell r="C2354" t="str">
            <v>Un</v>
          </cell>
          <cell r="D2354">
            <v>445.82</v>
          </cell>
          <cell r="E2354">
            <v>342.94</v>
          </cell>
        </row>
        <row r="2355">
          <cell r="A2355" t="str">
            <v/>
          </cell>
        </row>
        <row r="2356">
          <cell r="A2356" t="str">
            <v>18.21.210</v>
          </cell>
          <cell r="B2356" t="str">
            <v>FORNECIMENTO E INSTALAÇÃO DE QUADRO DE DISTRIBUIÇÃO TRIFÁSICO, METÁLICO, DE EMBUTIR,COM BARRAMENTO, CHAVE GERAL E PLACA DE NEUTRO PARA ATÉ 50 CIRCUITOS MONOPOLARES, REF. QDETG-X56S 225A DIN - CÓDIGO 90.40.25 - CEMAR OU SIMILAR. NÃO INCLUINDO OS DISJUNTORE</v>
          </cell>
          <cell r="C2356" t="str">
            <v>Un</v>
          </cell>
          <cell r="D2356">
            <v>857.38</v>
          </cell>
          <cell r="E2356">
            <v>659.53</v>
          </cell>
        </row>
        <row r="2357">
          <cell r="A2357" t="str">
            <v/>
          </cell>
        </row>
        <row r="2358">
          <cell r="A2358" t="str">
            <v>18.21.211</v>
          </cell>
          <cell r="B2358" t="str">
            <v>FORNECIMENTO E INSTALAÇÃO DE QUADRO DE DISTRIBUIÇÃO TRIFÁSICO, METÁLICO, DE EMBUTIR, COM BARRAMENTO, CHAVE GERAL E PLACA DE NEUTRO PARA ATÉ 50 CIRCUITOS MONOPOLARES, REF. QDETG-50EX 225A UL - CÓDIGO 90.40.06 - CEMAR OU SIMILAR.NÃO INCLUINDO OS DISJUNTORES</v>
          </cell>
          <cell r="C2358" t="str">
            <v>Un</v>
          </cell>
          <cell r="D2358">
            <v>1055.3599999999999</v>
          </cell>
          <cell r="E2358">
            <v>811.82</v>
          </cell>
        </row>
        <row r="2359">
          <cell r="A2359" t="str">
            <v/>
          </cell>
        </row>
        <row r="2360">
          <cell r="A2360" t="str">
            <v>18.21.212</v>
          </cell>
          <cell r="B2360" t="str">
            <v>FORNECIMENTO E INSTALAÇÃO DE QUADRO DE DISTRIBUIÇÃO UNIVERSAL TRIFÁSICO, DE EMBUTIR,COM BARRAMENTO (150A), CHAVE GERAL E PLACA DE NEUTRO PARA ATÉ 24 CIRCUITOS MONOPOLARES,REF.QDETG II-24UL - CEMAR OU SIMILAR.NÃO INCLUINDO OS DISJUNTORES E/OU OUTROS DISPOS</v>
          </cell>
          <cell r="C2360" t="str">
            <v>Un</v>
          </cell>
          <cell r="D2360">
            <v>532.07000000000005</v>
          </cell>
          <cell r="E2360">
            <v>409.29</v>
          </cell>
        </row>
        <row r="2361">
          <cell r="A2361" t="str">
            <v/>
          </cell>
        </row>
        <row r="2362">
          <cell r="A2362" t="str">
            <v>18.21.213</v>
          </cell>
          <cell r="B2362" t="str">
            <v>FORNECIMENTO E INSTALAÇÃO DE QUADRO DE DISTRIBUIÇÃO UNIVERSAL TRIFÁSICO, DE EMBUTIR,COM BARRAMENTO (150A), CHAVE GERAL E PLACA DE NEUTRO PARA ATÉ 32 CIRCUITOS MONOPOLARES,REF.QDETG II-32UL - CEMAR OU SIMILAR.NÃO INCLUINDO OS DISJUNTORES E/OU OUTROS DISPOS</v>
          </cell>
          <cell r="C2362" t="str">
            <v>Un</v>
          </cell>
          <cell r="D2362">
            <v>612.84</v>
          </cell>
          <cell r="E2362">
            <v>471.42</v>
          </cell>
        </row>
        <row r="2363">
          <cell r="A2363" t="str">
            <v/>
          </cell>
        </row>
        <row r="2364">
          <cell r="A2364" t="str">
            <v>18.21.214</v>
          </cell>
          <cell r="B2364" t="str">
            <v>FORNECIMENTO E INSTALAÇÃO DE QUADRO DE DISTRIBUIÇÃO UNIVERSAL TRIFÁSICO, DE EMBUTIR,COM BARRAMENTO (225A), CHAVE GERAL E PLACA DE NEUTRO PARA ATÉ 40 CIRCUITOS MONOPOLARES,REF.QDETG - 40EX  - FAB.CEMAR OU SIMILAR.NÃO INCLUINDO OS DISJUNTORES E/OU OUTROS DI</v>
          </cell>
          <cell r="C2364" t="str">
            <v>Un</v>
          </cell>
          <cell r="D2364">
            <v>811.69</v>
          </cell>
          <cell r="E2364">
            <v>624.38</v>
          </cell>
        </row>
        <row r="2365">
          <cell r="A2365" t="str">
            <v/>
          </cell>
        </row>
        <row r="2366">
          <cell r="A2366" t="str">
            <v>18.21.220</v>
          </cell>
          <cell r="B2366" t="str">
            <v>FORNECIMENTO E INSTALAÇÃO DE QUADRO EM CHAPA DE AÇO Nº16 BWG NAS DIMENSÕES 0,80X0,60X0,20M, COM BARRAMENTOS DE FASES,NEUTRO E TERRA DE 1"X3/16", MONTADOS SOBRE ISOLADORES DE EPOXI 25X30MM E CONTENDO EM SEU INTERIOR DISJUNTOR GERAL E 125A/10KA E SEIS DISJU</v>
          </cell>
          <cell r="C2366" t="str">
            <v>Un</v>
          </cell>
          <cell r="D2366">
            <v>3524.23</v>
          </cell>
          <cell r="E2366">
            <v>2710.95</v>
          </cell>
        </row>
        <row r="2367">
          <cell r="A2367" t="str">
            <v/>
          </cell>
        </row>
        <row r="2368">
          <cell r="A2368" t="str">
            <v>18.21.230</v>
          </cell>
          <cell r="B2368" t="str">
            <v>FORNECIMENTO E INSTALAÇÃO DE BARRA CHATA DE COBRE 3/8"X1/16" EM BARRAMENTO DE QUADRO ELÉTRICO</v>
          </cell>
          <cell r="C2368" t="str">
            <v>m</v>
          </cell>
          <cell r="D2368">
            <v>42.92</v>
          </cell>
          <cell r="E2368">
            <v>33.020000000000003</v>
          </cell>
        </row>
        <row r="2369">
          <cell r="A2369" t="str">
            <v/>
          </cell>
        </row>
        <row r="2370">
          <cell r="A2370" t="str">
            <v>18.22.010</v>
          </cell>
          <cell r="B2370" t="str">
            <v>PONTO DE LUZ EM TETO OU PAREDE, INCLUINDO CAIXA 4 X 4 POL. TIGREFLEX OU SIMILAR, TUBULACAO PVC RIGIDO E FIACAO, ATE O QUADRO DE DISTRIBUICAO.</v>
          </cell>
          <cell r="C2370" t="str">
            <v>Pt</v>
          </cell>
          <cell r="D2370">
            <v>63.32</v>
          </cell>
          <cell r="E2370">
            <v>48.71</v>
          </cell>
        </row>
        <row r="2371">
          <cell r="A2371" t="str">
            <v/>
          </cell>
        </row>
        <row r="2372">
          <cell r="A2372" t="str">
            <v>18.22.020</v>
          </cell>
          <cell r="B2372" t="str">
            <v>NTERRUPTOR DE UMA SECCAO, PIAL OU SIMILAR,INCLUSIVE TUBULACAO PVC RIGIDO, FIACAO, CX. 4 X 2 POL. TIGREFLEX OU SIMILAR PLACA E DEMAIS ACESSORIOS, ATE O PONTO DE LUZ.</v>
          </cell>
          <cell r="C2372" t="str">
            <v>Pt</v>
          </cell>
          <cell r="D2372">
            <v>52.67</v>
          </cell>
          <cell r="E2372">
            <v>40.520000000000003</v>
          </cell>
        </row>
        <row r="2373">
          <cell r="A2373" t="str">
            <v/>
          </cell>
        </row>
        <row r="2374">
          <cell r="A2374" t="str">
            <v>18.22.030</v>
          </cell>
          <cell r="B2374" t="str">
            <v>PONTO DE INTERRUPTOR DE 2 SECCOES, PIAL OU SIMILAR, INCLUSIVE TUBULACAO PVC RIGIDO, FIACAO CAIXA 4 X 2 POL. TIGREFLEX OU SIMILAR, PLACA E DEMAIS ACESSORIOS, ATE O PONTO DE LUZ.</v>
          </cell>
          <cell r="C2374" t="str">
            <v>Pt</v>
          </cell>
          <cell r="D2374">
            <v>82.48</v>
          </cell>
          <cell r="E2374">
            <v>63.45</v>
          </cell>
        </row>
        <row r="2375">
          <cell r="A2375" t="str">
            <v/>
          </cell>
        </row>
        <row r="2376">
          <cell r="A2376" t="str">
            <v>18.22.040</v>
          </cell>
          <cell r="B2376" t="str">
            <v>PONTO DE INTERRUPTOR DE 3 SECCOES, PIAL OU SIMILAR, INCLUSIVE TUBULACAO PVC RIGIDO, FIACAO CAIXA 4 X 2 POL. TIGREFLEX OU SIMILAR, PLACA E DEMAIS ACESSORIOS, ATE O PONTO DE LUZ.</v>
          </cell>
          <cell r="C2376" t="str">
            <v>Pt</v>
          </cell>
          <cell r="D2376">
            <v>102.68</v>
          </cell>
          <cell r="E2376">
            <v>78.989999999999995</v>
          </cell>
        </row>
        <row r="2377">
          <cell r="A2377" t="str">
            <v/>
          </cell>
        </row>
        <row r="2378">
          <cell r="A2378" t="str">
            <v>18.22.050</v>
          </cell>
          <cell r="B2378" t="str">
            <v>PONTO DE INTERRUPTOR THREE-WAY, PIAL OU SIMILAR, INCLUSIVE TUBULACAO PVC RIGIDO, FIACAO, CAIXA 4 X 2 POL. TIGREFLEX OU SIMILAR, PLACA E DEMAIS ACESSORIOS, ATE O PONTO DE LUZ.</v>
          </cell>
          <cell r="C2378" t="str">
            <v>Pt</v>
          </cell>
          <cell r="D2378">
            <v>163.5</v>
          </cell>
          <cell r="E2378">
            <v>125.77</v>
          </cell>
        </row>
        <row r="2379">
          <cell r="A2379" t="str">
            <v/>
          </cell>
        </row>
        <row r="2380">
          <cell r="A2380" t="str">
            <v>18.22.060</v>
          </cell>
          <cell r="B2380" t="str">
            <v>PONTO DE TOMADA UNIV.(2P+1 T) PIAL OU SIMILAR INCLUSIVE TUBULACAO PVC RIGIDO, FIACAO, CAIXA 4 X 2 POL. TIGREFLEX OU SIMILAR, PLACA E DEMAIS ACESSORIOS, ATE O PONTO DE LUZ OU QUADRO DE DISTRIBUICAO.</v>
          </cell>
          <cell r="C2380" t="str">
            <v>Pt</v>
          </cell>
          <cell r="D2380">
            <v>97.01</v>
          </cell>
          <cell r="E2380">
            <v>74.63</v>
          </cell>
        </row>
        <row r="2381">
          <cell r="A2381" t="str">
            <v/>
          </cell>
        </row>
        <row r="2382">
          <cell r="A2382" t="str">
            <v>18.22.070</v>
          </cell>
          <cell r="B2382" t="str">
            <v>PONTO DE TOMADA UNIVERSAL (2P+1 T),PIAL OU SIMILAR P/ 2000 W INCLUSIVE TUBULACAO PVC RIGIDO, FIACAO, CAIXA 4 X 2 POL.TIGREFLEX OU SIMILAR, PLACA E DEMAIS ACESSORIOS ATE O QUADRO DE DISTRIBUICAO.</v>
          </cell>
          <cell r="C2382" t="str">
            <v>Pt</v>
          </cell>
          <cell r="D2382">
            <v>154.57</v>
          </cell>
          <cell r="E2382">
            <v>118.9</v>
          </cell>
        </row>
        <row r="2383">
          <cell r="A2383" t="str">
            <v/>
          </cell>
        </row>
        <row r="2384">
          <cell r="A2384" t="str">
            <v>18.22.080</v>
          </cell>
          <cell r="B2384" t="str">
            <v>PONTO DE TOMADA P/AR CONDICIONADO C/CONJ. TIPO ARSTOP OU SIMILAR,EM CAIXA TIGREFLEX OU SIMILAR 4 X 4 POL.,C/PLACA, TOMADA TRIP. P/PINO CHATO E DISJ. TERMOMAG. DE 25A, INCLUSIVE TUBULACAO PVC RIGIDO, FIACAO, ATERRAMENTO E DEMAIS ACESS. ATE O QUADRO DE DIST</v>
          </cell>
          <cell r="C2384" t="str">
            <v>Pt</v>
          </cell>
          <cell r="D2384">
            <v>190.38</v>
          </cell>
          <cell r="E2384">
            <v>146.44999999999999</v>
          </cell>
        </row>
        <row r="2385">
          <cell r="A2385" t="str">
            <v/>
          </cell>
        </row>
        <row r="2386">
          <cell r="A2386" t="str">
            <v>18.22.090</v>
          </cell>
          <cell r="B2386" t="str">
            <v>PONTO DE TOMADA PARA TELEFONE, PIAL OU SIMILAR, EM CAIXA TIGREFLEX OU SIMILAR DE 4 X 2 POL., INCLUSIVE PLACA, TUBULACAO EM PVC RIGIDO, FIACAO, CAIXAS DE PASSAGEM E DEMAIS ACESSORIOS, ATE A CAIXA DE DISTRIBUICAO DO PAVIMENTO.</v>
          </cell>
          <cell r="C2386" t="str">
            <v>Pt</v>
          </cell>
          <cell r="D2386">
            <v>91.65</v>
          </cell>
          <cell r="E2386">
            <v>70.5</v>
          </cell>
        </row>
        <row r="2387">
          <cell r="A2387" t="str">
            <v/>
          </cell>
        </row>
        <row r="2388">
          <cell r="A2388" t="str">
            <v>18.22.100</v>
          </cell>
          <cell r="B2388" t="str">
            <v>PONTO DE CAMPAINHA, INCLUSIVE CAIXA, CIGARRA, BOTAO, ESPELHO, TUBULACAO PVC RIGIDO, FIACAO E DEMAIS ACESSORIOS, ATE QUADRO DE DISTRIBUICAO.</v>
          </cell>
          <cell r="C2388" t="str">
            <v>Pt</v>
          </cell>
          <cell r="D2388">
            <v>145.41</v>
          </cell>
          <cell r="E2388">
            <v>111.86</v>
          </cell>
        </row>
        <row r="2389">
          <cell r="A2389" t="str">
            <v/>
          </cell>
        </row>
        <row r="2390">
          <cell r="A2390" t="str">
            <v>18.22.111</v>
          </cell>
          <cell r="B2390" t="str">
            <v>PONTO DE INTERRUPTOR DE UMA SEÇÃO COM TOMADA UNIVERSAL 2P, PIAL OU SIMILAR, INCLUSIVE TUBULAÇÃO DE PVC RÍGIDO, FIAÇÃO, CAIXA 4X2", TIGREFLEX OU SIMILAR, PLACA E DEMAIS ACESSÓRIOS, ATÉ O PONTO DE LUZ OU QUADRO DE DISTRIBUIÇÃO.</v>
          </cell>
          <cell r="C2390" t="str">
            <v>Pt</v>
          </cell>
          <cell r="D2390">
            <v>65.319999999999993</v>
          </cell>
          <cell r="E2390">
            <v>50.25</v>
          </cell>
        </row>
        <row r="2391">
          <cell r="A2391" t="str">
            <v/>
          </cell>
        </row>
        <row r="2392">
          <cell r="A2392" t="str">
            <v>18.23.020</v>
          </cell>
          <cell r="B2392" t="str">
            <v>PONTO DE INTERRUPTOR C/  1 SEÇÃO SIMPLES, INSTALAÇÃO APARENTE EM CONDULETES "X" METÁLICOS, INCLUSIVE ELETRODUTOS DE PVC RÍGIDO ROSCÁVEL 3/4" C/ 3,00M, LUVAS E CURVAS LONGAS EM PVC, ABRAÇADEIRAS TIPO "D", BUCHAS E ARRUELAS DE ALUMÍNIO E FIO DE COBRE, TEMPE</v>
          </cell>
          <cell r="C2392" t="str">
            <v>Pt</v>
          </cell>
          <cell r="D2392">
            <v>93.11</v>
          </cell>
          <cell r="E2392">
            <v>71.63</v>
          </cell>
        </row>
        <row r="2393">
          <cell r="A2393" t="str">
            <v/>
          </cell>
        </row>
        <row r="2394">
          <cell r="A2394" t="str">
            <v>18.23.021</v>
          </cell>
          <cell r="B2394" t="str">
            <v>PONTO DE INTERRUPTOR COM 2 SEÇÕES SIMPLES,INSTALAÇÃO APARENTE EM CONDULETES METÁLICOS, INCLUSIVE ELETRODUTOS DE PVC RÍGIDO ROSCÁVEL 3/4" COM 6,00M, LUVAS E CURVAS LONGAS EM PVC, ABRAÇADEIRAS TIPO "D", BUCHAS E ARRUELAS DE ALUMÍNIO E FIO DE COBRE, TEMPERA</v>
          </cell>
          <cell r="C2394" t="str">
            <v>Pt</v>
          </cell>
          <cell r="D2394">
            <v>130.81</v>
          </cell>
          <cell r="E2394">
            <v>100.63</v>
          </cell>
        </row>
        <row r="2395">
          <cell r="A2395" t="str">
            <v/>
          </cell>
        </row>
        <row r="2396">
          <cell r="A2396" t="str">
            <v>18.23.022</v>
          </cell>
          <cell r="B2396" t="str">
            <v>PONTO DE INTERRUPTOR C/ 1 SEÇÃO SIMPLES C/ TOMADA 2P 10A/250V,INST. APARENTE EM CONDULETES METÁLICOS, INCL. ELETRODUTOS PVC RÍGIDO ROSCÁVEL 3/4" C/ 6,00M, LUVAS E CURVAS LONGAS EM PVC, ABRAÇADEIRAS TIPO "D", BUCHAS E ARRUELAS DE ALUMÍNIO E FIO DE COBRE,TE</v>
          </cell>
          <cell r="C2396" t="str">
            <v>Pt</v>
          </cell>
          <cell r="D2396">
            <v>139.25</v>
          </cell>
          <cell r="E2396">
            <v>107.12</v>
          </cell>
        </row>
        <row r="2397">
          <cell r="A2397" t="str">
            <v/>
          </cell>
        </row>
        <row r="2398">
          <cell r="A2398" t="str">
            <v>18.23.023</v>
          </cell>
          <cell r="B2398" t="str">
            <v>PONTO DE INTERRUPTOR C/2 SEÇÕES SIMPLES C/TOMADA 2P 10A/250V INSTAL. APARENTE, EM CONDULETES METÁLICOS, INCL.ELETRODUTO DE PVC RÍGIDO ROSCÁVEL 3/4" C/6,00M,LUVAS E CURVAS LONGAS EM PVC,ABRAÇADEIRAS TIPO "D",BUCHAS E ARRUELAS DE ALUMÍNIO E FIO DE COBRE, TE</v>
          </cell>
          <cell r="C2398" t="str">
            <v>Pt</v>
          </cell>
          <cell r="D2398">
            <v>159.56</v>
          </cell>
          <cell r="E2398">
            <v>122.74</v>
          </cell>
        </row>
        <row r="2399">
          <cell r="A2399" t="str">
            <v/>
          </cell>
        </row>
        <row r="2400">
          <cell r="A2400" t="str">
            <v>18.23.024</v>
          </cell>
          <cell r="B2400" t="str">
            <v>PONTO DE INTERRUPTOR C/3 SEÇÕES SIMPLES EM CONDULETES METÁLICOS, INCLUSIVE ELETRODUTOS DE PVC RÍGIDO ROSCÁVEL 3/4" COM 6,00M, LUVAS E CURVAS LONGAS EM PVC, ABRAÇADEIRAS TIPO "D", BUCHAS E ARRUELAS DE ALUMÍNIO, E FIO COBRE, TEMPERA MOLE, CLASSE 1, ISOLAMEN</v>
          </cell>
          <cell r="C2400" t="str">
            <v>Pt</v>
          </cell>
          <cell r="D2400">
            <v>143.29</v>
          </cell>
          <cell r="E2400">
            <v>110.23</v>
          </cell>
        </row>
        <row r="2401">
          <cell r="A2401" t="str">
            <v/>
          </cell>
        </row>
        <row r="2402">
          <cell r="A2402" t="str">
            <v>18.23.030</v>
          </cell>
          <cell r="B2402" t="str">
            <v>PONTO DE TOMADA UNIVERSAL 2P 10A/250V,INSTALAÇÃO APARENTE, EM CONDULETES METÁLICOS, INCLUSIVE ELETRODUTO DE PVC RÍGIDO ROSCÁVEL 3/4", LUVAS E CURVAS LONGAS EM PVC, ABRAÇADEIRAS TIPO "D" BUCHAS E ARRUELAS DE ALUMÍNIO, FIO DE COBRE, TEMPERA MOLE, CLASSE 1,</v>
          </cell>
          <cell r="C2402" t="str">
            <v>Pt</v>
          </cell>
          <cell r="D2402">
            <v>106.66</v>
          </cell>
          <cell r="E2402">
            <v>82.05</v>
          </cell>
        </row>
        <row r="2403">
          <cell r="A2403" t="str">
            <v/>
          </cell>
        </row>
        <row r="2404">
          <cell r="A2404" t="str">
            <v>18.23.031</v>
          </cell>
          <cell r="B2404" t="str">
            <v>PONTO DE TOMADA 2P+T 10A/250V,INSTALAÇÃO APARENTE EM CONDULETES METÁLICOS, INCL. ELETRODUTO DE PVC RÍG.ROSCÁVEL 3/4" C/9,00M, LUVAS E CURVAS LONGAS EM PVC, ABRAÇADEIRAS TIPO "D" BUCHAS E ARRUELAS DE ALUMÍNIO E FIO COBRE, TEMPERA MOLE,CLASSE 1, ISOL.EM PVC</v>
          </cell>
          <cell r="C2404" t="str">
            <v>Pt</v>
          </cell>
          <cell r="D2404">
            <v>164.29</v>
          </cell>
          <cell r="E2404">
            <v>126.38</v>
          </cell>
        </row>
        <row r="2405">
          <cell r="A2405" t="str">
            <v/>
          </cell>
        </row>
        <row r="2406">
          <cell r="A2406" t="str">
            <v>18.23.032</v>
          </cell>
          <cell r="B2406" t="str">
            <v>PONTO DE TOMADA DE COMPUTADOR 2P+T 15A/250V, INST. APARENTE, EM CONDULETES METÁL., INCL. ELET.DE PVC RIG.ROSCÁVEL 3/4" C/9,00M, LUVAS E CURVAS LONGAS EM PVC, ABRAÇADEIRAS TIPO "D", BUCHAS E ARRUELAS DE ALUMÍNIO, FIO DE COBRE, TEMPERA MOLE, CLASSE 1, ISOL.</v>
          </cell>
          <cell r="C2406" t="str">
            <v>Pt</v>
          </cell>
          <cell r="D2406">
            <v>161.62</v>
          </cell>
          <cell r="E2406">
            <v>124.33</v>
          </cell>
        </row>
        <row r="2407">
          <cell r="A2407" t="str">
            <v/>
          </cell>
        </row>
        <row r="2408">
          <cell r="A2408" t="str">
            <v>18.23.040</v>
          </cell>
          <cell r="B2408" t="str">
            <v>PONTO DE TELEFONE,INSTALAÇÃO APARENTE, EM CONDULETES METÁLICOS, INCLUSIVE ELETRODUTOS DE PVC RÍGIDO ROSCÁVEL 3/4" COM 6,00M, LUVAS E CURVAS LONGAS EM PVC, ABRAÇADEIRAS TIPO "D" E CABO CCI-1.</v>
          </cell>
          <cell r="C2408" t="str">
            <v>Pt</v>
          </cell>
          <cell r="D2408">
            <v>94.13</v>
          </cell>
          <cell r="E2408">
            <v>72.41</v>
          </cell>
        </row>
        <row r="2409">
          <cell r="A2409" t="str">
            <v/>
          </cell>
        </row>
        <row r="2410">
          <cell r="A2410" t="str">
            <v>18.23.050</v>
          </cell>
          <cell r="B2410" t="str">
            <v>PONTO DE TOMADA DE AR CONDICIONADO ATÉ 2.400W, INSTAL. APARENTE, EM CONDULETES METAL.INCL. ELETRODUTOS DE PVC RÍG. ROSCÁVEL 3/4" COM 6,00M, LUVAS E CURVAS LONGAS EM PVC, ABRAÇADEIRAS TIPO "D", CONJ. ARSTOP 25A E FIO DE COBRE AF 0,6/1KV DE 4,00MM² (SEM HAS</v>
          </cell>
          <cell r="C2410" t="str">
            <v>Pt</v>
          </cell>
          <cell r="D2410">
            <v>198.13</v>
          </cell>
          <cell r="E2410">
            <v>152.41</v>
          </cell>
        </row>
        <row r="2411">
          <cell r="A2411" t="str">
            <v/>
          </cell>
        </row>
        <row r="2412">
          <cell r="A2412" t="str">
            <v>18.23.060</v>
          </cell>
          <cell r="B2412" t="str">
            <v>PONTO DE LÓGICA SECO, EM CONDULETES METÁLICOS, INCLUSIVE ELETRODUTOS DE PVC RÍGIDO ROSCÁVEL 3/4" COM 9,00M, LUVAS E CURVAS EM PVC, ABRAÇADEIRAS TIPO "D", BUCHAS E ARRUELAS DE ALUMÍNIO (INSTALAÇÃO APARENTE)</v>
          </cell>
          <cell r="C2412" t="str">
            <v>Pt</v>
          </cell>
          <cell r="D2412">
            <v>92.4</v>
          </cell>
          <cell r="E2412">
            <v>71.08</v>
          </cell>
        </row>
        <row r="2413">
          <cell r="A2413" t="str">
            <v/>
          </cell>
        </row>
        <row r="2414">
          <cell r="A2414" t="str">
            <v>18.23.070</v>
          </cell>
          <cell r="B2414" t="str">
            <v>DESLOCAMENTO DE PONTO DE INTERRUPTOR OU TOMADA APARENTE. CONSIDERADA A RETIRADA E REINSTALAÇÃO COM APROVEITAMENTO DO MATERIAL: ELETRODUTO DE PVC RÍGIDO, LUVAS E CURVAS LONGAS DE PVC,ABARÇADEIRA TIPO "D", BUCHAS E ARRUELAS DE ALUMÍNIO, CONDULETE METÁLICO E</v>
          </cell>
          <cell r="C2414" t="str">
            <v>Un</v>
          </cell>
          <cell r="D2414">
            <v>69.569999999999993</v>
          </cell>
          <cell r="E2414">
            <v>53.52</v>
          </cell>
        </row>
        <row r="2415">
          <cell r="A2415" t="str">
            <v/>
          </cell>
        </row>
        <row r="2416">
          <cell r="A2416" t="str">
            <v>18.23.080</v>
          </cell>
          <cell r="B2416" t="str">
            <v>PONTO DE INTERRUPTOR DE DUAS SEÇÕES COM TOMADA UNIVERSAL (2P), LINHA PRATIS PIAL OU SIMILAR, INCLUSIVE TUBULAÇÃO EM ELETRODUTO DE PVC RÍGIDO ROSCÁVEL 3/4" , FIO COBRE, TEMPERA MOLE, CLASSE 1, ISOLAMENTO EM PVC DE 2,5MM2, CAIXA 4"X2"  FAB.TIGREFLEX OU SIMI</v>
          </cell>
          <cell r="C2416" t="str">
            <v>Pt</v>
          </cell>
          <cell r="D2416">
            <v>89.68</v>
          </cell>
          <cell r="E2416">
            <v>68.989999999999995</v>
          </cell>
        </row>
        <row r="2417">
          <cell r="A2417" t="str">
            <v/>
          </cell>
        </row>
        <row r="2418">
          <cell r="A2418" t="str">
            <v>18.24.010</v>
          </cell>
          <cell r="B2418" t="str">
            <v>CAIXA DE PASSAGEM SUBTERRANEA COM DIMENSOES INTERNAS 0,40 X 0,40 M, ALTURA 0,60 M, SOBRE CAMADA DE BRITA COM 0.10 M DE ESPESSURA, PAREDES EM ALVENARIA E LAJE DE TAMPA EM CONCRETO ARMADO, INCLUSIVE ESCAVACAO, REMOCAO E REATERRO.</v>
          </cell>
          <cell r="C2418" t="str">
            <v>Un</v>
          </cell>
          <cell r="D2418">
            <v>67.989999999999995</v>
          </cell>
          <cell r="E2418">
            <v>52.3</v>
          </cell>
        </row>
        <row r="2419">
          <cell r="A2419" t="str">
            <v/>
          </cell>
        </row>
        <row r="2420">
          <cell r="A2420" t="str">
            <v>18.24.020</v>
          </cell>
          <cell r="B2420" t="str">
            <v>CAIXA DE PASSAGEM SUBTERRANEA PARA ENTRADA DE REDE TELEFONICA,TIPO R1 (ATE 35 PONTOS), COM DIMENSOES INTERNAS 0,60 X 0,35 M, ALTURA 0,50 M,PAREDES EM ALVENARIA, LAJE DE TAMPA E FUNDO EM CONCRETO,INCLUSIVE ESCAVACAO, REMOCAO E REATERRO.</v>
          </cell>
          <cell r="C2420" t="str">
            <v>Un</v>
          </cell>
          <cell r="D2420">
            <v>75.41</v>
          </cell>
          <cell r="E2420">
            <v>58.01</v>
          </cell>
        </row>
        <row r="2421">
          <cell r="A2421" t="str">
            <v/>
          </cell>
        </row>
        <row r="2422">
          <cell r="A2422" t="str">
            <v>18.24.040</v>
          </cell>
          <cell r="B2422" t="str">
            <v>FORNECIMENTO E EXECUÇÃO CAIXA DE PASSAGEM ELÉTRICA, DIMEN. INTERNAS:80X80X100CM,EM ALVEN.1/2 VEZ REVESTIDA INTERNA E EXTERNAMENTE C/CHAPISCO 1:3(C:A) E MASSA ÚNICA 1:4:4 (CIMENTO,SAIBRO E AREIA), C/FUNDO FALSO EM BRITA ESP:10CM E TAMPA DE CONC.ARMADO FCK:</v>
          </cell>
          <cell r="C2422" t="str">
            <v>Un</v>
          </cell>
          <cell r="D2422">
            <v>476.98</v>
          </cell>
          <cell r="E2422">
            <v>366.91</v>
          </cell>
        </row>
        <row r="2423">
          <cell r="A2423" t="str">
            <v/>
          </cell>
        </row>
        <row r="2424">
          <cell r="A2424" t="str">
            <v>18.24.049</v>
          </cell>
          <cell r="B2424" t="str">
            <v>FORNECIMENTO E EXECUÇÃO DE CAIXA DE PASSAGEM ELÉTRICA, DIMENSÕES INTERNAS  30 X 30 X 60CM, EM ALVENARIA, REVESTIDA, COM FUNDO FALSO EM BRITA E TAMPA DE CONCRETO ARMADO COM REFORÇO DE CANTONEIRA EM FERRO DE 3/4"X1/8" NAS BORDAS.INCLUSIVE ESCAVAÇÃO, REATERR</v>
          </cell>
          <cell r="C2424" t="str">
            <v>Un</v>
          </cell>
          <cell r="D2424">
            <v>213.27</v>
          </cell>
          <cell r="E2424">
            <v>164.06</v>
          </cell>
        </row>
        <row r="2425">
          <cell r="A2425" t="str">
            <v/>
          </cell>
        </row>
        <row r="2426">
          <cell r="A2426" t="str">
            <v>18.24.050</v>
          </cell>
          <cell r="B2426" t="str">
            <v>FORNECIMENTO E EXECUÇÃO DE CAIXA DE PASSAGEM ELÉTRICA, DIMENSÕES INTERNAS  40 X 40 X 60CM, EM ALVENARIA, REVESTIDA, COM FUNDO FALSO EM BRITA E TAMPA DE CONCRETO ARMADO COM REFORÇO DE CANTONEIRA EM FERRO DE 3/4"X1/8" NAS BORDAS.INCLUSIVE ESCAVAÇÃO, REATERR</v>
          </cell>
          <cell r="C2426" t="str">
            <v>Un</v>
          </cell>
          <cell r="D2426">
            <v>228.59</v>
          </cell>
          <cell r="E2426">
            <v>175.84</v>
          </cell>
        </row>
        <row r="2427">
          <cell r="A2427" t="str">
            <v/>
          </cell>
        </row>
        <row r="2428">
          <cell r="A2428" t="str">
            <v>18.24.060</v>
          </cell>
          <cell r="B2428" t="str">
            <v>FORNEC. E EXECUÇÃO CAIXA PASSAGEM ELÉT. DIMEN.INTER. :50X50X60CM,EM ALVEN.1/2 VEZ REVEST.INTERNA E EXTERN. C/CHAPISCO 1:3(C:A) E MASSA ÚNICA 1:4:4 (CIMENTO,SAIBRO E AREIA), C/FUNDO EM BRITA ESP:10CM E TAMPA CONC.ARM.FCK:20MPA.C/CANTON.DE FERRO "L" DE 3/4"</v>
          </cell>
          <cell r="C2428" t="str">
            <v>Un</v>
          </cell>
          <cell r="D2428">
            <v>272.11</v>
          </cell>
          <cell r="E2428">
            <v>209.32</v>
          </cell>
        </row>
        <row r="2429">
          <cell r="A2429" t="str">
            <v/>
          </cell>
        </row>
        <row r="2430">
          <cell r="A2430" t="str">
            <v>18.24.070</v>
          </cell>
          <cell r="B2430" t="str">
            <v>FORNECIMENTO E EXECUÇÃO CAIXA DE PASSAGEM ELÉTRICA, DIMEN. INTERNAS:100X100X100CM,EM ALVEN.1/2 VEZ REVESTIDA INTERNA E EXTERNAMENTE C/CHAPISCO 1:3(C:A) E MASSA ÚNICA 1:4:4 (CIMENTO,SAIBRO E AREIA), C/FUNDO FALSO EMBRITA ESP:10CM E TAMPA CONC.ARMADO FCK:20</v>
          </cell>
          <cell r="C2430" t="str">
            <v>Un</v>
          </cell>
          <cell r="D2430">
            <v>593.15</v>
          </cell>
          <cell r="E2430">
            <v>456.27</v>
          </cell>
        </row>
        <row r="2431">
          <cell r="A2431" t="str">
            <v/>
          </cell>
        </row>
        <row r="2432">
          <cell r="A2432" t="str">
            <v>18.24.100</v>
          </cell>
          <cell r="B2432" t="str">
            <v>FORNECIMENTO E EXECUÇÃO DE TAMPA EM CONCRETO NAS DIMENSÕES: 60X60X5CM PARA CAIXA DE PASSAGEM ELÉTRICA, COM REFORÇO DE CANTONEIRA EM FERRO 2"X2"X3/16" NAS BORDAS DA MESMA.INCLUSO MOLDURA EM CANTONEIRA DE FERRO DE 2 1/2"X2 1/2"X 3/16" FIXADA NA CAIXA DE PAS</v>
          </cell>
          <cell r="C2432" t="str">
            <v>Un</v>
          </cell>
          <cell r="D2432">
            <v>244.69</v>
          </cell>
          <cell r="E2432">
            <v>188.23</v>
          </cell>
        </row>
        <row r="2433">
          <cell r="A2433" t="str">
            <v/>
          </cell>
        </row>
        <row r="2434">
          <cell r="A2434" t="str">
            <v>18.25.020</v>
          </cell>
          <cell r="B2434" t="str">
            <v>LUMINARIA TIPO SOBREPOR,ABERTA, PARA 2 LAMPADAS FLUORES. DE 20W,REF. TMS-500 PHILLIPS OU SIM., INCLUSIVE REATOR ALTO FATOR DE POTENCIA LAMPADAS, DEMAIS ACESSORIOS E INSTALACAO.</v>
          </cell>
          <cell r="C2434" t="str">
            <v>Cj</v>
          </cell>
          <cell r="D2434">
            <v>101.23</v>
          </cell>
          <cell r="E2434">
            <v>77.87</v>
          </cell>
        </row>
        <row r="2435">
          <cell r="A2435" t="str">
            <v/>
          </cell>
        </row>
        <row r="2436">
          <cell r="A2436" t="str">
            <v>18.25.026</v>
          </cell>
          <cell r="B2436" t="str">
            <v>FORN. E INST. DE LUMINÁRIA DE EMBUTIR COM REFLETOR DE ALUMÍNIO, ALETAS PLANAS BRANCAS PARA 2 LÂMPADAS PL-C LUZ DO DIA DE 26W, PHILLPS OU SIMILAR REF.FBN 260, INCLUSIVE REATOR DE PARTIDA RÁPIDA, LÂMPADAS E ACESSÓRIOS.</v>
          </cell>
          <cell r="C2436" t="str">
            <v>Cj</v>
          </cell>
          <cell r="D2436">
            <v>180.73</v>
          </cell>
          <cell r="E2436">
            <v>139.03</v>
          </cell>
        </row>
        <row r="2437">
          <cell r="A2437" t="str">
            <v/>
          </cell>
        </row>
        <row r="2438">
          <cell r="A2438" t="str">
            <v>18.25.030</v>
          </cell>
          <cell r="B2438" t="str">
            <v>LUMINARIA TIPO SOBREPOR, ABERTA, PARA 1 LAMPADA FLUORES. DE 40 W,REF. TMS-500 PHILLIPS OU SIM., INCLUSIVE REATOR ALTO FATOR DE POTENCIA LAMPADA, DEMAIS ACESSORIOS E INSTALACAO.</v>
          </cell>
          <cell r="C2438" t="str">
            <v>Cj</v>
          </cell>
          <cell r="D2438">
            <v>81.3</v>
          </cell>
          <cell r="E2438">
            <v>62.54</v>
          </cell>
        </row>
        <row r="2439">
          <cell r="A2439" t="str">
            <v/>
          </cell>
        </row>
        <row r="2440">
          <cell r="A2440" t="str">
            <v>18.25.040</v>
          </cell>
          <cell r="B2440" t="str">
            <v>LUMINARIA TIPO SOBREPOR,ABERTA,PARA 02 LAMPADAS FLUORES. DE 40W,REF. TMS-500 PHILLIPS OU SIM., INCLUSIVE REATOR ALTO FATOR DE POTENCIA LAMPADAS, DEMAIS ACESSORIOS E INSTALACAO.</v>
          </cell>
          <cell r="C2440" t="str">
            <v>Cj</v>
          </cell>
          <cell r="D2440">
            <v>142.79</v>
          </cell>
          <cell r="E2440">
            <v>109.84</v>
          </cell>
        </row>
        <row r="2441">
          <cell r="A2441" t="str">
            <v/>
          </cell>
        </row>
        <row r="2442">
          <cell r="A2442" t="str">
            <v>18.25.050</v>
          </cell>
          <cell r="B2442" t="str">
            <v>LUMINARIA TIPO SOBREPOR, ABERTA,PARA 1 LAMPADA FLUORES. DE 20 W,REF. 211-R A. B. LEAO OU SIM., INCLUSIVE REATOR ALTO FATOR DE POTENCIA LAMPADA, DEMAIS ACESSORIOS E INSTALACAO.</v>
          </cell>
          <cell r="C2442" t="str">
            <v>Cj</v>
          </cell>
          <cell r="D2442">
            <v>67.97</v>
          </cell>
          <cell r="E2442">
            <v>52.29</v>
          </cell>
        </row>
        <row r="2443">
          <cell r="A2443" t="str">
            <v/>
          </cell>
        </row>
        <row r="2444">
          <cell r="A2444" t="str">
            <v>18.25.060</v>
          </cell>
          <cell r="B2444" t="str">
            <v>LUMINARIA TIPO SOBREPOR,ABERTA,PARA 02 LAMPADAS FLUORES. DE 20W, REF.211-R A.B. LEAO OU SIM., INCLUSIVE REATOR ALTO FATOR DE POTENCIA LAMPADAS, DEMAIS ACESSORIOS E INSTALACAO.</v>
          </cell>
          <cell r="C2444" t="str">
            <v>Cj</v>
          </cell>
          <cell r="D2444">
            <v>93.56</v>
          </cell>
          <cell r="E2444">
            <v>71.97</v>
          </cell>
        </row>
        <row r="2445">
          <cell r="A2445" t="str">
            <v/>
          </cell>
        </row>
        <row r="2446">
          <cell r="A2446" t="str">
            <v>18.25.070</v>
          </cell>
          <cell r="B2446" t="str">
            <v>LUMINARIA TIPO SOBREPOR, ABERTA, PARA 01 LAMPADA FLUORES. DE 40 W,REF. 211-R A.B. LEAO OU SIM., INCLUSIVE REATOR ALTO FATOR DE POTENCIA LAMPADA, DEMAIS ACESSORIOS E INSTALACAO.</v>
          </cell>
          <cell r="C2446" t="str">
            <v>Cj</v>
          </cell>
          <cell r="D2446">
            <v>71.42</v>
          </cell>
          <cell r="E2446">
            <v>54.94</v>
          </cell>
        </row>
        <row r="2447">
          <cell r="A2447" t="str">
            <v/>
          </cell>
        </row>
        <row r="2448">
          <cell r="A2448" t="str">
            <v>18.25.080</v>
          </cell>
          <cell r="B2448" t="str">
            <v>LUMINARIA TIPO SOBREPOR, ABERTA, PARA 02 LAMPADAS FLUORES. DE 40 W, REF. 211-R A. B. LEAO OU SIM., INCLUSIVE REATOR ALTO FATOR DE POTEN CIA, LAMPADAS, DEMAIS ACESSORIOS E INSTALACAO.</v>
          </cell>
          <cell r="C2448" t="str">
            <v>Cj</v>
          </cell>
          <cell r="D2448">
            <v>107.3</v>
          </cell>
          <cell r="E2448">
            <v>82.54</v>
          </cell>
        </row>
        <row r="2449">
          <cell r="A2449" t="str">
            <v/>
          </cell>
        </row>
        <row r="2450">
          <cell r="A2450" t="str">
            <v>18.25.085</v>
          </cell>
          <cell r="B2450" t="str">
            <v>FORNECIMENTO E INSTALAÇÃO DE LUMINÁRIA TIPO CALHA DE SOBREPOR, ABERTA, PARA 3 LÂMPADAS FLUORESCENTES DE 40W, REF.: 211, FAB: A B LEÃO OU SIMILAR, COM REATOR DE PARTIDA RÁPIDA E ALTO FATOR DE POTÊNCIA COM SUPORTE ANTI-VIBRATÓRIO, LÂMPADAS E ACESSÓRIOS.</v>
          </cell>
          <cell r="C2450" t="str">
            <v>Cj</v>
          </cell>
          <cell r="D2450">
            <v>203.02</v>
          </cell>
          <cell r="E2450">
            <v>156.16999999999999</v>
          </cell>
        </row>
        <row r="2451">
          <cell r="A2451" t="str">
            <v/>
          </cell>
        </row>
        <row r="2452">
          <cell r="A2452" t="str">
            <v>18.25.088</v>
          </cell>
          <cell r="B2452" t="str">
            <v>FORN.E INST. DE LUM.FLUORESCENTE DE EMBUTIR QUADRADA EM AÇO TRATADO E PINTADO POR PROCESSO ELETROSTÁTICO. REFLETOR INT. PARABÓLICO EM ALUM. ALTO BRILHO E ALETAS ANTI-OFUSCAMENTO PLANAS BRANCAS P/04 LÂMP.FLUOR. DE 16W, INTERPAM OU SIM., REF. 014316, INCL.R</v>
          </cell>
          <cell r="C2452" t="str">
            <v>Cj</v>
          </cell>
          <cell r="D2452">
            <v>273.19</v>
          </cell>
          <cell r="E2452">
            <v>210.15</v>
          </cell>
        </row>
        <row r="2453">
          <cell r="A2453" t="str">
            <v/>
          </cell>
        </row>
        <row r="2454">
          <cell r="A2454" t="str">
            <v>18.25.090</v>
          </cell>
          <cell r="B2454" t="str">
            <v>LUMINARIA TIPO DROPS EM GLOBO DE VIDRO LEITOSO, REF. 515 A. B. LEAO, OU SIMILAR,COMPLETA, INCLUSIVE LAMPADA E INSTALACAO.</v>
          </cell>
          <cell r="C2454" t="str">
            <v>Cj</v>
          </cell>
          <cell r="D2454">
            <v>46.34</v>
          </cell>
          <cell r="E2454">
            <v>35.65</v>
          </cell>
        </row>
        <row r="2455">
          <cell r="A2455" t="str">
            <v/>
          </cell>
        </row>
        <row r="2456">
          <cell r="A2456" t="str">
            <v>18.25.100</v>
          </cell>
          <cell r="B2456" t="str">
            <v>LUMINARIA TIPO BEDD (PRATO), REF. 805 A. B. LEAO OU SIMILAR, COM PENDENTE E SUPORTE, INCLUSIVE LAMPADA E INSTALACAO.</v>
          </cell>
          <cell r="C2456" t="str">
            <v>Cj</v>
          </cell>
          <cell r="D2456">
            <v>59.34</v>
          </cell>
          <cell r="E2456">
            <v>45.65</v>
          </cell>
        </row>
        <row r="2457">
          <cell r="A2457" t="str">
            <v/>
          </cell>
        </row>
        <row r="2458">
          <cell r="A2458" t="str">
            <v>18.25.110</v>
          </cell>
          <cell r="B2458" t="str">
            <v>LUMINARIA TIPO ARANDELA, REF. 403 A. B. LEAO OU SIMILAR, COMPLETA,INCLUSIVE LAMPADA E INSTALACAO.</v>
          </cell>
          <cell r="C2458" t="str">
            <v>Cj</v>
          </cell>
          <cell r="D2458">
            <v>71.95</v>
          </cell>
          <cell r="E2458">
            <v>55.35</v>
          </cell>
        </row>
        <row r="2459">
          <cell r="A2459" t="str">
            <v/>
          </cell>
        </row>
        <row r="2460">
          <cell r="A2460" t="str">
            <v>18.25.130</v>
          </cell>
          <cell r="B2460" t="str">
            <v>LUMINARIA TIPO SPOT, REF. 401-P A. B. LEAO OU SIMILAR, COMPLETA,INCLUSIVE LAMPADA E INSTALACAO.</v>
          </cell>
          <cell r="C2460" t="str">
            <v>Cj</v>
          </cell>
          <cell r="D2460">
            <v>32.950000000000003</v>
          </cell>
          <cell r="E2460">
            <v>25.35</v>
          </cell>
        </row>
        <row r="2461">
          <cell r="A2461" t="str">
            <v/>
          </cell>
        </row>
        <row r="2462">
          <cell r="A2462" t="str">
            <v>18.25.140</v>
          </cell>
          <cell r="B2462" t="str">
            <v>REFLETOR EXTERNO REF. 408/E A.B.LEAO OU SIMILAR, COMPLETO,INCLUSIVE LAMPADA E INSTALACAO.</v>
          </cell>
          <cell r="C2462" t="str">
            <v>Cj</v>
          </cell>
          <cell r="D2462">
            <v>59.34</v>
          </cell>
          <cell r="E2462">
            <v>45.65</v>
          </cell>
        </row>
        <row r="2463">
          <cell r="A2463" t="str">
            <v/>
          </cell>
        </row>
        <row r="2464">
          <cell r="A2464" t="str">
            <v>18.25.141</v>
          </cell>
          <cell r="B2464" t="str">
            <v>FORNECIMENTO E INSTALAÇÃO DE REFLETOR EXTERNO PARA LÂMPADA HALÓGENA DE 500W, ALUMÍNIO FUNDIDO, COM VIDRO TEMPERADO, DIMENSÕES DE 20X15CM, REF. 408/EF - A.B. LEÃO OU SIMILAR.</v>
          </cell>
          <cell r="C2464" t="str">
            <v>Un</v>
          </cell>
          <cell r="D2464">
            <v>53.05</v>
          </cell>
          <cell r="E2464">
            <v>40.81</v>
          </cell>
        </row>
        <row r="2465">
          <cell r="A2465" t="str">
            <v/>
          </cell>
        </row>
        <row r="2466">
          <cell r="A2466" t="str">
            <v>18.25.170</v>
          </cell>
          <cell r="B2466" t="str">
            <v>LUMINARIA PARA LAMPADA A VAPOR DE MERCURIO DE 125 W, REF. ABL 50/F A. B. LEAO OU SIMILAR, COMPLETA, INCLUSIVE BRACO, LAMPADA, REATOR ALTO FATOR DE POTENCIA E INSTALACAO.</v>
          </cell>
          <cell r="C2466" t="str">
            <v>Cj</v>
          </cell>
          <cell r="D2466">
            <v>476.48</v>
          </cell>
          <cell r="E2466">
            <v>366.53</v>
          </cell>
        </row>
        <row r="2467">
          <cell r="A2467" t="str">
            <v/>
          </cell>
        </row>
        <row r="2468">
          <cell r="A2468" t="str">
            <v>18.25.180</v>
          </cell>
          <cell r="B2468" t="str">
            <v>LUMINARIA PARA LAMPADA A VAPOR DE MERCURIO DE 250 W, REF. ABL 50/F A. B. LEAO OU SIMILAR, COMPLETA, INCLUSIVE BRACO, LAMPADA,REATOR ALTO FATOR DE POTENCIA E INSTALACAO.</v>
          </cell>
          <cell r="C2468" t="str">
            <v>Cj</v>
          </cell>
          <cell r="D2468">
            <v>520.39</v>
          </cell>
          <cell r="E2468">
            <v>400.3</v>
          </cell>
        </row>
        <row r="2469">
          <cell r="A2469" t="str">
            <v/>
          </cell>
        </row>
        <row r="2470">
          <cell r="A2470" t="str">
            <v>18.25.190</v>
          </cell>
          <cell r="B2470" t="str">
            <v>LUMINARIA PARA LAMPADA A VAPOR DE MERCURIO DE 125 W, REF. ABL 50 A.B. LEAO OU SIMILAR, COMPLETA, INCLUSIVE BRACO, LAMPADA, REATOR ALTO FATOR DE POTENCIA E INSTALACAO.</v>
          </cell>
          <cell r="C2470" t="str">
            <v>Cj</v>
          </cell>
          <cell r="D2470">
            <v>466.08</v>
          </cell>
          <cell r="E2470">
            <v>358.53</v>
          </cell>
        </row>
        <row r="2471">
          <cell r="A2471" t="str">
            <v/>
          </cell>
        </row>
        <row r="2472">
          <cell r="A2472" t="str">
            <v>18.25.200</v>
          </cell>
          <cell r="B2472" t="str">
            <v>LUMINARIA PARA LAMPADA A VAPOR DE MERCURIO DE 250 W, REF. ABL 50 A.B. LEAO OU SIMILAR, COMPLETA, INCLUSIVE BRACO, LAMPADA, REATOR ALTO FATOR DE POTENCIA E INSTALACAO.</v>
          </cell>
          <cell r="C2472" t="str">
            <v>Cj</v>
          </cell>
          <cell r="D2472">
            <v>509.99</v>
          </cell>
          <cell r="E2472">
            <v>392.3</v>
          </cell>
        </row>
        <row r="2473">
          <cell r="A2473" t="str">
            <v/>
          </cell>
        </row>
        <row r="2474">
          <cell r="A2474" t="str">
            <v>18.25.210</v>
          </cell>
          <cell r="B2474" t="str">
            <v>LUMINARIA PARA LAMPADA A VAPOR DE MERCURIO DE 400 W, REF. ABL 50F/400 A. B.LEAO OU SIMILAR, COMPLETA, INCLUSIVE BRACO, LAMPADA, REATOR ALTO FATOR DE POTENCIA E INSTALACAO.</v>
          </cell>
          <cell r="C2474" t="str">
            <v>Un</v>
          </cell>
          <cell r="D2474">
            <v>642.85</v>
          </cell>
          <cell r="E2474">
            <v>494.5</v>
          </cell>
        </row>
        <row r="2475">
          <cell r="A2475" t="str">
            <v/>
          </cell>
        </row>
        <row r="2476">
          <cell r="A2476" t="str">
            <v>18.25.220</v>
          </cell>
          <cell r="B2476" t="str">
            <v>FORNEC.DE CONJ.C/ LUMINARIA FECHADA P/LAMP.VS 70 W C/ DIFUSOR EM POLICARBONATO,SOQUETE E-27 SUPORTE DE ALUM. FUNDIDO REF.1 PLP 1000,POLIMETAL OU SIM.,INCLUSIVE REATOR UE VS 70WX220V (ACOPLADO),LAMP.,BRACO RETO 3/4 POL.X1M C/PARAFUSO P/FIX.EM POSTE,FIO 1,5</v>
          </cell>
          <cell r="C2476" t="str">
            <v>Un</v>
          </cell>
          <cell r="D2476">
            <v>426.41</v>
          </cell>
          <cell r="E2476">
            <v>328.01</v>
          </cell>
        </row>
        <row r="2477">
          <cell r="A2477" t="str">
            <v/>
          </cell>
        </row>
        <row r="2478">
          <cell r="A2478" t="str">
            <v>18.25.230</v>
          </cell>
          <cell r="B2478" t="str">
            <v>FORNEC.DE CONJ.C/ LUMINARIA FECHADA P/LAMP.VS 150 W C/DIFUSOR EM POLICARBONATO,SOQUETE E-40 SUPORTE EM ALUM. FUNDIDO REF.1 PLP 1000,POLIMETAL OU SIM.,INCLUSIVE REATOR UE VS 150WX220V (ACOPLADO),LAMP.,BRACO RETO 1 1/4 POL.X 3M C/ PARAF.P/FIX.EM POSTE,FIO 1</v>
          </cell>
          <cell r="C2478" t="str">
            <v>Un</v>
          </cell>
          <cell r="D2478">
            <v>561.45000000000005</v>
          </cell>
          <cell r="E2478">
            <v>431.89</v>
          </cell>
        </row>
        <row r="2479">
          <cell r="A2479" t="str">
            <v/>
          </cell>
        </row>
        <row r="2480">
          <cell r="A2480" t="str">
            <v>18.25.240</v>
          </cell>
          <cell r="B2480" t="str">
            <v>FORNEC.DE CONJ.C/ LUMINARIA FECHADA P/LAMP.VS 250 W C/DIFUSOR EM POLICARBONATO,SOQUETE E-40 SUPORTE EM ALUM. FUNDIDO REF.1 PLP 1000,POLIMETAL OU SIM.,INCLUSIVE REATOR UE VS 250W X220V (ACOPLADO),LAMP.,BRACO RETO DE 1 1/2 POL.X 3M C/PARAF.P/ FIX. POSTE,FIO</v>
          </cell>
          <cell r="C2480" t="str">
            <v>Un</v>
          </cell>
          <cell r="D2480">
            <v>628.17999999999995</v>
          </cell>
          <cell r="E2480">
            <v>483.22</v>
          </cell>
        </row>
        <row r="2481">
          <cell r="A2481" t="str">
            <v/>
          </cell>
        </row>
        <row r="2482">
          <cell r="A2482" t="str">
            <v>18.25.300</v>
          </cell>
          <cell r="B2482" t="str">
            <v>FORNECIMENTO E INSTALACAO DE LUMINARIA TIPO PETALA COM DIFUSOR EM POLICARBONATO PARA LAMPADA VS 250 W, SERIE IVA INDALUX OU SIMILAR, COM LAMPADA, REATOR, IGNITOR E CAPACITOR EM POSTES ATE 23 M.</v>
          </cell>
          <cell r="C2482" t="str">
            <v>Un</v>
          </cell>
          <cell r="D2482">
            <v>870.29</v>
          </cell>
          <cell r="E2482">
            <v>669.46</v>
          </cell>
        </row>
        <row r="2483">
          <cell r="A2483" t="str">
            <v/>
          </cell>
        </row>
        <row r="2484">
          <cell r="A2484" t="str">
            <v>18.25.310</v>
          </cell>
          <cell r="B2484" t="str">
            <v>FORNECIMENTO DE LUMINARIA TIPO PETALA COM DIFUSOR EM POLICARBONATO PARA LAMPADA V.MET. DE 250 W, SERIE IVA, INDALUX OU SIMILAR, INCLUSIVE LAMPADA, REATOR, IGNITOR, CAPACITOR E INSTALACAO EM POSTES DE ATE 17 M.</v>
          </cell>
          <cell r="C2484" t="str">
            <v>Un</v>
          </cell>
          <cell r="D2484">
            <v>931.07</v>
          </cell>
          <cell r="E2484">
            <v>716.21</v>
          </cell>
        </row>
        <row r="2485">
          <cell r="A2485" t="str">
            <v/>
          </cell>
        </row>
        <row r="2486">
          <cell r="A2486" t="str">
            <v>18.25.400</v>
          </cell>
          <cell r="B2486" t="str">
            <v>FORNECIMENTO DE LUMINARIA FECHADA,TIPO PETALA COM DIFUSOR EM POLICARBONATO PARA LAMPADA VS DE 400W,MODELO VIENTO IVH,INDALUX OU SIMILAR, INCLUSIVE LAMPADA, REATOR, IGNITOR, CAPACITOR E INSTALACAO.</v>
          </cell>
          <cell r="C2486" t="str">
            <v>Un</v>
          </cell>
          <cell r="D2486">
            <v>1417.18</v>
          </cell>
          <cell r="E2486">
            <v>1090.1400000000001</v>
          </cell>
        </row>
        <row r="2487">
          <cell r="A2487" t="str">
            <v/>
          </cell>
        </row>
        <row r="2488">
          <cell r="A2488" t="str">
            <v>18.25.410</v>
          </cell>
          <cell r="B2488" t="str">
            <v>FORNECIMENTO DE LUMINARIA FECHADA,TIPO PETALA COM DIFUSOR EM POLICARBONATO PARA LAMPADA V.MET. DE 400 W, MODELO VIENTO IVH,INDALUX OU SIMILAR, INCLUSIVE LAMPADA, REATOR, IGNITOR, CAPACITOR E INSTALACAO.</v>
          </cell>
          <cell r="C2488" t="str">
            <v>Un</v>
          </cell>
          <cell r="D2488">
            <v>1478.28</v>
          </cell>
          <cell r="E2488">
            <v>1137.1400000000001</v>
          </cell>
        </row>
        <row r="2489">
          <cell r="A2489" t="str">
            <v/>
          </cell>
        </row>
        <row r="2490">
          <cell r="A2490" t="str">
            <v>18.25.500</v>
          </cell>
          <cell r="B2490" t="str">
            <v>FORNECIMENTO DE LUMINARIA TIPO PETALA COM DIFUSOR EM POLICARBONATO PARA LAMPADA VS DE 250 W, MODELO STAR PC,FAELLUCE OU SIMILAR COM LAMPADA VS 250 W, REATOR, IGNITOR, CAPACITOR E INSTALACAO EM POSTES DE ATE 14 M.</v>
          </cell>
          <cell r="C2490" t="str">
            <v>Un</v>
          </cell>
          <cell r="D2490">
            <v>845.91</v>
          </cell>
          <cell r="E2490">
            <v>650.70000000000005</v>
          </cell>
        </row>
        <row r="2491">
          <cell r="A2491" t="str">
            <v/>
          </cell>
        </row>
        <row r="2492">
          <cell r="A2492" t="str">
            <v>18.25.510</v>
          </cell>
          <cell r="B2492" t="str">
            <v>FORNECIMENTO DE LUMINARIA TIPO PETALA COM DIFUSOR EM POLICARBONATO PARA LAMPADA V.MET. DE 250 W, MODELO STAR PC,FAELLUCE OU SIMILAR COM LAMPADA V.MET. 250 W, REATOR, IGNITOR, CAPACITOR E INSTALACAO EM POSTES DE ATE 14 M.</v>
          </cell>
          <cell r="C2492" t="str">
            <v>Un</v>
          </cell>
          <cell r="D2492">
            <v>906.68</v>
          </cell>
          <cell r="E2492">
            <v>697.45</v>
          </cell>
        </row>
        <row r="2493">
          <cell r="A2493" t="str">
            <v/>
          </cell>
        </row>
        <row r="2494">
          <cell r="A2494" t="str">
            <v>18.25.600</v>
          </cell>
          <cell r="B2494" t="str">
            <v>FORNECIMENTO DE LUMINARIA TIPO PETALA COM DIFUSOR EM POLICARBONATO PARA LAMPADA VS DE 400 W,MODELO MIRA VTP (VIDRO PLANO), FAELLUCE OU SIMILAR, INCLUSIVE LAMPADA,REATOR, IGNITOR, CAPACITOR E INSTALACAO EM POSTES DE ATE 17 M.</v>
          </cell>
          <cell r="C2494" t="str">
            <v>Un</v>
          </cell>
          <cell r="D2494">
            <v>1128.79</v>
          </cell>
          <cell r="E2494">
            <v>868.3</v>
          </cell>
        </row>
        <row r="2495">
          <cell r="A2495" t="str">
            <v/>
          </cell>
        </row>
        <row r="2496">
          <cell r="A2496" t="str">
            <v>18.25.610</v>
          </cell>
          <cell r="B2496" t="str">
            <v>FORNECIMENTO DE LUMINARIA TIPO PETALA COM DIFUSOR EM POLICARBONATO PARA LAMPADA V.MET. DE 400 W,MODELO MIRA VTP, (VIDRO PLANO),FAELLUCE OU SIMILAR, INCLUSIVE LAMPADA, REATOR, IGNITOR, CAPACITOR E INSTALACAO EM POSTES DE ATE 17 M.</v>
          </cell>
          <cell r="C2496" t="str">
            <v>Un</v>
          </cell>
          <cell r="D2496">
            <v>1189.8900000000001</v>
          </cell>
          <cell r="E2496">
            <v>915.3</v>
          </cell>
        </row>
        <row r="2497">
          <cell r="A2497" t="str">
            <v/>
          </cell>
        </row>
        <row r="2498">
          <cell r="A2498" t="str">
            <v>18.25.700</v>
          </cell>
          <cell r="B2498" t="str">
            <v>FORNECIMENTO DE LAMPIAO, MODELO RECIFE ANTIGO EM ALUMINIO FUNDIDO COM DIFUSOR EM POLICARBONATO COM TRATAMENTO EM UV, TRANSPARENTE OU LEITOSO, COM SUPORTE E-40, EDESA OU SIMILAR, INCLUSIVE INSTALACAO.</v>
          </cell>
          <cell r="C2498" t="str">
            <v>Un</v>
          </cell>
          <cell r="D2498">
            <v>323.7</v>
          </cell>
          <cell r="E2498">
            <v>249</v>
          </cell>
        </row>
        <row r="2499">
          <cell r="A2499" t="str">
            <v/>
          </cell>
        </row>
        <row r="2500">
          <cell r="A2500" t="str">
            <v>18.25.800</v>
          </cell>
          <cell r="B2500" t="str">
            <v>FORNECIMENTO DE PROJETOR, MOD. MLE 502, EDESA OU SIMILAR PARA LAMPADA A VAPOR DE SODIO 250W INCLUSIVE LAMPADA, REATOR, AFP UE (ACOPLADO)E INSTALACAO.</v>
          </cell>
          <cell r="C2500" t="str">
            <v>Un</v>
          </cell>
          <cell r="D2500">
            <v>402.48</v>
          </cell>
          <cell r="E2500">
            <v>309.60000000000002</v>
          </cell>
        </row>
        <row r="2501">
          <cell r="A2501" t="str">
            <v/>
          </cell>
        </row>
        <row r="2502">
          <cell r="A2502" t="str">
            <v>18.25.810</v>
          </cell>
          <cell r="B2502" t="str">
            <v>FORNECIMENTO DE PROJETOR, MOD. MLE 502, EDESA OU SIMILAR PARA LAMPADA A VAPOR DE SODIO DE 400 W ,INCLUSIVE LAMPADA, REATOR AFP UE (ACOPLADO) E INSTALACAO.</v>
          </cell>
          <cell r="C2502" t="str">
            <v>Un</v>
          </cell>
          <cell r="D2502">
            <v>448.5</v>
          </cell>
          <cell r="E2502">
            <v>345</v>
          </cell>
        </row>
        <row r="2503">
          <cell r="A2503" t="str">
            <v/>
          </cell>
        </row>
        <row r="2504">
          <cell r="A2504" t="str">
            <v>18.25.811</v>
          </cell>
          <cell r="B2504" t="str">
            <v>FORNEC. E INSTAL.PROJETOR RETANG., CORPO REFLETOR EM CHAPA ALUMÍNIO ESTAMP.REFORÇ.NAS LATERAIS,C/SUPORTE Q PERMITE REGULAGEM VERT. E HORIZ.,SOQUETE PORCELANA E-40, P/ LÂMPADA VAPOR MERCÚRIO 250W. REFRATOR EM LENTE DE VIDRO TEMP.,REF.MLE502-EDESA OU SIMILA</v>
          </cell>
          <cell r="C2504" t="str">
            <v>Un</v>
          </cell>
          <cell r="D2504">
            <v>228.9</v>
          </cell>
          <cell r="E2504">
            <v>176.08</v>
          </cell>
        </row>
        <row r="2505">
          <cell r="A2505" t="str">
            <v/>
          </cell>
        </row>
        <row r="2506">
          <cell r="A2506" t="str">
            <v>18.25.812</v>
          </cell>
          <cell r="B2506" t="str">
            <v>FORNEC. E INSTAL.PROJETOR RETANG., CORPO REFLETOR EM CHAPA ALUMÍNIO ESTAMP.REFORÇ.NAS LATERAIS,C/SUPORTE Q PERM.REGUL.VERT. E HORIZ.,SOQUETE PORCELANA E-40, P/ LÂMPADA VAPOR METÁLICO 250W. REFRATOR EM LENTE DE VIDRO TEMP.,REF.MLE502-EDESA OU SIMILAR.INC.L</v>
          </cell>
          <cell r="C2506" t="str">
            <v>Un</v>
          </cell>
          <cell r="D2506">
            <v>302.31</v>
          </cell>
          <cell r="E2506">
            <v>232.55</v>
          </cell>
        </row>
        <row r="2507">
          <cell r="A2507" t="str">
            <v/>
          </cell>
        </row>
        <row r="2508">
          <cell r="A2508" t="str">
            <v>18.25.813</v>
          </cell>
          <cell r="B2508" t="str">
            <v>FORNEC. E INSTAL.PROJETOR RETANG., CORPO REFLETOR EM CHAPA ALUMÍNIO ESTAMP.REFORÇ.NAS LATERAIS,C/SUPORTE Q PERMITE REGULAGEM VERT. E HORIZ.,SOQUETE PORCELANA E-40, P/ LÂMPADA VAPOR MERCÚRIO 400W. REFRATOR EM LENTE DE VIDRO TEMP.,REF.MLE502-EDESA OU SIMILA</v>
          </cell>
          <cell r="C2508" t="str">
            <v>Un</v>
          </cell>
          <cell r="D2508">
            <v>258.41000000000003</v>
          </cell>
          <cell r="E2508">
            <v>198.78</v>
          </cell>
        </row>
        <row r="2509">
          <cell r="A2509" t="str">
            <v/>
          </cell>
        </row>
        <row r="2510">
          <cell r="A2510" t="str">
            <v>18.25.814</v>
          </cell>
          <cell r="B2510" t="str">
            <v>FORNEC. E INSTAL.PROJETOR RETANG., CORPO REFLETOR EM CHAPA ALUMÍNIO ESTAMP.REFORÇ.NAS LATERAIS,C/SUPORTE Q PERM.REGUL.VERT. E HORIZ.,SOQUETE PORCELANA E-40, P/ LÂMPADA VAPOR METÁLICO 400W. REFRATOR EM LENTE DE VIDRO TEMP.,REF.MLE502-EDESA OU SIMILAR.INC.L</v>
          </cell>
          <cell r="C2510" t="str">
            <v>Un</v>
          </cell>
          <cell r="D2510">
            <v>333.58</v>
          </cell>
          <cell r="E2510">
            <v>256.60000000000002</v>
          </cell>
        </row>
        <row r="2511">
          <cell r="A2511" t="str">
            <v/>
          </cell>
        </row>
        <row r="2512">
          <cell r="A2512" t="str">
            <v>18.25.820</v>
          </cell>
          <cell r="B2512" t="str">
            <v>FORNECIMENTO DE PROJETOR, MOD. MLE 508, EDESA OU SIMILAR, PARA LAMPADA VAPOR METALICO ATE 1000 W, INCLUSIVE INSTALACAO.</v>
          </cell>
          <cell r="C2512" t="str">
            <v>Un</v>
          </cell>
          <cell r="D2512">
            <v>1909.76</v>
          </cell>
          <cell r="E2512">
            <v>1469.05</v>
          </cell>
        </row>
        <row r="2513">
          <cell r="A2513" t="str">
            <v/>
          </cell>
        </row>
        <row r="2514">
          <cell r="A2514" t="str">
            <v>18.25.830</v>
          </cell>
          <cell r="B2514" t="str">
            <v>FORNECIMENTO DE PROJETOR, MOD. JET 1000, SIMETRICO MARTELADO, FAELLUCE OU SIMILAR, PARA LAMPADA VAPOR METALICO 1000 W, INCLUSIVE LAMPADA, REATOR AFP UE (ACOPLADO) E INSTALACAO.</v>
          </cell>
          <cell r="C2514" t="str">
            <v>Un</v>
          </cell>
          <cell r="D2514">
            <v>2304.3000000000002</v>
          </cell>
          <cell r="E2514">
            <v>1772.54</v>
          </cell>
        </row>
        <row r="2515">
          <cell r="A2515" t="str">
            <v/>
          </cell>
        </row>
        <row r="2516">
          <cell r="A2516" t="str">
            <v>18.25.840</v>
          </cell>
          <cell r="B2516" t="str">
            <v>FORNECIMENTO DE PROJETOR, MOD. JET 1000 SIMETRICO ESPECULAR, FAELLUCE OU SIMILAR,PARA LAMPADA VAPOR METALICO 1000 W,INCLUSIVE LAMPADA, REATOR AFP, UE (ACOPLADO) E INSTALACAO.</v>
          </cell>
          <cell r="C2516" t="str">
            <v>Un</v>
          </cell>
          <cell r="D2516">
            <v>2304.3000000000002</v>
          </cell>
          <cell r="E2516">
            <v>1772.54</v>
          </cell>
        </row>
        <row r="2517">
          <cell r="A2517" t="str">
            <v/>
          </cell>
        </row>
        <row r="2518">
          <cell r="A2518" t="str">
            <v>18.25.850</v>
          </cell>
          <cell r="B2518" t="str">
            <v>FORNECIMENTO DE PROJETOR, MOD. JET 2000 SIMETRICO MARTELADO, FAELLUCE OU SIMILAR, PARA LAMPADA VAPOR METALICO 2000 W, INCLUSIVE LAMPADA, REATOR AFP UE (ACOPLADO) E INSTALACAO.</v>
          </cell>
          <cell r="C2518" t="str">
            <v>Un</v>
          </cell>
          <cell r="D2518">
            <v>4020.39</v>
          </cell>
          <cell r="E2518">
            <v>3092.61</v>
          </cell>
        </row>
        <row r="2519">
          <cell r="A2519" t="str">
            <v/>
          </cell>
        </row>
        <row r="2520">
          <cell r="A2520" t="str">
            <v>18.25.860</v>
          </cell>
          <cell r="B2520" t="str">
            <v>FORNECIMENTO DE PROJETOR, MOD. JET 2000 SIMETRICO ESPECULAR, FAELLUCE OU SIMILAR,PARA LAMPADA VAPOR METALICO 2000 W,INCLUSIVE LAMPADA, REATOR AFP, UE,(ACOPLADO) E INSTALACAO.</v>
          </cell>
          <cell r="C2520" t="str">
            <v>Un</v>
          </cell>
          <cell r="D2520">
            <v>4020.39</v>
          </cell>
          <cell r="E2520">
            <v>3092.61</v>
          </cell>
        </row>
        <row r="2521">
          <cell r="A2521" t="str">
            <v/>
          </cell>
        </row>
        <row r="2522">
          <cell r="A2522" t="str">
            <v>18.25.943</v>
          </cell>
          <cell r="B2522" t="str">
            <v>FORNECIMENTO E INSTALAÇÃO DE LÂMPADA FLUORESCENTE DE 40W</v>
          </cell>
          <cell r="C2522" t="str">
            <v>Un</v>
          </cell>
          <cell r="D2522">
            <v>4.97</v>
          </cell>
          <cell r="E2522">
            <v>3.83</v>
          </cell>
        </row>
        <row r="2523">
          <cell r="A2523" t="str">
            <v/>
          </cell>
        </row>
        <row r="2524">
          <cell r="A2524" t="str">
            <v>18.25.944</v>
          </cell>
          <cell r="B2524" t="str">
            <v>FORNECIMENTO E INSTALAÇÃO DE TÉRMICO PARA LÂMPADA FLUORESCENTE EM LUMINÁRIA.</v>
          </cell>
          <cell r="C2524" t="str">
            <v>Un</v>
          </cell>
          <cell r="D2524">
            <v>3.67</v>
          </cell>
          <cell r="E2524">
            <v>2.83</v>
          </cell>
        </row>
        <row r="2525">
          <cell r="A2525" t="str">
            <v/>
          </cell>
        </row>
        <row r="2526">
          <cell r="A2526" t="str">
            <v>18.25.945</v>
          </cell>
          <cell r="B2526" t="str">
            <v>FORNECIMENTO E INSTALAÇÃO DE REATOR PARTIDA RAPIDA DUPLO PARA 02 LAMP.FLUORESCENTE 40W-220V, LUMINÁRIA TIPO CALHA DE SOBREPOR.</v>
          </cell>
          <cell r="C2526" t="str">
            <v>Un</v>
          </cell>
          <cell r="D2526">
            <v>55.45</v>
          </cell>
          <cell r="E2526">
            <v>42.66</v>
          </cell>
        </row>
        <row r="2527">
          <cell r="A2527" t="str">
            <v/>
          </cell>
        </row>
        <row r="2528">
          <cell r="A2528" t="str">
            <v>18.25.946</v>
          </cell>
          <cell r="B2528" t="str">
            <v>FORNECIMENTO E INSTALAÇÃO DE REATOR PARTIDA RAPIDA SIMPLES PARA 01 LAMP.FLUORESCENTE 40W-220V, LUMINÁRIA TIPO CALHA DE SOBREPOR.</v>
          </cell>
          <cell r="C2528" t="str">
            <v>Un</v>
          </cell>
          <cell r="D2528">
            <v>36.28</v>
          </cell>
          <cell r="E2528">
            <v>27.91</v>
          </cell>
        </row>
        <row r="2529">
          <cell r="A2529" t="str">
            <v/>
          </cell>
        </row>
        <row r="2530">
          <cell r="A2530" t="str">
            <v>18.25.947</v>
          </cell>
          <cell r="B2530" t="str">
            <v>REINSTALAÇÃO DE LUMINÁRIA FLUORESCENTE COMPLETA, EXISTENTE, DE 2X40W, TIPO CALHA DE SOBREPOR.</v>
          </cell>
          <cell r="C2530" t="str">
            <v>Cj</v>
          </cell>
          <cell r="D2530">
            <v>16.34</v>
          </cell>
          <cell r="E2530">
            <v>12.57</v>
          </cell>
        </row>
        <row r="2531">
          <cell r="A2531" t="str">
            <v/>
          </cell>
        </row>
        <row r="2532">
          <cell r="A2532" t="str">
            <v>18.25.948</v>
          </cell>
          <cell r="B2532" t="str">
            <v>FORNECIMENTO E COLOCAÇÃO DE LÂMPADA DE VAPOR DE MERCÚRIO DE 250W.</v>
          </cell>
          <cell r="C2532" t="str">
            <v>Un</v>
          </cell>
          <cell r="D2532">
            <v>26.61</v>
          </cell>
          <cell r="E2532">
            <v>20.47</v>
          </cell>
        </row>
        <row r="2533">
          <cell r="A2533" t="str">
            <v/>
          </cell>
        </row>
        <row r="2534">
          <cell r="A2534" t="str">
            <v>18.25.949</v>
          </cell>
          <cell r="B2534" t="str">
            <v>FORNECIMENTO E INSTALAÇÃO DE CORRENTE PARA FIXAÇÃO DE LUMINÁRIA, FIO 14BWG, COM ABERTURA DE 1,50 A 3,00CM.</v>
          </cell>
          <cell r="C2534" t="str">
            <v>m</v>
          </cell>
          <cell r="D2534">
            <v>6.72</v>
          </cell>
          <cell r="E2534">
            <v>5.17</v>
          </cell>
        </row>
        <row r="2535">
          <cell r="A2535" t="str">
            <v/>
          </cell>
        </row>
        <row r="2536">
          <cell r="A2536" t="str">
            <v>18.25.950</v>
          </cell>
          <cell r="B2536" t="str">
            <v>FORNECIMENTO E INSTALAÇÃO DE LÂMPADA MISTA DE 500W</v>
          </cell>
          <cell r="C2536" t="str">
            <v>Un</v>
          </cell>
          <cell r="D2536">
            <v>55.35</v>
          </cell>
          <cell r="E2536">
            <v>42.58</v>
          </cell>
        </row>
        <row r="2537">
          <cell r="A2537" t="str">
            <v/>
          </cell>
        </row>
        <row r="2538">
          <cell r="A2538" t="str">
            <v>18.25.951</v>
          </cell>
          <cell r="B2538" t="str">
            <v>FORNECIMENTO E INSTALAÇÃO DE REATOR CONVENCIONAL SIMPLES PARA 01 LÂMPADA FLUORESCENTE DE 40W-220V, 0,5 FATOR DE POTÊNCIA, LUMINÁRIA TIPO CALHA SOBREPOR.</v>
          </cell>
          <cell r="C2538" t="str">
            <v>Un</v>
          </cell>
          <cell r="D2538">
            <v>22.94</v>
          </cell>
          <cell r="E2538">
            <v>17.649999999999999</v>
          </cell>
        </row>
        <row r="2539">
          <cell r="A2539" t="str">
            <v/>
          </cell>
        </row>
        <row r="2540">
          <cell r="A2540" t="str">
            <v>18.25.952</v>
          </cell>
          <cell r="B2540" t="str">
            <v>REINSTALAÇÃO DE LUMINÁRIA  FLUORESCENTE 1 X 40 W(APENAS MÃO DE OBRA)</v>
          </cell>
          <cell r="C2540" t="str">
            <v>Un</v>
          </cell>
          <cell r="D2540">
            <v>14.87</v>
          </cell>
          <cell r="E2540">
            <v>11.44</v>
          </cell>
        </row>
        <row r="2541">
          <cell r="A2541" t="str">
            <v/>
          </cell>
        </row>
        <row r="2542">
          <cell r="A2542" t="str">
            <v>18.25.955</v>
          </cell>
          <cell r="B2542" t="str">
            <v>FORNECIMENTO E INSTALAÇÃO DE RELÊ FOTOCÉLULA PARA LUMINÁRIAS DE 1000W-127/220V.</v>
          </cell>
          <cell r="C2542" t="str">
            <v>Un</v>
          </cell>
          <cell r="D2542">
            <v>49.58</v>
          </cell>
          <cell r="E2542">
            <v>38.14</v>
          </cell>
        </row>
        <row r="2543">
          <cell r="A2543" t="str">
            <v/>
          </cell>
        </row>
        <row r="2544">
          <cell r="A2544" t="str">
            <v>18.26.010</v>
          </cell>
          <cell r="B2544" t="str">
            <v>ASSENTAMENTO DE HASTE DE ATERRAMENTO DE 5/8"X 2.40 M COPPERWELD OU SIMILAR,COM CONECTOR PARALELO E PARAFUSOS (INCLUSIVE O FORNECIMENTO DO MATERIAL).</v>
          </cell>
          <cell r="C2544" t="str">
            <v>UD</v>
          </cell>
          <cell r="D2544">
            <v>55.53</v>
          </cell>
          <cell r="E2544">
            <v>42.72</v>
          </cell>
        </row>
        <row r="2545">
          <cell r="A2545" t="str">
            <v/>
          </cell>
        </row>
        <row r="2546">
          <cell r="A2546" t="str">
            <v>18.26.020</v>
          </cell>
          <cell r="B2546" t="str">
            <v>ASSENTAMENTO DE BENGALA DE PVC RIGIDO DE 3/4 POL. MARCA TIGRE OU SIMILAR, INCLUSIVE RASGO EM ALVENARIA E FORNECIMENTO DO MATERIAL.</v>
          </cell>
          <cell r="C2546" t="str">
            <v>UD</v>
          </cell>
          <cell r="D2546">
            <v>32.869999999999997</v>
          </cell>
          <cell r="E2546">
            <v>25.29</v>
          </cell>
        </row>
        <row r="2547">
          <cell r="A2547" t="str">
            <v/>
          </cell>
        </row>
        <row r="2548">
          <cell r="A2548" t="str">
            <v>18.26.022</v>
          </cell>
          <cell r="B2548" t="str">
            <v>FORNECIMENTO E INSTALAÇÃO DE BENGALA DE PVC RÍGIDO 1 1/2", FAB:TIGRE OU SIMILAR, INCLUSIVE FITA AÇO INOX E FIVELA PARA FIXAÇÃO.</v>
          </cell>
          <cell r="C2548" t="str">
            <v>Un</v>
          </cell>
          <cell r="D2548">
            <v>64.36</v>
          </cell>
          <cell r="E2548">
            <v>49.51</v>
          </cell>
        </row>
        <row r="2549">
          <cell r="A2549" t="str">
            <v/>
          </cell>
        </row>
        <row r="2550">
          <cell r="A2550" t="str">
            <v>18.26.024</v>
          </cell>
          <cell r="B2550" t="str">
            <v>FORNECIMENTO E INSTALAÇÃO DE BENGALA DE PVC RÍGIDO 2", FAB.: TIGRE OU SIMILAR, INCLUSIVE FITA AÇO INOX E FIVELA PARA FIXAÇÃO.</v>
          </cell>
          <cell r="C2550" t="str">
            <v>Un</v>
          </cell>
          <cell r="D2550">
            <v>78.959999999999994</v>
          </cell>
          <cell r="E2550">
            <v>60.74</v>
          </cell>
        </row>
        <row r="2551">
          <cell r="A2551" t="str">
            <v/>
          </cell>
        </row>
        <row r="2552">
          <cell r="A2552" t="str">
            <v>18.26.030</v>
          </cell>
          <cell r="B2552" t="str">
            <v>ASSENTAMENTO DE CHAVE DE BOIA AUTOMATICA,15A, SUPERIOR OU INFERIOR MARCA LENZ OU SIMILAR(INCLUSIVE O FORNECIMENTO DO MATERIAL).</v>
          </cell>
          <cell r="C2552" t="str">
            <v>UD</v>
          </cell>
          <cell r="D2552">
            <v>40.26</v>
          </cell>
          <cell r="E2552">
            <v>30.97</v>
          </cell>
        </row>
        <row r="2553">
          <cell r="A2553" t="str">
            <v/>
          </cell>
        </row>
        <row r="2554">
          <cell r="A2554" t="str">
            <v>18.26.040</v>
          </cell>
          <cell r="B2554" t="str">
            <v>ASSENTAMENTO DE CHAVE REVERSORA BLINDADA 30A, 500 V, ELETROMAR OU SIMILAR,(INCLUSIVE FORNECIMENTO DO MATERIAL).</v>
          </cell>
          <cell r="C2554" t="str">
            <v>UD</v>
          </cell>
          <cell r="D2554">
            <v>133.38999999999999</v>
          </cell>
          <cell r="E2554">
            <v>102.61</v>
          </cell>
        </row>
        <row r="2555">
          <cell r="A2555" t="str">
            <v/>
          </cell>
        </row>
        <row r="2556">
          <cell r="A2556" t="str">
            <v>18.26.045</v>
          </cell>
          <cell r="B2556" t="str">
            <v>ASSENTAMENTO DE CHAVE REVERSORA BLINDADA 30A, 250 V, ELETROMAR OU SIMILAR, INCLUSIVE FORNECIMENTO DO MATERIAL.</v>
          </cell>
          <cell r="C2556" t="str">
            <v>Un</v>
          </cell>
          <cell r="D2556">
            <v>160.9</v>
          </cell>
          <cell r="E2556">
            <v>123.77</v>
          </cell>
        </row>
        <row r="2557">
          <cell r="A2557" t="str">
            <v/>
          </cell>
        </row>
        <row r="2558">
          <cell r="A2558" t="str">
            <v>18.26.050</v>
          </cell>
          <cell r="B2558" t="str">
            <v>ASSENTAMENTO DE CHAVE MAGNETICA GUARDA-MOTOR ATE 7.5 CV, ELETROMAR OU SIMILAR (INCLUSIVE FORNECIMENTO DO MATERIAL ).</v>
          </cell>
          <cell r="C2558" t="str">
            <v>UD</v>
          </cell>
          <cell r="D2558">
            <v>219.19</v>
          </cell>
          <cell r="E2558">
            <v>168.61</v>
          </cell>
        </row>
        <row r="2559">
          <cell r="A2559" t="str">
            <v/>
          </cell>
        </row>
        <row r="2560">
          <cell r="A2560" t="str">
            <v>18.26.060</v>
          </cell>
          <cell r="B2560" t="str">
            <v>ASSENTAMENTO DE CHAVE MAGNETICA DE 2 X 30A PARA COMANDO DE ILUMINACAO PUBLICA, ACIONADA P/ RELE FOTO-ELETRICO NA, 220V, 60HZ, TIPO LUX CONTROL MODELO CIP-F/70, (INCLUSIVE FORNECIMENTO DO MATERIAL).</v>
          </cell>
          <cell r="C2560" t="str">
            <v>UD</v>
          </cell>
          <cell r="D2560">
            <v>455.98</v>
          </cell>
          <cell r="E2560">
            <v>350.76</v>
          </cell>
        </row>
        <row r="2561">
          <cell r="A2561" t="str">
            <v/>
          </cell>
        </row>
        <row r="2562">
          <cell r="A2562" t="str">
            <v>18.27.010</v>
          </cell>
          <cell r="B2562" t="str">
            <v>FORNECIMENTO DE FIO DE COBRE NU,TEMPERA MEIO-DURO,CLASSE 1A,SM-10MM2,PARA UM LANCE DE REDE INCLUSIVE ARMACAO SECUNDARIA B1,ISOLADOR,PARA FUSOS,BRACADEIRA REDONDA DE FERRO GALV. A FOGO,EQUIPAMENTO E INSTALACAO.</v>
          </cell>
          <cell r="C2562" t="str">
            <v>Un</v>
          </cell>
          <cell r="D2562">
            <v>297.32</v>
          </cell>
          <cell r="E2562">
            <v>228.71</v>
          </cell>
        </row>
        <row r="2563">
          <cell r="A2563" t="str">
            <v/>
          </cell>
        </row>
        <row r="2564">
          <cell r="A2564" t="str">
            <v>18.27.011</v>
          </cell>
          <cell r="B2564" t="str">
            <v>FORNECIMENTO DE FIO DE COBRE NU,TEMPERA MEIO-DURO,CLASSE 1A,SM-10MM2 P/ DOIS LANCES DE REDE,INCLUSIVE ARMACAO SECUNDARIA B2,ISOLADORES PARAFUSOS,BRACADEIRA REDONDA DE FERRO GALV. A FOGO,EQUIPAMENTO E INSTALACAO.</v>
          </cell>
          <cell r="C2564" t="str">
            <v>Un</v>
          </cell>
          <cell r="D2564">
            <v>423.51</v>
          </cell>
          <cell r="E2564">
            <v>325.77999999999997</v>
          </cell>
        </row>
        <row r="2565">
          <cell r="A2565" t="str">
            <v/>
          </cell>
        </row>
        <row r="2566">
          <cell r="A2566" t="str">
            <v>18.27.012</v>
          </cell>
          <cell r="B2566" t="str">
            <v>FORNECIMENTO DE FIO DE COBRE NU,TEMPERA MEIO-DURO,CLASSE 1A,SM-10MM2,P/ TRES LANCES DE REDE,INCLUSIVE ARMACAO SECUNDARIA B3,ISOLADORES PARAFUSOS,BRACADEIRAS REDONDAS DE FERRO GALV. A FOGO, EQUIPAMENTO E INSTALACAO.</v>
          </cell>
          <cell r="C2566" t="str">
            <v>Un</v>
          </cell>
          <cell r="D2566">
            <v>651.15</v>
          </cell>
          <cell r="E2566">
            <v>500.89</v>
          </cell>
        </row>
        <row r="2567">
          <cell r="A2567" t="str">
            <v/>
          </cell>
        </row>
        <row r="2568">
          <cell r="A2568" t="str">
            <v>18.27.013</v>
          </cell>
          <cell r="B2568" t="str">
            <v>FORNECIMENTO DE FIO DE COBRE NU,TEMPERA MEIO-DURO,CLASSE 1A,SM-10MM2,PARA QUATRO LANCES DE REDE,INCLUSIVE ARMACAO SECUNDARIA B4,ISOLADORES,PARAFUSOS,BRACADEIRAS REDONDAS DE FERRO GALV. A FOGO,EQUIPAMENTO E INSTALACAO.</v>
          </cell>
          <cell r="C2568" t="str">
            <v>Un</v>
          </cell>
          <cell r="D2568">
            <v>778.71</v>
          </cell>
          <cell r="E2568">
            <v>599.01</v>
          </cell>
        </row>
        <row r="2569">
          <cell r="A2569" t="str">
            <v/>
          </cell>
        </row>
        <row r="2570">
          <cell r="A2570" t="str">
            <v>18.27.014</v>
          </cell>
          <cell r="B2570" t="str">
            <v>FORNECIMENTO DE FIO DE COBRE NU,TEMPERA MEIO-DURO,CLASSE 1A,SM-10MM2,PARA UM LANCE DE REDE INCLUSIVE EQUIPAMENTO E INSTALACAO.</v>
          </cell>
          <cell r="C2570" t="str">
            <v>Un</v>
          </cell>
          <cell r="D2570">
            <v>247.37</v>
          </cell>
          <cell r="E2570">
            <v>190.29</v>
          </cell>
        </row>
        <row r="2571">
          <cell r="A2571" t="str">
            <v/>
          </cell>
        </row>
        <row r="2572">
          <cell r="A2572" t="str">
            <v>18.27.015</v>
          </cell>
          <cell r="B2572" t="str">
            <v>FORNECIMENTO DE FIO DE COBRE NU,TEMPERA MEIO-DURO,CLASSE 1A, SM-10MM2, PARA DOIS LANCES DE REDE,INCLUSIVE EQUIPAMENTO E INSTALACAO.</v>
          </cell>
          <cell r="C2572" t="str">
            <v>Un</v>
          </cell>
          <cell r="D2572">
            <v>364.37</v>
          </cell>
          <cell r="E2572">
            <v>280.29000000000002</v>
          </cell>
        </row>
        <row r="2573">
          <cell r="A2573" t="str">
            <v/>
          </cell>
        </row>
        <row r="2574">
          <cell r="A2574" t="str">
            <v>18.27.016</v>
          </cell>
          <cell r="B2574" t="str">
            <v>FORNECIMENTO DE FIO DE COBRE NU,TEMPERA MEIO-DURO,CLASSE 1A, SM-10MM2, PARA TRES LANCES DE REDE,INCLUSIVE EQUIPAMENTO E INSTALACAO.</v>
          </cell>
          <cell r="C2574" t="str">
            <v>Un</v>
          </cell>
          <cell r="D2574">
            <v>546.54999999999995</v>
          </cell>
          <cell r="E2574">
            <v>420.43</v>
          </cell>
        </row>
        <row r="2575">
          <cell r="A2575" t="str">
            <v/>
          </cell>
        </row>
        <row r="2576">
          <cell r="A2576" t="str">
            <v>18.27.017</v>
          </cell>
          <cell r="B2576" t="str">
            <v>FORNECIMENTO DE FIO DE COBRE NU,TEMPERA MEIO-DURO,CLASSE 1A,SM-10MM2,PARA QUATRO LANCES DE REDE,INCLUSIVE EQUIPAMENTO E INSTALACAO.</v>
          </cell>
          <cell r="C2576" t="str">
            <v>Un</v>
          </cell>
          <cell r="D2576">
            <v>663.55</v>
          </cell>
          <cell r="E2576">
            <v>510.43</v>
          </cell>
        </row>
        <row r="2577">
          <cell r="A2577" t="str">
            <v/>
          </cell>
        </row>
        <row r="2578">
          <cell r="A2578" t="str">
            <v>18.27.018</v>
          </cell>
          <cell r="B2578" t="str">
            <v>FORNECIMENTO DE FIO DE COBRE NU,TEMPERA MEIO-DURO,CLASSE 1A,SM-16MM2,PARA UM LANCE DE REDE INCLUSIVE ARMACAO SECUNDARIA B1, ISOLADOR, PARAFUSOS, BRACADEIRA REDONDA DE FERRO GALV. A FOGO, EQUIPAMENTO E INSTALACAO.</v>
          </cell>
          <cell r="C2578" t="str">
            <v>Un</v>
          </cell>
          <cell r="D2578">
            <v>379.34</v>
          </cell>
          <cell r="E2578">
            <v>291.8</v>
          </cell>
        </row>
        <row r="2579">
          <cell r="A2579" t="str">
            <v/>
          </cell>
        </row>
        <row r="2580">
          <cell r="A2580" t="str">
            <v>18.27.019</v>
          </cell>
          <cell r="B2580" t="str">
            <v>FORNECIMENTO DE FIO DE COBRE NU,TEMPERA MEIO-DURO,CLASSE 1A, SM-16MM2, PARA DOIS LANCES DE REDE,INCLUSIVE ARMACAO SECUNDARIA B2, ISOLADORES, PARAFUSOS, BRACADEIRA REDONDA DE FERRO GALV. A FOGO, EQUIPAMENTO E INSTALACAO.</v>
          </cell>
          <cell r="C2580" t="str">
            <v>Un</v>
          </cell>
          <cell r="D2580">
            <v>587.54</v>
          </cell>
          <cell r="E2580">
            <v>451.96</v>
          </cell>
        </row>
        <row r="2581">
          <cell r="A2581" t="str">
            <v/>
          </cell>
        </row>
        <row r="2582">
          <cell r="A2582" t="str">
            <v>18.27.020</v>
          </cell>
          <cell r="B2582" t="str">
            <v>FORNECIMENTO DE FIO DE COBRE NU,TEMPERA MEIO-DURO,CLASSE 1A, SM-16MM2, PARA TRES LANCES DE REDE,INCLUSIVE ARMACAO SECUNDARIA B3, ISOLADORES, PARAFUSOS, BRACADEIRAS REDONDAS DE FERRO GALV. A FOGO, EQUIPAMENTO E INSTALACAO.</v>
          </cell>
          <cell r="C2582" t="str">
            <v>Un</v>
          </cell>
          <cell r="D2582">
            <v>897.2</v>
          </cell>
          <cell r="E2582">
            <v>690.16</v>
          </cell>
        </row>
        <row r="2583">
          <cell r="A2583" t="str">
            <v/>
          </cell>
        </row>
        <row r="2584">
          <cell r="A2584" t="str">
            <v>18.27.021</v>
          </cell>
          <cell r="B2584" t="str">
            <v>FORNECIMENTO DE FIO DE COBRE NU,TEMPERA MEIO-DURO,CLASSE 1A,SM-16MM2,PARA QUATRO LANCES DE REDE,INCLUSIVE ARMACAO SECUNDARIA B4, ISOLADORES, PARAFUSOS, BRACADEIRAS REDONDAS DE FERRO GALV. A FOGO, EQUIPAMENTO E INSTALACAO.</v>
          </cell>
          <cell r="C2584" t="str">
            <v>Un</v>
          </cell>
          <cell r="D2584">
            <v>1106.78</v>
          </cell>
          <cell r="E2584">
            <v>851.37</v>
          </cell>
        </row>
        <row r="2585">
          <cell r="A2585" t="str">
            <v/>
          </cell>
        </row>
        <row r="2586">
          <cell r="A2586" t="str">
            <v>18.27.022</v>
          </cell>
          <cell r="B2586" t="str">
            <v>FORNECIMENTO DE FIO DE COBRE NU,TEMPERA MEIO-DURO,CLASSE 1A,SM-16MM2,PARA UM LANCE DE REDE INCLUSIVE EQUIPAMENTO E INSTALACAO.</v>
          </cell>
          <cell r="C2586" t="str">
            <v>Un</v>
          </cell>
          <cell r="D2586">
            <v>329.39</v>
          </cell>
          <cell r="E2586">
            <v>253.38</v>
          </cell>
        </row>
        <row r="2587">
          <cell r="A2587" t="str">
            <v/>
          </cell>
        </row>
        <row r="2588">
          <cell r="A2588" t="str">
            <v>18.27.023</v>
          </cell>
          <cell r="B2588" t="str">
            <v>FORNECIMENTO DE FIO DE COBRE NU,TEMPERA MEIO-DURO,CLASSE 1A, SM-16MM2,PARA DOIS LANCES DE REDE,INCLUSIVE EQUIPAMENTO E INSTALACAO.</v>
          </cell>
          <cell r="C2588" t="str">
            <v>Un</v>
          </cell>
          <cell r="D2588">
            <v>528.41</v>
          </cell>
          <cell r="E2588">
            <v>406.47</v>
          </cell>
        </row>
        <row r="2589">
          <cell r="A2589" t="str">
            <v/>
          </cell>
        </row>
        <row r="2590">
          <cell r="A2590" t="str">
            <v>18.27.024</v>
          </cell>
          <cell r="B2590" t="str">
            <v>FORNECIMENTO DE FIO DE COBRE NU,TEMPERA MEIO-DURO,CLASSE 1A, SM-16MM2, PARA TRES LANCES DE REDE,INCLUSIVE EQUIPAMENTO E INSTALACAO.</v>
          </cell>
          <cell r="C2590" t="str">
            <v>Un</v>
          </cell>
          <cell r="D2590">
            <v>792.61</v>
          </cell>
          <cell r="E2590">
            <v>609.70000000000005</v>
          </cell>
        </row>
        <row r="2591">
          <cell r="A2591" t="str">
            <v/>
          </cell>
        </row>
        <row r="2592">
          <cell r="A2592" t="str">
            <v>18.27.025</v>
          </cell>
          <cell r="B2592" t="str">
            <v>FORNECIMENTO DE FIO DE COBRE NU,TEMPERA MEIO-DURO,CLASSE 1A,SM-16MM2,PARA QUATRO LANCES DE REDE,INCLUSIVE EQUIPAMENTO E INSTALACAO.</v>
          </cell>
          <cell r="C2592" t="str">
            <v>Un</v>
          </cell>
          <cell r="D2592">
            <v>991.62</v>
          </cell>
          <cell r="E2592">
            <v>762.79</v>
          </cell>
        </row>
        <row r="2593">
          <cell r="A2593" t="str">
            <v/>
          </cell>
        </row>
        <row r="2594">
          <cell r="A2594" t="str">
            <v>18.27.026</v>
          </cell>
          <cell r="B2594" t="str">
            <v>FORNECIMENTO DE CABO DE ALUMINIO COM ALMA DE ACO 10 MM2 P/ UM LANCE DE REDE, INCLUSIVE ARMACAO SECUNDARIA B1, ISOLADOR, PARAFUSOS, BRACADEIRA REDONDA FERRO GALV. A FOGO, EQUIPAMENTO E INSTALACAO.</v>
          </cell>
          <cell r="C2594" t="str">
            <v>Un</v>
          </cell>
          <cell r="D2594">
            <v>284.32</v>
          </cell>
          <cell r="E2594">
            <v>218.71</v>
          </cell>
        </row>
        <row r="2595">
          <cell r="A2595" t="str">
            <v/>
          </cell>
        </row>
        <row r="2596">
          <cell r="A2596" t="str">
            <v>18.27.027</v>
          </cell>
          <cell r="B2596" t="str">
            <v>FORNECIMENTO DE CABO DE ALUMINIO COM ALMA DE ACO 10 MM2 P/ DOIS LANCES DE REDE, INCLUSIVE ARMACAO SECUNDARIA B2, ISOLADORES, PARAFUSOS BRACADEIRA REDONDA DE FERRO GALV. A FOGO, EQUIPAMENTO E INSTALACAO.</v>
          </cell>
          <cell r="C2596" t="str">
            <v>Un</v>
          </cell>
          <cell r="D2596">
            <v>397.51</v>
          </cell>
          <cell r="E2596">
            <v>305.77999999999997</v>
          </cell>
        </row>
        <row r="2597">
          <cell r="A2597" t="str">
            <v/>
          </cell>
        </row>
        <row r="2598">
          <cell r="A2598" t="str">
            <v>18.27.028</v>
          </cell>
          <cell r="B2598" t="str">
            <v>FORNECIMENTO DE CABO DE ALUMINIO COM ALMA DE ACO 10 MM2 P/ TRES LANCES DE REDE, INCLUSIVE ARMACAO SECUNDARIA B3, ISOLADORES, PARAFUSOS, BRACADEIRAS REDONDAS DE FERRO GALV. A FOGO, EQUIPAMENTO E INSTALACAO.</v>
          </cell>
          <cell r="C2598" t="str">
            <v>Un</v>
          </cell>
          <cell r="D2598">
            <v>612.15</v>
          </cell>
          <cell r="E2598">
            <v>470.89</v>
          </cell>
        </row>
        <row r="2599">
          <cell r="A2599" t="str">
            <v/>
          </cell>
        </row>
        <row r="2600">
          <cell r="A2600" t="str">
            <v>18.27.029</v>
          </cell>
          <cell r="B2600" t="str">
            <v>FORNECIMENTO DE CABO DE ALUMINIO COM ALMA DE ACO 10 MM2 P/ QUATRO LANCES DE REDE, INCLUSIVE ARMACAO SECUNDARIA B4, ISOLADORES, PARAFUSOS, BRACADEIRAS REDONDAS DE FERRO GALV. A FOGO, EQUIPAMENTO E INSTALACAO.</v>
          </cell>
          <cell r="C2600" t="str">
            <v>Un</v>
          </cell>
          <cell r="D2600">
            <v>726.71</v>
          </cell>
          <cell r="E2600">
            <v>559.01</v>
          </cell>
        </row>
        <row r="2601">
          <cell r="A2601" t="str">
            <v/>
          </cell>
        </row>
        <row r="2602">
          <cell r="A2602" t="str">
            <v>18.27.030</v>
          </cell>
          <cell r="B2602" t="str">
            <v>FORNECIMENTO DE CABO DE ALUMINIO COM ALMA DE ACO 10 MM2 P/ UM LANCE DE REDE,INCLUSIVE EQUIPAMENTO E INSTALACAO.</v>
          </cell>
          <cell r="C2602" t="str">
            <v>Un</v>
          </cell>
          <cell r="D2602">
            <v>234.37</v>
          </cell>
          <cell r="E2602">
            <v>180.29</v>
          </cell>
        </row>
        <row r="2603">
          <cell r="A2603" t="str">
            <v/>
          </cell>
        </row>
        <row r="2604">
          <cell r="A2604" t="str">
            <v>18.27.031</v>
          </cell>
          <cell r="B2604" t="str">
            <v>FORNECIMENTO DE CABO DE ALUMINIO COM ALMA DE ACO 10 MM2 P/ DOIS LANCES DE REDE, INCLUSIVE EQUIPAMENTO E INSTALACAO.</v>
          </cell>
          <cell r="C2604" t="str">
            <v>Un</v>
          </cell>
          <cell r="D2604">
            <v>338.37</v>
          </cell>
          <cell r="E2604">
            <v>260.29000000000002</v>
          </cell>
        </row>
        <row r="2605">
          <cell r="A2605" t="str">
            <v/>
          </cell>
        </row>
        <row r="2606">
          <cell r="A2606" t="str">
            <v>18.27.032</v>
          </cell>
          <cell r="B2606" t="str">
            <v>FORNECIMENTO DE CABO DE ALUMINIO COM ALMA DE ACO 10 MM2 P/ TRES LANCES DE REDE, INCLUSIVE EQUIPAMENTO E INSTALACAO.</v>
          </cell>
          <cell r="C2606" t="str">
            <v>Un</v>
          </cell>
          <cell r="D2606">
            <v>507.55</v>
          </cell>
          <cell r="E2606">
            <v>390.43</v>
          </cell>
        </row>
        <row r="2607">
          <cell r="A2607" t="str">
            <v/>
          </cell>
        </row>
        <row r="2608">
          <cell r="A2608" t="str">
            <v>18.27.033</v>
          </cell>
          <cell r="B2608" t="str">
            <v>FORNECIMENTO DE CABO DE ALUMINIO COM ALMA DE ACO 10 MM2 P/ QUATRO LANCES DE REDE, INCLUSIVE EQUIPAMENTO E INSTALACAO.</v>
          </cell>
          <cell r="C2608" t="str">
            <v>Un</v>
          </cell>
          <cell r="D2608">
            <v>611.54999999999995</v>
          </cell>
          <cell r="E2608">
            <v>470.43</v>
          </cell>
        </row>
        <row r="2609">
          <cell r="A2609" t="str">
            <v/>
          </cell>
        </row>
        <row r="2610">
          <cell r="A2610" t="str">
            <v>18.27.034</v>
          </cell>
          <cell r="B2610" t="str">
            <v>FORNECIMENTO DE CABO DE ALUMINIO COM ALMA DE ACO 16 MM2 P/ UM LANCE DE REDE,INCLUSIVE ARMACAO SECUNDARIA B1,ISOLADOR,PARAFUSOS,BRACADEIRA REDONDA DE FERRO GALV. A FOGO, EQUIPAMENTO E INSTALACAO.</v>
          </cell>
          <cell r="C2610" t="str">
            <v>Un</v>
          </cell>
          <cell r="D2610">
            <v>312.85000000000002</v>
          </cell>
          <cell r="E2610">
            <v>240.66</v>
          </cell>
        </row>
        <row r="2611">
          <cell r="A2611" t="str">
            <v/>
          </cell>
        </row>
        <row r="2612">
          <cell r="A2612" t="str">
            <v>18.27.035</v>
          </cell>
          <cell r="B2612" t="str">
            <v>FORNECIMENTO DE CABO DE ALUMINIO COM ALMA DE ACO 16 MM2 P/ DOIS LANCES DE REDE, INCLUSIVE ARMACAO SECUNDARIA B2, ISOLADORES, PARAFUSOS, BRACADEIRA REDONDA DE FERRO GALV. A FOGO, EQUIPAMENTO E INSTALACAO.</v>
          </cell>
          <cell r="C2612" t="str">
            <v>Un</v>
          </cell>
          <cell r="D2612">
            <v>454.58</v>
          </cell>
          <cell r="E2612">
            <v>349.68</v>
          </cell>
        </row>
        <row r="2613">
          <cell r="A2613" t="str">
            <v/>
          </cell>
        </row>
        <row r="2614">
          <cell r="A2614" t="str">
            <v>18.27.036</v>
          </cell>
          <cell r="B2614" t="str">
            <v>FORNECIMENTO DE CABO DE ALUMINIO COM ALMA DE ACO 16 MM2 P/ TRES LANCES DE REDE, INCLUSIVE ARMACAO SECUNDARIA B3, ISOLADORES, PARAFUSOS, BRACADEIRAS REDONDAS DE FERRO GALV. A FOGO, EQUIPAMENTO E INSTALACAO.</v>
          </cell>
          <cell r="C2614" t="str">
            <v>Un</v>
          </cell>
          <cell r="D2614">
            <v>697.76</v>
          </cell>
          <cell r="E2614">
            <v>536.74</v>
          </cell>
        </row>
        <row r="2615">
          <cell r="A2615" t="str">
            <v/>
          </cell>
        </row>
        <row r="2616">
          <cell r="A2616" t="str">
            <v>18.27.037</v>
          </cell>
          <cell r="B2616" t="str">
            <v>FORNECIMENTO DE CABO DE ALUMINIO COM ALMA DE ACO 16 MM2 P/ QUATRO LANCES DE REDE, INCLUSIVE ARMACAO SECUNDARIA B4,ISOLADORES,PARAFUSOS BRACADEIRAS REDONDAS DE FERRO GALV. A FOGO, EQUIPAMENTO E INSTALACAO.</v>
          </cell>
          <cell r="C2616" t="str">
            <v>Un</v>
          </cell>
          <cell r="D2616">
            <v>840.85</v>
          </cell>
          <cell r="E2616">
            <v>646.80999999999995</v>
          </cell>
        </row>
        <row r="2617">
          <cell r="A2617" t="str">
            <v/>
          </cell>
        </row>
        <row r="2618">
          <cell r="A2618" t="str">
            <v>18.27.038</v>
          </cell>
          <cell r="B2618" t="str">
            <v>FORNECIMENTO DE CABO DE ALUMINIO COM ALMA DE ACO 16MM2 PARA UM LANCE DE REDE, INCLUSIVE EQUIPAMENTO E INSTALACAO.</v>
          </cell>
          <cell r="C2618" t="str">
            <v>Un</v>
          </cell>
          <cell r="D2618">
            <v>262.91000000000003</v>
          </cell>
          <cell r="E2618">
            <v>202.24</v>
          </cell>
        </row>
        <row r="2619">
          <cell r="A2619" t="str">
            <v/>
          </cell>
        </row>
        <row r="2620">
          <cell r="A2620" t="str">
            <v>18.27.039</v>
          </cell>
          <cell r="B2620" t="str">
            <v>FORNECIMENTO DE CABO DE ALUMINIO COM ALMA DE ACO 16MM2 PARA DOIS LANCES DE REDE, INCLUSIVE EQUIPAMENTO E INSTALACAO.</v>
          </cell>
          <cell r="C2620" t="str">
            <v>Un</v>
          </cell>
          <cell r="D2620">
            <v>395.44</v>
          </cell>
          <cell r="E2620">
            <v>304.19</v>
          </cell>
        </row>
        <row r="2621">
          <cell r="A2621" t="str">
            <v/>
          </cell>
        </row>
        <row r="2622">
          <cell r="A2622" t="str">
            <v>18.27.040</v>
          </cell>
          <cell r="B2622" t="str">
            <v>FORNECIMENTO DE CABO DE ALUMINIO COM ALMA DE ACO 16MM2 PARA TRES LANCES DE REDE, INCLUSIVE EQUIPAMENTO E INSTALACAO.</v>
          </cell>
          <cell r="C2622" t="str">
            <v>Un</v>
          </cell>
          <cell r="D2622">
            <v>593.16</v>
          </cell>
          <cell r="E2622">
            <v>456.28</v>
          </cell>
        </row>
        <row r="2623">
          <cell r="A2623" t="str">
            <v/>
          </cell>
        </row>
        <row r="2624">
          <cell r="A2624" t="str">
            <v>18.27.041</v>
          </cell>
          <cell r="B2624" t="str">
            <v>FORNECIMENTO DE CABO DE ALUMINIO COM ALMA DE ACO 16 MM2 PARA QUATRO LANCES DE REDE, INCLUSIVE EQUIPAMENTO E INSTALACAO.</v>
          </cell>
          <cell r="C2624" t="str">
            <v>Un</v>
          </cell>
          <cell r="D2624">
            <v>725.69</v>
          </cell>
          <cell r="E2624">
            <v>558.23</v>
          </cell>
        </row>
        <row r="2625">
          <cell r="A2625" t="str">
            <v/>
          </cell>
        </row>
        <row r="2626">
          <cell r="A2626" t="str">
            <v>18.27.042</v>
          </cell>
          <cell r="B2626" t="str">
            <v>FORNECIMENTO DE CABO DE COBRE, ENCORDOAMENTO CLASSE 2,ISOLAMENTO DE PVC 70 C,TIPO BWF,750V FOREPLAST OU SIMILAR,SM-6MM2,PARA UM LANCE DE REDE,INCLUSIVE ARMACAO SECUNDARIA B1,ISOLADOR PARAFUSOS,BRACADEIRA REDONDA DE FERRO GALV. A FOGO,EQUIPAMENTO E INSTALA</v>
          </cell>
          <cell r="C2626" t="str">
            <v>Un</v>
          </cell>
          <cell r="D2626">
            <v>326.57</v>
          </cell>
          <cell r="E2626">
            <v>251.21</v>
          </cell>
        </row>
        <row r="2627">
          <cell r="A2627" t="str">
            <v/>
          </cell>
        </row>
        <row r="2628">
          <cell r="A2628" t="str">
            <v>18.27.043</v>
          </cell>
          <cell r="B2628" t="str">
            <v>FORNECIMENTO DE CABO DE COBRE, ENCORDOAMENTO CLASSE 2,ISOLAMENTO DE PVC 70 C,TIPO BWF,750V FOREPLAST OU SIMILAR,SM-6MM2,PARA DOIS LANCES DE REDE,INCLUSIVE ARMACAO SECUNDARIA B2,ISOLADORES, PARAFUSOS, BRACADEIRA REDONDA DE FERRO GALV. A FOGO,EQUIPAMENTO E</v>
          </cell>
          <cell r="C2628" t="str">
            <v>Un</v>
          </cell>
          <cell r="D2628">
            <v>482.01</v>
          </cell>
          <cell r="E2628">
            <v>370.78</v>
          </cell>
        </row>
        <row r="2629">
          <cell r="A2629" t="str">
            <v/>
          </cell>
        </row>
        <row r="2630">
          <cell r="A2630" t="str">
            <v>18.27.044</v>
          </cell>
          <cell r="B2630" t="str">
            <v>FORNECIMENTO DE CABO DE COBRE, ENCORDOAMENTO CLASSE 2,ISOLAMENTO DE PVC 70 C,TIPO BWF,750V FOREPLAST OU SIMILAR,SM-6MM2,PARA TRES LANCES DE REDE,INCLUSIVE ARMACAO SECUNDARIA B3,ISOLA DORES,PARAFUSOS,BRACADEIRAS REDONDAS DE FERRO GALV. A FOGO,EQUIPAMENTO E</v>
          </cell>
          <cell r="C2630" t="str">
            <v>Un</v>
          </cell>
          <cell r="D2630">
            <v>738.9</v>
          </cell>
          <cell r="E2630">
            <v>568.39</v>
          </cell>
        </row>
        <row r="2631">
          <cell r="A2631" t="str">
            <v/>
          </cell>
        </row>
        <row r="2632">
          <cell r="A2632" t="str">
            <v>18.27.045</v>
          </cell>
          <cell r="B2632" t="str">
            <v>FORNECIMENTO DE CABO DE COBRE, ENCORDOAMENTO CLASSE 2,ISOLAMENTO DE PVC 70 C,TIPO BWF,750V FOREPLAST OU SIMILAR,SM-6MM2,PARA QUATRO LANCES DE REDE, INCLUSIVE ARMACAO SECUNDARIA B4, ISOLADORES,PARAFUSOS, BRACADEIRAS REDONDAS DE FERRO GALV. A FOGO,EQUIPAMEN</v>
          </cell>
          <cell r="C2632" t="str">
            <v>Un</v>
          </cell>
          <cell r="D2632">
            <v>895.71</v>
          </cell>
          <cell r="E2632">
            <v>689.01</v>
          </cell>
        </row>
        <row r="2633">
          <cell r="A2633" t="str">
            <v/>
          </cell>
        </row>
        <row r="2634">
          <cell r="A2634" t="str">
            <v>18.27.046</v>
          </cell>
          <cell r="B2634" t="str">
            <v>FORNECIMENTO DE CABO DE COBRE, ENCORDOAMENTO CLASSE 2,ISOLAMENTO DE PVC 70 C,TIPO BWF,750V FOREPLAST OU SIMILAR,SM-6MM2,PARA UM LANCE DE REDE,INCLUSIVE EQUIPAMENTO E INSTALACAO.</v>
          </cell>
          <cell r="C2634" t="str">
            <v>Un</v>
          </cell>
          <cell r="D2634">
            <v>276.62</v>
          </cell>
          <cell r="E2634">
            <v>212.79</v>
          </cell>
        </row>
        <row r="2635">
          <cell r="A2635" t="str">
            <v/>
          </cell>
        </row>
        <row r="2636">
          <cell r="A2636" t="str">
            <v>18.27.047</v>
          </cell>
          <cell r="B2636" t="str">
            <v>FORNECIMENTO DE CABO DE COBRE, ENCORDOAMENTO CLASSE 2,ISOLAMENTO DE PVC 70 C,TIPO BWF,750V FOREPLAST OU SIMILAR, SM-6MM2, PARA DOIS LANCES DE REDE,INCLUSIVE EQUIPAMENTO E INSTALACAO.</v>
          </cell>
          <cell r="C2636" t="str">
            <v>Un</v>
          </cell>
          <cell r="D2636">
            <v>422.87</v>
          </cell>
          <cell r="E2636">
            <v>325.29000000000002</v>
          </cell>
        </row>
        <row r="2637">
          <cell r="A2637" t="str">
            <v/>
          </cell>
        </row>
        <row r="2638">
          <cell r="A2638" t="str">
            <v>18.27.048</v>
          </cell>
          <cell r="B2638" t="str">
            <v>FORNECIMENTO DE CABO DE COBRE, ENCORDOAMENTO CLASSE 2,ISOLAMENTO DE PVC 70 C,TIPO BWF,750V FOREPLAST OU SIMILAR, SM-6MM2, PARA TRES LANCES DE REDE,INCLUSIVE EQUIPAMENTO E INSTALACAO.</v>
          </cell>
          <cell r="C2638" t="str">
            <v>Un</v>
          </cell>
          <cell r="D2638">
            <v>634.29999999999995</v>
          </cell>
          <cell r="E2638">
            <v>487.93</v>
          </cell>
        </row>
        <row r="2639">
          <cell r="A2639" t="str">
            <v/>
          </cell>
        </row>
        <row r="2640">
          <cell r="A2640" t="str">
            <v>18.27.049</v>
          </cell>
          <cell r="B2640" t="str">
            <v>FORNECIMENTO DE CABO DE COBRE, ENCORDOAMENTO CLASSE 2.ISOLAMENTO DE PVC 70 C,TIPO BWF,750V FOREPLAST OU SIMILAR, SM-6MM2, PARA QUATRO LANCES DE REDE, INCLUSIVE EQUIPAMENTO E INSTALAÇÃO.</v>
          </cell>
          <cell r="C2640" t="str">
            <v>Un</v>
          </cell>
          <cell r="D2640">
            <v>780.55</v>
          </cell>
          <cell r="E2640">
            <v>600.42999999999995</v>
          </cell>
        </row>
        <row r="2641">
          <cell r="A2641" t="str">
            <v/>
          </cell>
        </row>
        <row r="2642">
          <cell r="A2642" t="str">
            <v>18.27.050</v>
          </cell>
          <cell r="B2642" t="str">
            <v>FORNECIMENTO DE CABO DE COBRE, ENCORDOAMENTO CLASSE 2,ISOLAMENTO DE PVC 70 C,TIPO BWF,750V FOREPLAST OU SIMILAR, SM-10MM2, PARA UM LANCE DE REDE,INCLUSIVE ARMACAO SECUNDARIA B1,ISOLADOR, PARAFUSOS, BRACADEIRA REDONDA DE FERRO GALV. A FOGO,EQUIPAMENTO E IN</v>
          </cell>
          <cell r="C2642" t="str">
            <v>Un</v>
          </cell>
          <cell r="D2642">
            <v>492.71</v>
          </cell>
          <cell r="E2642">
            <v>379.01</v>
          </cell>
        </row>
        <row r="2643">
          <cell r="A2643" t="str">
            <v/>
          </cell>
        </row>
        <row r="2644">
          <cell r="A2644" t="str">
            <v>18.27.051</v>
          </cell>
          <cell r="B2644" t="str">
            <v>FORNECIMENTO DE CABO DE COBRE, ENCORDOAMENTO CLASSE 2,ISOLAMENTO DE PVC 70 C,TIPO BWF,750V FOREPLAST OU SIMILAR, SM-10MM2, PARA DOIS LANCES DE REDE, INCLUSIVE ARMACAO SECUNDARIA B2, ISOLADORES, PARAFUSOS, BRACADEIRA REDONDA DE FERRO GALV. A FOGO,EQUIPAMEN</v>
          </cell>
          <cell r="C2644" t="str">
            <v>Un</v>
          </cell>
          <cell r="D2644">
            <v>814.29</v>
          </cell>
          <cell r="E2644">
            <v>626.38</v>
          </cell>
        </row>
        <row r="2645">
          <cell r="A2645" t="str">
            <v/>
          </cell>
        </row>
        <row r="2646">
          <cell r="A2646" t="str">
            <v>18.27.052</v>
          </cell>
          <cell r="B2646" t="str">
            <v>FORNECIMENTO DE CABO DE COBRE, ENCORDOAMENTO CLASSE 2,ISOLAMENTO DE PVC 70 C,TIPO BWF,750V FOREPLAST OU SIMILAR, SM-10MM2, PARA TRES LANCES DE REDE, INCLUSIVE ARMACAO SECUNDARIA B3, ISOLADORES, PARAFUSOS,BRACADEIRAS REDONDAS DE FERRO GALV. A FOGO,EQUIPAME</v>
          </cell>
          <cell r="C2646" t="str">
            <v>Un</v>
          </cell>
          <cell r="D2646">
            <v>1237.32</v>
          </cell>
          <cell r="E2646">
            <v>951.79</v>
          </cell>
        </row>
        <row r="2647">
          <cell r="A2647" t="str">
            <v/>
          </cell>
        </row>
        <row r="2648">
          <cell r="A2648" t="str">
            <v>18.27.053</v>
          </cell>
          <cell r="B2648" t="str">
            <v>FORNECIMENTO DE CABO DE COBRE, ENCORDOAMENTO CLASSE 2,ISOLAMENTO DE PVC 70 C,TIPO BWF,750V FOREPLAST OU SIMILAR, SM-10MM2, PARA QUATRO LANCES DE REDE, INCLUSIVE ARMACAO SECUNDARIA B4, ISOLADORES, PARAFUSOS,BRACADEIRAS REDONDAS DE FERRO GALV. A FOGO,EQUIPA</v>
          </cell>
          <cell r="C2648" t="str">
            <v>Un</v>
          </cell>
          <cell r="D2648">
            <v>1560.27</v>
          </cell>
          <cell r="E2648">
            <v>1200.21</v>
          </cell>
        </row>
        <row r="2649">
          <cell r="A2649" t="str">
            <v/>
          </cell>
        </row>
        <row r="2650">
          <cell r="A2650" t="str">
            <v>18.27.054</v>
          </cell>
          <cell r="B2650" t="str">
            <v>FORNECIMENTO DE CABO DE COBRE, ENCORDOAMENTO CLASSE 2,ISOLAMENTO DE PVC 70 C,TIPO BWF,750V FOREPLAST OU SIMILAR, SM-10MM2, PARA UM LANCE DE REDE, INCLUSIVE EQUIPAMENTO E INSTALACAO.</v>
          </cell>
          <cell r="C2650" t="str">
            <v>Un</v>
          </cell>
          <cell r="D2650">
            <v>442.76</v>
          </cell>
          <cell r="E2650">
            <v>340.59</v>
          </cell>
        </row>
        <row r="2651">
          <cell r="A2651" t="str">
            <v/>
          </cell>
        </row>
        <row r="2652">
          <cell r="A2652" t="str">
            <v>18.27.055</v>
          </cell>
          <cell r="B2652" t="str">
            <v>FORNECIMENTO DE CABO DE COBRE, ENCORDOAMENTO CLASSE 2,ISOLAMENTO DE PVC 70 C,TIPO BWF,750V FOREPLAST OU SIMILAR, SM-10MM2, PARA DOIS LANCES DE REDE, INCLUSIVE EQUIPAMENTO E INSTALACAO.</v>
          </cell>
          <cell r="C2652" t="str">
            <v>Un</v>
          </cell>
          <cell r="D2652">
            <v>755.15</v>
          </cell>
          <cell r="E2652">
            <v>580.89</v>
          </cell>
        </row>
        <row r="2653">
          <cell r="A2653" t="str">
            <v/>
          </cell>
        </row>
        <row r="2654">
          <cell r="A2654" t="str">
            <v>18.27.056</v>
          </cell>
          <cell r="B2654" t="str">
            <v>FORNECIMENTO DE CABO DE COBRE, ENCORDOAMENTO CLASSE 2,ISOLAMENTO DE PVC 70 C,TIPO BWF,750V FOREPLAST OU SIMILAR, SM-10MM2, PARA TRES LANCES DE REDE, INCLUSIVE EQUIPAMENTO E INSTALACAO.</v>
          </cell>
          <cell r="C2654" t="str">
            <v>Un</v>
          </cell>
          <cell r="D2654">
            <v>1132.72</v>
          </cell>
          <cell r="E2654">
            <v>871.33</v>
          </cell>
        </row>
        <row r="2655">
          <cell r="A2655" t="str">
            <v/>
          </cell>
        </row>
        <row r="2656">
          <cell r="A2656" t="str">
            <v>18.27.057</v>
          </cell>
          <cell r="B2656" t="str">
            <v>FORNECIMENTO DE CABO DE COBRE, ENCORDOAMENTO CLASSE 2,ISOLAMENTO DE PVC 70 C,TIPO BWF,750V FOREPLAST OU SIMILAR, SM-10MM2, PARA QUATRO LANCES DE REDE, INCLUSIVE EQUIPAMENTO E INSTALACAO.</v>
          </cell>
          <cell r="C2656" t="str">
            <v>Un</v>
          </cell>
          <cell r="D2656">
            <v>1445.11</v>
          </cell>
          <cell r="E2656">
            <v>1111.6300000000001</v>
          </cell>
        </row>
        <row r="2657">
          <cell r="A2657" t="str">
            <v/>
          </cell>
        </row>
        <row r="2658">
          <cell r="A2658" t="str">
            <v>18.27.058</v>
          </cell>
          <cell r="B2658" t="str">
            <v>FORNECIMENTO DE CABO DE COBRE, ENCORDOAMENTO CLASSE 2,ISOLAMENTO DE PVC 70 C,TIPO BWF,750V FOREPLAST OU SIMILAR, SM-16MM2, PARA UM LANCE DE REDE,INCLUSIVE ARMACAO SECUNDARIA B1,ISOLADOR, PARAFUSOS, BRACADEIRA REDONDA DE FERRO GALV. A FOGO,EQUIPAMENTO E IN</v>
          </cell>
          <cell r="C2658" t="str">
            <v>Un</v>
          </cell>
          <cell r="D2658">
            <v>637.20000000000005</v>
          </cell>
          <cell r="E2658">
            <v>490.16</v>
          </cell>
        </row>
        <row r="2659">
          <cell r="A2659" t="str">
            <v/>
          </cell>
        </row>
        <row r="2660">
          <cell r="A2660" t="str">
            <v>18.27.059</v>
          </cell>
          <cell r="B2660" t="str">
            <v>FORNECIMENTO DE CABO DE COBRE, ENCORDOAMENTO CLASSE 2,ISOLAMENTO DE PVC 70 C,TIPO BWF,750V FOREPLAST OU SIMILAR, SM-16MM2, PARA DOIS LANCES DE REDE, INCLUSIVE ARMACAO SECUNDARIA B2 ISOLADORES, PARAFUSOS, BRACADEIRA REDONDA DE FERRO GALV. A FOGO,EQUIPAMENT</v>
          </cell>
          <cell r="C2660" t="str">
            <v>Un</v>
          </cell>
          <cell r="D2660">
            <v>1103.28</v>
          </cell>
          <cell r="E2660">
            <v>848.68</v>
          </cell>
        </row>
        <row r="2661">
          <cell r="A2661" t="str">
            <v/>
          </cell>
        </row>
        <row r="2662">
          <cell r="A2662" t="str">
            <v>18.27.060</v>
          </cell>
          <cell r="B2662" t="str">
            <v>FORNECIMENTO DE CABO DE COBRE, ENCORDOAMENTO CLASSE 2,ISOLAMENTO DE PVC 70 C,TIPO BWF,750V FOREPLAST OU SIMILAR, SM-16MM2, PARA TRES LANCES DE REDE, INCLUSIVE ARMACAO SECUNDARIA B3, ISOLADORES, PARAFUSOS,BRACADEIRAS REDONDAS DE FERRO GALV. A FOGO,EQUIPAME</v>
          </cell>
          <cell r="C2662" t="str">
            <v>Un</v>
          </cell>
          <cell r="D2662">
            <v>1670.81</v>
          </cell>
          <cell r="E2662">
            <v>1285.24</v>
          </cell>
        </row>
        <row r="2663">
          <cell r="A2663" t="str">
            <v/>
          </cell>
        </row>
        <row r="2664">
          <cell r="A2664" t="str">
            <v>18.27.061</v>
          </cell>
          <cell r="B2664" t="str">
            <v>FORNECIMENTO DE CABO DE COBRE, ENCORDOAMENTO CLASSE 2,ISOLAMENTO DE PVC 70 C,TIPO BWF,750V FOREPLAST OU SIMILAR, SM-16MM2, PARA QUATRO LANCES DE REDE, INCLUSIVE ARMACAO SECUNDARIA B4, ISOLADORES,PARAFUSOS, BRACADEIRAS REDONDAS DE FERRO GALV. A FOGO,EQUIPA</v>
          </cell>
          <cell r="C2664" t="str">
            <v>Un</v>
          </cell>
          <cell r="D2664">
            <v>2138.25</v>
          </cell>
          <cell r="E2664">
            <v>1644.81</v>
          </cell>
        </row>
        <row r="2665">
          <cell r="A2665" t="str">
            <v/>
          </cell>
        </row>
        <row r="2666">
          <cell r="A2666" t="str">
            <v>18.27.062</v>
          </cell>
          <cell r="B2666" t="str">
            <v>FORNECIMENTO DE CABO DE COBRE, ENCORDOAMENTO CLASSE 2,ISOLAMENTO DE PVC 70 C,TIPO BWF,750V FOREPLAST OU SIMILAR, SM-16MM2, PARA UM LANCE DE REDE,INCLUSIVE EQUIPAMENTO E INSTALACAO.</v>
          </cell>
          <cell r="C2666" t="str">
            <v>Un</v>
          </cell>
          <cell r="D2666">
            <v>587.26</v>
          </cell>
          <cell r="E2666">
            <v>451.74</v>
          </cell>
        </row>
        <row r="2667">
          <cell r="A2667" t="str">
            <v/>
          </cell>
        </row>
        <row r="2668">
          <cell r="A2668" t="str">
            <v>18.27.063</v>
          </cell>
          <cell r="B2668" t="str">
            <v>FORNECIMENTO DE CABO DE COBRE, ENCORDOAMENTO CLASSE 2,ISOLAMENTO DE PVC 70 C,TIPO BWF,750V FOREPLAST OU SIMILAR, SM-16MM2,PARA DOIS LANCES DE REDE, INCLUSIVE EQUIPAMENTO E INSTALACAO.</v>
          </cell>
          <cell r="C2668" t="str">
            <v>Un</v>
          </cell>
          <cell r="D2668">
            <v>1044.1400000000001</v>
          </cell>
          <cell r="E2668">
            <v>803.19</v>
          </cell>
        </row>
        <row r="2669">
          <cell r="A2669" t="str">
            <v/>
          </cell>
        </row>
        <row r="2670">
          <cell r="A2670" t="str">
            <v>18.27.064</v>
          </cell>
          <cell r="B2670" t="str">
            <v>FORNECIMENTO DE CABO DE COBRE, ENCORDOAMENTO CLASSE 2,ISOLAMENTO DE PVC 70 C,TIPO BWF,750V FOREPLAST OU SIMILAR, SM-16MM2,PARA TRES LANCES DE REDE, INCLUSIVE EQUIPAMENTO E INSTALACAO.</v>
          </cell>
          <cell r="C2670" t="str">
            <v>Un</v>
          </cell>
          <cell r="D2670">
            <v>1566.21</v>
          </cell>
          <cell r="E2670">
            <v>1204.78</v>
          </cell>
        </row>
        <row r="2671">
          <cell r="A2671" t="str">
            <v/>
          </cell>
        </row>
        <row r="2672">
          <cell r="A2672" t="str">
            <v>18.27.065</v>
          </cell>
          <cell r="B2672" t="str">
            <v>FORNECIMENTO DE CABO DE COBRE, ENCORDOAMENTO CLASSE 2,ISOLAMENTO DE PVC 70 C,TIPO BWF,750V FOREPLAST OU SIMILAR, SM-16MM2,PARA QUATRO LANCES DE REDE, INCLUSIVE EQUIPAMENTO E INSTALACAO.</v>
          </cell>
          <cell r="C2672" t="str">
            <v>Un</v>
          </cell>
          <cell r="D2672">
            <v>2023.09</v>
          </cell>
          <cell r="E2672">
            <v>1556.23</v>
          </cell>
        </row>
        <row r="2673">
          <cell r="A2673" t="str">
            <v/>
          </cell>
        </row>
        <row r="2674">
          <cell r="A2674" t="str">
            <v>18.27.066</v>
          </cell>
          <cell r="B2674" t="str">
            <v>FORNECIMENTO DE CABO DE COBRE, ENCORDOAMENTO CLASSE 2,ISOLAMENTO DE PVC 70 C,TIPO BWF,750V FOREPLAST OU SIMILAR, SM-25MM2, PARA UM LANCE DE REDE,INCLUSIVE ARMACAO SECUNDARIA B1,ISOLADOR, PARAFUSOS, BRACADEIRA REDONDA DE FERRO GALV. A FOGO,EQUIPAMENTO E IN</v>
          </cell>
          <cell r="C2674" t="str">
            <v>Un</v>
          </cell>
          <cell r="D2674">
            <v>909.23</v>
          </cell>
          <cell r="E2674">
            <v>699.41</v>
          </cell>
        </row>
        <row r="2675">
          <cell r="A2675" t="str">
            <v/>
          </cell>
        </row>
        <row r="2676">
          <cell r="A2676" t="str">
            <v>18.27.067</v>
          </cell>
          <cell r="B2676" t="str">
            <v>FORNECIMENTO DE CABO DE COBRE, ENCORDOAMENTO CLASSE 2,ISOLAMENTO DE PVC 70 C,TIPO BWF,750V FOREPLAST OU SIMILAR, SM-25MM2, PARA DOIS LANCES DE REDE, INCLUSIVE ARMACAO SECUNDARIA B2, ISOLADORES, PARAFUSOS, BRACADEIRA REDONDA DE FERRO GALV. A FOGO,EQUIPAMEN</v>
          </cell>
          <cell r="C2676" t="str">
            <v>Un</v>
          </cell>
          <cell r="D2676">
            <v>1647.33</v>
          </cell>
          <cell r="E2676">
            <v>1267.18</v>
          </cell>
        </row>
        <row r="2677">
          <cell r="A2677" t="str">
            <v/>
          </cell>
        </row>
        <row r="2678">
          <cell r="A2678" t="str">
            <v>18.27.068</v>
          </cell>
          <cell r="B2678" t="str">
            <v>FORNECIMENTO DE CABO DE COBRE, ENCORDOAMENTO CLASSE 2,ISOLAMENTO DE PVC 70 C,TIPO BWF,750V FOREPLAST OU SIMILAR, SM-25MM2, PARA TRES LANCES DE REDE, INCLUSIVE ARMACAO SECUNDARIA B3, ISOLADORES,PARAFUSOS, BRACADEIRAS REDONDAS DE FERRO GALV. A FOGO,EQUIPAME</v>
          </cell>
          <cell r="C2678" t="str">
            <v>Un</v>
          </cell>
          <cell r="D2678">
            <v>2486.88</v>
          </cell>
          <cell r="E2678">
            <v>1912.99</v>
          </cell>
        </row>
        <row r="2679">
          <cell r="A2679" t="str">
            <v/>
          </cell>
        </row>
        <row r="2680">
          <cell r="A2680" t="str">
            <v>18.27.069</v>
          </cell>
          <cell r="B2680" t="str">
            <v>FORNECIMENTO DE CABO DE COBRE, ENCORDOAMENTO CLASSE 2,ISOLAMENTO DE PVC 70 C,TIPO BWF,750V FOREPLAST OU SIMILAR, SM-25MM2,PARA QUATRO LANCES DE REDE, INCLUSIVE ARMACAO SECUNDARIA B4, ISOLADORES,PARAFUSOS,BRACADEIRAS REDONDAS DE FERRO GALV. A FOGO,EQUIPAME</v>
          </cell>
          <cell r="C2680" t="str">
            <v>Un</v>
          </cell>
          <cell r="D2680">
            <v>3226.35</v>
          </cell>
          <cell r="E2680">
            <v>2481.81</v>
          </cell>
        </row>
        <row r="2681">
          <cell r="A2681" t="str">
            <v/>
          </cell>
        </row>
        <row r="2682">
          <cell r="A2682" t="str">
            <v>18.27.070</v>
          </cell>
          <cell r="B2682" t="str">
            <v>FORNECIMENTO DE CABO DE COBRE, ENCORDOAMENTO CLASSE 2,ISOLAMENTO DE PVC 70 C,TIPO BWF,750V FOREPLAST OU SIMILAR, SM-25MM2, PARA UM LANCE DE REDE,INCLUSIVE EQUIPAMENTO E INSTALACAO.</v>
          </cell>
          <cell r="C2682" t="str">
            <v>Un</v>
          </cell>
          <cell r="D2682">
            <v>859.28</v>
          </cell>
          <cell r="E2682">
            <v>660.99</v>
          </cell>
        </row>
        <row r="2683">
          <cell r="A2683" t="str">
            <v/>
          </cell>
        </row>
        <row r="2684">
          <cell r="A2684" t="str">
            <v>18.27.071</v>
          </cell>
          <cell r="B2684" t="str">
            <v>FORNECIMENTO DE CABO DE COBRE, ENCORDOAMENTO CLASSE 2,ISOLAMENTO DE PVC 70 C,TIPO BWF,750V FOREPLAST OU SIMILAR, SM-25MM2, PARA DOIS LANCES DE REDE, INCLUSIVE EQUIPAMENTO E INSTALACAO.</v>
          </cell>
          <cell r="C2684" t="str">
            <v>Un</v>
          </cell>
          <cell r="D2684">
            <v>1588.19</v>
          </cell>
          <cell r="E2684">
            <v>1221.69</v>
          </cell>
        </row>
        <row r="2685">
          <cell r="A2685" t="str">
            <v/>
          </cell>
        </row>
        <row r="2686">
          <cell r="A2686" t="str">
            <v>18.27.072</v>
          </cell>
          <cell r="B2686" t="str">
            <v>FORNECIMENTO DE CABO DE COBRE, ENCORDOAMENTO CLASSE 2,ISOLAMENTO DE PVC 70 C,TIPO BWF,750V FOREPLAST OU SIMILAR, SM-25MM2, PARA TRES LANCES DE REDE, INCLUSIVE EQUIPAMENTO E INSTALACAO.</v>
          </cell>
          <cell r="C2686" t="str">
            <v>Un</v>
          </cell>
          <cell r="D2686">
            <v>2382.2800000000002</v>
          </cell>
          <cell r="E2686">
            <v>1832.53</v>
          </cell>
        </row>
        <row r="2687">
          <cell r="A2687" t="str">
            <v/>
          </cell>
        </row>
        <row r="2688">
          <cell r="A2688" t="str">
            <v>18.27.073</v>
          </cell>
          <cell r="B2688" t="str">
            <v>FORNECIMENTO DE CABO DE COBRE, ENCORDOAMENTO CLASSE 2,ISOLAMENTO DE PVC 70 C,TIPO BWF,750V FOREPLAST OU SIMILAR, SM-25MM2,PARA QUATRO LANCES DE REDE, INCLUSIVE EQUIPAMENTO E INSTALACAO.</v>
          </cell>
          <cell r="C2688" t="str">
            <v>Un</v>
          </cell>
          <cell r="D2688">
            <v>3111.19</v>
          </cell>
          <cell r="E2688">
            <v>2393.23</v>
          </cell>
        </row>
        <row r="2689">
          <cell r="A2689" t="str">
            <v/>
          </cell>
        </row>
        <row r="2690">
          <cell r="A2690" t="str">
            <v>18.27.074</v>
          </cell>
          <cell r="B2690" t="str">
            <v>FORNECIMENTO DE FIO DE COBRE NU, TEMPERA MEIO DURO, CLASSE 1A, SM-10MM2, PARA UM LANCE DE REDE, INCLUSIVE ARMACAO SECUNDARIA B1, ISOLADOR, PARAFUSOS, BRACADEIRA REDONDA DE FERRO GALV. A FOGO, ANDAIME E INSTALACAO.</v>
          </cell>
          <cell r="C2690" t="str">
            <v>Un</v>
          </cell>
          <cell r="D2690">
            <v>189.11</v>
          </cell>
          <cell r="E2690">
            <v>145.47</v>
          </cell>
        </row>
        <row r="2691">
          <cell r="A2691" t="str">
            <v/>
          </cell>
        </row>
        <row r="2692">
          <cell r="A2692" t="str">
            <v>18.27.075</v>
          </cell>
          <cell r="B2692" t="str">
            <v>FORNECIMENTO DE FIO DE COBRE NU, TEMPERA MEIO DURO, CLASSE 1A,SM-10MM2 PARA DOIS LANCES DE REDE, INCLUSIVE ARMACAO SECUNDARIA B2, ISOLADORES, PARAFUSOS, BRACADEIRA REDONDA DE FERRO GALV. A FOGO, ANDAIME E INSTALACAO.</v>
          </cell>
          <cell r="C2692" t="str">
            <v>Un</v>
          </cell>
          <cell r="D2692">
            <v>315.3</v>
          </cell>
          <cell r="E2692">
            <v>242.54</v>
          </cell>
        </row>
        <row r="2693">
          <cell r="A2693" t="str">
            <v/>
          </cell>
        </row>
        <row r="2694">
          <cell r="A2694" t="str">
            <v>18.27.076</v>
          </cell>
          <cell r="B2694" t="str">
            <v>FORNECIMENTO DE FIO DE COBRE NU, TEMPERA MEIO DURO, CLASSE 1A, SM-10MM2, PARA TRES LANCES DE REDE, INCLUSIVE ARMACAO SECUNDARIA B3, ISOLADORES, PARAFUSOS, BRACADEIRAS REDONDAS DE FERRO GALV. A FOGO, ANDAIME E INSTALACAO.</v>
          </cell>
          <cell r="C2694" t="str">
            <v>Un</v>
          </cell>
          <cell r="D2694">
            <v>489.5</v>
          </cell>
          <cell r="E2694">
            <v>376.54</v>
          </cell>
        </row>
        <row r="2695">
          <cell r="A2695" t="str">
            <v/>
          </cell>
        </row>
        <row r="2696">
          <cell r="A2696" t="str">
            <v>18.27.077</v>
          </cell>
          <cell r="B2696" t="str">
            <v>FORNECIMENTO DE FIO DE COBRE NU, TEMPERA MEIO DURO, CLASSE 1A, SM-10MM2, PARA QUATRO LANCES DE REDE, INCLUSIVE ARMACAO SECUNDARIA B4, ISOLADORES, PARAFUSOS, BRACADEIRAS REDONDAS DE FERRO GALV. A FOGO, ANDAIME E INSTALACAO.</v>
          </cell>
          <cell r="C2696" t="str">
            <v>Un</v>
          </cell>
          <cell r="D2696">
            <v>617.04999999999995</v>
          </cell>
          <cell r="E2696">
            <v>474.66</v>
          </cell>
        </row>
        <row r="2697">
          <cell r="A2697" t="str">
            <v/>
          </cell>
        </row>
        <row r="2698">
          <cell r="A2698" t="str">
            <v>18.27.078</v>
          </cell>
          <cell r="B2698" t="str">
            <v>FORNECIMENTO DE FIO DE COBRE NU, TEMPERA MEIO DURO, CLASSE 1A, SM-10MM2, PARA UM LANCE DE REDE, INCLUSIVE ANDAIME E INSTALACAO.</v>
          </cell>
          <cell r="C2698" t="str">
            <v>Un</v>
          </cell>
          <cell r="D2698">
            <v>139.16</v>
          </cell>
          <cell r="E2698">
            <v>107.05</v>
          </cell>
        </row>
        <row r="2699">
          <cell r="A2699" t="str">
            <v/>
          </cell>
        </row>
        <row r="2700">
          <cell r="A2700" t="str">
            <v>18.27.079</v>
          </cell>
          <cell r="B2700" t="str">
            <v>FORNECIMENTO DE FIO DE COBRE NU, TEMPERA MEIO DURO, CLASSE 1A, SM-10MM2, PARA DOIS LANCES DE REDE, INCLUSIVE ANDAIME E INSTALACAO.</v>
          </cell>
          <cell r="C2700" t="str">
            <v>Un</v>
          </cell>
          <cell r="D2700">
            <v>256.16000000000003</v>
          </cell>
          <cell r="E2700">
            <v>197.05</v>
          </cell>
        </row>
        <row r="2701">
          <cell r="A2701" t="str">
            <v/>
          </cell>
        </row>
        <row r="2702">
          <cell r="A2702" t="str">
            <v>18.27.080</v>
          </cell>
          <cell r="B2702" t="str">
            <v>FORNECIMENTO DE FIO DE COBRE NU, TEMPERA MEIO DURO, CLASSE 1A, SM-10MM2, PARA TRES LANCES DE REDE, INCLUSIVE ANDAIME E INSTALACAO.</v>
          </cell>
          <cell r="C2702" t="str">
            <v>Un</v>
          </cell>
          <cell r="D2702">
            <v>384.9</v>
          </cell>
          <cell r="E2702">
            <v>296.08</v>
          </cell>
        </row>
        <row r="2703">
          <cell r="A2703" t="str">
            <v/>
          </cell>
        </row>
        <row r="2704">
          <cell r="A2704" t="str">
            <v>18.27.081</v>
          </cell>
          <cell r="B2704" t="str">
            <v>FORNECIMENTO DE FIO DE COBRE NU, TEMPERA MEIO DURO, CLASSE 1A, SM-10MM2, PARA QUATRO LANCES DE REDE, INCLUSIVE ANDAIME E INSTALACAO.</v>
          </cell>
          <cell r="C2704" t="str">
            <v>Un</v>
          </cell>
          <cell r="D2704">
            <v>501.9</v>
          </cell>
          <cell r="E2704">
            <v>386.08</v>
          </cell>
        </row>
        <row r="2705">
          <cell r="A2705" t="str">
            <v/>
          </cell>
        </row>
        <row r="2706">
          <cell r="A2706" t="str">
            <v>18.27.082</v>
          </cell>
          <cell r="B2706" t="str">
            <v>FORNECIMENTO DE FIO DE COBRE NU, TEMPERA MEIO DURO, CLASSE 1A, SM-16MM2, PARA UM LANCE DE REDE, INCLUSIVE ARMACAO SECUNDARIA B1, ISOLADOR, PARAFUSOS, BRACADEIRA REDONDA DE FERRO GALV. A FOGO, ANDAIME E INSTALACAO.</v>
          </cell>
          <cell r="C2706" t="str">
            <v>Un</v>
          </cell>
          <cell r="D2706">
            <v>271.12</v>
          </cell>
          <cell r="E2706">
            <v>208.56</v>
          </cell>
        </row>
        <row r="2707">
          <cell r="A2707" t="str">
            <v/>
          </cell>
        </row>
        <row r="2708">
          <cell r="A2708" t="str">
            <v>18.27.083</v>
          </cell>
          <cell r="B2708" t="str">
            <v>FORNECIMENTO DE FIO DE COBRE NU, TEMPERA MEIO DURO, CLASSE 1A, SM-16MM2, PARA DOIS LANCES DE REDE, INCLUSIVE ARMACAO SECUNDARIA B2, ISOLADORES, PARAFUSOS, BRACADEIRA REDONDA DE FERRO GALV, A FOGO, ANDAIME E INSTALACAO.</v>
          </cell>
          <cell r="C2708" t="str">
            <v>Un</v>
          </cell>
          <cell r="D2708">
            <v>479.33</v>
          </cell>
          <cell r="E2708">
            <v>368.72</v>
          </cell>
        </row>
        <row r="2709">
          <cell r="A2709" t="str">
            <v/>
          </cell>
        </row>
        <row r="2710">
          <cell r="A2710" t="str">
            <v>18.27.084</v>
          </cell>
          <cell r="B2710" t="str">
            <v>FORNECIMENTO DE FIO DE COBRE NU, TEMPERA MEIO DURO, CLASSE 1A, SM-16MM2, PARA TRES LANCES DE REDE, INCLUSIVE ARMACAO SECUNDARIA B3, ISOLADORES, PARAFUSOS, BRACADEIRAS REDONDAS DE FERRO GALV. A FOGO, ANDAIME E INSTALACAO.</v>
          </cell>
          <cell r="C2710" t="str">
            <v>Un</v>
          </cell>
          <cell r="D2710">
            <v>735.55</v>
          </cell>
          <cell r="E2710">
            <v>565.80999999999995</v>
          </cell>
        </row>
        <row r="2711">
          <cell r="A2711" t="str">
            <v/>
          </cell>
        </row>
        <row r="2712">
          <cell r="A2712" t="str">
            <v>18.27.085</v>
          </cell>
          <cell r="B2712" t="str">
            <v>FORNECIMENTO DE FIO DE COBRE NU, TEMPERA MEIO DURO, CLASSE 1A, SM-16MM2, PARA QUATRO LANCES DE REDE, INCLUSIVE ARMACAO SECUNDARIA B4, ISOLADORES, PARAFUSOS, BRACADEIRAS REDONDAS DE FERRO GALV. A FOGO, ANDAIME E INSTALACAO.</v>
          </cell>
          <cell r="C2712" t="str">
            <v>Un</v>
          </cell>
          <cell r="D2712">
            <v>945.12</v>
          </cell>
          <cell r="E2712">
            <v>727.02</v>
          </cell>
        </row>
        <row r="2713">
          <cell r="A2713" t="str">
            <v/>
          </cell>
        </row>
        <row r="2714">
          <cell r="A2714" t="str">
            <v>18.27.086</v>
          </cell>
          <cell r="B2714" t="str">
            <v>FORNECIMENTO DE FIO DE COBRE NU, TEMPERA MEIO DURO, CLASSE 1A, SM-16MM2, PARA UM LANCE DE REDE, INCLUSIVE ANDAIME E INSTALACAO.</v>
          </cell>
          <cell r="C2714" t="str">
            <v>Un</v>
          </cell>
          <cell r="D2714">
            <v>221.18</v>
          </cell>
          <cell r="E2714">
            <v>170.14</v>
          </cell>
        </row>
        <row r="2715">
          <cell r="A2715" t="str">
            <v/>
          </cell>
        </row>
        <row r="2716">
          <cell r="A2716" t="str">
            <v>18.27.087</v>
          </cell>
          <cell r="B2716" t="str">
            <v>FORNECIMENTO DE FIO DE COBRE NU, TEMPERA MEIO DURO, CLASSE 1A, SM-16MM2, PARA DOIS LANCES DE REDE, INCLUSIVE ANDAIME E INSTALACAO.</v>
          </cell>
          <cell r="C2716" t="str">
            <v>Un</v>
          </cell>
          <cell r="D2716">
            <v>420.19</v>
          </cell>
          <cell r="E2716">
            <v>323.23</v>
          </cell>
        </row>
        <row r="2717">
          <cell r="A2717" t="str">
            <v/>
          </cell>
        </row>
        <row r="2718">
          <cell r="A2718" t="str">
            <v>18.27.088</v>
          </cell>
          <cell r="B2718" t="str">
            <v>FORNECIMENTO DE FIO DE COBRE NU, TEMPERA MEIO DURO, CLASSE 1A, SM-16MM2, PARA TRES LANCES DE REDE, INCLUSIVE ANDAIME E INSTALACAO.</v>
          </cell>
          <cell r="C2718" t="str">
            <v>Un</v>
          </cell>
          <cell r="D2718">
            <v>630.95000000000005</v>
          </cell>
          <cell r="E2718">
            <v>485.35</v>
          </cell>
        </row>
        <row r="2719">
          <cell r="A2719" t="str">
            <v/>
          </cell>
        </row>
        <row r="2720">
          <cell r="A2720" t="str">
            <v>18.27.089</v>
          </cell>
          <cell r="B2720" t="str">
            <v>FORNECIMENTO DE FIO DE COBRE NU, TEMPERA MEIO DURO, CLASSE 1A, SM-16MM2, PARA QUATRO LANCES DE REDE, INCLUSIVE ANDAIME E INSTALACAO.</v>
          </cell>
          <cell r="C2720" t="str">
            <v>Un</v>
          </cell>
          <cell r="D2720">
            <v>829.97</v>
          </cell>
          <cell r="E2720">
            <v>638.44000000000005</v>
          </cell>
        </row>
        <row r="2721">
          <cell r="A2721" t="str">
            <v/>
          </cell>
        </row>
        <row r="2722">
          <cell r="A2722" t="str">
            <v>18.27.090</v>
          </cell>
          <cell r="B2722" t="str">
            <v>FORNECIMENTO DE CABO DE ALUMINIO COM ALMA DE ACO 10MM2 PARA UM LANCE DE REDE, INCLUSIVE ARMACAO SECUNDARIA B1, ISOLADOR, PARAFUSOS, BRACADEIRA REDONDA DE FERRO GALV. A FOGO, ANDAIME E INSTALACAO.</v>
          </cell>
          <cell r="C2722" t="str">
            <v>Un</v>
          </cell>
          <cell r="D2722">
            <v>176.11</v>
          </cell>
          <cell r="E2722">
            <v>135.47</v>
          </cell>
        </row>
        <row r="2723">
          <cell r="A2723" t="str">
            <v/>
          </cell>
        </row>
        <row r="2724">
          <cell r="A2724" t="str">
            <v>18.27.091</v>
          </cell>
          <cell r="B2724" t="str">
            <v>FORNECIMENTO DE CABO DE ALUMINIO COM ALMA DE AC0 10MM2 PARA DOIS LANCES DE REDE, INCLUSIVE ARMACAO SECUNDARIA B2, ISOLADORES, PARAFUSOS, BRACADEIRA REDONDA DE FERRO GALV. A FOGO, ANDAIME E INSTALACAO.</v>
          </cell>
          <cell r="C2724" t="str">
            <v>Un</v>
          </cell>
          <cell r="D2724">
            <v>289.3</v>
          </cell>
          <cell r="E2724">
            <v>222.54</v>
          </cell>
        </row>
        <row r="2725">
          <cell r="A2725" t="str">
            <v/>
          </cell>
        </row>
        <row r="2726">
          <cell r="A2726" t="str">
            <v>18.27.092</v>
          </cell>
          <cell r="B2726" t="str">
            <v>FORNECIMENTO DE CABO DE ALUMINIO COM ALMA DE ACO 10MM2 PARA TRES LANCES DE REDE, INCLUSIVE ARMACAO SECUNDARIA B3, ISOLADORES, PARAFUSOS, BRACADEIRAS REDONDAS DE FERRO GALV. A FOGO, ANDAIME E INSTALACAO.</v>
          </cell>
          <cell r="C2726" t="str">
            <v>Un</v>
          </cell>
          <cell r="D2726">
            <v>450.5</v>
          </cell>
          <cell r="E2726">
            <v>346.54</v>
          </cell>
        </row>
        <row r="2727">
          <cell r="A2727" t="str">
            <v/>
          </cell>
        </row>
        <row r="2728">
          <cell r="A2728" t="str">
            <v>18.27.093</v>
          </cell>
          <cell r="B2728" t="str">
            <v>FORNECIMENTO DE CABO DE ALUMINIO COM ALMA DE ACO 10MM2 PARA QUATRO LANCES DE REDE, INCLUSIVE ARMACAO SECUNDARIA B4, ISOLADORES, PARAFUSOS, BRACADEIRAS REDONDAS DE FERRO GALV. A FOGO, ANDAIME E INSTALACAO.</v>
          </cell>
          <cell r="C2728" t="str">
            <v>Un</v>
          </cell>
          <cell r="D2728">
            <v>565.04999999999995</v>
          </cell>
          <cell r="E2728">
            <v>434.66</v>
          </cell>
        </row>
        <row r="2729">
          <cell r="A2729" t="str">
            <v/>
          </cell>
        </row>
        <row r="2730">
          <cell r="A2730" t="str">
            <v>18.27.094</v>
          </cell>
          <cell r="B2730" t="str">
            <v>FORNECIMENTO DE CABO DE ALUMINIO COM ALMA DE ACO 10MM2 PARA UM LANCE DE REDE, INCLUSIVE ANDAIME E INSTALACAO.</v>
          </cell>
          <cell r="C2730" t="str">
            <v>Un</v>
          </cell>
          <cell r="D2730">
            <v>126.16</v>
          </cell>
          <cell r="E2730">
            <v>97.05</v>
          </cell>
        </row>
        <row r="2731">
          <cell r="A2731" t="str">
            <v/>
          </cell>
        </row>
        <row r="2732">
          <cell r="A2732" t="str">
            <v>18.27.095</v>
          </cell>
          <cell r="B2732" t="str">
            <v>FORNECIMENTO DE CABO DE ALUMINIO COM ALMA DE ACO 10MM2 PARA DOIS LANCES DE REDE,INCLUSIVE ANDAIME E INSTALACAO.</v>
          </cell>
          <cell r="C2732" t="str">
            <v>Un</v>
          </cell>
          <cell r="D2732">
            <v>230.16</v>
          </cell>
          <cell r="E2732">
            <v>177.05</v>
          </cell>
        </row>
        <row r="2733">
          <cell r="A2733" t="str">
            <v/>
          </cell>
        </row>
        <row r="2734">
          <cell r="A2734" t="str">
            <v>18.27.096</v>
          </cell>
          <cell r="B2734" t="str">
            <v>FORNECIMENTO DE CABO DE ALUMINIO COM ALMA DE ACO 10MM2 PARA TRES LANCES DE REDE, INCLUSIVE ANDAIME E INSTALACAO.</v>
          </cell>
          <cell r="C2734" t="str">
            <v>Un</v>
          </cell>
          <cell r="D2734">
            <v>345.9</v>
          </cell>
          <cell r="E2734">
            <v>266.08</v>
          </cell>
        </row>
        <row r="2735">
          <cell r="A2735" t="str">
            <v/>
          </cell>
        </row>
        <row r="2736">
          <cell r="A2736" t="str">
            <v>18.27.097</v>
          </cell>
          <cell r="B2736" t="str">
            <v>FORNECIMENTO DE CABO DE ALUMINIO COM ALMA DE ACO 10MM2 PARA QUATRO LANCES DE REDE, INCLUSIVE ANDAIME E INSTALACAO.</v>
          </cell>
          <cell r="C2736" t="str">
            <v>Un</v>
          </cell>
          <cell r="D2736">
            <v>449.9</v>
          </cell>
          <cell r="E2736">
            <v>346.08</v>
          </cell>
        </row>
        <row r="2737">
          <cell r="A2737" t="str">
            <v/>
          </cell>
        </row>
        <row r="2738">
          <cell r="A2738" t="str">
            <v>18.27.098</v>
          </cell>
          <cell r="B2738" t="str">
            <v>FORNECIMENTO DE CABO DE ALUMINIO COM ALMA DE ACO 16MM2 PARA UM LANCE DE REDE, INCLUSIVE ARMACAO SECUNDARIA B1, ISOLADOR, PARAFUSOS, BRACADEIRA REDONDA DE FERRO GALV. A FOGO, ANDAIME E INSTALACAO.</v>
          </cell>
          <cell r="C2738" t="str">
            <v>Un</v>
          </cell>
          <cell r="D2738">
            <v>204.64</v>
          </cell>
          <cell r="E2738">
            <v>157.41999999999999</v>
          </cell>
        </row>
        <row r="2739">
          <cell r="A2739" t="str">
            <v/>
          </cell>
        </row>
        <row r="2740">
          <cell r="A2740" t="str">
            <v>18.27.099</v>
          </cell>
          <cell r="B2740" t="str">
            <v>FORNECIMENTO DE CABO DE ALUMINIO COM ALMA DE ACO 16MM2 PARA DOIS LANCES DE REDE, INCLUSIVE ARMACAO SECUNDARIA B2, ISOLADORES, PARAFUSOS, BRACADEIRA REDONDA DE FERRO GALV. A FOGO, ANDAIME E INSTALACAO.</v>
          </cell>
          <cell r="C2740" t="str">
            <v>Un</v>
          </cell>
          <cell r="D2740">
            <v>346.37</v>
          </cell>
          <cell r="E2740">
            <v>266.44</v>
          </cell>
        </row>
        <row r="2741">
          <cell r="A2741" t="str">
            <v/>
          </cell>
        </row>
        <row r="2742">
          <cell r="A2742" t="str">
            <v>18.27.100</v>
          </cell>
          <cell r="B2742" t="str">
            <v>FORNECIMENTO DE CABO DE ALUMINIO COM ALMA DE ACO 16MM2 PARA TRES LANCES DE REDE, INCLUSIVE ARMACAO SECUNDARIA B3, ISOLADORES, PARAFUSOS, BRACADEIRAS REDONDAS DE FERRO GALV.A FOGO, ANDAIME E INSTALACAO.</v>
          </cell>
          <cell r="C2742" t="str">
            <v>Un</v>
          </cell>
          <cell r="D2742">
            <v>536.1</v>
          </cell>
          <cell r="E2742">
            <v>412.39</v>
          </cell>
        </row>
        <row r="2743">
          <cell r="A2743" t="str">
            <v/>
          </cell>
        </row>
        <row r="2744">
          <cell r="A2744" t="str">
            <v>18.27.101</v>
          </cell>
          <cell r="B2744" t="str">
            <v>FORNECIMENTO DE CABO DE ALUMINIO COM ALMA DE ACO 16MM2 PARA QUATRO LANCES DE REDE, INCLUSIVE ARMACAO SECUNDARIA B4, ISOLADORES, PARAFUSOS, BRACADEIRAS REDONDAS DE FERRO GALV. A FOGO, ANDAIME E INSTALACAO.</v>
          </cell>
          <cell r="C2744" t="str">
            <v>Un</v>
          </cell>
          <cell r="D2744">
            <v>679.19</v>
          </cell>
          <cell r="E2744">
            <v>522.46</v>
          </cell>
        </row>
        <row r="2745">
          <cell r="A2745" t="str">
            <v/>
          </cell>
        </row>
        <row r="2746">
          <cell r="A2746" t="str">
            <v>18.27.102</v>
          </cell>
          <cell r="B2746" t="str">
            <v>FORNECIMENTO DE CABO DE ALUMINIO COM ALMA DE ACO 16MM2 PARA UM LANCE DE REDE, INCLUSIVE ANDAIME E INSTALACAO.</v>
          </cell>
          <cell r="C2746" t="str">
            <v>Un</v>
          </cell>
          <cell r="D2746">
            <v>154.69999999999999</v>
          </cell>
          <cell r="E2746">
            <v>119</v>
          </cell>
        </row>
        <row r="2747">
          <cell r="A2747" t="str">
            <v/>
          </cell>
        </row>
        <row r="2748">
          <cell r="A2748" t="str">
            <v>18.27.103</v>
          </cell>
          <cell r="B2748" t="str">
            <v>FORNECIMENTO DE CABO DE ALUMINIO COM ALMA DE ACO 16MM2 PARA DOIS LANCES DE REDE, INCLUSIVE ANDAIME E INSTALACAO.</v>
          </cell>
          <cell r="C2748" t="str">
            <v>Un</v>
          </cell>
          <cell r="D2748">
            <v>287.23</v>
          </cell>
          <cell r="E2748">
            <v>220.95</v>
          </cell>
        </row>
        <row r="2749">
          <cell r="A2749" t="str">
            <v/>
          </cell>
        </row>
        <row r="2750">
          <cell r="A2750" t="str">
            <v>18.27.104</v>
          </cell>
          <cell r="B2750" t="str">
            <v>FORNECIMENTO DE CABO DE ALUMINIO COM ALMA DE ACO 16MM2 PARA TRES LANCES DE REDE, INCLUSIVE ANDAIME E INSTALACAO.</v>
          </cell>
          <cell r="C2750" t="str">
            <v>Un</v>
          </cell>
          <cell r="D2750">
            <v>431.5</v>
          </cell>
          <cell r="E2750">
            <v>331.93</v>
          </cell>
        </row>
        <row r="2751">
          <cell r="A2751" t="str">
            <v/>
          </cell>
        </row>
        <row r="2752">
          <cell r="A2752" t="str">
            <v>18.27.105</v>
          </cell>
          <cell r="B2752" t="str">
            <v>FORNECIMENTO DE CABO DE ALUMINIO COM ALMA DE ACO 16MM2 PARA QUATRO LANCES DE REDE, INCLUSIVE ANDAIME E INSTALACAO.</v>
          </cell>
          <cell r="C2752" t="str">
            <v>Un</v>
          </cell>
          <cell r="D2752">
            <v>564.04</v>
          </cell>
          <cell r="E2752">
            <v>433.88</v>
          </cell>
        </row>
        <row r="2753">
          <cell r="A2753" t="str">
            <v/>
          </cell>
        </row>
        <row r="2754">
          <cell r="A2754" t="str">
            <v>18.27.106</v>
          </cell>
          <cell r="B2754" t="str">
            <v>FORNECIMENTO DE CABO DE COBRE, ENCORDOAMENTO CLASSE 2, ISOLAMENTO DE PVC 70 C, TIPO BWF 750V. FOREPLAST OU SIMILAR, SM-6MM2, PARA UM LANCE DE REDE, INCLUSIVE ARMACAO SECUNDARIA B1, ISOLADOR, PARAFUSOS, BRACADEIRA REDONDA DE FERRO GALV. A FOGO, ANDAIME E I</v>
          </cell>
          <cell r="C2754" t="str">
            <v>Un</v>
          </cell>
          <cell r="D2754">
            <v>218.36</v>
          </cell>
          <cell r="E2754">
            <v>167.97</v>
          </cell>
        </row>
        <row r="2755">
          <cell r="A2755" t="str">
            <v/>
          </cell>
        </row>
        <row r="2756">
          <cell r="A2756" t="str">
            <v>18.27.107</v>
          </cell>
          <cell r="B2756" t="str">
            <v>FORNECIMENTO DE CABO DE COBRE, ENCORDOAMENTO CLASSE 2, ISOLAMENTO DE PVC 70 C, TIPO BWF, 750V, FOREPLAST OU SIMILAR, SM-6MM2, PARA DOIS LANCES DE REDE, INCLUSIVE ARMACAO SECUNDARIA B2,ISOLADORES, PARAFUSOS, BRACADEIRA REDONDA DE FERRO GALV. A FOGO, ANDAIM</v>
          </cell>
          <cell r="C2756" t="str">
            <v>Un</v>
          </cell>
          <cell r="D2756">
            <v>373.8</v>
          </cell>
          <cell r="E2756">
            <v>287.54000000000002</v>
          </cell>
        </row>
        <row r="2757">
          <cell r="A2757" t="str">
            <v/>
          </cell>
        </row>
        <row r="2758">
          <cell r="A2758" t="str">
            <v>18.27.108</v>
          </cell>
          <cell r="B2758" t="str">
            <v>FORNECIMENTO DE CABO DE COBRE, ENCORDOAMENTO CLASSE 2, ISOLAMENTO DE PVC 70 C, TIPO BWF, 750V, FOREPLAST OU SIMILAR, SM-6MM2, PARA TRES LANCES DE REDE, INCLUSIVE ARMACAO SECUNDARIA B3, ISOLADORES, PARAFUSOS, BRACADEIRAS REDONDAS DE FERRO GALV.A FOGO,ANDAI</v>
          </cell>
          <cell r="C2758" t="str">
            <v>Un</v>
          </cell>
          <cell r="D2758">
            <v>577.25</v>
          </cell>
          <cell r="E2758">
            <v>444.04</v>
          </cell>
        </row>
        <row r="2759">
          <cell r="A2759" t="str">
            <v/>
          </cell>
        </row>
        <row r="2760">
          <cell r="A2760" t="str">
            <v>18.27.109</v>
          </cell>
          <cell r="B2760" t="str">
            <v>FORNECIMENTO DE CABO DE COBRE, ENCORDOAMENTO CLASSE 2, ISOLAMENTO DE PVC 70 C, TIPO BWF, 750V, FOREPLAST OU SIMILAR, SM-6MM2, PARA QUATRO LANCES DE REDE, INCLUSIVE ARMACAO SECUNDARIA B4, ISOLADORES, PARAFUSOS, BRACADEIRAS REDONDAS DE FERRO GALV.A FOGO,AND</v>
          </cell>
          <cell r="C2760" t="str">
            <v>Un</v>
          </cell>
          <cell r="D2760">
            <v>734.05</v>
          </cell>
          <cell r="E2760">
            <v>564.66</v>
          </cell>
        </row>
        <row r="2761">
          <cell r="A2761" t="str">
            <v/>
          </cell>
        </row>
        <row r="2762">
          <cell r="A2762" t="str">
            <v>18.27.110</v>
          </cell>
          <cell r="B2762" t="str">
            <v>FORNECIMENTO DE CABO DE COBRE, ENCORDOAMENTO CLASSE 2, ISOLAMENTO DE PVC 70 C, TIPO BWF, 750V, FOREPLAST OU SIMILAR, SM-6MM2, PARA UM LANCE DE REDE, INCLUSIVE ANDAIME E INSTALACAO.</v>
          </cell>
          <cell r="C2762" t="str">
            <v>Un</v>
          </cell>
          <cell r="D2762">
            <v>168.41</v>
          </cell>
          <cell r="E2762">
            <v>129.55000000000001</v>
          </cell>
        </row>
        <row r="2763">
          <cell r="A2763" t="str">
            <v/>
          </cell>
        </row>
        <row r="2764">
          <cell r="A2764" t="str">
            <v>18.27.111</v>
          </cell>
          <cell r="B2764" t="str">
            <v>FORNECIMENTO DE CABO DE COBRE, ENCORDOAMENTO CLASSE 2, ISOLAMENTO DE PVC 70 C, TIPO BWF, 750V, FOREPLAST OU SIMILAR, SM-6MM2, PARA DOIS LANCES DE REDE, INCLUSIVE ANDAIME E INSTALACAO.</v>
          </cell>
          <cell r="C2764" t="str">
            <v>Un</v>
          </cell>
          <cell r="D2764">
            <v>314.66000000000003</v>
          </cell>
          <cell r="E2764">
            <v>242.05</v>
          </cell>
        </row>
        <row r="2765">
          <cell r="A2765" t="str">
            <v/>
          </cell>
        </row>
        <row r="2766">
          <cell r="A2766" t="str">
            <v>18.27.112</v>
          </cell>
          <cell r="B2766" t="str">
            <v>FORNECIMENTO DE CABO DE COBRE, ENCORDOAMENTO CLASSE 2, ISOLAMENTO DE PVC 70 C, TIPO BWF, 750V, FOREPLAST OU SIMILAR, SM-6MM2, PARA TRES LANCES DE REDE, INCLUSIVE ANDAIME E INSTALACAO.</v>
          </cell>
          <cell r="C2766" t="str">
            <v>Un</v>
          </cell>
          <cell r="D2766">
            <v>472.65</v>
          </cell>
          <cell r="E2766">
            <v>363.58</v>
          </cell>
        </row>
        <row r="2767">
          <cell r="A2767" t="str">
            <v/>
          </cell>
        </row>
        <row r="2768">
          <cell r="A2768" t="str">
            <v>18.27.113</v>
          </cell>
          <cell r="B2768" t="str">
            <v>FORNECIMENTO DE CABO DE COBRE, ENCORDOAMENTO CLASSE 2, ISOLAMENTO DE PVC 70 C, TIPO BWF, 750V, FOREPLAST OU SIMILAR, SM-6MM2, PARA QUATRO LANCES DE REDE,INCLUSIVE ANDAIME E INSTALACAO.</v>
          </cell>
          <cell r="C2768" t="str">
            <v>Un</v>
          </cell>
          <cell r="D2768">
            <v>618.9</v>
          </cell>
          <cell r="E2768">
            <v>476.08</v>
          </cell>
        </row>
        <row r="2769">
          <cell r="A2769" t="str">
            <v/>
          </cell>
        </row>
        <row r="2770">
          <cell r="A2770" t="str">
            <v>18.27.114</v>
          </cell>
          <cell r="B2770" t="str">
            <v>FORNECIMENTO DE CABO DE COBRE, ENCORDOAMENTO CLASSE 2, ISOLAMENTO DE PVC 70 C, TIPO BWF, 750V, FOREPLAST OU SIMILAR, SM-10MM2, PARA UM LANCE DE REDE,INCLUSIVE ARMACAO SECUNDARIA B1, ISOLADOR,PARAFUSOS, BRACADEIRA REDONDA DE FERRO GALV. A FOGO, ANDAIME E I</v>
          </cell>
          <cell r="C2770" t="str">
            <v>Un</v>
          </cell>
          <cell r="D2770">
            <v>384.5</v>
          </cell>
          <cell r="E2770">
            <v>295.77</v>
          </cell>
        </row>
        <row r="2771">
          <cell r="A2771" t="str">
            <v/>
          </cell>
        </row>
        <row r="2772">
          <cell r="A2772" t="str">
            <v>18.27.115</v>
          </cell>
          <cell r="B2772" t="str">
            <v>FORNECIMENTO DE CABO DE COBRE, ENCORDOAMENTO CLASSE 2, ISOLAMENTO DE PVC 70 C, TIPO BWF, 750V, FOREPLAST OU SIMILAR, SM-10MM2, PARA DOIS LANCES DE REDE, INCLUSIVE ARMACAO SECUNDARIA B2, ISOLADORES,PARAFUSOS, BRACADEIRAS REDONDAS DE FERRO GALV. A FOGO, AND</v>
          </cell>
          <cell r="C2772" t="str">
            <v>Un</v>
          </cell>
          <cell r="D2772">
            <v>706.08</v>
          </cell>
          <cell r="E2772">
            <v>543.14</v>
          </cell>
        </row>
        <row r="2773">
          <cell r="A2773" t="str">
            <v/>
          </cell>
        </row>
        <row r="2774">
          <cell r="A2774" t="str">
            <v>18.27.116</v>
          </cell>
          <cell r="B2774" t="str">
            <v>FORNECIMENTO DE CABO DE COBRE, ENCORDOAMENTO CLASSE 2, ISOLAMENTO DE PVC 70 C, TIPO BWF, 750V, FOREPLAST OU SIMILAR, SM-10MM2, PARA TRES LANCES DE REDE, INCLUSIVE ARMACAO SECUNDARIA B3, ISOLADORES,PARAFUSOS, BRACADEIRAS REDONDAS DE FERRO GALV.A FOGO,ANDAI</v>
          </cell>
          <cell r="C2774" t="str">
            <v>Un</v>
          </cell>
          <cell r="D2774">
            <v>1075.67</v>
          </cell>
          <cell r="E2774">
            <v>827.44</v>
          </cell>
        </row>
        <row r="2775">
          <cell r="A2775" t="str">
            <v/>
          </cell>
        </row>
        <row r="2776">
          <cell r="A2776" t="str">
            <v>18.27.117</v>
          </cell>
          <cell r="B2776" t="str">
            <v>FORNECIMENTO DE CABO DE COBRE, ENCORDOAMENTO CLASSE 2, ISOLAMENTO DE PVC 70 C, TIPO BWF, 750V, FOREPLAST OU SIMILAR, SM-10MM2, PARA QUATRO LANCES DE REDE, INCLUSIVE ARMACAO SECUNDARIA B4, ISOLADORES,PARAFUSOS,BRACADEIRAS REDONDAS DE F.GALV. A FOGO, ANDAIM</v>
          </cell>
          <cell r="C2776" t="str">
            <v>Un</v>
          </cell>
          <cell r="D2776">
            <v>1398.61</v>
          </cell>
          <cell r="E2776">
            <v>1075.8599999999999</v>
          </cell>
        </row>
        <row r="2777">
          <cell r="A2777" t="str">
            <v/>
          </cell>
        </row>
        <row r="2778">
          <cell r="A2778" t="str">
            <v>18.27.118</v>
          </cell>
          <cell r="B2778" t="str">
            <v>FORNECIMENTO DE CABO DE COBRE, ENCORDOAMENTO CLASSE 2, ISOLAMENTO DE PVC 70 C, TIPO BWF, 750V, FOREPLAST OU SIMILAR, SM-10MM2, PARA UM LANCE DE REDE, INCLUSIVE ANDAIME E INSTALACAO.</v>
          </cell>
          <cell r="C2778" t="str">
            <v>Un</v>
          </cell>
          <cell r="D2778">
            <v>346.29</v>
          </cell>
          <cell r="E2778">
            <v>266.38</v>
          </cell>
        </row>
        <row r="2779">
          <cell r="A2779" t="str">
            <v/>
          </cell>
        </row>
        <row r="2780">
          <cell r="A2780" t="str">
            <v>18.27.119</v>
          </cell>
          <cell r="B2780" t="str">
            <v>FORNECIMENTO DE CABO DE COBRE, ENCORDOAMENTO CLASSE 2, ISOLAMENTO DE PVC 70 C, TIPO BWF, 750V, FOREPLAST OU SIMILAR, SM-10MM2, PARA DOIS LANCES DE REDE, INCLUSIVE ANDAIME E INSTALACAO.</v>
          </cell>
          <cell r="C2780" t="str">
            <v>Un</v>
          </cell>
          <cell r="D2780">
            <v>646.94000000000005</v>
          </cell>
          <cell r="E2780">
            <v>497.65</v>
          </cell>
        </row>
        <row r="2781">
          <cell r="A2781" t="str">
            <v/>
          </cell>
        </row>
        <row r="2782">
          <cell r="A2782" t="str">
            <v>18.27.120</v>
          </cell>
          <cell r="B2782" t="str">
            <v>FORNECIMENTO DE CABO DE COBRE, ENCORDOAMENTO CLASSE 2, ISOLAMENTO DE PVC 70 C, TIPO BWF, 750V, FOREPLAST OU SIMILAR, SM-10MM2, PARA TRES LANCES DE REDE, INCLUSIVE ANDAIME E INSTALACAO.</v>
          </cell>
          <cell r="C2782" t="str">
            <v>Un</v>
          </cell>
          <cell r="D2782">
            <v>971.07</v>
          </cell>
          <cell r="E2782">
            <v>746.98</v>
          </cell>
        </row>
        <row r="2783">
          <cell r="A2783" t="str">
            <v/>
          </cell>
        </row>
        <row r="2784">
          <cell r="A2784" t="str">
            <v>18.27.121</v>
          </cell>
          <cell r="B2784" t="str">
            <v>FORNECIMENTO DE CABO DE COBRE, ENCORDOAMENTO CLASSE 2, ISOLAMENTO DE PVC 70 C, TIPO BWF, 750V, FOREPLAST OU SIMILAR, SM-10MM2, PARA QUATRO LANCES DE REDE,INCLUSIVE ANDAIME E INSTALACAO.</v>
          </cell>
          <cell r="C2784" t="str">
            <v>Un</v>
          </cell>
          <cell r="D2784">
            <v>1283.46</v>
          </cell>
          <cell r="E2784">
            <v>987.28</v>
          </cell>
        </row>
        <row r="2785">
          <cell r="A2785" t="str">
            <v/>
          </cell>
        </row>
        <row r="2786">
          <cell r="A2786" t="str">
            <v>18.27.122</v>
          </cell>
          <cell r="B2786" t="str">
            <v>FORNECIMENTO DE CABO DE COBRE, ENCORDOAMENTO CLASSE 2, ISOLAMENTO DE PVC 70 C, TIPO BWF, 750V, FOREPLAST OU SIMILAR, SM-16MM2, PARA UM LANCE DE REDE, INCLUSIVE ARMACAO SECUNDARIA B1, ISOLADOR, PARAFUSOS, BRACADEIRA REDONDA DE FERRO GALV.A FOGO, ANDAIME E</v>
          </cell>
          <cell r="C2786" t="str">
            <v>Un</v>
          </cell>
          <cell r="D2786">
            <v>528.99</v>
          </cell>
          <cell r="E2786">
            <v>406.92</v>
          </cell>
        </row>
        <row r="2787">
          <cell r="A2787" t="str">
            <v/>
          </cell>
        </row>
        <row r="2788">
          <cell r="A2788" t="str">
            <v>18.27.123</v>
          </cell>
          <cell r="B2788" t="str">
            <v>FORNECIMENTO DE CABO DE COBRE, ENCORDOAMENTO CLASSE 2, ISOLAMENTO DE PVC 70 C, TIPO BWF, 750V, FOREPLAST OU SIMILAR, SM-16MM2, PARA DOIS LANCES DE REDE, INCLUSIVE ARMACAO SECUNDARIA B2, ISOLADORES, PARAFUSOS, BRACADEIRAS REDONDAS DE FERRO GALV. A FOGO, AN</v>
          </cell>
          <cell r="C2788" t="str">
            <v>Un</v>
          </cell>
          <cell r="D2788">
            <v>995.07</v>
          </cell>
          <cell r="E2788">
            <v>765.44</v>
          </cell>
        </row>
        <row r="2789">
          <cell r="A2789" t="str">
            <v/>
          </cell>
        </row>
        <row r="2790">
          <cell r="A2790" t="str">
            <v>18.27.124</v>
          </cell>
          <cell r="B2790" t="str">
            <v>FORNECIMENTO DE CABO DE COBRE, ENCORDOAMENTO CLASSE 2, ISOLAMENTO DE PVC 70 C, TIPO BWF, 750V, FOREPLAST OU SIMILAR, SM-16MM2, PARA TRES LANCES DE REDE, INCLUSIVE ARMACAO SECUNDARIA B3, ISOLADORES, PARFUSOS, BRACADEIRAS REDONDAS DE FERRO GALV. A FOGO, AND</v>
          </cell>
          <cell r="C2790" t="str">
            <v>Un</v>
          </cell>
          <cell r="D2790">
            <v>1509.15</v>
          </cell>
          <cell r="E2790">
            <v>1160.8900000000001</v>
          </cell>
        </row>
        <row r="2791">
          <cell r="A2791" t="str">
            <v/>
          </cell>
        </row>
        <row r="2792">
          <cell r="A2792" t="str">
            <v>18.27.125</v>
          </cell>
          <cell r="B2792" t="str">
            <v>FORNECIMENTO DE CABO DE COBRE, ENCORDOAMENTO CLASSE 2, ISOLAMENTO DE PVC 70 C, TIPO BWF, 750V, FOREPLAST OU SIMILAR, SM-16MM2, PARA QUATRO LANCES DE REDE, INCLUSIVE ARMACAO SECUNDARIA B4, ISOLADORES, PARAFUSOS, BRACADEIRAS REDONDAS DE FERRO GALV. A FOGO,</v>
          </cell>
          <cell r="C2792" t="str">
            <v>Un</v>
          </cell>
          <cell r="D2792">
            <v>1976.59</v>
          </cell>
          <cell r="E2792">
            <v>1520.46</v>
          </cell>
        </row>
        <row r="2793">
          <cell r="A2793" t="str">
            <v/>
          </cell>
        </row>
        <row r="2794">
          <cell r="A2794" t="str">
            <v>18.27.126</v>
          </cell>
          <cell r="B2794" t="str">
            <v>FORNECIMENTO DE CABO DE COBRE, ENCORDOAMENTO CLASSE 2, ISOLAMENTO DE PVC 70 C, TIPO BWF, 750V, FOREPLAST OU SIMILAR, SM-16MM2, PARA UM LANCE DE REDE, INCLUSIVE ANDAIME E INSTALACAO.</v>
          </cell>
          <cell r="C2794" t="str">
            <v>Un</v>
          </cell>
          <cell r="D2794">
            <v>479.05</v>
          </cell>
          <cell r="E2794">
            <v>368.5</v>
          </cell>
        </row>
        <row r="2795">
          <cell r="A2795" t="str">
            <v/>
          </cell>
        </row>
        <row r="2796">
          <cell r="A2796" t="str">
            <v>18.27.127</v>
          </cell>
          <cell r="B2796" t="str">
            <v>FORNECIMENTO DE CABO DE COBRE, ENCORDOAMENTO CLASSE 2, ISOLAMENTO DE PVC 70 C, TIPO BWF, 750V, FOREPLAST OU SIMILAR, SM-16MM2, PARA DOIS LANCES DE REDE, INCLUSIVE ANDAIME E INSTALACAO.</v>
          </cell>
          <cell r="C2796" t="str">
            <v>Un</v>
          </cell>
          <cell r="D2796">
            <v>935.93</v>
          </cell>
          <cell r="E2796">
            <v>719.95</v>
          </cell>
        </row>
        <row r="2797">
          <cell r="A2797" t="str">
            <v/>
          </cell>
        </row>
        <row r="2798">
          <cell r="A2798" t="str">
            <v>18.27.128</v>
          </cell>
          <cell r="B2798" t="str">
            <v>FORNECIMENTO DE CABO DE COBRE, ENCORDOAMENTO CLASSE 2, ISOLAMENTO DE PVC 70 C, TIPO BWF, 750V, FOREPLAST OU SIMILAR, SM-16MM2, PARA TRES LANCES DE REDE, INCLUSIVE ANDAIME E INSTALACAO.</v>
          </cell>
          <cell r="C2798" t="str">
            <v>Un</v>
          </cell>
          <cell r="D2798">
            <v>1404.55</v>
          </cell>
          <cell r="E2798">
            <v>1080.43</v>
          </cell>
        </row>
        <row r="2799">
          <cell r="A2799" t="str">
            <v/>
          </cell>
        </row>
        <row r="2800">
          <cell r="A2800" t="str">
            <v>18.27.129</v>
          </cell>
          <cell r="B2800" t="str">
            <v>FORNECIMENTO DE CABO DE COBRE, ENCORDOAMENTO CLASSE 2, ISOLAMENTO DE PVC 70 C, TIPO BWF, 750V, FOREPLAST OU SIMILAR, SM-16MM2, PARA QUATRO LANCES DE REDE,INCLUSIVE ANDAIME E INSTALACAO.</v>
          </cell>
          <cell r="C2800" t="str">
            <v>Un</v>
          </cell>
          <cell r="D2800">
            <v>1861.44</v>
          </cell>
          <cell r="E2800">
            <v>1431.88</v>
          </cell>
        </row>
        <row r="2801">
          <cell r="A2801" t="str">
            <v/>
          </cell>
        </row>
        <row r="2802">
          <cell r="A2802" t="str">
            <v>18.27.130</v>
          </cell>
          <cell r="B2802" t="str">
            <v>FORNECIMENTO DE CABO DE COBRE, ENCORDOAMENTO CLASSE 2, ISOLAMENTO DE PVC 70 C, TIPO BWF, 750V, FOREPLAST OU SIMILAR, SM-25MM2, PARA UM LANCE DE REDE,INCLUSIVE ARMACAO SECUNDARIA B1, ISOLADOR, PARAFUSOS, BRACADEIRA REDONDA DE FERRO GALV. A FOGO, ANDAIME E</v>
          </cell>
          <cell r="C2802" t="str">
            <v>Un</v>
          </cell>
          <cell r="D2802">
            <v>801.02</v>
          </cell>
          <cell r="E2802">
            <v>616.16999999999996</v>
          </cell>
        </row>
        <row r="2803">
          <cell r="A2803" t="str">
            <v/>
          </cell>
        </row>
        <row r="2804">
          <cell r="A2804" t="str">
            <v>18.27.131</v>
          </cell>
          <cell r="B2804" t="str">
            <v>FORNECIMENTO DE CABO DE COBRE, ENCORDOAMENTO CLASSE 2, ISOLAMENTO DE PVC 70 C, TIPO BWF, 750V, FOREPLAST OU SIMILAR, SM-25MM2, PARA DOIS LANCES DE REDE, INCLUSIVE ARMACAO SECUNDARIA B2,ISOLADORES,PARAFUSOS, BRACADEIRAS REDONDAS DE FERRO GALV.A FOGO, ANDAI</v>
          </cell>
          <cell r="C2804" t="str">
            <v>Un</v>
          </cell>
          <cell r="D2804">
            <v>1539.12</v>
          </cell>
          <cell r="E2804">
            <v>1183.94</v>
          </cell>
        </row>
        <row r="2805">
          <cell r="A2805" t="str">
            <v/>
          </cell>
        </row>
        <row r="2806">
          <cell r="A2806" t="str">
            <v>18.27.132</v>
          </cell>
          <cell r="B2806" t="str">
            <v>FORNECIMENTO DE CABO DE COBRE, ENCORDOAMENTO CLASSE 2, ISOLAMENTO DE PVC 70 C, TIPO BWF, 750V, FOREPLAST OU SIMILAR, SM-25MM2, PARA TRES LANCES DE REDE, INCLUSIVE ARMACAO SECUNDARIA B3,ISOLADORES,PARAFUSOS, BRACADEIRAS REDONDAS DE FERRO GALV. A FOGO, ANDA</v>
          </cell>
          <cell r="C2806" t="str">
            <v>Un</v>
          </cell>
          <cell r="D2806">
            <v>2325.23</v>
          </cell>
          <cell r="E2806">
            <v>1788.64</v>
          </cell>
        </row>
        <row r="2807">
          <cell r="A2807" t="str">
            <v/>
          </cell>
        </row>
        <row r="2808">
          <cell r="A2808" t="str">
            <v>18.27.133</v>
          </cell>
          <cell r="B2808" t="str">
            <v>FORNECIMENTO DE CABO DE COBRE, ENCORDOAMENTO CLASSE 2, ISOLAMENTO DE PVC 70 C, TIPO BWF, 750V, FOREPLAST OU SIMILAR, SM-25MM2, PARA QUATRO LANCES DE REDE,INCLUSIVE ARMACAO SECUNDARIA B4,ISOLADORES,PARAFUSOS,BRACADEIRAS REDONDAS DE F. GALV. A FOGO,ANDAIME</v>
          </cell>
          <cell r="C2808" t="str">
            <v>Un</v>
          </cell>
          <cell r="D2808">
            <v>3064.69</v>
          </cell>
          <cell r="E2808">
            <v>2357.46</v>
          </cell>
        </row>
        <row r="2809">
          <cell r="A2809" t="str">
            <v/>
          </cell>
        </row>
        <row r="2810">
          <cell r="A2810" t="str">
            <v>18.27.134</v>
          </cell>
          <cell r="B2810" t="str">
            <v>FORNECIMENTO DE CABO DE COBRE, ENCORDOAMENTO CLASSE 2, ISOLAMENTO DE PVC 70 C, TIPO BWF, 750V, FOREPLAST OU SIMILAR, SM-25MM2, PARA UM LANCE DE REDE, INCLUSIVE ANDAIME E INSTALACAO.</v>
          </cell>
          <cell r="C2810" t="str">
            <v>Un</v>
          </cell>
          <cell r="D2810">
            <v>751.07</v>
          </cell>
          <cell r="E2810">
            <v>577.75</v>
          </cell>
        </row>
        <row r="2811">
          <cell r="A2811" t="str">
            <v/>
          </cell>
        </row>
        <row r="2812">
          <cell r="A2812" t="str">
            <v>18.27.135</v>
          </cell>
          <cell r="B2812" t="str">
            <v>FORNECIMENTO DE CABO DE COBRE, ENCORDOAMENTO CLASSE 2, ISOLAMENTO DE PVC 70 C, TIPO BWF, 750V, FOREPLAST OU SIMILAR, SM-25MM2, PARA DOIS LANCES DE REDE, INCLUSIVE ANDAIME E INSTALACAO.</v>
          </cell>
          <cell r="C2812" t="str">
            <v>Un</v>
          </cell>
          <cell r="D2812">
            <v>1479.98</v>
          </cell>
          <cell r="E2812">
            <v>1138.45</v>
          </cell>
        </row>
        <row r="2813">
          <cell r="A2813" t="str">
            <v/>
          </cell>
        </row>
        <row r="2814">
          <cell r="A2814" t="str">
            <v>18.27.136</v>
          </cell>
          <cell r="B2814" t="str">
            <v>FORNECIMENTO DE CABO DE COBRE, ENCORDOAMENTO CLASSE 2, ISOLAMENTO DE PVC 70 C, TIPO BWF, 750V, FOREPLAST OU SIMILAR, SM-25MM2, PARA TRES LANCES DE REDE, INCLUSIVE ANDAIME E INSTALACAO.</v>
          </cell>
          <cell r="C2814" t="str">
            <v>Un</v>
          </cell>
          <cell r="D2814">
            <v>2220.63</v>
          </cell>
          <cell r="E2814">
            <v>1708.18</v>
          </cell>
        </row>
        <row r="2815">
          <cell r="A2815" t="str">
            <v/>
          </cell>
        </row>
        <row r="2816">
          <cell r="A2816" t="str">
            <v>18.27.137</v>
          </cell>
          <cell r="B2816" t="str">
            <v>FORNECIMENTO DE CABO DE COBRE, ENCORDOAMENTO CLASSE 2, ISOLAMENTO DE PVC 70 C, TIPO BWF, 750V, FOREPLAST OU SIMILAR, SM-25MM2, PARA QUATRO LANCES DE REDE,INCLUSIVE ANDAIME E INSTALACAO.</v>
          </cell>
          <cell r="C2816" t="str">
            <v>Un</v>
          </cell>
          <cell r="D2816">
            <v>2949.54</v>
          </cell>
          <cell r="E2816">
            <v>2268.88</v>
          </cell>
        </row>
        <row r="2817">
          <cell r="A2817" t="str">
            <v/>
          </cell>
        </row>
        <row r="2818">
          <cell r="A2818" t="str">
            <v>18.28.010</v>
          </cell>
          <cell r="B2818" t="str">
            <v>MANUTENCAO DE LUMINARIA DE UMA PETALA COM UMA LAMPADA A VAPOR DE SODIO DE 250 W, INCLUSIVE FORNECIMENTO E SUBSTITUICAO DE UMA LAMPADA E UM REATOR DE ALTO FATOR DE POTENCIA EM POSTE DE ATE 17M.</v>
          </cell>
          <cell r="C2818" t="str">
            <v>UD</v>
          </cell>
          <cell r="D2818">
            <v>301.76</v>
          </cell>
          <cell r="E2818">
            <v>232.13</v>
          </cell>
        </row>
        <row r="2819">
          <cell r="A2819" t="str">
            <v/>
          </cell>
        </row>
        <row r="2820">
          <cell r="A2820" t="str">
            <v>18.28.011</v>
          </cell>
          <cell r="B2820" t="str">
            <v>MANUTENCAO DE LUMINARIA DE UMA PETALA COM DUAS LAMPADAS A VAPOR DE SODIO DE 250W,INCLUSIVE FORNECIMENTO E SUBSTITUICAO DE DUAS LAMPADAS E DOIS REATORES DE ALTO FATOR DE POTENCIA EM POSTE DE ATE 17M.</v>
          </cell>
          <cell r="C2820" t="str">
            <v>UD</v>
          </cell>
          <cell r="D2820">
            <v>538.33000000000004</v>
          </cell>
          <cell r="E2820">
            <v>414.1</v>
          </cell>
        </row>
        <row r="2821">
          <cell r="A2821" t="str">
            <v/>
          </cell>
        </row>
        <row r="2822">
          <cell r="A2822" t="str">
            <v>18.28.012</v>
          </cell>
          <cell r="B2822" t="str">
            <v>MANUTENCAO DE LUMINARIA DE UMA PETALA COM TRES LAMPADAS A VAPOR DE SODIO DE 250W, INCLUSIVE FORNECIMENTO E SUBSTITUICAO DE TRES LAMPADAS E TRES REATORES DE ALTO FATOR DE POTENCIA EM POSTE DE ATE 17M.</v>
          </cell>
          <cell r="C2822" t="str">
            <v>UD</v>
          </cell>
          <cell r="D2822">
            <v>774.89</v>
          </cell>
          <cell r="E2822">
            <v>596.07000000000005</v>
          </cell>
        </row>
        <row r="2823">
          <cell r="A2823" t="str">
            <v/>
          </cell>
        </row>
        <row r="2824">
          <cell r="A2824" t="str">
            <v>18.28.013</v>
          </cell>
          <cell r="B2824" t="str">
            <v>MANUTENCAO DE LUMINARIA DE UMA PETALA COM QUATRO LAMPADAS A VAPOR DE SODIO DE 250W, INCLUSIVE FORNECIMENTO E SUBSTITUICAO DAS LAMPADAS REATORES, IGNITORES E CAPACITORES EM POSTE DE ATE 17M.</v>
          </cell>
          <cell r="C2824" t="str">
            <v>UD</v>
          </cell>
          <cell r="D2824">
            <v>1011.45</v>
          </cell>
          <cell r="E2824">
            <v>778.04</v>
          </cell>
        </row>
        <row r="2825">
          <cell r="A2825" t="str">
            <v/>
          </cell>
        </row>
        <row r="2826">
          <cell r="A2826" t="str">
            <v>18.28.014</v>
          </cell>
          <cell r="B2826" t="str">
            <v>MANUTENCAO DE LUMINARIA DE DUAS PETALAS COM QUATRO LAMPADAS A VAPOR DE SODIO DE 250W,(SENDO DUAS LAMPADAS POR PETALA),INCLUSIVE FORNECIMENTO E SUBSTITUICAO DAS LAMPADAS,REATORES, IGNITORES E CAPACITORES EM POSTE DE ATE 17M.</v>
          </cell>
          <cell r="C2826" t="str">
            <v>UD</v>
          </cell>
          <cell r="D2826">
            <v>1011.45</v>
          </cell>
          <cell r="E2826">
            <v>778.04</v>
          </cell>
        </row>
        <row r="2827">
          <cell r="A2827" t="str">
            <v/>
          </cell>
        </row>
        <row r="2828">
          <cell r="A2828" t="str">
            <v>18.28.015</v>
          </cell>
          <cell r="B2828" t="str">
            <v>MANUTENCAO DE LUMINARIA DE TRES PETALAS COM SEIS LAMPADAS A VAPOR DE SODIO DE 250W, SENDO DUAS LAMPADAS POR PETALA, INCLUSIVE FORNECIMENTO E SUBSTITUICAO DAS LAMPADAS, REATORES, IGNITORES E CAPACITORES EM POSTE DE ATE 17M.</v>
          </cell>
          <cell r="C2828" t="str">
            <v>Un</v>
          </cell>
          <cell r="D2828">
            <v>1484.57</v>
          </cell>
          <cell r="E2828">
            <v>1141.98</v>
          </cell>
        </row>
        <row r="2829">
          <cell r="A2829" t="str">
            <v/>
          </cell>
        </row>
        <row r="2830">
          <cell r="A2830" t="str">
            <v>18.28.016</v>
          </cell>
          <cell r="B2830" t="str">
            <v>MANUTENCAO DE LUMINARIA DE UMA PETALA COM UMA LAMPADA A VAPOR DE SODIO DE 400W, INCLUSIVE FORNECIMENTO E SUBSTITUICAO DA LAMPADA,REATOR IGNITOR E CAPACITOR EM POSTE DE ATE 23M.</v>
          </cell>
          <cell r="C2830" t="str">
            <v>UD</v>
          </cell>
          <cell r="D2830">
            <v>350.51</v>
          </cell>
          <cell r="E2830">
            <v>269.63</v>
          </cell>
        </row>
        <row r="2831">
          <cell r="A2831" t="str">
            <v/>
          </cell>
        </row>
        <row r="2832">
          <cell r="A2832" t="str">
            <v>18.28.017</v>
          </cell>
          <cell r="B2832" t="str">
            <v>MANUTENCAO DE LUMINARIA DE UMA PETALA COM DUAS LAMPADAS A VAPOR DE SODIO DE 400W, INCLUSIVE FORNECIMENTO E SUBSTITUICAO DAS LAMPADAS, REATORES, IGNITORES E CAPACITORES EM POSTE DE ATE 23M.</v>
          </cell>
          <cell r="C2832" t="str">
            <v>UD</v>
          </cell>
          <cell r="D2832">
            <v>635.83000000000004</v>
          </cell>
          <cell r="E2832">
            <v>489.1</v>
          </cell>
        </row>
        <row r="2833">
          <cell r="A2833" t="str">
            <v/>
          </cell>
        </row>
        <row r="2834">
          <cell r="A2834" t="str">
            <v>18.28.018</v>
          </cell>
          <cell r="B2834" t="str">
            <v>MANUTENCAO DE LUMINARIA DE UMA PETALA COM TRES LAMPADAS A VAPOR DE SODIO DE 400W, INCLUSIVE FORNECIMENTO E SUBSTITUICAO DE TRES LAMPADAS E TRES REATORES ALTO FATOR DE POTENCIA EM POSTE DE ATE 23M.</v>
          </cell>
          <cell r="C2834" t="str">
            <v>UD</v>
          </cell>
          <cell r="D2834">
            <v>921.14</v>
          </cell>
          <cell r="E2834">
            <v>708.57</v>
          </cell>
        </row>
        <row r="2835">
          <cell r="A2835" t="str">
            <v/>
          </cell>
        </row>
        <row r="2836">
          <cell r="A2836" t="str">
            <v>18.28.019</v>
          </cell>
          <cell r="B2836" t="str">
            <v>MANUTENCAO DE LUMINARIA DE UMA PETALA COM QUATRO LAMPADAS A VAPOR DE SODIO DE 400W, INCLUSIVE FORNECIMENTO E SUBSTITUICAO DAS LAMPADAS REATORES, IGNITORES E CAPACITORES EM POSTE DE ATE 23M.</v>
          </cell>
          <cell r="C2836" t="str">
            <v>UD</v>
          </cell>
          <cell r="D2836">
            <v>1206.45</v>
          </cell>
          <cell r="E2836">
            <v>928.04</v>
          </cell>
        </row>
        <row r="2837">
          <cell r="A2837" t="str">
            <v/>
          </cell>
        </row>
        <row r="2838">
          <cell r="A2838" t="str">
            <v>18.28.020</v>
          </cell>
          <cell r="B2838" t="str">
            <v>MANUTENCAO DE LUMINARIA DE DUAS PETALAS COM QUATRO LAMPADAS A VAPOR DE SODIO DE 400W, SENDO DUAS LAMPADAS POR PETALA, INCLUSIVE FORNECIMENTO E SUBSTUICAO DE QUATRO LAMPADAS E QUATRO REATORES DE ALTO FATOR DE POTENCIA EM POSTE DE ATE 23M.</v>
          </cell>
          <cell r="C2838" t="str">
            <v>UD</v>
          </cell>
          <cell r="D2838">
            <v>1206.45</v>
          </cell>
          <cell r="E2838">
            <v>928.04</v>
          </cell>
        </row>
        <row r="2839">
          <cell r="A2839" t="str">
            <v/>
          </cell>
        </row>
        <row r="2840">
          <cell r="A2840" t="str">
            <v>18.28.021</v>
          </cell>
          <cell r="B2840" t="str">
            <v>MANUTENCAO DE LUMINARIA DE TRES PETALAS COM SEIS LAMPADAS A VAPOR DE SODIO DE 400W, SENDO DUAS LAMPADAS POR PETALA,INCLUSIVE FORNECIMENTO E SUBSTITUICAO DE SEIS LAMPADAS E SEIS REATORES DE ALTO FATOR DE POTENCIA EM POSTE DE ATE 23M.</v>
          </cell>
          <cell r="C2840" t="str">
            <v>UD</v>
          </cell>
          <cell r="D2840">
            <v>1777.07</v>
          </cell>
          <cell r="E2840">
            <v>1366.98</v>
          </cell>
        </row>
        <row r="2841">
          <cell r="A2841" t="str">
            <v/>
          </cell>
        </row>
        <row r="2842">
          <cell r="A2842" t="str">
            <v>18.28.022</v>
          </cell>
          <cell r="B2842" t="str">
            <v>MANUTENCAO DE LUMINARIA DE UMA PETALA COM UMA LAMPADA A VAPOR METALICO DE 250W, INCLUSIVE FORNECIMENTO E SUBSTITUICAO DAS LAMPADAS, REATORES, IGNITORES E CAPACITORES EM POSTE DE ATE 17M.</v>
          </cell>
          <cell r="C2842" t="str">
            <v>UD</v>
          </cell>
          <cell r="D2842">
            <v>362.54</v>
          </cell>
          <cell r="E2842">
            <v>278.88</v>
          </cell>
        </row>
        <row r="2843">
          <cell r="A2843" t="str">
            <v/>
          </cell>
        </row>
        <row r="2844">
          <cell r="A2844" t="str">
            <v>18.28.023</v>
          </cell>
          <cell r="B2844" t="str">
            <v>MANUTENCAO DE LUMINARIA DE UMA PETALA COM DUAS LAMPADAS A VAPOR METALICO DE 250W, INCLUSIVE FORNECIMENTO E SUBSTITUICAO DAS LAMPADAS, REATORES, IGNITORES E CAPACITORES EM POSTE DE ATE 17M.</v>
          </cell>
          <cell r="C2844" t="str">
            <v>UD</v>
          </cell>
          <cell r="D2844">
            <v>659.88</v>
          </cell>
          <cell r="E2844">
            <v>507.6</v>
          </cell>
        </row>
        <row r="2845">
          <cell r="A2845" t="str">
            <v/>
          </cell>
        </row>
        <row r="2846">
          <cell r="A2846" t="str">
            <v>18.28.024</v>
          </cell>
          <cell r="B2846" t="str">
            <v>MANUTENCAO DE LUMINARIA DE UMA PETALA COM TRES LAMPADAS A VAPOR METALICO DE 250W, INCLUSIVE FORNECIMENTO E SUBSTITUICAO DE TRES LAMPADAS E TRES REATORES DE ALTO FATOR DE POTENCIA EM POSTE DE ATE 17M.</v>
          </cell>
          <cell r="C2846" t="str">
            <v>UD</v>
          </cell>
          <cell r="D2846">
            <v>957.21</v>
          </cell>
          <cell r="E2846">
            <v>736.32</v>
          </cell>
        </row>
        <row r="2847">
          <cell r="A2847" t="str">
            <v/>
          </cell>
        </row>
        <row r="2848">
          <cell r="A2848" t="str">
            <v>18.28.025</v>
          </cell>
          <cell r="B2848" t="str">
            <v>MANUTENCAO DE LUMINARIA DE UMA PETALA COM QUATRO LAMPADAS A VAPOR METALICO DE 250W, INCLUSIVE FORNECIMENTO E SUBSTITUICAO DAS LAMPADAS REATORES, IGNITORES E CAPACITORES EM POSTE DE ATE 17M.</v>
          </cell>
          <cell r="C2848" t="str">
            <v>UD</v>
          </cell>
          <cell r="D2848">
            <v>1254.55</v>
          </cell>
          <cell r="E2848">
            <v>965.04</v>
          </cell>
        </row>
        <row r="2849">
          <cell r="A2849" t="str">
            <v/>
          </cell>
        </row>
        <row r="2850">
          <cell r="A2850" t="str">
            <v>18.28.026</v>
          </cell>
          <cell r="B2850" t="str">
            <v>MANUTENCAO DE LUMINARIA DE UMA PETALA COM UMA LAMPADA A VAPOR METALICO DE 400W, INCLUSIVE FORNECIMENTO E SUBSTITUICAO DE UMA LAMPADA E UM REATOR DE ALTO FATOR DE POTENCIA EM POSTE DE ATE 23M.</v>
          </cell>
          <cell r="C2850" t="str">
            <v>UD</v>
          </cell>
          <cell r="D2850">
            <v>411.61</v>
          </cell>
          <cell r="E2850">
            <v>316.63</v>
          </cell>
        </row>
        <row r="2851">
          <cell r="A2851" t="str">
            <v/>
          </cell>
        </row>
        <row r="2852">
          <cell r="A2852" t="str">
            <v>18.28.027</v>
          </cell>
          <cell r="B2852" t="str">
            <v>MANUTENCAO DE LUMINARIA DE UMA PETALA COM DUAS LAMPADAS A VAPOR METALICO DE 400W, INCLUSIVE FORNECIMENTO E SUBSTITUICAO DAS LAMPADAS, REATORES, IGNITORES E CAPACITORES EM POSTE DE ATE 23M.</v>
          </cell>
          <cell r="C2852" t="str">
            <v>UD</v>
          </cell>
          <cell r="D2852">
            <v>758.03</v>
          </cell>
          <cell r="E2852">
            <v>583.1</v>
          </cell>
        </row>
        <row r="2853">
          <cell r="A2853" t="str">
            <v/>
          </cell>
        </row>
        <row r="2854">
          <cell r="A2854" t="str">
            <v>18.28.028</v>
          </cell>
          <cell r="B2854" t="str">
            <v>MANUTENCAO DE LUMINARIA DE UMA PETALA COM TRES LAMPADAS A VAPOR METALICO DE 400W, INCLUSIVE FORNECIMENTO E SUBSTITUICAO DE TRES LAMPADAS E TRES REATORES DE ALTO FATOR DE POTENCIA EM POSTE DE ATE 23M.</v>
          </cell>
          <cell r="C2854" t="str">
            <v>UD</v>
          </cell>
          <cell r="D2854">
            <v>1104.44</v>
          </cell>
          <cell r="E2854">
            <v>849.57</v>
          </cell>
        </row>
        <row r="2855">
          <cell r="A2855" t="str">
            <v/>
          </cell>
        </row>
        <row r="2856">
          <cell r="A2856" t="str">
            <v>18.28.029</v>
          </cell>
          <cell r="B2856" t="str">
            <v>MANUTENCAO DE LUMINARIA DE UMA PETALA COM QUATRO LAMPADAS A VAPOR METALICO DE 400W,INCLUSIVE FORNECIMENTO E SUBSTITUICAO DAS LAMPADAS, REATORES, IGNITORES E CAPACITORES EM POSTE DE ATE 23M.</v>
          </cell>
          <cell r="C2856" t="str">
            <v>UD</v>
          </cell>
          <cell r="D2856">
            <v>1450.85</v>
          </cell>
          <cell r="E2856">
            <v>1116.04</v>
          </cell>
        </row>
        <row r="2857">
          <cell r="A2857" t="str">
            <v/>
          </cell>
        </row>
        <row r="2858">
          <cell r="A2858" t="str">
            <v>18.28.100</v>
          </cell>
          <cell r="B2858" t="str">
            <v>FORNECIMENTO DE NUCLEO DE FERRO FUNDIDO, PARA UMA LUMINARIA TIPO PETALA, EM POSTE DE ATE 23M, INCLUSIVE INSTALACAO.</v>
          </cell>
          <cell r="C2858" t="str">
            <v>UD</v>
          </cell>
          <cell r="D2858">
            <v>177</v>
          </cell>
          <cell r="E2858">
            <v>136.16</v>
          </cell>
        </row>
        <row r="2859">
          <cell r="A2859" t="str">
            <v/>
          </cell>
        </row>
        <row r="2860">
          <cell r="A2860" t="str">
            <v>18.28.101</v>
          </cell>
          <cell r="B2860" t="str">
            <v>FORNECIMENTO DE NUCLEO DE FERRO FUNDIDO PARA DUAS LUMINARIAS TIPO PETALA EM POSTE DE ATE 23M, INCLUSIVE INSTALACAO.</v>
          </cell>
          <cell r="C2860" t="str">
            <v>UD</v>
          </cell>
          <cell r="D2860">
            <v>221.2</v>
          </cell>
          <cell r="E2860">
            <v>170.16</v>
          </cell>
        </row>
        <row r="2861">
          <cell r="A2861" t="str">
            <v/>
          </cell>
        </row>
        <row r="2862">
          <cell r="A2862" t="str">
            <v>18.28.102</v>
          </cell>
          <cell r="B2862" t="str">
            <v>FORNECIMENTO DE NUCLEO DE FERRO FUNDIDO PARA TRES LUMINARIAS TIPO PETALA EM POSTE DE ATE 23M, INCLUSIVE INSTALACAO.</v>
          </cell>
          <cell r="C2862" t="str">
            <v>UD</v>
          </cell>
          <cell r="D2862">
            <v>234.2</v>
          </cell>
          <cell r="E2862">
            <v>180.16</v>
          </cell>
        </row>
        <row r="2863">
          <cell r="A2863" t="str">
            <v/>
          </cell>
        </row>
        <row r="2864">
          <cell r="A2864" t="str">
            <v>18.28.110</v>
          </cell>
          <cell r="B2864" t="str">
            <v>FORNECIMENTO E SUBSTITUICAO DE BANDEJA EM ALUMINIO FUNDIDO PARA LUMINARIA DE UMA PETALA EM POSTE DE ATE 23M.</v>
          </cell>
          <cell r="C2864" t="str">
            <v>UD</v>
          </cell>
          <cell r="D2864">
            <v>127.6</v>
          </cell>
          <cell r="E2864">
            <v>98.16</v>
          </cell>
        </row>
        <row r="2865">
          <cell r="A2865" t="str">
            <v/>
          </cell>
        </row>
        <row r="2866">
          <cell r="A2866" t="str">
            <v>18.28.111</v>
          </cell>
          <cell r="B2866" t="str">
            <v>FORNECIMENTO E SUBSTITUICAO DE BANDEJA EM ALUMINIO FUNDIDO PARA LUMINARIA COM DUAS PETALAS EM POSTE DE ATE 23M.</v>
          </cell>
          <cell r="C2866" t="str">
            <v>UD</v>
          </cell>
          <cell r="D2866">
            <v>190</v>
          </cell>
          <cell r="E2866">
            <v>146.16</v>
          </cell>
        </row>
        <row r="2867">
          <cell r="A2867" t="str">
            <v/>
          </cell>
        </row>
        <row r="2868">
          <cell r="A2868" t="str">
            <v>18.28.112</v>
          </cell>
          <cell r="B2868" t="str">
            <v>FORNECIMENTO E SUBSTITUICAO DE BANDEJA EM ALUMINIO FUNDIDO PARA LUMINARIA DE TRES PETALAS EM POSTE DE ATE 23M.</v>
          </cell>
          <cell r="C2868" t="str">
            <v>UD</v>
          </cell>
          <cell r="D2868">
            <v>252.4</v>
          </cell>
          <cell r="E2868">
            <v>194.16</v>
          </cell>
        </row>
        <row r="2869">
          <cell r="A2869" t="str">
            <v/>
          </cell>
        </row>
        <row r="2870">
          <cell r="A2870" t="str">
            <v>18.28.120</v>
          </cell>
          <cell r="B2870" t="str">
            <v>FORNECIMENTO E SUBSTITUICAO DE BANDEJA EM ALUMINIO FUNDIDO PARA LUMINARIA DE UMA PETALA EM POSTE DE ATE 17M, INCLUSIVE REATOR UI VS 25OW, IGNITOR E CAPACITOR.</v>
          </cell>
          <cell r="C2870" t="str">
            <v>UD</v>
          </cell>
          <cell r="D2870">
            <v>279.66000000000003</v>
          </cell>
          <cell r="E2870">
            <v>215.13</v>
          </cell>
        </row>
        <row r="2871">
          <cell r="A2871" t="str">
            <v/>
          </cell>
        </row>
        <row r="2872">
          <cell r="A2872" t="str">
            <v>18.28.121</v>
          </cell>
          <cell r="B2872" t="str">
            <v>FORNECIMENTO E SUBSTITUICAO DE BANDEJA EM ALUMINIO FUNDIDO PARA LUMINARIA DE DUAS PETALAS EM POSTE DE 17M, INCLUSIVE REATORES UI VS 25OW IGNITORES E CAPACITORES.</v>
          </cell>
          <cell r="C2872" t="str">
            <v>UD</v>
          </cell>
          <cell r="D2872">
            <v>494.13</v>
          </cell>
          <cell r="E2872">
            <v>380.1</v>
          </cell>
        </row>
        <row r="2873">
          <cell r="A2873" t="str">
            <v/>
          </cell>
        </row>
        <row r="2874">
          <cell r="A2874" t="str">
            <v>18.28.122</v>
          </cell>
          <cell r="B2874" t="str">
            <v>FORNECIMENTO E SUBSTITUICAO DE BANDEJA EM ALUMINIO FUNDIDO PARA LUMINARIA DE TRES PETALAS EM POSTE DE ATE 23M, INCLUSIVE REATORES UI VS 250W, IGNITORES E CAPACITORES.</v>
          </cell>
          <cell r="C2874" t="str">
            <v>UD</v>
          </cell>
          <cell r="D2874">
            <v>708.59</v>
          </cell>
          <cell r="E2874">
            <v>545.07000000000005</v>
          </cell>
        </row>
        <row r="2875">
          <cell r="A2875" t="str">
            <v/>
          </cell>
        </row>
        <row r="2876">
          <cell r="A2876" t="str">
            <v>18.28.123</v>
          </cell>
          <cell r="B2876" t="str">
            <v>FORNECIMENTO E SUBSTITUICAO DE BANDEJA EM ALUMINIO FUNDIDO PARA LUMINARIA DE UMA PETALA EM POSTE DE ATE 23M, INCLUSIVE REATOR UI VS 400W IGNITOR E CAPACITOR.</v>
          </cell>
          <cell r="C2876" t="str">
            <v>UD</v>
          </cell>
          <cell r="D2876">
            <v>315.41000000000003</v>
          </cell>
          <cell r="E2876">
            <v>242.63</v>
          </cell>
        </row>
        <row r="2877">
          <cell r="A2877" t="str">
            <v/>
          </cell>
        </row>
        <row r="2878">
          <cell r="A2878" t="str">
            <v>18.28.124</v>
          </cell>
          <cell r="B2878" t="str">
            <v>FORNECIMENTO E SUBSTITUICAO DE BANDEJA EM ALUMINIO FUNDIDO PARA LUMINARIA DE DUAS PETALAS EM POSTE DE ATE 23M, INCLUSIVE REATORES UI VS DE 400W, IGNITORES E CAPACITORES.</v>
          </cell>
          <cell r="C2878" t="str">
            <v>UD</v>
          </cell>
          <cell r="D2878">
            <v>565.63</v>
          </cell>
          <cell r="E2878">
            <v>435.1</v>
          </cell>
        </row>
        <row r="2879">
          <cell r="A2879" t="str">
            <v/>
          </cell>
        </row>
        <row r="2880">
          <cell r="A2880" t="str">
            <v>18.28.125</v>
          </cell>
          <cell r="B2880" t="str">
            <v>FORNECIMENTO E SUBSTITUICAO DE BANDEJA EM ALUMINIO FUNDIDO PARA LUMINARIA DE TRES PETALAS EM POSTE DE 23M, INCLUSIVE REATORES UI VS 400W IGNITORES E CAPACITORES.</v>
          </cell>
          <cell r="C2880" t="str">
            <v>UD</v>
          </cell>
          <cell r="D2880">
            <v>815.84</v>
          </cell>
          <cell r="E2880">
            <v>627.57000000000005</v>
          </cell>
        </row>
        <row r="2881">
          <cell r="A2881" t="str">
            <v/>
          </cell>
        </row>
        <row r="2882">
          <cell r="A2882" t="str">
            <v>18.28.126</v>
          </cell>
          <cell r="B2882" t="str">
            <v>FORNECIMENTO E SUBSTITUICAO DE BANDEJA EM ALUMINIO FUNDIDO PARA LUMINARIA DE UMA PETALA, EM POSTE DE ATE 17M, INCLUSIVE REATOR UI VAPOR METALICO DE 250W, IGNITOR E CAPACITOR.</v>
          </cell>
          <cell r="C2882" t="str">
            <v>UD</v>
          </cell>
          <cell r="D2882">
            <v>301.44</v>
          </cell>
          <cell r="E2882">
            <v>231.88</v>
          </cell>
        </row>
        <row r="2883">
          <cell r="A2883" t="str">
            <v/>
          </cell>
        </row>
        <row r="2884">
          <cell r="A2884" t="str">
            <v>18.28.127</v>
          </cell>
          <cell r="B2884" t="str">
            <v>FORNECIMENTO E SUBSTITUICAO DE BANDEJA EM ALUMINIO FUNDIDO PARA LUMINARIA DE DUAS PETALAS EM POSTE DE ATE 17M, INCLUSIVE REATORES UI VAPOR METALICO DE 250W, IGNITORES E CAPACITORES</v>
          </cell>
          <cell r="C2884" t="str">
            <v>UD</v>
          </cell>
          <cell r="D2884">
            <v>537.67999999999995</v>
          </cell>
          <cell r="E2884">
            <v>413.6</v>
          </cell>
        </row>
        <row r="2885">
          <cell r="A2885" t="str">
            <v/>
          </cell>
        </row>
        <row r="2886">
          <cell r="A2886" t="str">
            <v>18.28.128</v>
          </cell>
          <cell r="B2886" t="str">
            <v>FORNECIMENTO E SUBSTITUICAO DE BANDEJA EM ALUMINIO FUNDIDO PARA LUMINARIA DE TRES PETALAS EM POSTE DE ATE 17M, INCLUSIVE REATORES UI VAPOR METALICO DE 250W, IGNITORES E CAPACITORES.</v>
          </cell>
          <cell r="C2886" t="str">
            <v>UD</v>
          </cell>
          <cell r="D2886">
            <v>773.91</v>
          </cell>
          <cell r="E2886">
            <v>595.32000000000005</v>
          </cell>
        </row>
        <row r="2887">
          <cell r="A2887" t="str">
            <v/>
          </cell>
        </row>
        <row r="2888">
          <cell r="A2888" t="str">
            <v>18.28.129</v>
          </cell>
          <cell r="B2888" t="str">
            <v>FORNECIMENTO E SUBSTITUICAO DE BANDEJA EM ALUMINIO FUNDIDO PARA LUMINARIA DE UMA PETALA EM POSTE DE ATE 23M, INCLUSIVE REATOR UI VAPOR METALICO DE 400W, IGNITOR E CAPACITOR.</v>
          </cell>
          <cell r="C2888" t="str">
            <v>UD</v>
          </cell>
          <cell r="D2888">
            <v>321.91000000000003</v>
          </cell>
          <cell r="E2888">
            <v>247.63</v>
          </cell>
        </row>
        <row r="2889">
          <cell r="A2889" t="str">
            <v/>
          </cell>
        </row>
        <row r="2890">
          <cell r="A2890" t="str">
            <v>18.28.130</v>
          </cell>
          <cell r="B2890" t="str">
            <v>FORNECIMENTO E SUBSTITUICAO DE BANDEJA EM ALUMINIO FUNDIDO PARA LUMINARIA DE DUAS PETALAS EM POSTE DE ATE 23M, INCLUSIVE REATORES UI VAPOR METALICO DE 400W, IGNITORES E CAPACITORES.</v>
          </cell>
          <cell r="C2890" t="str">
            <v>UD</v>
          </cell>
          <cell r="D2890">
            <v>578.63</v>
          </cell>
          <cell r="E2890">
            <v>445.1</v>
          </cell>
        </row>
        <row r="2891">
          <cell r="A2891" t="str">
            <v/>
          </cell>
        </row>
        <row r="2892">
          <cell r="A2892" t="str">
            <v>18.28.131</v>
          </cell>
          <cell r="B2892" t="str">
            <v>FORNECIMENTO E SUBSTITUICAO DE BANDEJA EM ALUMINIO FUNDIDO PARA LUMINARIA DE TRES PETALAS EM POSTE DE ATE 23M, INCLUSIVE REATORES UI VAPOR METALICO DE 400W, IGNITORES E CAPACITORES.</v>
          </cell>
          <cell r="C2892" t="str">
            <v>UD</v>
          </cell>
          <cell r="D2892">
            <v>835.34</v>
          </cell>
          <cell r="E2892">
            <v>642.57000000000005</v>
          </cell>
        </row>
        <row r="2893">
          <cell r="A2893" t="str">
            <v/>
          </cell>
        </row>
        <row r="2894">
          <cell r="A2894" t="str">
            <v>18.28.132</v>
          </cell>
          <cell r="B2894" t="str">
            <v>FORNECIMENTO E SUBSTITUICAO DE REATOR UI VAPOR DE SODIO DE 250W, IGNITOR E CAPACITOR PARA LUMINARIA COM UMA PETALA EM POSTE DE 17M.</v>
          </cell>
          <cell r="C2894" t="str">
            <v>UD</v>
          </cell>
          <cell r="D2894">
            <v>217.26</v>
          </cell>
          <cell r="E2894">
            <v>167.13</v>
          </cell>
        </row>
        <row r="2895">
          <cell r="A2895" t="str">
            <v/>
          </cell>
        </row>
        <row r="2896">
          <cell r="A2896" t="str">
            <v>18.28.133</v>
          </cell>
          <cell r="B2896" t="str">
            <v>FORNECIMENTO E SUBSTITUICAO DE REATORES UI VAPOR DE SODIO DE 250W,IGNITORES E CAPACITORES PARA LUMINARIA COM DUAS PETALAS EM POSTE DE ATE 17M.</v>
          </cell>
          <cell r="C2896" t="str">
            <v>UD</v>
          </cell>
          <cell r="D2896">
            <v>369.33</v>
          </cell>
          <cell r="E2896">
            <v>284.10000000000002</v>
          </cell>
        </row>
        <row r="2897">
          <cell r="A2897" t="str">
            <v/>
          </cell>
        </row>
        <row r="2898">
          <cell r="A2898" t="str">
            <v>18.28.134</v>
          </cell>
          <cell r="B2898" t="str">
            <v>FORNECIMENTO E SUBSTITUICAO DE REATORES UI VAPOR DE SODIO DE 250W, IGNITORES E CAPACITORES PARA LUMINARIA COM TRES PETALAS EM POSTE DE ATE 17M.</v>
          </cell>
          <cell r="C2898" t="str">
            <v>UD</v>
          </cell>
          <cell r="D2898">
            <v>521.39</v>
          </cell>
          <cell r="E2898">
            <v>401.07</v>
          </cell>
        </row>
        <row r="2899">
          <cell r="A2899" t="str">
            <v/>
          </cell>
        </row>
        <row r="2900">
          <cell r="A2900" t="str">
            <v>18.28.135</v>
          </cell>
          <cell r="B2900" t="str">
            <v>FORNECIMENTO E SUBSTITUICAO DE REATOR UI VAPOR DE SODIO DE 400W, IGNITOR E CAPACITOR PARA LUMINARIA DE UMA PETALA EM POSTE DE ATE 23M.</v>
          </cell>
          <cell r="C2900" t="str">
            <v>UD</v>
          </cell>
          <cell r="D2900">
            <v>253.01</v>
          </cell>
          <cell r="E2900">
            <v>194.63</v>
          </cell>
        </row>
        <row r="2901">
          <cell r="A2901" t="str">
            <v/>
          </cell>
        </row>
        <row r="2902">
          <cell r="A2902" t="str">
            <v>18.28.136</v>
          </cell>
          <cell r="B2902" t="str">
            <v>FORNECIMENTO E SUBSTITUICAO DE REATORES UI VAPOR DE SODIO DE 400W, IGNITORES E CAPACITORES PARA LUMINARIA COM DUAS PETALAS EM POSTE DE ATE 23M.</v>
          </cell>
          <cell r="C2902" t="str">
            <v>UD</v>
          </cell>
          <cell r="D2902">
            <v>440.83</v>
          </cell>
          <cell r="E2902">
            <v>339.1</v>
          </cell>
        </row>
        <row r="2903">
          <cell r="A2903" t="str">
            <v/>
          </cell>
        </row>
        <row r="2904">
          <cell r="A2904" t="str">
            <v>18.28.137</v>
          </cell>
          <cell r="B2904" t="str">
            <v>FORNECIMENTO E SUBSTITUICAO DE REATORES UI VAPOR DE SODIO DE 400W, IGNITORES E CAPACITORES PARA LUMINARIA COM TRES PETALAS EM POSTE DE ATE 23M.</v>
          </cell>
          <cell r="C2904" t="str">
            <v>UD</v>
          </cell>
          <cell r="D2904">
            <v>628.64</v>
          </cell>
          <cell r="E2904">
            <v>483.57</v>
          </cell>
        </row>
        <row r="2905">
          <cell r="A2905" t="str">
            <v/>
          </cell>
        </row>
        <row r="2906">
          <cell r="A2906" t="str">
            <v>18.28.138</v>
          </cell>
          <cell r="B2906" t="str">
            <v>FORNECIMENTO E SUBSTITUICAO DE REATOR UI VAPOR METALICO DE 250W, IGNITOR E CAPACITOR PARA LUMINARIA COM UMA PETALA, EM POSTE DE ATE 17M.</v>
          </cell>
          <cell r="C2906" t="str">
            <v>UD</v>
          </cell>
          <cell r="D2906">
            <v>239.04</v>
          </cell>
          <cell r="E2906">
            <v>183.88</v>
          </cell>
        </row>
        <row r="2907">
          <cell r="A2907" t="str">
            <v/>
          </cell>
        </row>
        <row r="2908">
          <cell r="A2908" t="str">
            <v>18.28.139</v>
          </cell>
          <cell r="B2908" t="str">
            <v>FORNECIMENTO E SUBSTITUICAO DE REATORES UI VAPOR METALICO 250W, IGNITORES E CAPACITORES PARA LUMINARIA COM DUAS PETALAS, EM POSTE DE ATE 17M.</v>
          </cell>
          <cell r="C2908" t="str">
            <v>UD</v>
          </cell>
          <cell r="D2908">
            <v>412.88</v>
          </cell>
          <cell r="E2908">
            <v>317.60000000000002</v>
          </cell>
        </row>
        <row r="2909">
          <cell r="A2909" t="str">
            <v/>
          </cell>
        </row>
        <row r="2910">
          <cell r="A2910" t="str">
            <v>18.28.140</v>
          </cell>
          <cell r="B2910" t="str">
            <v>FORNECIMENTO E SUBSTITUICAO DE REATORES UI VAPOR METALICO DE 250W, IGNITORES E CAPACITORES PARA LUMINARIA COM TRES PETALAS, EM POSTE DE ATE 17M.</v>
          </cell>
          <cell r="C2910" t="str">
            <v>UD</v>
          </cell>
          <cell r="D2910">
            <v>586.71</v>
          </cell>
          <cell r="E2910">
            <v>451.32</v>
          </cell>
        </row>
        <row r="2911">
          <cell r="A2911" t="str">
            <v/>
          </cell>
        </row>
        <row r="2912">
          <cell r="A2912" t="str">
            <v>18.28.141</v>
          </cell>
          <cell r="B2912" t="str">
            <v>FORNECIMENTO E SUBSTITUICAO DE REATOR UI VAPOR METALICO DE 400W, IGNITOR E CAPACITOR PARA LUMINARIA COM UMA PETALA EM POSTE DE ATE 23M.</v>
          </cell>
          <cell r="C2912" t="str">
            <v>UD</v>
          </cell>
          <cell r="D2912">
            <v>259.51</v>
          </cell>
          <cell r="E2912">
            <v>199.63</v>
          </cell>
        </row>
        <row r="2913">
          <cell r="A2913" t="str">
            <v/>
          </cell>
        </row>
        <row r="2914">
          <cell r="A2914" t="str">
            <v>18.28.142</v>
          </cell>
          <cell r="B2914" t="str">
            <v>FORNECIMENTO E SUBSTITUICAO DE REATORES UI VAPOR METALICO DE 400W, IGNITORES E CAPACITORES PARA LUMINARIA COM DUAS PETALAS EM POSTE DE ATE 23M.</v>
          </cell>
          <cell r="C2914" t="str">
            <v>UD</v>
          </cell>
          <cell r="D2914">
            <v>453.83</v>
          </cell>
          <cell r="E2914">
            <v>349.1</v>
          </cell>
        </row>
        <row r="2915">
          <cell r="A2915" t="str">
            <v/>
          </cell>
        </row>
        <row r="2916">
          <cell r="A2916" t="str">
            <v>18.28.143</v>
          </cell>
          <cell r="B2916" t="str">
            <v>FORNECIMENTO E SUBSTITUICAO DE REATORES UI VAPOR METALICO DE 400W, IGNITORES E CAPACITORES PARA LUMINARIA COM TRES PETALAS EM POSTE DE ATE 23M.</v>
          </cell>
          <cell r="C2916" t="str">
            <v>UD</v>
          </cell>
          <cell r="D2916">
            <v>648.14</v>
          </cell>
          <cell r="E2916">
            <v>498.57</v>
          </cell>
        </row>
        <row r="2917">
          <cell r="A2917" t="str">
            <v/>
          </cell>
        </row>
        <row r="2918">
          <cell r="A2918" t="str">
            <v>18.29.025</v>
          </cell>
          <cell r="B2918" t="str">
            <v>SUBESTAÇÃO AÉREA C/TRANSFORMADOR TRIF.DE 225KVA-13800/11400V-380/220V, INCL.POSTE DT 600/11, PÁRA-RAIOS, CRUZETA, ATERR., CX.DE MEDIÇÃO TIPO F3, ELET.E DEMAIS ACESSÓRIOS NECESSÁRIOS AO PERFEITO FUNCIONAMENTO - INSTALADA C/ PROJETO APROVADO - CELPE E ART.N</v>
          </cell>
          <cell r="C2918" t="str">
            <v>Un</v>
          </cell>
          <cell r="D2918">
            <v>35730.519999999997</v>
          </cell>
          <cell r="E2918">
            <v>27485.02</v>
          </cell>
        </row>
        <row r="2919">
          <cell r="A2919" t="str">
            <v/>
          </cell>
        </row>
        <row r="2920">
          <cell r="A2920" t="str">
            <v>18.29.030</v>
          </cell>
          <cell r="B2920" t="str">
            <v>SUBESTAÇÃO AÉREA C/TRANSF.TRIF.DE 150KVA-13.800/11400V-380/220V,INCL. POSTE DT 600/11, CRUZETA ATERR., PARA-RAIOS, CX.DE MED. TIPO F3, ELET.E DEMAIS ACESSÓRIOS NECESSÁRIOS P/SEU PERFEITO FUNCIONAMENTO - INSTALADA C/PROJETO APROVADO-CELPE E ART. NÃO INCLUS</v>
          </cell>
          <cell r="C2920" t="str">
            <v>Un</v>
          </cell>
          <cell r="D2920">
            <v>27924.880000000001</v>
          </cell>
          <cell r="E2920">
            <v>21480.68</v>
          </cell>
        </row>
        <row r="2921">
          <cell r="A2921" t="str">
            <v/>
          </cell>
        </row>
        <row r="2922">
          <cell r="A2922" t="str">
            <v>18.29.035</v>
          </cell>
          <cell r="B2922" t="str">
            <v>SUBESTAÇÃO AÉREA C/TRANSF.TRIF.DE 112,5KVA-13800/11400V-380/220V, INCL.POSTE DT 300/11, PÁRA-RAIOS, CRUZETA, ATERR., CX.DE MEDIÇÃO TIPO F3, ELET.E DEMAIS ACESSÓRIOS NECESSÁRIOS AO PERFEITO FUNCIONAMENTO - INSTALADA C/ PROJETO APROVADO - CELPE E ART. NÃO I</v>
          </cell>
          <cell r="C2922" t="str">
            <v>Un</v>
          </cell>
          <cell r="D2922">
            <v>22621.1</v>
          </cell>
          <cell r="E2922">
            <v>17400.849999999999</v>
          </cell>
        </row>
        <row r="2923">
          <cell r="A2923" t="str">
            <v/>
          </cell>
        </row>
        <row r="2924">
          <cell r="A2924" t="str">
            <v>18.29.040</v>
          </cell>
          <cell r="B2924" t="str">
            <v>SUBESTAÇÃO AÉREA C/TRANSF.TRIF.75KVA-13.800/11400V-380V220V, INCL.POSTE DT 300/11, PÁRA-RAIOS, CRUZETA, ATERR., CX.DE MEDIÇÃO TIPO F3, ELET.E DEMAIS ACESS.NECESSÁRIOS AO SEU PERFEITO FUNCIONAMENTO - INSTALADA C/ PROJETO APROVADO - CELPE E ART. NÃO INCL. O</v>
          </cell>
          <cell r="C2924" t="str">
            <v>Un</v>
          </cell>
          <cell r="D2924">
            <v>17489.939999999999</v>
          </cell>
          <cell r="E2924">
            <v>13453.8</v>
          </cell>
        </row>
        <row r="2925">
          <cell r="A2925" t="str">
            <v/>
          </cell>
        </row>
        <row r="2926">
          <cell r="A2926" t="str">
            <v>18.29.062</v>
          </cell>
          <cell r="B2926" t="str">
            <v>FORNECIMENTO E INSTALAÇÃO DE TRANSFORMADOR DE DISTRIBUIÇÃO TRIFÁSICO DE 45KVA - 13800/11400V-380/200V,IMERSO EM ÓLEO MINERAL ISOLANTE.</v>
          </cell>
          <cell r="C2926" t="str">
            <v>Un</v>
          </cell>
          <cell r="D2926">
            <v>7842.31</v>
          </cell>
          <cell r="E2926">
            <v>6032.55</v>
          </cell>
        </row>
        <row r="2927">
          <cell r="A2927" t="str">
            <v/>
          </cell>
        </row>
        <row r="2928">
          <cell r="A2928" t="str">
            <v>18.30.100</v>
          </cell>
          <cell r="B2928" t="str">
            <v>FORNECIMENTO E INSTALAÇÃO DE ELETROCALHA PERFURADA, TIPO "C", EM CHAPA GALVANIZADA N.18. DIMENSÔES:300MM (LARGURA) X 100MM (ALTURA) X 3000MM(COMPRIMENTO)</v>
          </cell>
          <cell r="C2928" t="str">
            <v>m</v>
          </cell>
          <cell r="D2928">
            <v>44.4</v>
          </cell>
          <cell r="E2928">
            <v>34.159999999999997</v>
          </cell>
        </row>
        <row r="2929">
          <cell r="A2929" t="str">
            <v/>
          </cell>
        </row>
        <row r="2930">
          <cell r="A2930" t="str">
            <v>18.30.105</v>
          </cell>
          <cell r="B2930" t="str">
            <v>FORNECIMENTO E INSTALAÇÃO DE TAMPA DE ENCAIXE PARA ELETROCALHA, EM CHAPA GALVANIZADA N.24, LARGURA DE 300MM</v>
          </cell>
          <cell r="C2930" t="str">
            <v>m</v>
          </cell>
          <cell r="D2930">
            <v>13.7</v>
          </cell>
          <cell r="E2930">
            <v>10.54</v>
          </cell>
        </row>
        <row r="2931">
          <cell r="A2931" t="str">
            <v/>
          </cell>
        </row>
        <row r="2932">
          <cell r="A2932" t="str">
            <v>18.30.110</v>
          </cell>
          <cell r="B2932" t="str">
            <v>FORNECIMENTO E INSTALAÇÃO DE ELETROCALHA PERFURADA, TIPO "C", EM CHAPA GALVANIZADA N.18. DIMENSÔES:100MM (LARGURA) X 100MM (ALTURA) X 3000MM(COMPRIMENTO)</v>
          </cell>
          <cell r="C2932" t="str">
            <v>m</v>
          </cell>
          <cell r="D2932">
            <v>33.64</v>
          </cell>
          <cell r="E2932">
            <v>25.88</v>
          </cell>
        </row>
        <row r="2933">
          <cell r="A2933" t="str">
            <v/>
          </cell>
        </row>
        <row r="2934">
          <cell r="A2934" t="str">
            <v>18.30.120</v>
          </cell>
          <cell r="B2934" t="str">
            <v>FORNECIMENTO E INSTALAÇÃO DE ELETROCALHA PERFURADA, TIPO "C", EM CHAPA GALVANIZADA N.18. DIMENSÔES:100MM (LARGURA) X 50MM (ALTURA) X 3000MM(COMPRIMENTO)</v>
          </cell>
          <cell r="C2934" t="str">
            <v>m</v>
          </cell>
          <cell r="D2934">
            <v>21.15</v>
          </cell>
          <cell r="E2934">
            <v>16.27</v>
          </cell>
        </row>
        <row r="2935">
          <cell r="A2935" t="str">
            <v/>
          </cell>
        </row>
        <row r="2936">
          <cell r="A2936" t="str">
            <v>18.30.210</v>
          </cell>
          <cell r="B2936" t="str">
            <v>FORNECIMENTO E INSTALAÇÃO DE DERIVAÇÃO "L" HORIZONTAL EM CHAPA DE AÇO GALVANIZADO, DIMENSÕES:100MM X 50MM.</v>
          </cell>
          <cell r="C2936" t="str">
            <v>Un</v>
          </cell>
          <cell r="D2936">
            <v>24.27</v>
          </cell>
          <cell r="E2936">
            <v>18.670000000000002</v>
          </cell>
        </row>
        <row r="2937">
          <cell r="A2937" t="str">
            <v/>
          </cell>
        </row>
        <row r="2938">
          <cell r="A2938" t="str">
            <v>18.30.220</v>
          </cell>
          <cell r="B2938" t="str">
            <v>FORNECIMENTO E INSTALAÇÃO DE SUPORTE VERTICAL PARA ELETROCALHA TIPO GANCHO DE SUSPENSÃO DUPLO, EM CHAPA DE AÇO GALVANIZADO,  DIMENSÕES: 100mm x 50mm. INCLUSIVE PARAFUSO CABEÇA DE LENTILHA C/ AUTO TRAVAMENTO DE 1/4"X1/2",PORCA SEXTAVADA E ARRUELA.</v>
          </cell>
          <cell r="C2938" t="str">
            <v>Un</v>
          </cell>
          <cell r="D2938">
            <v>6.73</v>
          </cell>
          <cell r="E2938">
            <v>5.18</v>
          </cell>
        </row>
        <row r="2939">
          <cell r="A2939" t="str">
            <v/>
          </cell>
        </row>
        <row r="2940">
          <cell r="A2940" t="str">
            <v>19.00.000</v>
          </cell>
          <cell r="B2940" t="str">
            <v>INSTALACOES HIDRO SANITARIAS</v>
          </cell>
        </row>
        <row r="2941">
          <cell r="A2941" t="str">
            <v/>
          </cell>
        </row>
        <row r="2942">
          <cell r="A2942" t="str">
            <v>19.01.010</v>
          </cell>
          <cell r="B2942" t="str">
            <v>PONTO DE ESGOTO PARA BACIA SANITARIA, INCLUSIVE TUBULACOES E CONEXOES EM PVC RIGIDO SOLDAVEIS, ATE A COLUNA OU O SUB-COLETOR.</v>
          </cell>
          <cell r="C2942" t="str">
            <v>Pt</v>
          </cell>
          <cell r="D2942">
            <v>60.32</v>
          </cell>
          <cell r="E2942">
            <v>46.4</v>
          </cell>
        </row>
        <row r="2943">
          <cell r="A2943" t="str">
            <v/>
          </cell>
        </row>
        <row r="2944">
          <cell r="A2944" t="str">
            <v>19.01.020</v>
          </cell>
          <cell r="B2944" t="str">
            <v>PONTO DE ESGOTO PARA PIA OU LAVANDARIA,INCLUSIVE TUBULACOES E CONEXOES EM PVC RIGIDO SOLDAVEIS, ATE A COLUNA OU O SUB-COLETOR.</v>
          </cell>
          <cell r="C2944" t="str">
            <v>Pt</v>
          </cell>
          <cell r="D2944">
            <v>54.35</v>
          </cell>
          <cell r="E2944">
            <v>41.81</v>
          </cell>
        </row>
        <row r="2945">
          <cell r="A2945" t="str">
            <v/>
          </cell>
        </row>
        <row r="2946">
          <cell r="A2946" t="str">
            <v>19.01.030</v>
          </cell>
          <cell r="B2946" t="str">
            <v>PONTO DE ESGOTO PARA LAVATORIO OU MICTORIO, INCLUSIVE TUBULACOES E CONEXOES EM PVC RIGIDO SOLDAVEIS, ATE A COLUNA OU O SUB-COLETOR</v>
          </cell>
          <cell r="C2946" t="str">
            <v>Pt</v>
          </cell>
          <cell r="D2946">
            <v>51.68</v>
          </cell>
          <cell r="E2946">
            <v>39.76</v>
          </cell>
        </row>
        <row r="2947">
          <cell r="A2947" t="str">
            <v/>
          </cell>
        </row>
        <row r="2948">
          <cell r="A2948" t="str">
            <v>19.01.040</v>
          </cell>
          <cell r="B2948" t="str">
            <v>PONTO DE ESGOTO PARA RALO SIFONADO, INCLUSIVE RALO, TUBULACOES E CONEXOES EM PVC RIGIDO SOLDAVEIS, ATE A COLUNA OU O SUB-COLETOR.</v>
          </cell>
          <cell r="C2948" t="str">
            <v>Pt</v>
          </cell>
          <cell r="D2948">
            <v>58.85</v>
          </cell>
          <cell r="E2948">
            <v>45.27</v>
          </cell>
        </row>
        <row r="2949">
          <cell r="A2949" t="str">
            <v/>
          </cell>
        </row>
        <row r="2950">
          <cell r="A2950" t="str">
            <v>19.02.010</v>
          </cell>
          <cell r="B2950" t="str">
            <v>PONTO DE AGUA, INCLUSIVE TUBULACOES E CONEXOES DE PVC RIGIDO ROSQUEAVEL E ABERTURA DE RASGOS EM ALVENARIA,ATE O REGISTRO GERAL DO AMBIENTE.</v>
          </cell>
          <cell r="C2950" t="str">
            <v>Pt</v>
          </cell>
          <cell r="D2950">
            <v>69.16</v>
          </cell>
          <cell r="E2950">
            <v>53.2</v>
          </cell>
        </row>
        <row r="2951">
          <cell r="A2951" t="str">
            <v/>
          </cell>
        </row>
        <row r="2952">
          <cell r="A2952" t="str">
            <v>19.02.020</v>
          </cell>
          <cell r="B2952" t="str">
            <v>PONTO DE AGUA, INCLUSIVE TUBULACOES E CONEXOES DE PVC RIGIDO SOLDAVEL E ABERTURA DE RASGOS EM ALVENARIA, ATE O REGISTRO GERAL DO AMBIENTE.</v>
          </cell>
          <cell r="C2952" t="str">
            <v>Pt</v>
          </cell>
          <cell r="D2952">
            <v>40.97</v>
          </cell>
          <cell r="E2952">
            <v>31.52</v>
          </cell>
        </row>
        <row r="2953">
          <cell r="A2953" t="str">
            <v/>
          </cell>
        </row>
        <row r="2954">
          <cell r="A2954" t="str">
            <v>19.03.010</v>
          </cell>
          <cell r="B2954" t="str">
            <v>FORNECIMENTO E ASSENTAMENTO DE TUBOS DE PVC RIGIDO SOLDAVEIS, DIAM.40 MM, PARA VENTILACAO DE ESGOTO.</v>
          </cell>
          <cell r="C2954" t="str">
            <v>m</v>
          </cell>
          <cell r="D2954">
            <v>7.81</v>
          </cell>
          <cell r="E2954">
            <v>6.01</v>
          </cell>
        </row>
        <row r="2955">
          <cell r="A2955" t="str">
            <v/>
          </cell>
        </row>
        <row r="2956">
          <cell r="A2956" t="str">
            <v>19.03.020</v>
          </cell>
          <cell r="B2956" t="str">
            <v>FORNECIMENTO E ASSENTAMENTO DE TUBOS DE PVC RIGIDO SOLDAVEIS, DIAM.50 MM, PARA VENTILACAO DE ESGOTO.</v>
          </cell>
          <cell r="C2956" t="str">
            <v>m</v>
          </cell>
          <cell r="D2956">
            <v>10.73</v>
          </cell>
          <cell r="E2956">
            <v>8.26</v>
          </cell>
        </row>
        <row r="2957">
          <cell r="A2957" t="str">
            <v/>
          </cell>
        </row>
        <row r="2958">
          <cell r="A2958" t="str">
            <v>19.03.030</v>
          </cell>
          <cell r="B2958" t="str">
            <v>FORNECIMENTO E ASSENTAMENTO DE TUBOS DE PVC RIGIDO SOLDAVEIS, DIAM.75 MM, PARA COLUNAS DE ESGOTO, VENTILACAO OU AGUAS PLUVIAIS.</v>
          </cell>
          <cell r="C2958" t="str">
            <v>m</v>
          </cell>
          <cell r="D2958">
            <v>14.49</v>
          </cell>
          <cell r="E2958">
            <v>11.15</v>
          </cell>
        </row>
        <row r="2959">
          <cell r="A2959" t="str">
            <v/>
          </cell>
        </row>
        <row r="2960">
          <cell r="A2960" t="str">
            <v>19.03.040</v>
          </cell>
          <cell r="B2960" t="str">
            <v>FORNECIMENTO E ASSENTAMENTO DE TUBOS DE PVC RIGIDO SOLDAVEIS, DIAM.100 MM, PARA COLUNAS DE ESGOTO, VENTILACAO OU AGUAS PLUVIAIS.</v>
          </cell>
          <cell r="C2960" t="str">
            <v>m</v>
          </cell>
          <cell r="D2960">
            <v>18.38</v>
          </cell>
          <cell r="E2960">
            <v>14.14</v>
          </cell>
        </row>
        <row r="2961">
          <cell r="A2961" t="str">
            <v/>
          </cell>
        </row>
        <row r="2962">
          <cell r="A2962" t="str">
            <v>19.03.100</v>
          </cell>
          <cell r="B2962" t="str">
            <v>FORNECIMENTO E COLOCAÇÃO DE CURVA DE PVC 90 LONGA, 100MM PARA ESGOTO</v>
          </cell>
          <cell r="C2962" t="str">
            <v>Un</v>
          </cell>
          <cell r="D2962">
            <v>44.35</v>
          </cell>
          <cell r="E2962">
            <v>34.119999999999997</v>
          </cell>
        </row>
        <row r="2963">
          <cell r="A2963" t="str">
            <v/>
          </cell>
        </row>
        <row r="2964">
          <cell r="A2964" t="str">
            <v>19.03.101</v>
          </cell>
          <cell r="B2964" t="str">
            <v>FORNECIMENTO E COLOCAÇÃO DE LUVA DE PVC 100MM PARA ESGOTO</v>
          </cell>
          <cell r="C2964" t="str">
            <v>Un</v>
          </cell>
          <cell r="D2964">
            <v>11.05</v>
          </cell>
          <cell r="E2964">
            <v>8.5</v>
          </cell>
        </row>
        <row r="2965">
          <cell r="A2965" t="str">
            <v/>
          </cell>
        </row>
        <row r="2966">
          <cell r="A2966" t="str">
            <v>19.04.010</v>
          </cell>
          <cell r="B2966" t="str">
            <v>FORNECIMENTO E ASSENTAMENTO DE MANILHA DE BARRO VITRIFICADA CLASSE B(EB-5),DIAM. DE 4POL PARA COLETORES E SUB-COLETORES DE ESGOTO E AGUAS PLUVIAIS, INCLUSIVE ABERTURA E FECHAMENTO DE VALAS.</v>
          </cell>
          <cell r="C2966" t="str">
            <v>m</v>
          </cell>
          <cell r="D2966">
            <v>19.68</v>
          </cell>
          <cell r="E2966">
            <v>15.14</v>
          </cell>
        </row>
        <row r="2967">
          <cell r="A2967" t="str">
            <v/>
          </cell>
        </row>
        <row r="2968">
          <cell r="A2968" t="str">
            <v>19.04.015</v>
          </cell>
          <cell r="B2968" t="str">
            <v>ASSENTAMENTO DE MANILHA DE BARRO VITRIFICADA DIAM. DE 4 POL,PARA COLETORES E SUB-COLETORES DE ESGOTO E AGUAS PLUVIAIS, SEM O FORNECIMENTO DA MANILHA.</v>
          </cell>
          <cell r="C2968" t="str">
            <v>m</v>
          </cell>
          <cell r="D2968">
            <v>9.17</v>
          </cell>
          <cell r="E2968">
            <v>7.06</v>
          </cell>
        </row>
        <row r="2969">
          <cell r="A2969" t="str">
            <v/>
          </cell>
        </row>
        <row r="2970">
          <cell r="A2970" t="str">
            <v>19.04.020</v>
          </cell>
          <cell r="B2970" t="str">
            <v>FORNECIMENTO E ASSENTAMENTO DE MANILHA DE BARRO VITRIFICADA CLASSE B(EB-5),DIAM. DE 6POL PARA COLETORES E SUB-COLETORES DE ESGOTO E AGUAS PLUVIAIS, INCLUSIVE ABERTURA E FECHAMENTO DE VALAS.</v>
          </cell>
          <cell r="C2970" t="str">
            <v>m</v>
          </cell>
          <cell r="D2970">
            <v>27.26</v>
          </cell>
          <cell r="E2970">
            <v>20.97</v>
          </cell>
        </row>
        <row r="2971">
          <cell r="A2971" t="str">
            <v/>
          </cell>
        </row>
        <row r="2972">
          <cell r="A2972" t="str">
            <v>19.04.025</v>
          </cell>
          <cell r="B2972" t="str">
            <v>ASSENTAMENTO DE MANILHA DE BARRO VITRIFICADA, DIAM. 6 POL.,PARA COLETORES E SUB-COLETORES DE ESGOTO E AGUAS PLUVIAIS, SEM O FORNECIMENTO DA MANILHA.</v>
          </cell>
          <cell r="C2972" t="str">
            <v>m</v>
          </cell>
          <cell r="D2972">
            <v>11.5</v>
          </cell>
          <cell r="E2972">
            <v>8.85</v>
          </cell>
        </row>
        <row r="2973">
          <cell r="A2973" t="str">
            <v/>
          </cell>
        </row>
        <row r="2974">
          <cell r="A2974" t="str">
            <v>19.04.030</v>
          </cell>
          <cell r="B2974" t="str">
            <v>FORNECIMENTO E ASSENTAMENTO DE MANILHA DE BARRO VITRIFICADA CLASSE B(EB-5),DIAM.DE 8 POL PARA COLETORES E SUB-COLETORES DE ESGOTO E AGUAS PLUVIAIS, INCLUSIVE ABERTURA E FECHAMENTO DE VALAS.</v>
          </cell>
          <cell r="C2974" t="str">
            <v>m</v>
          </cell>
          <cell r="D2974">
            <v>35.369999999999997</v>
          </cell>
          <cell r="E2974">
            <v>27.21</v>
          </cell>
        </row>
        <row r="2975">
          <cell r="A2975" t="str">
            <v/>
          </cell>
        </row>
        <row r="2976">
          <cell r="A2976" t="str">
            <v>19.04.035</v>
          </cell>
          <cell r="B2976" t="str">
            <v>ASSENTAMENTO DE MANILHA DE BARRO VITRIFICADA, DIAM. 8 POL.,PARA COLETORES E SUB-COLETORES DE ESGOTO E AGUAS PLUVIAIS, SEM O FORNECIMENTO DA MANILHA.</v>
          </cell>
          <cell r="C2976" t="str">
            <v>m</v>
          </cell>
          <cell r="D2976">
            <v>15.28</v>
          </cell>
          <cell r="E2976">
            <v>11.76</v>
          </cell>
        </row>
        <row r="2977">
          <cell r="A2977" t="str">
            <v/>
          </cell>
        </row>
        <row r="2978">
          <cell r="A2978" t="str">
            <v>19.04.040</v>
          </cell>
          <cell r="B2978" t="str">
            <v>FORNECIMENTO E ASSENTAMENTO DE TUBOS DE PVC RIGIDO SOLDAVEIS DIAM. 100 MM, PARA COLETORES E SUB-COLETORES DE ESGOTO OU AGUAS PLUVIAIS, INCLUSIVE ABERTURA E FECHAMENTO DE VALAS.</v>
          </cell>
          <cell r="C2978" t="str">
            <v>m</v>
          </cell>
          <cell r="D2978">
            <v>19.5</v>
          </cell>
          <cell r="E2978">
            <v>15</v>
          </cell>
        </row>
        <row r="2979">
          <cell r="A2979" t="str">
            <v/>
          </cell>
        </row>
        <row r="2980">
          <cell r="A2980" t="str">
            <v>19.04.050</v>
          </cell>
          <cell r="B2980" t="str">
            <v>FORNECIMENTO E ASSENTAMENTO DE TUBOS DE PVC RIGIDO SOLDAVEIS DIAM. 150 MM, PARA COLETORES E SUB-COLETORES DE ESGOTO OU AGUAS PLUVIAIS, INCLUSIVE ABERTURA E FECHAMENTO DE VALAS.</v>
          </cell>
          <cell r="C2980" t="str">
            <v>m</v>
          </cell>
          <cell r="D2980">
            <v>36.54</v>
          </cell>
          <cell r="E2980">
            <v>28.11</v>
          </cell>
        </row>
        <row r="2981">
          <cell r="A2981" t="str">
            <v/>
          </cell>
        </row>
        <row r="2982">
          <cell r="A2982" t="str">
            <v>19.04.055</v>
          </cell>
          <cell r="B2982" t="str">
            <v>FORNECIMENTO E ASSENTAMENTO DE TUBOS DE PVC RÍGIDO COM ANÉIS, PONTA E BOLSA PARA COLETORES DE ESGOTO OU ÁGUAS PLUVIAIS, DIAM. 150MM, VINILFORT - TIGRE OU SIMILAR, INCLUSIVE ABERTURA E FECHAMENTO DE VALAS.</v>
          </cell>
          <cell r="C2982" t="str">
            <v>m</v>
          </cell>
          <cell r="D2982">
            <v>47.85</v>
          </cell>
          <cell r="E2982">
            <v>36.81</v>
          </cell>
        </row>
        <row r="2983">
          <cell r="A2983" t="str">
            <v/>
          </cell>
        </row>
        <row r="2984">
          <cell r="A2984" t="str">
            <v>19.04.056</v>
          </cell>
          <cell r="B2984" t="str">
            <v>FORNECIMENTO E ASSENTAMENTO DE TUBOS DE PVC RÍGIDO COM ANÉIS, PONTA E BOLSA PARA COLETORES DE ESGOTO OU ÁGUAS PLUVIAIS, DIAM. 200MM, VINILFORT - TIGRE OU SIMILAR, INCLUSIVE ABERTURA E FECHAMENTO DE VALAS.</v>
          </cell>
          <cell r="C2984" t="str">
            <v>m</v>
          </cell>
          <cell r="D2984">
            <v>64.03</v>
          </cell>
          <cell r="E2984">
            <v>49.26</v>
          </cell>
        </row>
        <row r="2985">
          <cell r="A2985" t="str">
            <v/>
          </cell>
        </row>
        <row r="2986">
          <cell r="A2986" t="str">
            <v>19.04.057</v>
          </cell>
          <cell r="B2986" t="str">
            <v>FORNECIMENTO E ASSENTAMENTO DE TUBOS DE PVC RÍGIDO COM ANÉIS, PONTA E BOLSA PARA COLETORES DE ESGOTO OU ÁGUAS PLUVIAIS, DIAM. 250MM, VINILFORT - TIGRE OU SIMILAR, INCLUSIVE ABERTURA E FECHAMENTO DE VALAS.</v>
          </cell>
          <cell r="C2986" t="str">
            <v>m</v>
          </cell>
          <cell r="D2986">
            <v>102.86</v>
          </cell>
          <cell r="E2986">
            <v>79.13</v>
          </cell>
        </row>
        <row r="2987">
          <cell r="A2987" t="str">
            <v/>
          </cell>
        </row>
        <row r="2988">
          <cell r="A2988" t="str">
            <v>19.04.060</v>
          </cell>
          <cell r="B2988" t="str">
            <v>FORNECIMENTO E APLICAÇÃO DE TE DE PVC ESGOTO 100MM. INCLUSIVE ANEL DE BORRACHA</v>
          </cell>
          <cell r="C2988" t="str">
            <v>Un</v>
          </cell>
          <cell r="D2988">
            <v>23.92</v>
          </cell>
          <cell r="E2988">
            <v>18.399999999999999</v>
          </cell>
        </row>
        <row r="2989">
          <cell r="A2989" t="str">
            <v/>
          </cell>
        </row>
        <row r="2990">
          <cell r="A2990" t="str">
            <v>19.04.061</v>
          </cell>
          <cell r="B2990" t="str">
            <v>FORNECIMENTO E APLICAÇÃO DE CAP DE PVC ESGOTO 100MM. INCLUSIVE ANEL DE BORRACHA</v>
          </cell>
          <cell r="C2990" t="str">
            <v>Un</v>
          </cell>
          <cell r="D2990">
            <v>8.5399999999999991</v>
          </cell>
          <cell r="E2990">
            <v>6.57</v>
          </cell>
        </row>
        <row r="2991">
          <cell r="A2991" t="str">
            <v/>
          </cell>
        </row>
        <row r="2992">
          <cell r="A2992" t="str">
            <v>19.04.062</v>
          </cell>
          <cell r="B2992" t="str">
            <v>FORNECIMENTO E APLICAÇÃO DE ANEL DE BORRACHA 100MM</v>
          </cell>
          <cell r="C2992" t="str">
            <v>Un</v>
          </cell>
          <cell r="D2992">
            <v>2.36</v>
          </cell>
          <cell r="E2992">
            <v>1.82</v>
          </cell>
        </row>
        <row r="2993">
          <cell r="A2993" t="str">
            <v/>
          </cell>
        </row>
        <row r="2994">
          <cell r="A2994" t="str">
            <v>19.05.010</v>
          </cell>
          <cell r="B2994" t="str">
            <v>FORNECIMENTO E ASSENTAMENTO DE TUBOS SOLDAVEIS DE PVC RIGIDO DIAM. 20 MM, INCLUSIVE CONEXOES E ABERTURA DE RASGOS EM ALVENARIA, PARA COLUNAS DE AGUA.</v>
          </cell>
          <cell r="C2994" t="str">
            <v>m</v>
          </cell>
          <cell r="D2994">
            <v>7.31</v>
          </cell>
          <cell r="E2994">
            <v>5.63</v>
          </cell>
        </row>
        <row r="2995">
          <cell r="A2995" t="str">
            <v/>
          </cell>
        </row>
        <row r="2996">
          <cell r="A2996" t="str">
            <v>19.05.020</v>
          </cell>
          <cell r="B2996" t="str">
            <v>FORNECIMENTO E ASSENTAMENTO DE TUBOS SOLDAVEIS DE PVC RIGIDO DIAM. 25 MM, INCLUSIVE CONEXOES E ABERTURA DE RASGOS EM ALVENARIA, PARA COLUNAS DE AGUA.</v>
          </cell>
          <cell r="C2996" t="str">
            <v>m</v>
          </cell>
          <cell r="D2996">
            <v>8.39</v>
          </cell>
          <cell r="E2996">
            <v>6.46</v>
          </cell>
        </row>
        <row r="2997">
          <cell r="A2997" t="str">
            <v/>
          </cell>
        </row>
        <row r="2998">
          <cell r="A2998" t="str">
            <v>19.05.030</v>
          </cell>
          <cell r="B2998" t="str">
            <v>FORNECIMENTO E ASSENTAMENTO DE TUBOS SOLDAVEIS DE PVC RIGIDO DIAM. 32 MM, INCLUSIVE CONEXOES E ABERTURA DE RASGOS EM ALVENARIA, PARA COLUNAS DE AGUA.</v>
          </cell>
          <cell r="C2998" t="str">
            <v>m</v>
          </cell>
          <cell r="D2998">
            <v>12.62</v>
          </cell>
          <cell r="E2998">
            <v>9.7100000000000009</v>
          </cell>
        </row>
        <row r="2999">
          <cell r="A2999" t="str">
            <v/>
          </cell>
        </row>
        <row r="3000">
          <cell r="A3000" t="str">
            <v>19.05.040</v>
          </cell>
          <cell r="B3000" t="str">
            <v>FORNECIMENTO E ASSENTAMENTO DE TUBOS SOLDAVEIS DE PVC RIGIDO DIAM. 40 MM, INCLUSIVE CONEXOES E ABERTURA DE RASGOS EM ALVENARIA, PARA COLUNAS DE AGUA.</v>
          </cell>
          <cell r="C3000" t="str">
            <v>m</v>
          </cell>
          <cell r="D3000">
            <v>16.34</v>
          </cell>
          <cell r="E3000">
            <v>12.57</v>
          </cell>
        </row>
        <row r="3001">
          <cell r="A3001" t="str">
            <v/>
          </cell>
        </row>
        <row r="3002">
          <cell r="A3002" t="str">
            <v>19.05.050</v>
          </cell>
          <cell r="B3002" t="str">
            <v>FORNECIMENTO E ASSENTAMENTO DE TUBOS SOLDAVEIS DE PVC RIGIDO DIAM. 50 MM, INCLUSIVE CONEXOES E ABERTURA DE RASGOS EM ALVENARIA, PARA COLUNAS DE AGUA.</v>
          </cell>
          <cell r="C3002" t="str">
            <v>m</v>
          </cell>
          <cell r="D3002">
            <v>18.88</v>
          </cell>
          <cell r="E3002">
            <v>14.53</v>
          </cell>
        </row>
        <row r="3003">
          <cell r="A3003" t="str">
            <v/>
          </cell>
        </row>
        <row r="3004">
          <cell r="A3004" t="str">
            <v>19.05.060</v>
          </cell>
          <cell r="B3004" t="str">
            <v>FORNECIMENTO E ASSENTAMENTO DE TUBOS SOLDAVEIS DE PVC RIGIDO DIAM. 60 MM, INCLUSIVE CONEXOES E ABERTURA DE RASGOS EM ALVENARIA, PARA COLUNAS DE AGUA.</v>
          </cell>
          <cell r="C3004" t="str">
            <v>m</v>
          </cell>
          <cell r="D3004">
            <v>27.23</v>
          </cell>
          <cell r="E3004">
            <v>20.95</v>
          </cell>
        </row>
        <row r="3005">
          <cell r="A3005" t="str">
            <v/>
          </cell>
        </row>
        <row r="3006">
          <cell r="A3006" t="str">
            <v>19.05.070</v>
          </cell>
          <cell r="B3006" t="str">
            <v>FORNECIMENTO E ASSENTAMENTO DE TUBOS SOLDAVEIS DE PVC RIGIDO DIAM. 75 MM, INCLUSIVE CONEXOES E ABERTURA DE RASGOS EM ALVENARIA, PARA COLUNAS DE AGUA.</v>
          </cell>
          <cell r="C3006" t="str">
            <v>m</v>
          </cell>
          <cell r="D3006">
            <v>39.68</v>
          </cell>
          <cell r="E3006">
            <v>30.53</v>
          </cell>
        </row>
        <row r="3007">
          <cell r="A3007" t="str">
            <v/>
          </cell>
        </row>
        <row r="3008">
          <cell r="A3008" t="str">
            <v>19.05.080</v>
          </cell>
          <cell r="B3008" t="str">
            <v>FORNECIMENTO E ASSENTAMENTO DE TUBOS SOLDAVEIS DE PVC RIGIDO DIAM. 85 MM, INCLUSIVE CONEXOES E ABERTURA DE RASGOS EM ALVENARIA, PARA COLUNAS DE AGUA.</v>
          </cell>
          <cell r="C3008" t="str">
            <v>m</v>
          </cell>
          <cell r="D3008">
            <v>46.02</v>
          </cell>
          <cell r="E3008">
            <v>35.4</v>
          </cell>
        </row>
        <row r="3009">
          <cell r="A3009" t="str">
            <v/>
          </cell>
        </row>
        <row r="3010">
          <cell r="A3010" t="str">
            <v>19.05.090</v>
          </cell>
          <cell r="B3010" t="str">
            <v>FORNECIMENTO E ASSENTAMENTO DE TUBOS SOLDAVEIS DE PVC RIGIDO DIAM.110 MM, INCLUSIVE CONEXOES E ABERTURA DE RASGOS EM ALVENARIA, PARA COLUNAS DE AGUA.</v>
          </cell>
          <cell r="C3010" t="str">
            <v>m</v>
          </cell>
          <cell r="D3010">
            <v>68.28</v>
          </cell>
          <cell r="E3010">
            <v>52.53</v>
          </cell>
        </row>
        <row r="3011">
          <cell r="A3011" t="str">
            <v/>
          </cell>
        </row>
        <row r="3012">
          <cell r="A3012" t="str">
            <v>19.05.100</v>
          </cell>
          <cell r="B3012" t="str">
            <v>FORNECIMENTO E ASSENTAMENTO DE TUBOS ROSQUEAVEIS DE PVC RIGIDO DIAM. DE 1/2 POL., INCLUSIVE CONEXOES E ABERTURA DE RASGOS EM ALVENARIA, PARA COLUNAS DE AGUA.</v>
          </cell>
          <cell r="C3012" t="str">
            <v>m</v>
          </cell>
          <cell r="D3012">
            <v>17.739999999999998</v>
          </cell>
          <cell r="E3012">
            <v>13.65</v>
          </cell>
        </row>
        <row r="3013">
          <cell r="A3013" t="str">
            <v/>
          </cell>
        </row>
        <row r="3014">
          <cell r="A3014" t="str">
            <v>19.05.110</v>
          </cell>
          <cell r="B3014" t="str">
            <v>FORNECIMENTO E ASSENTAMENTO DE TUBOS ROSQUEAVEIS DE PVC RIGIDO DIAM. DE 3/4 POL., INCLUSIVE CONEXOES E ABERTURA DE RASGOS EM ALVENARIA, PARA COLUNAS DE AGUA.</v>
          </cell>
          <cell r="C3014" t="str">
            <v>m</v>
          </cell>
          <cell r="D3014">
            <v>21.24</v>
          </cell>
          <cell r="E3014">
            <v>16.34</v>
          </cell>
        </row>
        <row r="3015">
          <cell r="A3015" t="str">
            <v/>
          </cell>
        </row>
        <row r="3016">
          <cell r="A3016" t="str">
            <v>19.05.120</v>
          </cell>
          <cell r="B3016" t="str">
            <v>FORNECIMENTO E ASSENTAMENTO DE TUBOS ROSQUEAVEIS DE PVC RIGIDO DIAM. DE 1 POL., INCLUSIVE CONEXOES E ABERTURA DE RASGOS EM ALVENARIA, PARA COLUNAS DE AGUA.</v>
          </cell>
          <cell r="C3016" t="str">
            <v>m</v>
          </cell>
          <cell r="D3016">
            <v>31.78</v>
          </cell>
          <cell r="E3016">
            <v>24.45</v>
          </cell>
        </row>
        <row r="3017">
          <cell r="A3017" t="str">
            <v/>
          </cell>
        </row>
        <row r="3018">
          <cell r="A3018" t="str">
            <v>19.05.130</v>
          </cell>
          <cell r="B3018" t="str">
            <v>FORNECIMENTO E ASSENTAMENTO DE TUBOS ROSQUEAVEIS DE PVC RIGIDO DIAM. DE 1 1/4 POL.,INCLUSIVE CONEXOES E ABERTURA DE RASGOS EM ALVENARIA, PARA COLUNAS DE AGUA.</v>
          </cell>
          <cell r="C3018" t="str">
            <v>m</v>
          </cell>
          <cell r="D3018">
            <v>39.869999999999997</v>
          </cell>
          <cell r="E3018">
            <v>30.67</v>
          </cell>
        </row>
        <row r="3019">
          <cell r="A3019" t="str">
            <v/>
          </cell>
        </row>
        <row r="3020">
          <cell r="A3020" t="str">
            <v>19.05.140</v>
          </cell>
          <cell r="B3020" t="str">
            <v>FORNECIMENTO E ASSENTAMENTO DE TUBOS ROSQUEAVEIS DE PVC RIGIDO DIAM. DE 1 1/2 POL.,INCLUSIVE CONEXOES E ABERTURA DE RASGOS EM ALVENARIA, PARA COLUNAS DE AGUA.</v>
          </cell>
          <cell r="C3020" t="str">
            <v>m</v>
          </cell>
          <cell r="D3020">
            <v>45.17</v>
          </cell>
          <cell r="E3020">
            <v>34.75</v>
          </cell>
        </row>
        <row r="3021">
          <cell r="A3021" t="str">
            <v/>
          </cell>
        </row>
        <row r="3022">
          <cell r="A3022" t="str">
            <v>19.05.150</v>
          </cell>
          <cell r="B3022" t="str">
            <v>FORNECIMENTO E ASSENTAMENTO DE TUBOS ROSQUEAVEIS DE PVC RIGIDO DIAM. DE 2 POL.,INCLUSIVE CONEXOES E ABERTURA DE RASGOS EM ALVENARIA, PARA COLUNAS DE AGUA.</v>
          </cell>
          <cell r="C3022" t="str">
            <v>m</v>
          </cell>
          <cell r="D3022">
            <v>57</v>
          </cell>
          <cell r="E3022">
            <v>43.85</v>
          </cell>
        </row>
        <row r="3023">
          <cell r="A3023" t="str">
            <v/>
          </cell>
        </row>
        <row r="3024">
          <cell r="A3024" t="str">
            <v>19.05.160</v>
          </cell>
          <cell r="B3024" t="str">
            <v>FORNECIMENTO E ASSENTAMENTO DE TUBOS ROSQUEAVEIS DE PVC RIGIDO DIAM. DE 2 1/2 POL.,INCLUSIVE CONEXOES E ABERTURA DE RASGOS EM ALVENARIA, PARA COLUNAS DE AGUA.</v>
          </cell>
          <cell r="C3024" t="str">
            <v>m</v>
          </cell>
          <cell r="D3024">
            <v>80.819999999999993</v>
          </cell>
          <cell r="E3024">
            <v>62.17</v>
          </cell>
        </row>
        <row r="3025">
          <cell r="A3025" t="str">
            <v/>
          </cell>
        </row>
        <row r="3026">
          <cell r="A3026" t="str">
            <v>19.05.170</v>
          </cell>
          <cell r="B3026" t="str">
            <v>FORNECIMENTO E ASSENTAMENTO DE TUBOS ROSQUEAVEIS DE PVC RIGIDO DIAM. DE 3 POL., INCLUSIVE CONEXOES E ABERTURA DE RASGOS EM ALVENARIA, PARA COLUNAS DE AGUA.</v>
          </cell>
          <cell r="C3026" t="str">
            <v>m</v>
          </cell>
          <cell r="D3026">
            <v>93.88</v>
          </cell>
          <cell r="E3026">
            <v>72.22</v>
          </cell>
        </row>
        <row r="3027">
          <cell r="A3027" t="str">
            <v/>
          </cell>
        </row>
        <row r="3028">
          <cell r="A3028" t="str">
            <v>19.05.180</v>
          </cell>
          <cell r="B3028" t="str">
            <v>FORNECIMENTO E ASSENTAMENTO DE TUBOS ROSQUEAVEIS DE PVC RIGIDO DIAM. DE 4 POL., INCLUSIVE CONEXOES E ABERTURA DE RASGOS EM ALVENARIA, PARA COLUNAS DE AGUA.</v>
          </cell>
          <cell r="C3028" t="str">
            <v>m</v>
          </cell>
          <cell r="D3028">
            <v>112.03</v>
          </cell>
          <cell r="E3028">
            <v>86.18</v>
          </cell>
        </row>
        <row r="3029">
          <cell r="A3029" t="str">
            <v/>
          </cell>
        </row>
        <row r="3030">
          <cell r="A3030" t="str">
            <v>19.05.250</v>
          </cell>
          <cell r="B3030" t="str">
            <v>FORNECIMENTO E ASSENTAMENTO DE TUBOS DE FERRO GALVANIZADO, DIAM. 2 1/2 POL., INCLUSIVE CONEXOES E ABERTURA DE RASGOS EM ALVENARIA, PARA COLUNAS DE AGUA.</v>
          </cell>
          <cell r="C3030" t="str">
            <v>m</v>
          </cell>
          <cell r="D3030">
            <v>115.96</v>
          </cell>
          <cell r="E3030">
            <v>89.2</v>
          </cell>
        </row>
        <row r="3031">
          <cell r="A3031" t="str">
            <v/>
          </cell>
        </row>
        <row r="3032">
          <cell r="A3032" t="str">
            <v>19.05.270</v>
          </cell>
          <cell r="B3032" t="str">
            <v>FORNECIMENTO E ASSENTAMENTO DE TUBOS DE FERRO GALVANIZADO, DIAM. DE 4 POL., INCLUSIVE CONEXOES E ABERTURA DE RASGOS EM ALVENARIA, PARA COLUNAS DE AGUA.</v>
          </cell>
          <cell r="C3032" t="str">
            <v>m</v>
          </cell>
          <cell r="D3032">
            <v>167.36</v>
          </cell>
          <cell r="E3032">
            <v>128.74</v>
          </cell>
        </row>
        <row r="3033">
          <cell r="A3033" t="str">
            <v/>
          </cell>
        </row>
        <row r="3034">
          <cell r="A3034" t="str">
            <v>19.05.300</v>
          </cell>
          <cell r="B3034" t="str">
            <v>FORNECIMENTO E ASSENTAMENTO DE TUBOS DE PVC RÍGIDO SOLDÁVEIS, DIAM.150MM, PARA COLUNAS DE ESGOTO, VENTILAÇÃO OU ÁGUAS PLUVIAIS.</v>
          </cell>
          <cell r="C3034" t="str">
            <v>m</v>
          </cell>
          <cell r="D3034">
            <v>33.64</v>
          </cell>
          <cell r="E3034">
            <v>25.88</v>
          </cell>
        </row>
        <row r="3035">
          <cell r="A3035" t="str">
            <v/>
          </cell>
        </row>
        <row r="3036">
          <cell r="A3036" t="str">
            <v>19.05.400</v>
          </cell>
          <cell r="B3036" t="str">
            <v>FORNECIMENTO E ASSENTAMENTO DE JOELHO 45º PB SOLDÁVEL DE PVC PARA ESGOTO SÉRIE NORMAL DE 100MM.</v>
          </cell>
          <cell r="C3036" t="str">
            <v>Un</v>
          </cell>
          <cell r="D3036">
            <v>15.86</v>
          </cell>
          <cell r="E3036">
            <v>12.2</v>
          </cell>
        </row>
        <row r="3037">
          <cell r="A3037" t="str">
            <v/>
          </cell>
        </row>
        <row r="3038">
          <cell r="A3038" t="str">
            <v>19.05.410</v>
          </cell>
          <cell r="B3038" t="str">
            <v>FORNECIMENTO E ASSENTAMENTO DE JOELHO 45º PB SOLDÁVEL DE PVC PARA ESGOTO SÉRIE NORMAL DE 150MM.</v>
          </cell>
          <cell r="C3038" t="str">
            <v>Un</v>
          </cell>
          <cell r="D3038">
            <v>52.81</v>
          </cell>
          <cell r="E3038">
            <v>40.630000000000003</v>
          </cell>
        </row>
        <row r="3039">
          <cell r="A3039" t="str">
            <v/>
          </cell>
        </row>
        <row r="3040">
          <cell r="A3040" t="str">
            <v>19.05.420</v>
          </cell>
          <cell r="B3040" t="str">
            <v>FORNECIMENTO E ASSENTAMENTO DE JOELHO 90º PB SOLDÁVEL DE PVC PARA ESGOTO SÉRIE NORMAL DE 100MM.</v>
          </cell>
          <cell r="C3040" t="str">
            <v>Un</v>
          </cell>
          <cell r="D3040">
            <v>14.69</v>
          </cell>
          <cell r="E3040">
            <v>11.3</v>
          </cell>
        </row>
        <row r="3041">
          <cell r="A3041" t="str">
            <v/>
          </cell>
        </row>
        <row r="3042">
          <cell r="A3042" t="str">
            <v>19.05.430</v>
          </cell>
          <cell r="B3042" t="str">
            <v>FORNECIMENTO E ASSENTAMENTO DE JOELHO 90º PB SOLDÁVEL DE PVC PARA ESGOTO SÉRIE NORMAL DE 150MM.</v>
          </cell>
          <cell r="C3042" t="str">
            <v>Un</v>
          </cell>
          <cell r="D3042">
            <v>43.39</v>
          </cell>
          <cell r="E3042">
            <v>33.380000000000003</v>
          </cell>
        </row>
        <row r="3043">
          <cell r="A3043" t="str">
            <v/>
          </cell>
        </row>
        <row r="3044">
          <cell r="A3044" t="str">
            <v>19.05.440</v>
          </cell>
          <cell r="B3044" t="str">
            <v>FORNECIMENTO E ASSENTAMENTO DE TÊ 90º PB SOLDÁVEL DE PVC PARA ESGOTO SÉRIE NORMAL DE 100X100X75MM COM INSPEÇÃO.</v>
          </cell>
          <cell r="C3044" t="str">
            <v>Un</v>
          </cell>
          <cell r="D3044">
            <v>30.09</v>
          </cell>
          <cell r="E3044">
            <v>23.15</v>
          </cell>
        </row>
        <row r="3045">
          <cell r="A3045" t="str">
            <v/>
          </cell>
        </row>
        <row r="3046">
          <cell r="A3046" t="str">
            <v>19.05.450</v>
          </cell>
          <cell r="B3046" t="str">
            <v>FORNECIMENTO E ASSENTAMENTO DE TÊ 90º PB SOLDÁVEL DE PVC PARA ESGOTO SÉRIE NORMAL COM INSPEÇÃO 150X150X100MM</v>
          </cell>
          <cell r="C3046" t="str">
            <v>Un</v>
          </cell>
          <cell r="D3046">
            <v>48.28</v>
          </cell>
          <cell r="E3046">
            <v>37.14</v>
          </cell>
        </row>
        <row r="3047">
          <cell r="A3047" t="str">
            <v/>
          </cell>
        </row>
        <row r="3048">
          <cell r="A3048" t="str">
            <v>19.06.010</v>
          </cell>
          <cell r="B3048" t="str">
            <v>CAIXA COLETORA DE INSPECAO OU DE AREIA C/ PAREDES EM ALVENARIA , LAJE DE TAMPA E DE FUNDO EM CONCRETO, REVESTIDA INTERNAMENTE COM ARGAMASSA DE CIMENTO E AREIA 1:4,DIMENSOES INTERNAS 0,50 X 0,50 M, COM PROFUNDIDADE ATE 0,8M.</v>
          </cell>
          <cell r="C3048" t="str">
            <v>Un</v>
          </cell>
          <cell r="D3048">
            <v>206.81</v>
          </cell>
          <cell r="E3048">
            <v>159.09</v>
          </cell>
        </row>
        <row r="3049">
          <cell r="A3049" t="str">
            <v/>
          </cell>
        </row>
        <row r="3050">
          <cell r="A3050" t="str">
            <v>19.06.020</v>
          </cell>
          <cell r="B3050" t="str">
            <v>CAIXA COLETORA DE INSPECAO OU DE AREIA C/ PAREDES EM ALVENARIA, LAJE DE TAMPA E DE FUNDO EM CONCRETO, REVESTIDA INTERNAMENTE COM ARGAMASSA DE CIMENTO E AREIA 1:4, DIMENSOES INTERNAS 0,60 X 0,60 M, COM PROFUNDIDADE ATE 1,0M.</v>
          </cell>
          <cell r="C3050" t="str">
            <v>Un</v>
          </cell>
          <cell r="D3050">
            <v>290.47000000000003</v>
          </cell>
          <cell r="E3050">
            <v>223.44</v>
          </cell>
        </row>
        <row r="3051">
          <cell r="A3051" t="str">
            <v/>
          </cell>
        </row>
        <row r="3052">
          <cell r="A3052" t="str">
            <v>19.06.030</v>
          </cell>
          <cell r="B3052" t="str">
            <v>CAIXA DE GORDURA COM PAREDES EM ALVENARIA,LAJE DE TAMPA E DE FUNDO EM CONCRETO, REVESTIDA INTERNAMENTE COM ARGAMASSA DE CIMENTO E AREIA 1:4, DIMENSOES INTERNAS 0,50 X 0,50 X 0,50 M COM CHICANA DE CONCRETO.</v>
          </cell>
          <cell r="C3052" t="str">
            <v>Un</v>
          </cell>
          <cell r="D3052">
            <v>193.76</v>
          </cell>
          <cell r="E3052">
            <v>149.05000000000001</v>
          </cell>
        </row>
        <row r="3053">
          <cell r="A3053" t="str">
            <v/>
          </cell>
        </row>
        <row r="3054">
          <cell r="A3054" t="str">
            <v>19.06.040</v>
          </cell>
          <cell r="B3054" t="str">
            <v>CAIXA DE BRITA PARA COLETA DE AGUAS PLUVIAIS, COM PAREDES EM ALVENARIA, DIMENSOES INTERNAS (0,50 X 0,50 X 0,50) M, ABERTA, SEM LAJE DE FUNDO, PREENCHIDA COM BRITA N§ 25.</v>
          </cell>
          <cell r="C3054" t="str">
            <v>Un</v>
          </cell>
          <cell r="D3054">
            <v>61.91</v>
          </cell>
          <cell r="E3054">
            <v>47.63</v>
          </cell>
        </row>
        <row r="3055">
          <cell r="A3055" t="str">
            <v/>
          </cell>
        </row>
        <row r="3056">
          <cell r="A3056" t="str">
            <v>19.06.050</v>
          </cell>
          <cell r="B3056" t="str">
            <v>CAIXA DE BRITA PARA COLETA DE AGUAS PLUVIAIS, COM PAREDES EM ALVENARIA, DIMENSOES INTERNAS (1,00 X 0,50 X 0,30) M, ABERTA, SEM LAJE DE FUNDO, PREENCHIDA COM BRITA N§ 25.</v>
          </cell>
          <cell r="C3056" t="str">
            <v>Un</v>
          </cell>
          <cell r="D3056">
            <v>55.73</v>
          </cell>
          <cell r="E3056">
            <v>42.87</v>
          </cell>
        </row>
        <row r="3057">
          <cell r="A3057" t="str">
            <v/>
          </cell>
        </row>
        <row r="3058">
          <cell r="A3058" t="str">
            <v>19.06.060</v>
          </cell>
          <cell r="B3058" t="str">
            <v>FORNECIMENTO E EXECUÇÃO DE CAIXA COLETORA COM GRELHA TIPO C1, EM ALVENARIA DE 1/2 VEZ DE TIJOLOS MACIÇOS PRENSADOS NAS DIMENSÕES INTERNAS (0,40X0,40X0,70) M, REVESTIDA INTERNAMENTE,INCLUSIVE ESCAVAÇÃO, REATERRO COMPACTADO E REMOÇÃO DO MATERIAL EXCEDENTE.</v>
          </cell>
          <cell r="C3058" t="str">
            <v>Un</v>
          </cell>
          <cell r="D3058">
            <v>190.34</v>
          </cell>
          <cell r="E3058">
            <v>146.41999999999999</v>
          </cell>
        </row>
        <row r="3059">
          <cell r="A3059" t="str">
            <v/>
          </cell>
        </row>
        <row r="3060">
          <cell r="A3060" t="str">
            <v>19.06.070</v>
          </cell>
          <cell r="B3060" t="str">
            <v>FORNECIMENTO E EXECUÇÃO DE CAIXA COLETORA COM GRELHA TIPO C2, EM ALVENARIA DE 1 VEZ DE TIJOLOS MACIÇOS PRENSADOS NAS DIMENSÕES INTERNAS (0,70X0,70X1,00) M, REVESTIDA INTERNAMENTE,INCLUSIVE ESCAVAÇÃO, REATERRO COMPACTADO E REMOÇÃO DO MATERIAL EXCEDENTE.</v>
          </cell>
          <cell r="C3060" t="str">
            <v>Un</v>
          </cell>
          <cell r="D3060">
            <v>614.34</v>
          </cell>
          <cell r="E3060">
            <v>472.57</v>
          </cell>
        </row>
        <row r="3061">
          <cell r="A3061" t="str">
            <v/>
          </cell>
        </row>
        <row r="3062">
          <cell r="A3062" t="str">
            <v>19.06.080</v>
          </cell>
          <cell r="B3062" t="str">
            <v>FORNECIMENTO E EXECUÇÃO DE CAIXA COLETORA COM GRELHA TIPO C2, EM ALVENARIA DE 1 VEZ DE TIJOLOS MACIÇOS PRENSADOS NAS DIMENSÕES INTERNAS (1,10X1,10X1,50) M,  REVESTIDA INTERNAMENTE,INCLUSIVE ESCAVAÇÃO, REATERRO COMPACTADO E REMOÇÃO DO MATERIAL EXCEDENTE.</v>
          </cell>
          <cell r="C3062" t="str">
            <v>Un</v>
          </cell>
          <cell r="D3062">
            <v>1348.95</v>
          </cell>
          <cell r="E3062">
            <v>1037.6600000000001</v>
          </cell>
        </row>
        <row r="3063">
          <cell r="A3063" t="str">
            <v/>
          </cell>
        </row>
        <row r="3064">
          <cell r="A3064" t="str">
            <v>19.06.091</v>
          </cell>
          <cell r="B3064" t="str">
            <v>CAIXA DE GORDURA COM PAREDES EM ALVENARIA DE 1/2VEZ COM TIJOLO DE 8 FUROS, LAJE DE TAMPA E DE FUNDO EM CONCRETO, REVESTIDA INTERNAMENTE COM ARGAMASSA DE CIMENTO E AREIA 1:4, DIM. INTERNAS 0,60X0,50X0,95M.</v>
          </cell>
          <cell r="C3064" t="str">
            <v>Un</v>
          </cell>
          <cell r="D3064">
            <v>252.27</v>
          </cell>
          <cell r="E3064">
            <v>194.06</v>
          </cell>
        </row>
        <row r="3065">
          <cell r="A3065" t="str">
            <v/>
          </cell>
        </row>
        <row r="3066">
          <cell r="A3066" t="str">
            <v>19.07.010</v>
          </cell>
          <cell r="B3066" t="str">
            <v>FORNECIMENTO E ASSENTAMENTO DE BACIA SANITARIA DE LOUCA BRANCA, CELITE, LINHA SAVEIRO OU SIMILAR, INCLUSIVE TAMPA E ACESSORIOS CORRESPONDENTES.</v>
          </cell>
          <cell r="C3066" t="str">
            <v>Cj</v>
          </cell>
          <cell r="D3066">
            <v>141.11000000000001</v>
          </cell>
          <cell r="E3066">
            <v>108.55</v>
          </cell>
        </row>
        <row r="3067">
          <cell r="A3067" t="str">
            <v/>
          </cell>
        </row>
        <row r="3068">
          <cell r="A3068" t="str">
            <v>19.07.020</v>
          </cell>
          <cell r="B3068" t="str">
            <v>FORNECIMENTO E ASSENTAMENTO DE BACIA SANITARIA COM CAIXA ACOPLADA, LOUCA BRANCA, CELITE, LINHA SAVEIRO OU SIMILAR, INCLUSIVE TAMPA E ACESSORIOS CORRESPONDENTES.</v>
          </cell>
          <cell r="C3068" t="str">
            <v>Cj</v>
          </cell>
          <cell r="D3068">
            <v>254.43</v>
          </cell>
          <cell r="E3068">
            <v>195.72</v>
          </cell>
        </row>
        <row r="3069">
          <cell r="A3069" t="str">
            <v/>
          </cell>
        </row>
        <row r="3070">
          <cell r="A3070" t="str">
            <v>19.07.025</v>
          </cell>
          <cell r="B3070" t="str">
            <v>FORNECIMENTO E ASSENTAMENTO DE BACIA TURCA DE LOUCA BRANCA,LINHA INSTITUCIONAIS, CELITE OU SIMILAR, INCLUSIVE ACESSORIOS CORRESPONDENTES</v>
          </cell>
          <cell r="C3070" t="str">
            <v>Cj</v>
          </cell>
          <cell r="D3070">
            <v>205.41</v>
          </cell>
          <cell r="E3070">
            <v>158.01</v>
          </cell>
        </row>
        <row r="3071">
          <cell r="A3071" t="str">
            <v/>
          </cell>
        </row>
        <row r="3072">
          <cell r="A3072" t="str">
            <v>19.07.026</v>
          </cell>
          <cell r="B3072" t="str">
            <v>FORNECIMENTO E ASSENTAMENTO DE BACIA SANITÁRIA INFANTIL DE LOUÇA BRANCA, CELITE REF.08254 OU SIMILAR, INCLUSIVE PARAFUSOS CROMADOS, ASSENTO PLÁSTICO INFANTIL E ACESSÓRIOS CORRESPONDENTES.</v>
          </cell>
          <cell r="C3072" t="str">
            <v>Cj</v>
          </cell>
          <cell r="D3072">
            <v>242.11</v>
          </cell>
          <cell r="E3072">
            <v>186.24</v>
          </cell>
        </row>
        <row r="3073">
          <cell r="A3073" t="str">
            <v/>
          </cell>
        </row>
        <row r="3074">
          <cell r="A3074" t="str">
            <v>19.07.027</v>
          </cell>
          <cell r="B3074" t="str">
            <v>ASSENTAMENTO DE BACIA SANIT.SIFONADA EXISTENTE, C/CAIXA DE DESCARGA DE SOBREPOR,C/FORN.DE PARAFUSO CROMADO DE COMP. DE 2.1/2" E DIÂM.DE 1/4" C/BUCHA DE 8MM, JOELHO 90 PVC TIGRE OU SIM.DE 100MM P/ESGOTO E ANEL DE VEDAÇÃO P/SAÍDAS DE VASO SANITÁRIO DE 100MM</v>
          </cell>
          <cell r="C3074" t="str">
            <v>Un</v>
          </cell>
          <cell r="D3074">
            <v>68.08</v>
          </cell>
          <cell r="E3074">
            <v>52.37</v>
          </cell>
        </row>
        <row r="3075">
          <cell r="A3075" t="str">
            <v/>
          </cell>
        </row>
        <row r="3076">
          <cell r="A3076" t="str">
            <v>19.07.028</v>
          </cell>
          <cell r="B3076" t="str">
            <v>ASSENTAMENTO DE BACIA SANITÁRIA DE LOUÇA DECA VOGUE PLUS LINHA CONFORT  MOD P51 (P/DEFICIENTES), ACESSÓRIOS (PARAFUSOS DE FIXAÇÃO, ANEL DE VEDAÇÃO, TUBO DE LIGAÇÃO DE PVC CROMADO ASTRA  OU SIMILAR ) E ASSSENTO SANITÁRIO EM MDF LAQUEADO BRANCO SICMOL OU SI</v>
          </cell>
          <cell r="C3076" t="str">
            <v>Un</v>
          </cell>
          <cell r="D3076">
            <v>533.84</v>
          </cell>
          <cell r="E3076">
            <v>410.65</v>
          </cell>
        </row>
        <row r="3077">
          <cell r="A3077" t="str">
            <v/>
          </cell>
        </row>
        <row r="3078">
          <cell r="A3078" t="str">
            <v>19.07.030</v>
          </cell>
          <cell r="B3078" t="str">
            <v>FORNECIMENTO E ASSENTAMENTO DE LAVATORIO SIMPLES, GRANDE, SEM COLUNA, DE LOUCA BRANCA, CELITE,LINHA SAVEIRO OU SIMILAR, INCLUSIVE ACESSORIOS CORRESPONDENTES.</v>
          </cell>
          <cell r="C3078" t="str">
            <v>Cj</v>
          </cell>
          <cell r="D3078">
            <v>98.87</v>
          </cell>
          <cell r="E3078">
            <v>76.06</v>
          </cell>
        </row>
        <row r="3079">
          <cell r="A3079" t="str">
            <v/>
          </cell>
        </row>
        <row r="3080">
          <cell r="A3080" t="str">
            <v>19.07.031</v>
          </cell>
          <cell r="B3080" t="str">
            <v>FORNECIMENTO E INSTALAÇÃO DE SIFÃO PLÁSTICO PARA LAVATÓRIO DE 1"X1.1/2".</v>
          </cell>
          <cell r="C3080" t="str">
            <v>Un</v>
          </cell>
          <cell r="D3080">
            <v>15.52</v>
          </cell>
          <cell r="E3080">
            <v>11.94</v>
          </cell>
        </row>
        <row r="3081">
          <cell r="A3081" t="str">
            <v/>
          </cell>
        </row>
        <row r="3082">
          <cell r="A3082" t="str">
            <v>19.07.032</v>
          </cell>
          <cell r="B3082" t="str">
            <v>FORNECIMENTO E INSTALAÇÃO DE ENGATE PLÁSTICO BRANCO PARA LAVATÓRIO COM 30CM DE 1.1/2".</v>
          </cell>
          <cell r="C3082" t="str">
            <v>Un</v>
          </cell>
          <cell r="D3082">
            <v>4.3099999999999996</v>
          </cell>
          <cell r="E3082">
            <v>3.32</v>
          </cell>
        </row>
        <row r="3083">
          <cell r="A3083" t="str">
            <v/>
          </cell>
        </row>
        <row r="3084">
          <cell r="A3084" t="str">
            <v>19.07.033</v>
          </cell>
          <cell r="B3084" t="str">
            <v>ASSENTAMENTO DE LAVATÓRIO SIMPLES, SEM COLUNA, SOBREPOR, EXISTENTE, C/FORN.DE PARAFUSO CROMADO DE COMP.DE 2.1/2" E DIAM. DE 1/4" C/BUCHA DE 8MM, CHICOTE PLÁSTICO COM 30CM DE 1/2", SIFÃO COPO DE PLÁSTICO C/ 1" E VÁLVULA CROMADO DE 1". SEM FORN. DO LAVATÓRI</v>
          </cell>
          <cell r="C3084" t="str">
            <v>Un</v>
          </cell>
          <cell r="D3084">
            <v>51.72</v>
          </cell>
          <cell r="E3084">
            <v>39.79</v>
          </cell>
        </row>
        <row r="3085">
          <cell r="A3085" t="str">
            <v/>
          </cell>
        </row>
        <row r="3086">
          <cell r="A3086" t="str">
            <v>19.07.034</v>
          </cell>
          <cell r="B3086" t="str">
            <v>FORNECIMENTO E ASSENTAMENTO  DE SIFÃO COPO  PVC CROMADO 1"</v>
          </cell>
          <cell r="C3086" t="str">
            <v>Un</v>
          </cell>
          <cell r="D3086">
            <v>33.69</v>
          </cell>
          <cell r="E3086">
            <v>25.92</v>
          </cell>
        </row>
        <row r="3087">
          <cell r="A3087" t="str">
            <v/>
          </cell>
        </row>
        <row r="3088">
          <cell r="A3088" t="str">
            <v>19.07.035</v>
          </cell>
          <cell r="B3088" t="str">
            <v>FORNECIMENTO E ASSENTAMENTO DE CUBA DE LOUÇA DECA CÓD L-50 OU SIMILAR INCLUSIVE  E VÁLVULA DE PVC CROMADA.</v>
          </cell>
          <cell r="C3088" t="str">
            <v>Un</v>
          </cell>
          <cell r="D3088">
            <v>112.71</v>
          </cell>
          <cell r="E3088">
            <v>86.7</v>
          </cell>
        </row>
        <row r="3089">
          <cell r="A3089" t="str">
            <v/>
          </cell>
        </row>
        <row r="3090">
          <cell r="A3090" t="str">
            <v>19.07.036</v>
          </cell>
          <cell r="B3090" t="str">
            <v>FORNECIMENTO E ASSENTAMENTO DE LAVATÓRIO SIMPLES, SEM COLUNA, PEQUENO, FAB:CELITE, LINHA AZÁLEA, REF.91038 OU SIMILAR, FIXADO COM PARAFUSO CROMADO DE COMPRIMENTO DE 2 1/2" E DIÂMETRO DE 1/4" COM BUCHA DE 8MM, CHICOTE PLÁSTICO COM 30CM DE 1/2", SIFÃO COPO</v>
          </cell>
          <cell r="C3090" t="str">
            <v>Un</v>
          </cell>
          <cell r="D3090">
            <v>96.44</v>
          </cell>
          <cell r="E3090">
            <v>74.19</v>
          </cell>
        </row>
        <row r="3091">
          <cell r="A3091" t="str">
            <v/>
          </cell>
        </row>
        <row r="3092">
          <cell r="A3092" t="str">
            <v>19.07.037</v>
          </cell>
          <cell r="B3092" t="str">
            <v>FORNECIMENTO E INSTALAÇÃO DE TANQUE DE LOUÇA, COM COLUNA, 30 LITROS, COR BRANCA, FAB:CELITE OU SIMILAR,INCLUSIVE  SIFÃO COPO PARA TANQUE DE 1 1/4"X 1 1/2"EM PVC  E VÁLVULA DE ESCOAMENTO EM PVC, PARA TANQUE DE 1 1/4".</v>
          </cell>
          <cell r="C3092" t="str">
            <v>Un</v>
          </cell>
          <cell r="D3092">
            <v>378.2</v>
          </cell>
          <cell r="E3092">
            <v>290.93</v>
          </cell>
        </row>
        <row r="3093">
          <cell r="A3093" t="str">
            <v/>
          </cell>
        </row>
        <row r="3094">
          <cell r="A3094" t="str">
            <v>19.07.040</v>
          </cell>
          <cell r="B3094" t="str">
            <v>FORNECIMENTO E INSTALAÇÃO DE ASSENTO PLÁSTICO PARA BACIA SANITÁRIA, COR BRANCO E DE 1ª QUALIDADE, CIPLA OU SIMILAR.</v>
          </cell>
          <cell r="C3094" t="str">
            <v>Un</v>
          </cell>
          <cell r="D3094">
            <v>26.06</v>
          </cell>
          <cell r="E3094">
            <v>20.05</v>
          </cell>
        </row>
        <row r="3095">
          <cell r="A3095" t="str">
            <v/>
          </cell>
        </row>
        <row r="3096">
          <cell r="A3096" t="str">
            <v>19.07.060</v>
          </cell>
          <cell r="B3096" t="str">
            <v>FORNECIMENTO E ASSENTAMENTO DE MICTORIO SIFONADO PARA PAREDE DE LOUCA BRANCA CELITE LINHA INSTITUCIONAIS OU SIMILAR, INCLUSIVE ACESSORIOS CORRESPONDENTES.</v>
          </cell>
          <cell r="C3096" t="str">
            <v>Cj</v>
          </cell>
          <cell r="D3096">
            <v>182.48</v>
          </cell>
          <cell r="E3096">
            <v>140.37</v>
          </cell>
        </row>
        <row r="3097">
          <cell r="A3097" t="str">
            <v/>
          </cell>
        </row>
        <row r="3098">
          <cell r="A3098" t="str">
            <v>19.07.070</v>
          </cell>
          <cell r="B3098" t="str">
            <v>FORNECIMENTO E ASSENTAMENTO DE SABONETEIRA DE LOUCA BRANCA,CELITE OU SIMILAR, NAS DIMENSOES 7.5 X 15 CM.</v>
          </cell>
          <cell r="C3098" t="str">
            <v>Un</v>
          </cell>
          <cell r="D3098">
            <v>23.21</v>
          </cell>
          <cell r="E3098">
            <v>17.86</v>
          </cell>
        </row>
        <row r="3099">
          <cell r="A3099" t="str">
            <v/>
          </cell>
        </row>
        <row r="3100">
          <cell r="A3100" t="str">
            <v>19.07.080</v>
          </cell>
          <cell r="B3100" t="str">
            <v>FORNECIMENTO E ASSENTAMENTO DE CABIDE DE LOUCA BRANCA, CELITE OU SIMILAR, COM UM GANCHO.</v>
          </cell>
          <cell r="C3100" t="str">
            <v>Un</v>
          </cell>
          <cell r="D3100">
            <v>12.37</v>
          </cell>
          <cell r="E3100">
            <v>9.52</v>
          </cell>
        </row>
        <row r="3101">
          <cell r="A3101" t="str">
            <v/>
          </cell>
        </row>
        <row r="3102">
          <cell r="A3102" t="str">
            <v>19.07.081</v>
          </cell>
          <cell r="B3102" t="str">
            <v>FORNECIMENTO E INSTALAÇÃO DE BARRA DE APOIO CROMADA 0,90 M JACKWAL REF. 4513-140 OU SIMILAR PARA WC DA SEDUC TÉRREO.</v>
          </cell>
          <cell r="C3102" t="str">
            <v>Un</v>
          </cell>
          <cell r="D3102">
            <v>130.41999999999999</v>
          </cell>
          <cell r="E3102">
            <v>100.33</v>
          </cell>
        </row>
        <row r="3103">
          <cell r="A3103" t="str">
            <v/>
          </cell>
        </row>
        <row r="3104">
          <cell r="A3104" t="str">
            <v>19.07.090</v>
          </cell>
          <cell r="B3104" t="str">
            <v>FORNECIMENTO E ASSENTAMENTO DE PAPELEIRA DE LOUCA BRANCA, CELITE OU SIMILAR,NAS DIMENSOES 15 X 15 CM.</v>
          </cell>
          <cell r="C3104" t="str">
            <v>Un</v>
          </cell>
          <cell r="D3104">
            <v>24.44</v>
          </cell>
          <cell r="E3104">
            <v>18.8</v>
          </cell>
        </row>
        <row r="3105">
          <cell r="A3105" t="str">
            <v/>
          </cell>
        </row>
        <row r="3106">
          <cell r="A3106" t="str">
            <v>19.07.100</v>
          </cell>
          <cell r="B3106" t="str">
            <v>FORNECIMENTO ASSENTAMENTO DE PIA DE COZINHA COM CUBA SIMPLES DE ACO INOXIDAVEL, MEKAL OU SIMILAR,NAS DIMENSOES 0.40 X 0,34 X 0,15 M,INCLUSIVE ACESSORIOS CORRESPONDENTES.</v>
          </cell>
          <cell r="C3106" t="str">
            <v>Cj</v>
          </cell>
          <cell r="D3106">
            <v>213.38</v>
          </cell>
          <cell r="E3106">
            <v>164.14</v>
          </cell>
        </row>
        <row r="3107">
          <cell r="A3107" t="str">
            <v/>
          </cell>
        </row>
        <row r="3108">
          <cell r="A3108" t="str">
            <v>19.07.101</v>
          </cell>
          <cell r="B3108" t="str">
            <v>FORNECIMENTO E INSTALAÇÃO DE VÁLVULA  PARA CUBA INOX, TIPO AMERICANA EM METAL CROMADO  DE 3 1/2"x 1 1/2"; FAB.:ESTEVES OU SIMILAR.</v>
          </cell>
          <cell r="C3108" t="str">
            <v>Un</v>
          </cell>
          <cell r="D3108">
            <v>37.619999999999997</v>
          </cell>
          <cell r="E3108">
            <v>28.94</v>
          </cell>
        </row>
        <row r="3109">
          <cell r="A3109" t="str">
            <v/>
          </cell>
        </row>
        <row r="3110">
          <cell r="A3110" t="str">
            <v>19.07.102</v>
          </cell>
          <cell r="B3110" t="str">
            <v>FORNECIMENTO E INSTALAÇÃO DE VÁLVULA PARA CUBA INOX, TIPO AMERICANA EM METAL CROMADO  DE 4 1/2"x 1 1/2"; FAB.:ESTEVES OU SIMILAR.</v>
          </cell>
          <cell r="C3110" t="str">
            <v>Un</v>
          </cell>
          <cell r="D3110">
            <v>68.430000000000007</v>
          </cell>
          <cell r="E3110">
            <v>52.64</v>
          </cell>
        </row>
        <row r="3111">
          <cell r="A3111" t="str">
            <v/>
          </cell>
        </row>
        <row r="3112">
          <cell r="A3112" t="str">
            <v>19.07.110</v>
          </cell>
          <cell r="B3112" t="str">
            <v>FORNECIMENTO E ASSENTAMENTO DE LAVANDERIA PRE FABRICADA, DE CONCRETO, NAS DIMENSOES 1,20 X 0,60 X 0,90 M, INCLUSIVE ACESSORIOS CORRESPONDENTES.</v>
          </cell>
          <cell r="C3112" t="str">
            <v>Cj</v>
          </cell>
          <cell r="D3112">
            <v>166.84</v>
          </cell>
          <cell r="E3112">
            <v>128.34</v>
          </cell>
        </row>
        <row r="3113">
          <cell r="A3113" t="str">
            <v/>
          </cell>
        </row>
        <row r="3114">
          <cell r="A3114" t="str">
            <v>19.07.120</v>
          </cell>
          <cell r="B3114" t="str">
            <v>FORNECIMENTO DE CAIXA DAQUA ELEVADA DE FIBROCIMENTO, COM TAMPA,CAPACIDADE PARA 500 LITROS INCLUSIVE COLOCACAO.</v>
          </cell>
          <cell r="C3114" t="str">
            <v>Un</v>
          </cell>
          <cell r="D3114">
            <v>232.85</v>
          </cell>
          <cell r="E3114">
            <v>179.12</v>
          </cell>
        </row>
        <row r="3115">
          <cell r="A3115" t="str">
            <v/>
          </cell>
        </row>
        <row r="3116">
          <cell r="A3116" t="str">
            <v>19.07.140</v>
          </cell>
          <cell r="B3116" t="str">
            <v>FORNECIMENTO DE CAIXA DAQUA ELEVADA DE FIBROCIMENTO, COM TAMPA, CAPACIDADE PARA 1000 LITROS, INCLUSIVE COLOCACAO.</v>
          </cell>
          <cell r="C3116" t="str">
            <v>Un</v>
          </cell>
          <cell r="D3116">
            <v>414.85</v>
          </cell>
          <cell r="E3116">
            <v>319.12</v>
          </cell>
        </row>
        <row r="3117">
          <cell r="A3117" t="str">
            <v/>
          </cell>
        </row>
        <row r="3118">
          <cell r="A3118" t="str">
            <v>19.07.145</v>
          </cell>
          <cell r="B3118" t="str">
            <v>FORNECIMENTO DE CAIXA DAQUA ELEVADA DE PVC, COM TAMPA, CAPACIDADE PARA 500 LITROS, INCLUSIVE COLOCACAO.</v>
          </cell>
          <cell r="C3118" t="str">
            <v>Un</v>
          </cell>
          <cell r="D3118">
            <v>275.3</v>
          </cell>
          <cell r="E3118">
            <v>211.77</v>
          </cell>
        </row>
        <row r="3119">
          <cell r="A3119" t="str">
            <v/>
          </cell>
        </row>
        <row r="3120">
          <cell r="A3120" t="str">
            <v>19.07.146</v>
          </cell>
          <cell r="B3120" t="str">
            <v>FORNECIMENTO DE CAIXA DAQUA ELEVADA DE PVC, COM TAMPA, CAPACIDADE PARA 1000 LITROS, INCLUSIVE COLOCACAO.</v>
          </cell>
          <cell r="C3120" t="str">
            <v>Un</v>
          </cell>
          <cell r="D3120">
            <v>414.85</v>
          </cell>
          <cell r="E3120">
            <v>319.12</v>
          </cell>
        </row>
        <row r="3121">
          <cell r="A3121" t="str">
            <v/>
          </cell>
        </row>
        <row r="3122">
          <cell r="A3122" t="str">
            <v>19.07.147</v>
          </cell>
          <cell r="B3122" t="str">
            <v>FORNECIMENTO DE CAIXA DAQUA ELEVADA DE PVC, COM TAMPA, CAPACIDADE PARA 2000 LITROS, INCLUSIVE COLOCACAO.</v>
          </cell>
          <cell r="C3122" t="str">
            <v>Un</v>
          </cell>
          <cell r="D3122">
            <v>752.85</v>
          </cell>
          <cell r="E3122">
            <v>579.12</v>
          </cell>
        </row>
        <row r="3123">
          <cell r="A3123" t="str">
            <v/>
          </cell>
        </row>
        <row r="3124">
          <cell r="A3124" t="str">
            <v>19.07.150</v>
          </cell>
          <cell r="B3124" t="str">
            <v>FORNECIMENTO DE FILTRO DE PRESSAO PARA PAREDE SALUS,STEFANNI, STILLA  OU SIMILAR, INCLUSIVE FIXACAO.</v>
          </cell>
          <cell r="C3124" t="str">
            <v>Un</v>
          </cell>
          <cell r="D3124">
            <v>134.91999999999999</v>
          </cell>
          <cell r="E3124">
            <v>103.79</v>
          </cell>
        </row>
        <row r="3125">
          <cell r="A3125" t="str">
            <v/>
          </cell>
        </row>
        <row r="3126">
          <cell r="A3126" t="str">
            <v>19.07.170</v>
          </cell>
          <cell r="B3126" t="str">
            <v>FORNECIMENTO DE DUCHA MANUAL, ACQUA JET, REF. 2195 JR, FABRIMAR OU SIMILAR, INCLUSIVE FIXACAO.</v>
          </cell>
          <cell r="C3126" t="str">
            <v>Un</v>
          </cell>
          <cell r="D3126">
            <v>82.05</v>
          </cell>
          <cell r="E3126">
            <v>63.12</v>
          </cell>
        </row>
        <row r="3127">
          <cell r="A3127" t="str">
            <v/>
          </cell>
        </row>
        <row r="3128">
          <cell r="A3128" t="str">
            <v>19.07.180</v>
          </cell>
          <cell r="B3128" t="str">
            <v>FORNECIMENTO DE CHUVEIRO COM ARTICULACAO, DIAMETRO DE 1/2 POL. COM ACABAMENTO CROMADO,REF. C 1991-FABRIMAR OU SIMILAR, INCLUSIVE FIXACAO</v>
          </cell>
          <cell r="C3128" t="str">
            <v>Un</v>
          </cell>
          <cell r="D3128">
            <v>127.11</v>
          </cell>
          <cell r="E3128">
            <v>97.78</v>
          </cell>
        </row>
        <row r="3129">
          <cell r="A3129" t="str">
            <v/>
          </cell>
        </row>
        <row r="3130">
          <cell r="A3130" t="str">
            <v>19.07.190</v>
          </cell>
          <cell r="B3130" t="str">
            <v>FORNECIMENTO DE CHUVEIRO DE METAL,DIAMETRO DE 1/2 POL., INCLUSIVE FIXACAO.</v>
          </cell>
          <cell r="C3130" t="str">
            <v>Un</v>
          </cell>
          <cell r="D3130">
            <v>67.34</v>
          </cell>
          <cell r="E3130">
            <v>51.8</v>
          </cell>
        </row>
        <row r="3131">
          <cell r="A3131" t="str">
            <v/>
          </cell>
        </row>
        <row r="3132">
          <cell r="A3132" t="str">
            <v>19.07.200</v>
          </cell>
          <cell r="B3132" t="str">
            <v>FORNECIMENTO DE CHUVEIRO COM HASTE DE PLASTICO, DIAM. 1/2 POL. TIGRE OU SIMILAR, INCLUSIVE FIXACAO.</v>
          </cell>
          <cell r="C3132" t="str">
            <v>Un</v>
          </cell>
          <cell r="D3132">
            <v>12.2</v>
          </cell>
          <cell r="E3132">
            <v>9.39</v>
          </cell>
        </row>
        <row r="3133">
          <cell r="A3133" t="str">
            <v/>
          </cell>
        </row>
        <row r="3134">
          <cell r="A3134" t="str">
            <v>19.07.210</v>
          </cell>
          <cell r="B3134" t="str">
            <v>FORNECIMENTO DE CAIXA DE DESCARGA DE SOBREPOR (TUBO ALTO), DE PLASTICO ( AKROS) OU SIMILAR, INCLUSIVE FIXACAO E ACESSORIOS CORRESPONDENTES.</v>
          </cell>
          <cell r="C3134" t="str">
            <v>Cj</v>
          </cell>
          <cell r="D3134">
            <v>104.76</v>
          </cell>
          <cell r="E3134">
            <v>80.59</v>
          </cell>
        </row>
        <row r="3135">
          <cell r="A3135" t="str">
            <v/>
          </cell>
        </row>
        <row r="3136">
          <cell r="A3136" t="str">
            <v>19.07.240</v>
          </cell>
          <cell r="B3136" t="str">
            <v>FORNECIMENTO DE VALVULA DE DESCARGA COM REGISTRO, HYDRA OU SIMILAR, INCLUSIVE FIXACAO.</v>
          </cell>
          <cell r="C3136" t="str">
            <v>Un</v>
          </cell>
          <cell r="D3136">
            <v>226.44</v>
          </cell>
          <cell r="E3136">
            <v>174.19</v>
          </cell>
        </row>
        <row r="3137">
          <cell r="A3137" t="str">
            <v/>
          </cell>
        </row>
        <row r="3138">
          <cell r="A3138" t="str">
            <v>19.07.250</v>
          </cell>
          <cell r="B3138" t="str">
            <v>FORNECIMENTO DE VALVULA DE DESCARGA COM REGISTRO, DOCOL OU SIMILAR, INCLUSIVE FIXACAO.</v>
          </cell>
          <cell r="C3138" t="str">
            <v>Un</v>
          </cell>
          <cell r="D3138">
            <v>210.48</v>
          </cell>
          <cell r="E3138">
            <v>161.91</v>
          </cell>
        </row>
        <row r="3139">
          <cell r="A3139" t="str">
            <v/>
          </cell>
        </row>
        <row r="3140">
          <cell r="A3140" t="str">
            <v>19.07.260</v>
          </cell>
          <cell r="B3140" t="str">
            <v>FORNECIMENTO DE TORNEIRA DE PRESSAO PARA PIA DIAMETRO 1/2, REF. 1159 C-39, DECA OU SIMILAR, INCLUSIVE FIXACAO.</v>
          </cell>
          <cell r="C3140" t="str">
            <v>Un</v>
          </cell>
          <cell r="D3140">
            <v>98.8</v>
          </cell>
          <cell r="E3140">
            <v>76</v>
          </cell>
        </row>
        <row r="3141">
          <cell r="A3141" t="str">
            <v/>
          </cell>
        </row>
        <row r="3142">
          <cell r="A3142" t="str">
            <v>19.07.270</v>
          </cell>
          <cell r="B3142" t="str">
            <v>FORNECIMENTO DE TORNEIRA DE PRESSAO PARA PIA, COM ACABAMENTO CROMADO, DIAMETRO DE 1/2 POL., REF. 1158, JR FABRIMAR OU SIMILAR, INCLUSIVE FIXACAO.</v>
          </cell>
          <cell r="C3142" t="str">
            <v>Un</v>
          </cell>
          <cell r="D3142">
            <v>71.239999999999995</v>
          </cell>
          <cell r="E3142">
            <v>54.8</v>
          </cell>
        </row>
        <row r="3143">
          <cell r="A3143" t="str">
            <v/>
          </cell>
        </row>
        <row r="3144">
          <cell r="A3144" t="str">
            <v>19.07.275</v>
          </cell>
          <cell r="B3144" t="str">
            <v>FORNECIMENTO DE TORNEIRA DE PRESSAO PARA PIA, COM ACABAMENTO CROMADO, DIAM. DE 1/2 POL., COM AREJADOR, REF.1158, LINHA C-33 SIGMA OU SIMILAR, INCLUSIVE FIXACAO.</v>
          </cell>
          <cell r="C3144" t="str">
            <v>Un</v>
          </cell>
          <cell r="D3144">
            <v>47.82</v>
          </cell>
          <cell r="E3144">
            <v>36.79</v>
          </cell>
        </row>
        <row r="3145">
          <cell r="A3145" t="str">
            <v/>
          </cell>
        </row>
        <row r="3146">
          <cell r="A3146" t="str">
            <v>19.07.280</v>
          </cell>
          <cell r="B3146" t="str">
            <v>FORNECIMENTO DE TORNEIRA DE PRESSAO PARA LAVATORIO, COM ACABAMENTO CROMADO, DIAM.1/2" REF. 1193 C-39 DECA OU SIMILAR, INCLUSIVE FIXACAO.</v>
          </cell>
          <cell r="C3146" t="str">
            <v>Un</v>
          </cell>
          <cell r="D3146">
            <v>107.64</v>
          </cell>
          <cell r="E3146">
            <v>82.8</v>
          </cell>
        </row>
        <row r="3147">
          <cell r="A3147" t="str">
            <v/>
          </cell>
        </row>
        <row r="3148">
          <cell r="A3148" t="str">
            <v>19.07.285</v>
          </cell>
          <cell r="B3148" t="str">
            <v>FORNECIMENTO DE TORNEIRA DE PRESSAO PARA LAVATORIO, COM ACABAMENTO CROMADO, DIAM.1/2 POL., REF.1190 DL, FABRIMAR OU SIMILAR, INCLUSIVE FIXACAO.</v>
          </cell>
          <cell r="C3148" t="str">
            <v>Un</v>
          </cell>
          <cell r="D3148">
            <v>106.14</v>
          </cell>
          <cell r="E3148">
            <v>81.650000000000006</v>
          </cell>
        </row>
        <row r="3149">
          <cell r="A3149" t="str">
            <v/>
          </cell>
        </row>
        <row r="3150">
          <cell r="A3150" t="str">
            <v>19.07.290</v>
          </cell>
          <cell r="B3150" t="str">
            <v>FORNECIMENTO DE TORNEIRA DE PRESSAO PARA LAVATORIO, COM ACABAMENTO CROMADO,DIAMETRO DE 1/2 POL., REF.1193, LINHA C-33, SIGMA OU SIMILAR, INCLUSIVE FIXACAO.</v>
          </cell>
          <cell r="C3150" t="str">
            <v>Un</v>
          </cell>
          <cell r="D3150">
            <v>41.73</v>
          </cell>
          <cell r="E3150">
            <v>32.1</v>
          </cell>
        </row>
        <row r="3151">
          <cell r="A3151" t="str">
            <v/>
          </cell>
        </row>
        <row r="3152">
          <cell r="A3152" t="str">
            <v>19.07.300</v>
          </cell>
          <cell r="B3152" t="str">
            <v>FORNECIMENTO DE TORNEIRA DE PRESSAO PARA LAVANDARIA, COM ACABAMENTO CROMADO,DIAMETRO DE 1/2 POL., REF.1152, FABRIMAR OU SIMILAR,LINHA JUNIOR, INCLUSIVE FIXACAO.</v>
          </cell>
          <cell r="C3152" t="str">
            <v>Un</v>
          </cell>
          <cell r="D3152">
            <v>41.32</v>
          </cell>
          <cell r="E3152">
            <v>31.79</v>
          </cell>
        </row>
        <row r="3153">
          <cell r="A3153" t="str">
            <v/>
          </cell>
        </row>
        <row r="3154">
          <cell r="A3154" t="str">
            <v>19.07.310</v>
          </cell>
          <cell r="B3154" t="str">
            <v>FORNECIMENTO DE TORNEIRA DE PRESSAO PARA LAVANDARIA, COM ACABAMENTO CROMADO, DIAMETRO DE 1/2 POL. REF.1153, LINHA C-33, SIGMA OU SIMILAR.</v>
          </cell>
          <cell r="C3154" t="str">
            <v>Un</v>
          </cell>
          <cell r="D3154">
            <v>31.44</v>
          </cell>
          <cell r="E3154">
            <v>24.19</v>
          </cell>
        </row>
        <row r="3155">
          <cell r="A3155" t="str">
            <v/>
          </cell>
        </row>
        <row r="3156">
          <cell r="A3156" t="str">
            <v>19.07.320</v>
          </cell>
          <cell r="B3156" t="str">
            <v>FORNECIMENTO DE TORNEIRA AMARELA PARA JARDIM, DIAMETRO 3/4 POL., INCLUSIVE FIXACAO.</v>
          </cell>
          <cell r="C3156" t="str">
            <v>Un</v>
          </cell>
          <cell r="D3156">
            <v>18.2</v>
          </cell>
          <cell r="E3156">
            <v>14</v>
          </cell>
        </row>
        <row r="3157">
          <cell r="A3157" t="str">
            <v/>
          </cell>
        </row>
        <row r="3158">
          <cell r="A3158" t="str">
            <v>19.07.330</v>
          </cell>
          <cell r="B3158" t="str">
            <v>FORNECIMENTO E ASSENTAMENTO DE REGISTRO DE ESFERA 3/4" COM BORBOLETA, ROSCÁVEL EM PVC, FAB.:TIGRE OU SIMILAR.</v>
          </cell>
          <cell r="C3158" t="str">
            <v>Un</v>
          </cell>
          <cell r="D3158">
            <v>18.13</v>
          </cell>
          <cell r="E3158">
            <v>13.95</v>
          </cell>
        </row>
        <row r="3159">
          <cell r="A3159" t="str">
            <v/>
          </cell>
        </row>
        <row r="3160">
          <cell r="A3160" t="str">
            <v>19.07.340</v>
          </cell>
          <cell r="B3160" t="str">
            <v>FORNECIMENTO DE REGISTRO DE PRESSAO COM CANOPLA, ACABAMENTO CROMADO, REF.1416, FABRIMAR OU SIMILAR DE 1/2 POL., INCLUSIVE FIXACAO.</v>
          </cell>
          <cell r="C3160" t="str">
            <v>Un</v>
          </cell>
          <cell r="D3160">
            <v>59.39</v>
          </cell>
          <cell r="E3160">
            <v>45.69</v>
          </cell>
        </row>
        <row r="3161">
          <cell r="A3161" t="str">
            <v/>
          </cell>
        </row>
        <row r="3162">
          <cell r="A3162" t="str">
            <v>19.07.350</v>
          </cell>
          <cell r="B3162" t="str">
            <v>FORNECIMENTO DE REGISTRO DE PRESSAO COM CANOPLA ACABAMENTO CROMADO, REF.1416, DECA 50 OU SIMILAR, LINHA PRATA, DIAMETRO DE 3/4 POL.,INCLUSIVE FIXACAO.</v>
          </cell>
          <cell r="C3162" t="str">
            <v>Un</v>
          </cell>
          <cell r="D3162">
            <v>91.23</v>
          </cell>
          <cell r="E3162">
            <v>70.180000000000007</v>
          </cell>
        </row>
        <row r="3163">
          <cell r="A3163" t="str">
            <v/>
          </cell>
        </row>
        <row r="3164">
          <cell r="A3164" t="str">
            <v>19.07.360</v>
          </cell>
          <cell r="B3164" t="str">
            <v>FORNECIMENTO DE REGISTRO DE PRESSAO COM CANOPLA, ACABAMENTO CROMADO, REF.1416, FABRIMAR OU SIMILAR, DIAMETRO DE 3/4 POL., INCLUSIVE FIXACAO.</v>
          </cell>
          <cell r="C3164" t="str">
            <v>Un</v>
          </cell>
          <cell r="D3164">
            <v>66.56</v>
          </cell>
          <cell r="E3164">
            <v>51.2</v>
          </cell>
        </row>
        <row r="3165">
          <cell r="A3165" t="str">
            <v/>
          </cell>
        </row>
        <row r="3166">
          <cell r="A3166" t="str">
            <v>19.07.365</v>
          </cell>
          <cell r="B3166" t="str">
            <v>FORNECIMENTO DE REGISTRO DE GAVETA COM CANOPLA, ACABAMENTO CROMADO, REF. 1509, LINHA ASCOT, FABRIMAR OU SIMILAR, DIAM. 1/2 POL., INCLUSIVE FIXACAO.</v>
          </cell>
          <cell r="C3166" t="str">
            <v>Un</v>
          </cell>
          <cell r="D3166">
            <v>57.73</v>
          </cell>
          <cell r="E3166">
            <v>44.41</v>
          </cell>
        </row>
        <row r="3167">
          <cell r="A3167" t="str">
            <v/>
          </cell>
        </row>
        <row r="3168">
          <cell r="A3168" t="str">
            <v>19.07.390</v>
          </cell>
          <cell r="B3168" t="str">
            <v>FORNECIMENTO DE REGISTRO DE GAVETA COM CANOPLA, ACABAMENTO CROMADO, REF.1509-C39,DECA OU SIMILAR, LINHA PRATA, DIAMETRO DE 3/4 POL.,INCLUSIVE FIXACAO.</v>
          </cell>
          <cell r="C3168" t="str">
            <v>Un</v>
          </cell>
          <cell r="D3168">
            <v>78.260000000000005</v>
          </cell>
          <cell r="E3168">
            <v>60.2</v>
          </cell>
        </row>
        <row r="3169">
          <cell r="A3169" t="str">
            <v/>
          </cell>
        </row>
        <row r="3170">
          <cell r="A3170" t="str">
            <v>19.07.410</v>
          </cell>
          <cell r="B3170" t="str">
            <v>FORNECIMENTO DE REGISTRO DE GAVETA COM CANOPLA, ACABAMENTO CROMADO, REF.1509-C39,DECA OU SIMILAR, LINHA PRATA, DIAMETRO DE 1 POL., INCLUSIVE FIXACAO.</v>
          </cell>
          <cell r="C3170" t="str">
            <v>Un</v>
          </cell>
          <cell r="D3170">
            <v>103.14</v>
          </cell>
          <cell r="E3170">
            <v>79.34</v>
          </cell>
        </row>
        <row r="3171">
          <cell r="A3171" t="str">
            <v/>
          </cell>
        </row>
        <row r="3172">
          <cell r="A3172" t="str">
            <v>19.07.420</v>
          </cell>
          <cell r="B3172" t="str">
            <v>FORNECIMENTO DE REGISTRO DE GAVETA COM CANOPLA, ACABAMENTO CROMADO, REF.1509-C39,DECA OU SIMILAR, LINHA PRATA, DIAMETRO DE 1.1/4 POL., INCLUSIVE FIXACAO.</v>
          </cell>
          <cell r="C3172" t="str">
            <v>Un</v>
          </cell>
          <cell r="D3172">
            <v>144.44999999999999</v>
          </cell>
          <cell r="E3172">
            <v>111.12</v>
          </cell>
        </row>
        <row r="3173">
          <cell r="A3173" t="str">
            <v/>
          </cell>
        </row>
        <row r="3174">
          <cell r="A3174" t="str">
            <v>19.07.430</v>
          </cell>
          <cell r="B3174" t="str">
            <v>FORNECIMENTO DE REGISTRO DE GAVETA COM CANOPLA, ACABAMENTO CROMADO, REF.1509-C39,DECA OU SIMILAR, LINHA PRATA, DIAMETRO DE 1.1/2 POL., INCLUSIVE FIXACAO.</v>
          </cell>
          <cell r="C3174" t="str">
            <v>Un</v>
          </cell>
          <cell r="D3174">
            <v>158.09</v>
          </cell>
          <cell r="E3174">
            <v>121.61</v>
          </cell>
        </row>
        <row r="3175">
          <cell r="A3175" t="str">
            <v/>
          </cell>
        </row>
        <row r="3176">
          <cell r="A3176" t="str">
            <v>19.07.440</v>
          </cell>
          <cell r="B3176" t="str">
            <v>FORNECIMENTO DE REGISTRO DE GAVETA BRUTO, REF 1502, DECA OU SIMILAR, DIAMETRO DE 1/2 POL., INCLUSIVE FIXACAO.</v>
          </cell>
          <cell r="C3176" t="str">
            <v>Un</v>
          </cell>
          <cell r="D3176">
            <v>36.28</v>
          </cell>
          <cell r="E3176">
            <v>27.91</v>
          </cell>
        </row>
        <row r="3177">
          <cell r="A3177" t="str">
            <v/>
          </cell>
        </row>
        <row r="3178">
          <cell r="A3178" t="str">
            <v>19.07.450</v>
          </cell>
          <cell r="B3178" t="str">
            <v>FORNECIMENTO DE REGISTRO DE GAVETA BRUTO, REF 1502, DECA OU SIMILAR, DIAMETRO DE 3/4 POL., INCLUSIVE FIXACAO.</v>
          </cell>
          <cell r="C3178" t="str">
            <v>Un</v>
          </cell>
          <cell r="D3178">
            <v>38.090000000000003</v>
          </cell>
          <cell r="E3178">
            <v>29.3</v>
          </cell>
        </row>
        <row r="3179">
          <cell r="A3179" t="str">
            <v/>
          </cell>
        </row>
        <row r="3180">
          <cell r="A3180" t="str">
            <v>19.07.460</v>
          </cell>
          <cell r="B3180" t="str">
            <v>FORNECIMENTO DE REGISTRO DE GAVETA BRUTO, REF 1502, DECA OU SIMILAR, DIAMETRO DE 1 POL., IN CLUSIVE FIXACAO.</v>
          </cell>
          <cell r="C3180" t="str">
            <v>Un</v>
          </cell>
          <cell r="D3180">
            <v>49.06</v>
          </cell>
          <cell r="E3180">
            <v>37.74</v>
          </cell>
        </row>
        <row r="3181">
          <cell r="A3181" t="str">
            <v/>
          </cell>
        </row>
        <row r="3182">
          <cell r="A3182" t="str">
            <v>19.07.470</v>
          </cell>
          <cell r="B3182" t="str">
            <v>FORNECIMENTO DE REGISTRO DE GAVETA BRUTO, REF 1502, DECA OU SIMILAR, DIAMETRO DE 1.1/4 POL. INCLUSIVE FIXACAO.</v>
          </cell>
          <cell r="C3182" t="str">
            <v>Un</v>
          </cell>
          <cell r="D3182">
            <v>67.28</v>
          </cell>
          <cell r="E3182">
            <v>51.76</v>
          </cell>
        </row>
        <row r="3183">
          <cell r="A3183" t="str">
            <v/>
          </cell>
        </row>
        <row r="3184">
          <cell r="A3184" t="str">
            <v>19.07.480</v>
          </cell>
          <cell r="B3184" t="str">
            <v>FORNECIMENTO DE REGISTRO DE GAVETA BRUTO, REF 1502, DECA OU SIMILAR, DIAMETRO DE 1.1/2 POL. INCLUSIVE FIXACAO.</v>
          </cell>
          <cell r="C3184" t="str">
            <v>Un</v>
          </cell>
          <cell r="D3184">
            <v>84.43</v>
          </cell>
          <cell r="E3184">
            <v>64.95</v>
          </cell>
        </row>
        <row r="3185">
          <cell r="A3185" t="str">
            <v/>
          </cell>
        </row>
        <row r="3186">
          <cell r="A3186" t="str">
            <v>19.07.490</v>
          </cell>
          <cell r="B3186" t="str">
            <v>FORNECIMENTO DE REGISTRO DE GAVETA BRUTO, REF 1502, DECA OU SIMILAR, DIAM. 2 POL.,INCLUSIVE FIXACAO.</v>
          </cell>
          <cell r="C3186" t="str">
            <v>Un</v>
          </cell>
          <cell r="D3186">
            <v>121.74</v>
          </cell>
          <cell r="E3186">
            <v>93.65</v>
          </cell>
        </row>
        <row r="3187">
          <cell r="A3187" t="str">
            <v/>
          </cell>
        </row>
        <row r="3188">
          <cell r="A3188" t="str">
            <v>19.07.500</v>
          </cell>
          <cell r="B3188" t="str">
            <v>FORNECIMENTO DE REGISTRO DE GAVETA BRUTO, REF 1502, DECA OU SIMILAR, DIAM. 2. 1/2 POL., INCLUSIVE FIXACAO.</v>
          </cell>
          <cell r="C3188" t="str">
            <v>Un</v>
          </cell>
          <cell r="D3188">
            <v>251.57</v>
          </cell>
          <cell r="E3188">
            <v>193.52</v>
          </cell>
        </row>
        <row r="3189">
          <cell r="A3189" t="str">
            <v/>
          </cell>
        </row>
        <row r="3190">
          <cell r="A3190" t="str">
            <v>19.07.510</v>
          </cell>
          <cell r="B3190" t="str">
            <v>FORNECIMENTO DE REGISTRO DE GAVETA BRUTO, REF 1502, DECA OU SIMILAR, DIAM. 3 POLEGADAS, INCLUSIVE FIXACAO.</v>
          </cell>
          <cell r="C3190" t="str">
            <v>Un</v>
          </cell>
          <cell r="D3190">
            <v>391.7</v>
          </cell>
          <cell r="E3190">
            <v>301.31</v>
          </cell>
        </row>
        <row r="3191">
          <cell r="A3191" t="str">
            <v/>
          </cell>
        </row>
        <row r="3192">
          <cell r="A3192" t="str">
            <v>19.07.520</v>
          </cell>
          <cell r="B3192" t="str">
            <v>FORNECIMENTO DE BOMBA 1/3 HP, INCLUSIVE ACESSORIOS, FIXACAO E INSTALACAO.</v>
          </cell>
          <cell r="C3192" t="str">
            <v>Cj</v>
          </cell>
          <cell r="D3192">
            <v>500.12</v>
          </cell>
          <cell r="E3192">
            <v>384.71</v>
          </cell>
        </row>
        <row r="3193">
          <cell r="A3193" t="str">
            <v/>
          </cell>
        </row>
        <row r="3194">
          <cell r="A3194" t="str">
            <v>19.07.525</v>
          </cell>
          <cell r="B3194" t="str">
            <v>FORNECIMENTO DE BOMBA 3/4 HP, INCLUSIVE ACESSORIOS, FIXACAO E INSTALACAO.</v>
          </cell>
          <cell r="C3194" t="str">
            <v>Cj</v>
          </cell>
          <cell r="D3194">
            <v>728.49</v>
          </cell>
          <cell r="E3194">
            <v>560.38</v>
          </cell>
        </row>
        <row r="3195">
          <cell r="A3195" t="str">
            <v/>
          </cell>
        </row>
        <row r="3196">
          <cell r="A3196" t="str">
            <v>19.07.526</v>
          </cell>
          <cell r="B3196" t="str">
            <v>FORNECIMENTO E INSTALAÇÃO DE CONJUNTO MOTO-BOMBA (CENTRÍFUGA) MONOFÁSICA DE 3/4CV, SEM ACESSÓRIOS DE FIXAÇÃO, PARA VAZÃO DE 2,5M3/H, ALTURA MANOMÉTRICA DE 10M E DIÂMETRO DE RECALQUE DE 1".</v>
          </cell>
          <cell r="C3196" t="str">
            <v>Un</v>
          </cell>
          <cell r="D3196">
            <v>500.24</v>
          </cell>
          <cell r="E3196">
            <v>384.8</v>
          </cell>
        </row>
        <row r="3197">
          <cell r="A3197" t="str">
            <v/>
          </cell>
        </row>
        <row r="3198">
          <cell r="A3198" t="str">
            <v>19.07.530</v>
          </cell>
          <cell r="B3198" t="str">
            <v>FORNECIMENTO DE VALVULA DE RETENCAO HORIZONTAL, DIAM. 1 POL., INCLUSIVE INSTALACAO.</v>
          </cell>
          <cell r="C3198" t="str">
            <v>Un</v>
          </cell>
          <cell r="D3198">
            <v>76.36</v>
          </cell>
          <cell r="E3198">
            <v>58.74</v>
          </cell>
        </row>
        <row r="3199">
          <cell r="A3199" t="str">
            <v/>
          </cell>
        </row>
        <row r="3200">
          <cell r="A3200" t="str">
            <v>19.07.540</v>
          </cell>
          <cell r="B3200" t="str">
            <v>FORNECIMENTO DE VALVULA DE RETENCAO VERTICAL, DIAMETRO DE 1 POLEGADA, INCLUSIVE INSTALACAO.</v>
          </cell>
          <cell r="C3200" t="str">
            <v>Un</v>
          </cell>
          <cell r="D3200">
            <v>43.86</v>
          </cell>
          <cell r="E3200">
            <v>33.74</v>
          </cell>
        </row>
        <row r="3201">
          <cell r="A3201" t="str">
            <v/>
          </cell>
        </row>
        <row r="3202">
          <cell r="A3202" t="str">
            <v>19.07.550</v>
          </cell>
          <cell r="B3202" t="str">
            <v>INSTALACAO DE CAIXA DAQUA DE FIBRO-CIMENTO, (CAPACIDADE 500 L), INCLUSIVE FORNECIMENTO DA MESMA, COLOCACAO E MONTAGEM DAS TUBULACOES E CONEXOES.</v>
          </cell>
          <cell r="C3202" t="str">
            <v>UD</v>
          </cell>
          <cell r="D3202">
            <v>366.31</v>
          </cell>
          <cell r="E3202">
            <v>281.77999999999997</v>
          </cell>
        </row>
        <row r="3203">
          <cell r="A3203" t="str">
            <v/>
          </cell>
        </row>
        <row r="3204">
          <cell r="A3204" t="str">
            <v>19.07.560</v>
          </cell>
          <cell r="B3204" t="str">
            <v>INSTALACAO DE CAIXA DAQUA DE FIBRO-CIMENTO, (CAPACIDADE 1000 L),INCLUSIVE FORNECIMENTO DA MESMA, COLOCACAO E MONTAGEM DAS TUBULACOES E CONEXOES.</v>
          </cell>
          <cell r="C3204" t="str">
            <v>UD</v>
          </cell>
          <cell r="D3204">
            <v>548.04999999999995</v>
          </cell>
          <cell r="E3204">
            <v>421.58</v>
          </cell>
        </row>
        <row r="3205">
          <cell r="A3205" t="str">
            <v/>
          </cell>
        </row>
        <row r="3206">
          <cell r="A3206" t="str">
            <v>19.07.565</v>
          </cell>
          <cell r="B3206" t="str">
            <v>INSTALACAO DE CAIXA DAQUA DE PVC (CAPACIDADE DE 500 LITROS), INCLUSIVE FORNECIMENTO DA MESMA, COLOCACAO E MONTAGEM DAS TUBULACOES E CONEXOES.</v>
          </cell>
          <cell r="C3206" t="str">
            <v>UD</v>
          </cell>
          <cell r="D3206">
            <v>408.75</v>
          </cell>
          <cell r="E3206">
            <v>314.43</v>
          </cell>
        </row>
        <row r="3207">
          <cell r="A3207" t="str">
            <v/>
          </cell>
        </row>
        <row r="3208">
          <cell r="A3208" t="str">
            <v>19.07.566</v>
          </cell>
          <cell r="B3208" t="str">
            <v>INSTALACAO DE CAIXA DAQUA DE PVC (CAPACIDADE DE 1000 LITROS),INCLUSIVE FORNECIMENTO DA MESMA, COLOCACAO E MONTAGEM DAS TUBULACOES E CONEXOES.</v>
          </cell>
          <cell r="C3208" t="str">
            <v>UD</v>
          </cell>
          <cell r="D3208">
            <v>548.30999999999995</v>
          </cell>
          <cell r="E3208">
            <v>421.78</v>
          </cell>
        </row>
        <row r="3209">
          <cell r="A3209" t="str">
            <v/>
          </cell>
        </row>
        <row r="3210">
          <cell r="A3210" t="str">
            <v>19.07.567</v>
          </cell>
          <cell r="B3210" t="str">
            <v>INSTALACAO DE CAIXA DAQUA DE PVC (CAPACIDADE DE 2000 LITROS),INCLUSIVE FORNECIMENTO DA MESMA, COLOCACAO E MONTAGEM DAS TUBULACOES E CONEXOES.</v>
          </cell>
          <cell r="C3210" t="str">
            <v>UD</v>
          </cell>
          <cell r="D3210">
            <v>886.31</v>
          </cell>
          <cell r="E3210">
            <v>681.78</v>
          </cell>
        </row>
        <row r="3211">
          <cell r="A3211" t="str">
            <v/>
          </cell>
        </row>
        <row r="3212">
          <cell r="A3212" t="str">
            <v>19.07.568</v>
          </cell>
          <cell r="B3212" t="str">
            <v>INSTALAÇÃO DE RESERVATÓRIO D´ÁGUA DE PVC, SEM O FORNECIMENTO DO MESMO, CILÍNDRICO, CAPACIDADE DE 2000 L,,INCLUSIVE ADAPTADORES DE PVC COM FLANGES E ANÉIS DE 1"(01  UN), 2"(02UN) E 3/4"(01 UN).</v>
          </cell>
          <cell r="C3212" t="str">
            <v>Un</v>
          </cell>
          <cell r="D3212">
            <v>229.29</v>
          </cell>
          <cell r="E3212">
            <v>176.38</v>
          </cell>
        </row>
        <row r="3213">
          <cell r="A3213" t="str">
            <v/>
          </cell>
        </row>
        <row r="3214">
          <cell r="A3214" t="str">
            <v>19.07.570</v>
          </cell>
          <cell r="B3214" t="str">
            <v>INSTALACAO DE TORNEIRA DE BOIA DIAM.3/4 POL., INCLUSIVE O FORNECIMENTO DA MESMA.</v>
          </cell>
          <cell r="C3214" t="str">
            <v>UD</v>
          </cell>
          <cell r="D3214">
            <v>9.1300000000000008</v>
          </cell>
          <cell r="E3214">
            <v>7.03</v>
          </cell>
        </row>
        <row r="3215">
          <cell r="A3215" t="str">
            <v/>
          </cell>
        </row>
        <row r="3216">
          <cell r="A3216" t="str">
            <v>19.07.580</v>
          </cell>
          <cell r="B3216" t="str">
            <v>REBAIXAMENTO DE PENA DAQUA, INCLUINDO COMPLEMENTO DE TUBULACAO, CONEXOES, ESCAVACAO E REATERRO.</v>
          </cell>
          <cell r="C3216" t="str">
            <v>UD</v>
          </cell>
          <cell r="D3216">
            <v>32.31</v>
          </cell>
          <cell r="E3216">
            <v>24.86</v>
          </cell>
        </row>
        <row r="3217">
          <cell r="A3217" t="str">
            <v/>
          </cell>
        </row>
        <row r="3218">
          <cell r="A3218" t="str">
            <v>19.07.585</v>
          </cell>
          <cell r="B3218" t="str">
            <v>IMPLANTACAO DE PENA D´AGUA, INCLUINDO COMPLEMENTO DE TUBULACAO, CONEXOES, ESCAVACAO E REATERRO.</v>
          </cell>
          <cell r="C3218" t="str">
            <v>UD</v>
          </cell>
          <cell r="D3218">
            <v>56.17</v>
          </cell>
          <cell r="E3218">
            <v>43.21</v>
          </cell>
        </row>
        <row r="3219">
          <cell r="A3219" t="str">
            <v/>
          </cell>
        </row>
        <row r="3220">
          <cell r="A3220" t="str">
            <v>19.07.590</v>
          </cell>
          <cell r="B3220" t="str">
            <v>REBAIXAMENTO DE DISTRIBUIDOR DE 110 MM, INCLUSIVE ESCAVACAO E REATERRO (SEM TUBULAÇÃO E CONEXÕES).</v>
          </cell>
          <cell r="C3220" t="str">
            <v>m</v>
          </cell>
          <cell r="D3220">
            <v>16.489999999999998</v>
          </cell>
          <cell r="E3220">
            <v>12.69</v>
          </cell>
        </row>
        <row r="3221">
          <cell r="A3221" t="str">
            <v/>
          </cell>
        </row>
        <row r="3222">
          <cell r="A3222" t="str">
            <v>19.07.595</v>
          </cell>
          <cell r="B3222" t="str">
            <v>INSTALACAO DAS CONEXOES, INCLUSIVE COMPLEMENTO DE TUBULACAO NO CASO DE REBAIXAMENTO DE DISTRIBUIDOR DE 110 MM.</v>
          </cell>
          <cell r="C3222" t="str">
            <v>UD</v>
          </cell>
          <cell r="D3222">
            <v>375.67</v>
          </cell>
          <cell r="E3222">
            <v>288.98</v>
          </cell>
        </row>
        <row r="3223">
          <cell r="A3223" t="str">
            <v/>
          </cell>
        </row>
        <row r="3224">
          <cell r="A3224" t="str">
            <v>19.07.600</v>
          </cell>
          <cell r="B3224" t="str">
            <v>IMPLANTAÇÃO DE DISTRIBUIDOR, INCLUSIVE TUBULAÇÃO DE 50MM, CONEXÕES, ESCAVAÇÃO, ESCORAMENTO E REATERRO.</v>
          </cell>
          <cell r="C3224" t="str">
            <v>m</v>
          </cell>
          <cell r="D3224">
            <v>39.450000000000003</v>
          </cell>
          <cell r="E3224">
            <v>30.35</v>
          </cell>
        </row>
        <row r="3225">
          <cell r="A3225" t="str">
            <v/>
          </cell>
        </row>
        <row r="3226">
          <cell r="A3226" t="str">
            <v>19.07.605</v>
          </cell>
          <cell r="B3226" t="str">
            <v>IMPLANTAÇÃO DE DISTRIBUIDOR, INCLUSIVE TUBULAÇÃO DE 60MM, CONEXÕES, ESCAVAÇÃO, ESCORAMENTO E REATERRO.</v>
          </cell>
          <cell r="C3226" t="str">
            <v>m</v>
          </cell>
          <cell r="D3226">
            <v>45.73</v>
          </cell>
          <cell r="E3226">
            <v>35.18</v>
          </cell>
        </row>
        <row r="3227">
          <cell r="A3227" t="str">
            <v/>
          </cell>
        </row>
        <row r="3228">
          <cell r="A3228" t="str">
            <v>19.07.610</v>
          </cell>
          <cell r="B3228" t="str">
            <v>IMPLANTAÇÃO DE DISTRIBUIDOR, INCLUSIVE TUBULAÇÃO DE 75MM, CONEXÕES, ESCAVAÇÃO, ESCORAMENTO E REATERRO.</v>
          </cell>
          <cell r="C3228" t="str">
            <v>m</v>
          </cell>
          <cell r="D3228">
            <v>53.61</v>
          </cell>
          <cell r="E3228">
            <v>41.24</v>
          </cell>
        </row>
        <row r="3229">
          <cell r="A3229" t="str">
            <v/>
          </cell>
        </row>
        <row r="3230">
          <cell r="A3230" t="str">
            <v>19.07.615</v>
          </cell>
          <cell r="B3230" t="str">
            <v>IMPLANTAÇÃO DE DISTRIBUIDOR, INCLUSIVE TUBULAÇÃO DE 85MM, CONEXÕES, ESCAVAÇÃO, ESCORAMENTO E REATERRO.</v>
          </cell>
          <cell r="C3230" t="str">
            <v>m</v>
          </cell>
          <cell r="D3230">
            <v>60.28</v>
          </cell>
          <cell r="E3230">
            <v>46.37</v>
          </cell>
        </row>
        <row r="3231">
          <cell r="A3231" t="str">
            <v/>
          </cell>
        </row>
        <row r="3232">
          <cell r="A3232" t="str">
            <v>19.07.620</v>
          </cell>
          <cell r="B3232" t="str">
            <v>IMPLANTAÇÃO DE DISTRIBUIDOR, INCLUSIVE TUBULAÇÃO DE 110MM, CONEXÕES, ESCAVAÇÃO, ESCORAMENTO E REATERRO.</v>
          </cell>
          <cell r="C3232" t="str">
            <v>m</v>
          </cell>
          <cell r="D3232">
            <v>76.27</v>
          </cell>
          <cell r="E3232">
            <v>58.67</v>
          </cell>
        </row>
        <row r="3233">
          <cell r="A3233" t="str">
            <v/>
          </cell>
        </row>
        <row r="3234">
          <cell r="A3234" t="str">
            <v>19.08.010</v>
          </cell>
          <cell r="B3234" t="str">
            <v>CORTE E RELIGACAO DE TUBULACAO DOMICILIAR DE AGUA, INCLUINDO REMANEJAMENTO.</v>
          </cell>
          <cell r="C3234" t="str">
            <v>Un</v>
          </cell>
          <cell r="D3234">
            <v>40.39</v>
          </cell>
          <cell r="E3234">
            <v>31.07</v>
          </cell>
        </row>
        <row r="3235">
          <cell r="A3235" t="str">
            <v/>
          </cell>
        </row>
        <row r="3236">
          <cell r="A3236" t="str">
            <v>19.08.020</v>
          </cell>
          <cell r="B3236" t="str">
            <v>ESGOTAMENTO MANUAL DE FOSSA, INCLUSIVE TRANSPORTE DO MATERIAL COM CARRO DE MAO A UMA DISTANCIA MAXIMA DE 30M.</v>
          </cell>
          <cell r="C3236" t="str">
            <v>m3</v>
          </cell>
          <cell r="D3236">
            <v>45.13</v>
          </cell>
          <cell r="E3236">
            <v>34.72</v>
          </cell>
        </row>
        <row r="3237">
          <cell r="A3237" t="str">
            <v/>
          </cell>
        </row>
        <row r="3238">
          <cell r="A3238" t="str">
            <v>19.08.030</v>
          </cell>
          <cell r="B3238" t="str">
            <v>CAIXA DE INSPECAO COM TAMPA E ANEIS PREMOLDADOS DE CONCRETO ARMADO DIAMETRO DE 0,40M,ISENTA DE CARGA MOVEL(MODELO 1).</v>
          </cell>
          <cell r="C3238" t="str">
            <v>Un</v>
          </cell>
          <cell r="D3238">
            <v>61.04</v>
          </cell>
          <cell r="E3238">
            <v>46.96</v>
          </cell>
        </row>
        <row r="3239">
          <cell r="A3239" t="str">
            <v/>
          </cell>
        </row>
        <row r="3240">
          <cell r="A3240" t="str">
            <v>19.08.040</v>
          </cell>
          <cell r="B3240" t="str">
            <v>CAIXA DE INSPECAO COM TAMPA E ANEIS PREMOLDADOS DE CONCRETO ARMADO DIAMETRO DE 0,40M, SUJEITA A CARGA MOVEL (MODELO 2).</v>
          </cell>
          <cell r="C3240" t="str">
            <v>Un</v>
          </cell>
          <cell r="D3240">
            <v>76.8</v>
          </cell>
          <cell r="E3240">
            <v>59.08</v>
          </cell>
        </row>
        <row r="3241">
          <cell r="A3241" t="str">
            <v/>
          </cell>
        </row>
        <row r="3242">
          <cell r="A3242" t="str">
            <v>19.08.050</v>
          </cell>
          <cell r="B3242" t="str">
            <v>CAIXA DE INSPECAO COM TAMPA E ANEIS PREMOLDADOS DE CONCRETO ARMADO DIAMETRO DE 0,60M,ISENTA DE CARGA MOVEL (MODELO 3).</v>
          </cell>
          <cell r="C3242" t="str">
            <v>Un</v>
          </cell>
          <cell r="D3242">
            <v>127.66</v>
          </cell>
          <cell r="E3242">
            <v>98.2</v>
          </cell>
        </row>
        <row r="3243">
          <cell r="A3243" t="str">
            <v/>
          </cell>
        </row>
        <row r="3244">
          <cell r="A3244" t="str">
            <v>19.08.060</v>
          </cell>
          <cell r="B3244" t="str">
            <v>CAIXA DE INSPECAO COM TAMPA E ANEIS PREMOLDADOS DE CONCRETO ARMADO DIAMETRO DE 0,60M, SUJEITA A CARGA MOVEL (MODELO 4).</v>
          </cell>
          <cell r="C3244" t="str">
            <v>Un</v>
          </cell>
          <cell r="D3244">
            <v>164.99</v>
          </cell>
          <cell r="E3244">
            <v>126.92</v>
          </cell>
        </row>
        <row r="3245">
          <cell r="A3245" t="str">
            <v/>
          </cell>
        </row>
        <row r="3246">
          <cell r="A3246" t="str">
            <v>19.08.070</v>
          </cell>
          <cell r="B3246" t="str">
            <v>COLCHAO DE AREIA,INCLUSIVE MAO-DE-OBRA DE ESPALHAMENTO E TRANSPORTE COM CARRO DE MAO.</v>
          </cell>
          <cell r="C3246" t="str">
            <v>m3</v>
          </cell>
          <cell r="D3246">
            <v>64.930000000000007</v>
          </cell>
          <cell r="E3246">
            <v>49.95</v>
          </cell>
        </row>
        <row r="3247">
          <cell r="A3247" t="str">
            <v/>
          </cell>
        </row>
        <row r="3248">
          <cell r="A3248" t="str">
            <v>19.08.071</v>
          </cell>
          <cell r="B3248" t="str">
            <v>FORNECIMENTO E EXECUÇÃO DE CAMADA DE BRITA 50 EM SUMIDOURO E/OU FILTRO ANAERÓBICO</v>
          </cell>
          <cell r="C3248" t="str">
            <v>m3</v>
          </cell>
          <cell r="D3248">
            <v>96.59</v>
          </cell>
          <cell r="E3248">
            <v>74.3</v>
          </cell>
        </row>
        <row r="3249">
          <cell r="A3249" t="str">
            <v/>
          </cell>
        </row>
        <row r="3250">
          <cell r="A3250" t="str">
            <v>19.08.080</v>
          </cell>
          <cell r="B3250" t="str">
            <v>FORNECIMENTO E INSTALAÇÃO DE CAIXA MÚLTIPLA DE DRENAGEM PLUVIAL RESIDENCIAL 350X350X311MM COM TAMPA EM GRELHA DE ALUMÍNIO PARA TRÁFEGO LEVE 35 X 35CM, INCLUSIVE ANEL DE BORRACHA - TIGRE OU SIMILAR.</v>
          </cell>
          <cell r="C3250" t="str">
            <v>Un</v>
          </cell>
          <cell r="D3250">
            <v>181.66</v>
          </cell>
          <cell r="E3250">
            <v>139.74</v>
          </cell>
        </row>
        <row r="3251">
          <cell r="A3251" t="str">
            <v/>
          </cell>
        </row>
        <row r="3252">
          <cell r="A3252" t="str">
            <v>19.09.010</v>
          </cell>
          <cell r="B3252" t="str">
            <v>FORNECIMENTO E MONTAGEM DE RESERVATÓRIO METÁLICO TIPO TAÇA, EM AÇO CARBONO USI SAC 41, COM CAPACIDADE PARA 6.000LITROS, TRATAMENTO INTERNO COM JATO ABRASIVO AO METAL BRANCO PADRÃO SA3, ACABAMENTO EM EPÓXI-POLIAMIDA ALTA ESPESSURA E TRATAMENTO EXTERNO COM</v>
          </cell>
          <cell r="C3252" t="str">
            <v>Un</v>
          </cell>
          <cell r="D3252">
            <v>13015.67</v>
          </cell>
          <cell r="E3252">
            <v>10012.06</v>
          </cell>
        </row>
        <row r="3253">
          <cell r="A3253" t="str">
            <v/>
          </cell>
        </row>
        <row r="3254">
          <cell r="A3254" t="str">
            <v>19.09.020</v>
          </cell>
          <cell r="B3254" t="str">
            <v>FORNECIMENTO E MONTAGEM DE RESERVATÓRIO METÁLICO TIPO TAÇA, EM AÇO CARBONO USI SAC 41, COM CAPACIDADE PARA 10.000LITROS, TRATAMENTO INTERNO COM JATO ABRASIVO AO METAL BRANCO PADRÃO SA3, ACABAMENTO EM EPÓXI-POLIAMIDA ALTA ESPESSURA E TRATAMENTO EXTERNO COM</v>
          </cell>
          <cell r="C3254" t="str">
            <v>Un</v>
          </cell>
          <cell r="D3254">
            <v>18329.48</v>
          </cell>
          <cell r="E3254">
            <v>14099.6</v>
          </cell>
        </row>
        <row r="3255">
          <cell r="A3255" t="str">
            <v/>
          </cell>
        </row>
        <row r="3256">
          <cell r="A3256" t="str">
            <v>19.09.030</v>
          </cell>
          <cell r="B3256" t="str">
            <v>FORNECIMENTO E MONTAGEM DE RESERVATÓRIO METÁLICO TIPO TAÇA, EM AÇO CARBONO USI SAC 41, COM CAPACIDADE PARA 15.000LITROS, TRATAMENTO INTERNO COM JATO ABRASIVO AO METAL BRANCO PADRÃO SA3, ACABAMENTO EM EPÓXI-POLIAMIDA ALTA ESPESSURA E TRATAMENTO EXTERNO COM</v>
          </cell>
          <cell r="C3256" t="str">
            <v>Un</v>
          </cell>
          <cell r="D3256">
            <v>26339.42</v>
          </cell>
          <cell r="E3256">
            <v>20261.099999999999</v>
          </cell>
        </row>
        <row r="3257">
          <cell r="A3257" t="str">
            <v/>
          </cell>
        </row>
        <row r="3258">
          <cell r="A3258" t="str">
            <v>19.09.099</v>
          </cell>
          <cell r="B3258" t="str">
            <v>FORNECIMENTO E INSTALAÇÃO DE RESERVATÓRIO D´ÁGUA DE FIBRA DE VIDRO, CILÍNDRICO, CAPACIDADE DE 3000 L, INCLUSIVE COLOCAÇÃO E MONTAGEM DAS TUBULAÇÕES E CONEXÕES (ADAPTADORES DE PVC COM FLANGES E ANÉIS DE 1"(01  UN), 2"(02UN) E 1 1/4"(01 UN)).</v>
          </cell>
          <cell r="C3258" t="str">
            <v>Un</v>
          </cell>
          <cell r="D3258">
            <v>1103.7</v>
          </cell>
          <cell r="E3258">
            <v>849</v>
          </cell>
        </row>
        <row r="3259">
          <cell r="A3259" t="str">
            <v/>
          </cell>
        </row>
        <row r="3260">
          <cell r="A3260" t="str">
            <v>19.09.100</v>
          </cell>
          <cell r="B3260" t="str">
            <v>FORNECIMENTO E INSTALAÇÃO DE RESERVATÓRIO D´ÁGUA DE FIBRA DE VIDRO, CILÍNDRICO, CAPACIDADE DE 5000 L, INCLUSIVE COLOCAÇÃO E MONTAGEM DAS TUBULAÇÕES E CONEXÕES (ADAPTADORES DE PVC COM FLANGES E ANÉIS DE 1"(01  UN), 2"(02UN) E 1 1/4"(01 UN)).</v>
          </cell>
          <cell r="C3260" t="str">
            <v>Un</v>
          </cell>
          <cell r="D3260">
            <v>1664.94</v>
          </cell>
          <cell r="E3260">
            <v>1280.73</v>
          </cell>
        </row>
        <row r="3261">
          <cell r="A3261" t="str">
            <v/>
          </cell>
        </row>
        <row r="3262">
          <cell r="A3262" t="str">
            <v>19.09.200</v>
          </cell>
          <cell r="B3262" t="str">
            <v>ESTRUTURA DE CONCRETO ARMADO E CAIXA D´ÁGUA DE 10.000L EM FIBRA DE VIDRO, INSTALADA, PILAR CIRCULAR DE 7,00M, LAJE CIRCULAR DE CONCRETO ARMADO COM DIAM. DE 2,50M.INCLUSIVE FRETE PARA MIRANDIBA - ESCOLA FRANCISCO PIRES.</v>
          </cell>
          <cell r="C3262" t="str">
            <v>Un</v>
          </cell>
          <cell r="D3262">
            <v>11472.5</v>
          </cell>
          <cell r="E3262">
            <v>8825</v>
          </cell>
        </row>
        <row r="3263">
          <cell r="A3263" t="str">
            <v/>
          </cell>
        </row>
        <row r="3264">
          <cell r="A3264" t="str">
            <v>19.10.001</v>
          </cell>
          <cell r="B3264" t="str">
            <v>EXECUÇÃO DE POÇO TUBULAR PROFUNDO EM ALDEIA, DIAM. FURO 8,5", PROFUNDIDADE ESTIMADA DE ATÉ 100M, BOMBA SUBMERSA, INCLUSIVE ANÁLISE DA ÁGUA, LICENÇA DE INSTALAÇÃO E OPERAÇÃO DO POÇO,  INSTALAÇÃO DO QUADRO DE COMANDO, LIGAÇÃO ELÉTRICA E HIDRÁULICA NECESSÁRI</v>
          </cell>
          <cell r="C3264" t="str">
            <v>m</v>
          </cell>
          <cell r="D3264">
            <v>415.02</v>
          </cell>
          <cell r="E3264">
            <v>319.25</v>
          </cell>
        </row>
        <row r="3265">
          <cell r="A3265" t="str">
            <v/>
          </cell>
        </row>
        <row r="3266">
          <cell r="A3266" t="str">
            <v>19.10.002</v>
          </cell>
          <cell r="B3266" t="str">
            <v>EXEC.DE POÇO TUBULAR PROF.- ESC. MAJOR LÉLIO, DIAM. FURO 10", PROF. ESTIMADA ATÉ 48M, SENDO 18M SEDIMENTAR E O RESTANTE CRISTALINO, USO DE BROCA TUNGSTÊNIO E DIAMANTE, BOMBA SUBMERSA, INCL.ANÁLISE DA ÁGUA, LICENÇA DE INST.E OPER.DO POÇO,  INST.QD DE COMAN</v>
          </cell>
          <cell r="C3266" t="str">
            <v>m</v>
          </cell>
          <cell r="D3266">
            <v>634.21</v>
          </cell>
          <cell r="E3266">
            <v>487.86</v>
          </cell>
        </row>
        <row r="3267">
          <cell r="A3267" t="str">
            <v/>
          </cell>
        </row>
        <row r="3268">
          <cell r="A3268" t="str">
            <v>20.00.000</v>
          </cell>
          <cell r="B3268" t="str">
            <v>PAVIMENTACAO</v>
          </cell>
        </row>
        <row r="3269">
          <cell r="A3269" t="str">
            <v/>
          </cell>
        </row>
        <row r="3270">
          <cell r="A3270" t="str">
            <v>20.01.010</v>
          </cell>
          <cell r="B3270" t="str">
            <v>REGULARIZACAO DO SUBLEITO, ABRANGENDO ESCARIFICACAO, HOMOGENEIZACAO , UMEDECIMENTO E COMPACTACAO COM ESPESSURA DE 15 CM, TEOR DE COMPACTACAO A 100 POR CENTO AASHO NORMAL(DNER-ME 47-64).</v>
          </cell>
          <cell r="C3270" t="str">
            <v>m2</v>
          </cell>
          <cell r="D3270">
            <v>1.31</v>
          </cell>
          <cell r="E3270">
            <v>1.01</v>
          </cell>
        </row>
        <row r="3271">
          <cell r="A3271" t="str">
            <v/>
          </cell>
        </row>
        <row r="3272">
          <cell r="A3272" t="str">
            <v>20.01.020</v>
          </cell>
          <cell r="B3272" t="str">
            <v>EXECUCAO DE REFORCO DO SUBLEITO , ABRANGENDO ESPALHAMENTO, HOMOGENEIZACAO, UMEDECIMENTO E COMPACTACAO , TEOR DE COMPACTACAO A 100 POR CENTO AASHO INTERMEDIARIO ( DNER-ME-48-64 ), INCLUSIVE FORNECIMENTO DO MATERIAL PROVENIENTE DE JAZIDA (CBR 10 POR CENTO),</v>
          </cell>
          <cell r="C3272" t="str">
            <v>m3</v>
          </cell>
          <cell r="D3272">
            <v>36.36</v>
          </cell>
          <cell r="E3272">
            <v>27.97</v>
          </cell>
        </row>
        <row r="3273">
          <cell r="A3273" t="str">
            <v/>
          </cell>
        </row>
        <row r="3274">
          <cell r="A3274" t="str">
            <v>20.02.010</v>
          </cell>
          <cell r="B3274" t="str">
            <v>EXEC. DE SUB-BASE ESTABILIZADA GRANULOMETR. ABRANGENDO ESPALHAMENTO, HOMOG., UMEDECIMENTO E COMPACTACAO COM ESPESSURA DE 12,0 CM, TEOR DE COMPACTACAO A 100 POR CENTO AASHO INTERMED. (DNER-ME-48-64),INCLUSIVE FORNEC. DO MATERIAL PROV. DE JAZIDA(CBR 20 POR</v>
          </cell>
          <cell r="C3274" t="str">
            <v>m2</v>
          </cell>
          <cell r="D3274">
            <v>6.27</v>
          </cell>
          <cell r="E3274">
            <v>4.83</v>
          </cell>
        </row>
        <row r="3275">
          <cell r="A3275" t="str">
            <v/>
          </cell>
        </row>
        <row r="3276">
          <cell r="A3276" t="str">
            <v>20.02.020</v>
          </cell>
          <cell r="B3276" t="str">
            <v>EXEC. DE SUB-BASE ESTABILIZADA GRANULOMETR. ABRANGENDO ESPALHAMENTO, HOMOG., UMEDECIMENTO E COMPACTACAO COM ESPESSURA DE 15,0 CM, TEOR DE COMPACTACAO A 100 POR CENTO AASHO INTERMED. (DNER-ME-48-64),INCLUSIVE FORNEC. DO MATERIAL PROV. DE JAZIDA(CBR 20 POR</v>
          </cell>
          <cell r="C3276" t="str">
            <v>m2</v>
          </cell>
          <cell r="D3276">
            <v>7.25</v>
          </cell>
          <cell r="E3276">
            <v>5.58</v>
          </cell>
        </row>
        <row r="3277">
          <cell r="A3277" t="str">
            <v/>
          </cell>
        </row>
        <row r="3278">
          <cell r="A3278" t="str">
            <v>20.02.030</v>
          </cell>
          <cell r="B3278" t="str">
            <v>EXEC. DE SUB-BASE ESTABILIZADA GRANULOMETR. ABRANGENDO ESPALHAMENTO, HOMOG., UMEDECIMENTO E COMPACTACAO COM ESPESSURA DE 20,0 CM, TEOR DE COMPACTACAO A 100 POR CENTO AASHO INTERMED. (DNER-ME-48-64),INCLUSIVE FORNEC. DO MATERIAL PROV.DE JAZIDA(CBR 20 POR C</v>
          </cell>
          <cell r="C3278" t="str">
            <v>m2</v>
          </cell>
          <cell r="D3278">
            <v>8.86</v>
          </cell>
          <cell r="E3278">
            <v>6.82</v>
          </cell>
        </row>
        <row r="3279">
          <cell r="A3279" t="str">
            <v/>
          </cell>
        </row>
        <row r="3280">
          <cell r="A3280" t="str">
            <v>20.02.040</v>
          </cell>
          <cell r="B3280" t="str">
            <v>EXEC. DE SUB-BASE ESTABILIZADA GRANULOMETR. ABRANGENDO ESPALHAMENTO, HOMOG., UMEDECIMENTO E COMPACTACAO, TEOR DE COMPACTACAO A 100 POR CENTO AASHO INTERMEDIARIO(DNER-ME-48-64), INCLUSIVE FORNECIMENTO DO MATERIAL PROVENIENTE DE JAZIDA (CBR 20 POR CENTO), D</v>
          </cell>
          <cell r="C3280" t="str">
            <v>m3</v>
          </cell>
          <cell r="D3280">
            <v>36.75</v>
          </cell>
          <cell r="E3280">
            <v>28.27</v>
          </cell>
        </row>
        <row r="3281">
          <cell r="A3281" t="str">
            <v/>
          </cell>
        </row>
        <row r="3282">
          <cell r="A3282" t="str">
            <v>20.02.050</v>
          </cell>
          <cell r="B3282" t="str">
            <v>EXEC.DE SUB-BASE OU BASE COM APROVEITAMENTO DO MATERIAL EXISTENTE(CBR 20 POR CENTO), UMEDECIMENTO E COMPACTAÇÃO COM ESPESSURA DE 20,0CM.TEOR DE COMPACTAÇÃO A 100 POR CENTO AASHO INTERMEDIÁRIO(DNER-ME-48-64).</v>
          </cell>
          <cell r="C3282" t="str">
            <v>m2</v>
          </cell>
          <cell r="D3282">
            <v>1.45</v>
          </cell>
          <cell r="E3282">
            <v>1.1200000000000001</v>
          </cell>
        </row>
        <row r="3283">
          <cell r="A3283" t="str">
            <v/>
          </cell>
        </row>
        <row r="3284">
          <cell r="A3284" t="str">
            <v>20.03.010</v>
          </cell>
          <cell r="B3284" t="str">
            <v>EXECUCAO DE BASE DE MACADAME BETUMINOSO, INCLUSIVE FORNECIMENTO DO MATERIAL.</v>
          </cell>
          <cell r="C3284" t="str">
            <v>m3</v>
          </cell>
          <cell r="D3284">
            <v>326.33</v>
          </cell>
          <cell r="E3284">
            <v>251.03</v>
          </cell>
        </row>
        <row r="3285">
          <cell r="A3285" t="str">
            <v/>
          </cell>
        </row>
        <row r="3286">
          <cell r="A3286" t="str">
            <v>20.03.020</v>
          </cell>
          <cell r="B3286" t="str">
            <v>EXECUCAO DE BASE DE MACADAME HIDRAULICO COM ESPESSURA DE 0,10 M,INCLUSIVE FORNECIMENTO DO MATERIAL.</v>
          </cell>
          <cell r="C3286" t="str">
            <v>m2</v>
          </cell>
          <cell r="D3286">
            <v>13.11</v>
          </cell>
          <cell r="E3286">
            <v>10.09</v>
          </cell>
        </row>
        <row r="3287">
          <cell r="A3287" t="str">
            <v/>
          </cell>
        </row>
        <row r="3288">
          <cell r="A3288" t="str">
            <v>20.03.030</v>
          </cell>
          <cell r="B3288" t="str">
            <v>EXECUCAO DE BASE DE MACADAME HIDRAULICO COM ESPESSURA DE 0,12 M,INCLUSIVE FORNECIMENTO DO MATERIAL.</v>
          </cell>
          <cell r="C3288" t="str">
            <v>m2</v>
          </cell>
          <cell r="D3288">
            <v>15.73</v>
          </cell>
          <cell r="E3288">
            <v>12.1</v>
          </cell>
        </row>
        <row r="3289">
          <cell r="A3289" t="str">
            <v/>
          </cell>
        </row>
        <row r="3290">
          <cell r="A3290" t="str">
            <v>20.03.040</v>
          </cell>
          <cell r="B3290" t="str">
            <v>EXECUCAO DE BASE DE MACADAME HIDRAULICO COM ESPESSURA DE 0,15 M,INCLUSIVE FORNECIMENTO DO MATERIAL.</v>
          </cell>
          <cell r="C3290" t="str">
            <v>m2</v>
          </cell>
          <cell r="D3290">
            <v>19.68</v>
          </cell>
          <cell r="E3290">
            <v>15.14</v>
          </cell>
        </row>
        <row r="3291">
          <cell r="A3291" t="str">
            <v/>
          </cell>
        </row>
        <row r="3292">
          <cell r="A3292" t="str">
            <v>20.03.050</v>
          </cell>
          <cell r="B3292" t="str">
            <v>EXECUCAO DE BASE DE MACADAME HIDRAULICO COM ESPESSURA DE 0,20 M,INCLUSIVE FORNECIMENTO DO MATERIAL.</v>
          </cell>
          <cell r="C3292" t="str">
            <v>m2</v>
          </cell>
          <cell r="D3292">
            <v>26.23</v>
          </cell>
          <cell r="E3292">
            <v>20.18</v>
          </cell>
        </row>
        <row r="3293">
          <cell r="A3293" t="str">
            <v/>
          </cell>
        </row>
        <row r="3294">
          <cell r="A3294" t="str">
            <v>20.03.060</v>
          </cell>
          <cell r="B3294" t="str">
            <v>EXECUCAO DE BASE DE MACADAME HIDRAULICO, INCLUSIVE FORNECIMENTO DO MATERIAL.</v>
          </cell>
          <cell r="C3294" t="str">
            <v>m3</v>
          </cell>
          <cell r="D3294">
            <v>131.16999999999999</v>
          </cell>
          <cell r="E3294">
            <v>100.9</v>
          </cell>
        </row>
        <row r="3295">
          <cell r="A3295" t="str">
            <v/>
          </cell>
        </row>
        <row r="3296">
          <cell r="A3296" t="str">
            <v>20.03.070</v>
          </cell>
          <cell r="B3296" t="str">
            <v>EXECUCAO DE BASE DE MACADAME VIBRADO A SECO COM ESPESSURA DE 0,10 M, INCLUSIVE FORNECIMENTO DO MATERIAL.</v>
          </cell>
          <cell r="C3296" t="str">
            <v>m2</v>
          </cell>
          <cell r="D3296">
            <v>12.7</v>
          </cell>
          <cell r="E3296">
            <v>9.77</v>
          </cell>
        </row>
        <row r="3297">
          <cell r="A3297" t="str">
            <v/>
          </cell>
        </row>
        <row r="3298">
          <cell r="A3298" t="str">
            <v>20.03.080</v>
          </cell>
          <cell r="B3298" t="str">
            <v>EXECUCAO DE BASE DE MACADAME VIBRADO A SECO COM ESPESSURA DE 0,12 M, INCLUSIVE FORNECIMENTO DO MATERIAL.</v>
          </cell>
          <cell r="C3298" t="str">
            <v>m2</v>
          </cell>
          <cell r="D3298">
            <v>15.24</v>
          </cell>
          <cell r="E3298">
            <v>11.73</v>
          </cell>
        </row>
        <row r="3299">
          <cell r="A3299" t="str">
            <v/>
          </cell>
        </row>
        <row r="3300">
          <cell r="A3300" t="str">
            <v>20.03.090</v>
          </cell>
          <cell r="B3300" t="str">
            <v>EXECUCAO DE BASE DE MACADAME VIBRADO A SECO COM ESPESSURA DE 0,15 M, INCLUSIVE FORNECIMENTO DO MATERIAL.</v>
          </cell>
          <cell r="C3300" t="str">
            <v>m2</v>
          </cell>
          <cell r="D3300">
            <v>19.07</v>
          </cell>
          <cell r="E3300">
            <v>14.67</v>
          </cell>
        </row>
        <row r="3301">
          <cell r="A3301" t="str">
            <v/>
          </cell>
        </row>
        <row r="3302">
          <cell r="A3302" t="str">
            <v>20.03.100</v>
          </cell>
          <cell r="B3302" t="str">
            <v>EXECUCAO DE BASE DE MACADAME VIBRADO A SECO COM ESPESSURA DE 0,20 M, INCLUSIVE FORNECIMENTO DO MATERIAL.</v>
          </cell>
          <cell r="C3302" t="str">
            <v>m2</v>
          </cell>
          <cell r="D3302">
            <v>25.42</v>
          </cell>
          <cell r="E3302">
            <v>19.559999999999999</v>
          </cell>
        </row>
        <row r="3303">
          <cell r="A3303" t="str">
            <v/>
          </cell>
        </row>
        <row r="3304">
          <cell r="A3304" t="str">
            <v>20.03.110</v>
          </cell>
          <cell r="B3304" t="str">
            <v>EXECUCAO DE BASE DE MACADAME VIBRADO A SECO, INCLUSIVE FORNECIMENTO DO MATERIAL.</v>
          </cell>
          <cell r="C3304" t="str">
            <v>m3</v>
          </cell>
          <cell r="D3304">
            <v>127.07</v>
          </cell>
          <cell r="E3304">
            <v>97.75</v>
          </cell>
        </row>
        <row r="3305">
          <cell r="A3305" t="str">
            <v/>
          </cell>
        </row>
        <row r="3306">
          <cell r="A3306" t="str">
            <v>20.03.120</v>
          </cell>
          <cell r="B3306" t="str">
            <v>EXECUCAO DE BASE DE SOLO MELHORADO COM CIMENTO COM MISTURA NA PISTA,C/ 4 POR CENTO EM PESO DE CIMENTO, INCLUSIVE FORNECIMENTO DO MATERIAL.</v>
          </cell>
          <cell r="C3306" t="str">
            <v>m3</v>
          </cell>
          <cell r="D3306">
            <v>94.18</v>
          </cell>
          <cell r="E3306">
            <v>72.45</v>
          </cell>
        </row>
        <row r="3307">
          <cell r="A3307" t="str">
            <v/>
          </cell>
        </row>
        <row r="3308">
          <cell r="A3308" t="str">
            <v>20.03.130</v>
          </cell>
          <cell r="B3308" t="str">
            <v>EXECUCAO DE BASE DE SOLO CIMENTO COM MISTURA NA PISTA, COM 6 POR CENTO EM PESO DE CIMENTO, INCLUSIVE FORNECIMENTO DO MATERIAL.</v>
          </cell>
          <cell r="C3308" t="str">
            <v>m3</v>
          </cell>
          <cell r="D3308">
            <v>110.72</v>
          </cell>
          <cell r="E3308">
            <v>85.17</v>
          </cell>
        </row>
        <row r="3309">
          <cell r="A3309" t="str">
            <v/>
          </cell>
        </row>
        <row r="3310">
          <cell r="A3310" t="str">
            <v>20.03.140</v>
          </cell>
          <cell r="B3310" t="str">
            <v>EXECUCAO DE BASE DE SOLO CIMENTO COM MISTURA NA PISTA, C/ 8 POR CENTO EM PESO DE CIMENTO, INCLUSIVE FORNECIMENTO DE MATERIAL.</v>
          </cell>
          <cell r="C3310" t="str">
            <v>m3</v>
          </cell>
          <cell r="D3310">
            <v>133.08000000000001</v>
          </cell>
          <cell r="E3310">
            <v>102.37</v>
          </cell>
        </row>
        <row r="3311">
          <cell r="A3311" t="str">
            <v/>
          </cell>
        </row>
        <row r="3312">
          <cell r="A3312" t="str">
            <v>20.03.150</v>
          </cell>
          <cell r="B3312" t="str">
            <v>EXECUCAO DE BASE DE SOLO BRITA 25 COM 25 POR CENTO DE PEDRA EM PESO, INCLUSIVE FORNECIMENTO DO MATERIAL.</v>
          </cell>
          <cell r="C3312" t="str">
            <v>m3</v>
          </cell>
          <cell r="D3312">
            <v>57.07</v>
          </cell>
          <cell r="E3312">
            <v>43.9</v>
          </cell>
        </row>
        <row r="3313">
          <cell r="A3313" t="str">
            <v/>
          </cell>
        </row>
        <row r="3314">
          <cell r="A3314" t="str">
            <v>20.03.160</v>
          </cell>
          <cell r="B3314" t="str">
            <v>EXECUCAO DE BASE DE SOLO BRITA 25 C/ 35 POR CENTO DE PEDRA EM PESO, INCLUSIVE FORNECIMENTO DO MATERIAL.</v>
          </cell>
          <cell r="C3314" t="str">
            <v>m3</v>
          </cell>
          <cell r="D3314">
            <v>62.29</v>
          </cell>
          <cell r="E3314">
            <v>47.92</v>
          </cell>
        </row>
        <row r="3315">
          <cell r="A3315" t="str">
            <v/>
          </cell>
        </row>
        <row r="3316">
          <cell r="A3316" t="str">
            <v>20.03.170</v>
          </cell>
          <cell r="B3316" t="str">
            <v>EXECUCAO DE BASE DE SOLO BRITA 25 C/ 50 POR CENTO DE PEDRA EM PESO, INCLUSIVE FORNECIMENTO DO MATERIAL.</v>
          </cell>
          <cell r="C3316" t="str">
            <v>m3</v>
          </cell>
          <cell r="D3316">
            <v>70.53</v>
          </cell>
          <cell r="E3316">
            <v>54.26</v>
          </cell>
        </row>
        <row r="3317">
          <cell r="A3317" t="str">
            <v/>
          </cell>
        </row>
        <row r="3318">
          <cell r="A3318" t="str">
            <v>20.04.010</v>
          </cell>
          <cell r="B3318" t="str">
            <v>IMPRIMACAO MECANICA COM CM-30, TAXA 1,2L/M2.</v>
          </cell>
          <cell r="C3318" t="str">
            <v>m2</v>
          </cell>
          <cell r="D3318">
            <v>4.2300000000000004</v>
          </cell>
          <cell r="E3318">
            <v>3.26</v>
          </cell>
        </row>
        <row r="3319">
          <cell r="A3319" t="str">
            <v/>
          </cell>
        </row>
        <row r="3320">
          <cell r="A3320" t="str">
            <v>20.04.020</v>
          </cell>
          <cell r="B3320" t="str">
            <v>IMPRIMACAO MANUAL (MAO DE OBRA).</v>
          </cell>
          <cell r="C3320" t="str">
            <v>m2</v>
          </cell>
          <cell r="D3320">
            <v>1.27</v>
          </cell>
          <cell r="E3320">
            <v>0.98</v>
          </cell>
        </row>
        <row r="3321">
          <cell r="A3321" t="str">
            <v/>
          </cell>
        </row>
        <row r="3322">
          <cell r="A3322" t="str">
            <v>20.04.030</v>
          </cell>
          <cell r="B3322" t="str">
            <v>IMPRIMACAO MANUAL (MAO DE OBRA) - SERVICO NOTURNO.</v>
          </cell>
          <cell r="C3322" t="str">
            <v>m2</v>
          </cell>
          <cell r="D3322">
            <v>1.52</v>
          </cell>
          <cell r="E3322">
            <v>1.17</v>
          </cell>
        </row>
        <row r="3323">
          <cell r="A3323" t="str">
            <v/>
          </cell>
        </row>
        <row r="3324">
          <cell r="A3324" t="str">
            <v>20.04.040</v>
          </cell>
          <cell r="B3324" t="str">
            <v>PINTURA ASFALTICA COM APLICACAO MANUAL, EMULSAO CATIONICA RR-1C, TAXA DE 0,5 L/M2.</v>
          </cell>
          <cell r="C3324" t="str">
            <v>m2</v>
          </cell>
          <cell r="D3324">
            <v>1.98</v>
          </cell>
          <cell r="E3324">
            <v>1.53</v>
          </cell>
        </row>
        <row r="3325">
          <cell r="A3325" t="str">
            <v/>
          </cell>
        </row>
        <row r="3326">
          <cell r="A3326" t="str">
            <v>20.04.050</v>
          </cell>
          <cell r="B3326" t="str">
            <v>PINTURA ASFALTICA COM EMULSAO CATIONICA RR-1C, TAXA DE 0,5 L/M2 - SERVICO NOTURNO.</v>
          </cell>
          <cell r="C3326" t="str">
            <v>m2</v>
          </cell>
          <cell r="D3326">
            <v>2.23</v>
          </cell>
          <cell r="E3326">
            <v>1.72</v>
          </cell>
        </row>
        <row r="3327">
          <cell r="A3327" t="str">
            <v/>
          </cell>
        </row>
        <row r="3328">
          <cell r="A3328" t="str">
            <v>20.04.060</v>
          </cell>
          <cell r="B3328" t="str">
            <v>PINTURA ASFALTICA COM APLICACAO MECANICA, COM EMULSAO CATIONICA RR-1C, TAXA 0,5 L/M2.</v>
          </cell>
          <cell r="C3328" t="str">
            <v>m2</v>
          </cell>
          <cell r="D3328">
            <v>1.7</v>
          </cell>
          <cell r="E3328">
            <v>1.31</v>
          </cell>
        </row>
        <row r="3329">
          <cell r="A3329" t="str">
            <v/>
          </cell>
        </row>
        <row r="3330">
          <cell r="A3330" t="str">
            <v>20.05.010</v>
          </cell>
          <cell r="B3330" t="str">
            <v>FABRICACAO DE PRE-MISTURADO A FRIO GROSSO COM 6,5% DE EMULSAO (PRODUCAO COMPACTADA).</v>
          </cell>
          <cell r="C3330" t="str">
            <v>m3</v>
          </cell>
          <cell r="D3330">
            <v>359.29</v>
          </cell>
          <cell r="E3330">
            <v>276.38</v>
          </cell>
        </row>
        <row r="3331">
          <cell r="A3331" t="str">
            <v/>
          </cell>
        </row>
        <row r="3332">
          <cell r="A3332" t="str">
            <v>20.05.015</v>
          </cell>
          <cell r="B3332" t="str">
            <v>FABRICACAO DE PRE-MISTURADO A FRIO GROSSO PARA CAMADA DE BASE (BINDER) COM 7% DE EMULSAO (PRODUCAO COMPACTADA).</v>
          </cell>
          <cell r="C3332" t="str">
            <v>m3</v>
          </cell>
          <cell r="D3332">
            <v>378.06</v>
          </cell>
          <cell r="E3332">
            <v>290.82</v>
          </cell>
        </row>
        <row r="3333">
          <cell r="A3333" t="str">
            <v/>
          </cell>
        </row>
        <row r="3334">
          <cell r="A3334" t="str">
            <v>20.05.020</v>
          </cell>
          <cell r="B3334" t="str">
            <v>FABRICACAO DE PRE-MISTURADO A FRIO FINO PARA CAMADA DE ROLAMENTO COM 7,0% DE EMULSAO (PRODUCAO COMPACTADA).</v>
          </cell>
          <cell r="C3334" t="str">
            <v>m3</v>
          </cell>
          <cell r="D3334">
            <v>376.53</v>
          </cell>
          <cell r="E3334">
            <v>289.64</v>
          </cell>
        </row>
        <row r="3335">
          <cell r="A3335" t="str">
            <v/>
          </cell>
        </row>
        <row r="3336">
          <cell r="A3336" t="str">
            <v>20.05.025</v>
          </cell>
          <cell r="B3336" t="str">
            <v>FABRICACAO DE PRE-MISTURADO A FRIO FINO PARA CAMADA DE ROLAMENTO COM 7,5% DE EMULSAO (PRODUCAO COMPACTADA).</v>
          </cell>
          <cell r="C3336" t="str">
            <v>m3</v>
          </cell>
          <cell r="D3336">
            <v>397.02</v>
          </cell>
          <cell r="E3336">
            <v>305.39999999999998</v>
          </cell>
        </row>
        <row r="3337">
          <cell r="A3337" t="str">
            <v/>
          </cell>
        </row>
        <row r="3338">
          <cell r="A3338" t="str">
            <v>20.05.030</v>
          </cell>
          <cell r="B3338" t="str">
            <v>CARGA OU DESCARGA MANUAL PRE-MISTURADO A FRIO FINO OU GROSSO (CURADO)</v>
          </cell>
          <cell r="C3338" t="str">
            <v>m3</v>
          </cell>
          <cell r="D3338">
            <v>6.44</v>
          </cell>
          <cell r="E3338">
            <v>4.96</v>
          </cell>
        </row>
        <row r="3339">
          <cell r="A3339" t="str">
            <v/>
          </cell>
        </row>
        <row r="3340">
          <cell r="A3340" t="str">
            <v>20.05.040</v>
          </cell>
          <cell r="B3340" t="str">
            <v>CARGA OU DESCARGA MANUAL PRE-MISTURADO A FRIO FINO OU GROSSO (CURADO)-SERVICO NOTURNO.</v>
          </cell>
          <cell r="C3340" t="str">
            <v>m3</v>
          </cell>
          <cell r="D3340">
            <v>7.73</v>
          </cell>
          <cell r="E3340">
            <v>5.95</v>
          </cell>
        </row>
        <row r="3341">
          <cell r="A3341" t="str">
            <v/>
          </cell>
        </row>
        <row r="3342">
          <cell r="A3342" t="str">
            <v>20.05.050</v>
          </cell>
          <cell r="B3342" t="str">
            <v>TRANSPORTE DE PRE-MISTURADO A FRIO FINO OU GROSSO, NO CASO DE REPOSICAO (CAMINHAO ACOMPANHANDO A TURMA), D.M.T. 24 KM.</v>
          </cell>
          <cell r="C3342" t="str">
            <v>m3</v>
          </cell>
          <cell r="D3342">
            <v>80.19</v>
          </cell>
          <cell r="E3342">
            <v>61.69</v>
          </cell>
        </row>
        <row r="3343">
          <cell r="A3343" t="str">
            <v/>
          </cell>
        </row>
        <row r="3344">
          <cell r="A3344" t="str">
            <v>20.05.060</v>
          </cell>
          <cell r="B3344" t="str">
            <v>TRANSPORTE DE PRE-MISTURADO A FRIO FINO OU GROSSO, NO CASO DE REPOSICAO (CAMINHAO ACOMPANHANDO A TURMA), SERVICO NOTURNO, D.M.T 24KM.</v>
          </cell>
          <cell r="C3344" t="str">
            <v>m3</v>
          </cell>
          <cell r="D3344">
            <v>84.46</v>
          </cell>
          <cell r="E3344">
            <v>64.97</v>
          </cell>
        </row>
        <row r="3345">
          <cell r="A3345" t="str">
            <v/>
          </cell>
        </row>
        <row r="3346">
          <cell r="A3346" t="str">
            <v>20.05.070</v>
          </cell>
          <cell r="B3346" t="str">
            <v>ESPALHAMENTO E COMPACTACAO DE PRE-MISTURADO A FRIO FINO OU GROSSO.</v>
          </cell>
          <cell r="C3346" t="str">
            <v>m3</v>
          </cell>
          <cell r="D3346">
            <v>2.88</v>
          </cell>
          <cell r="E3346">
            <v>2.2200000000000002</v>
          </cell>
        </row>
        <row r="3347">
          <cell r="A3347" t="str">
            <v/>
          </cell>
        </row>
        <row r="3348">
          <cell r="A3348" t="str">
            <v>20.05.080</v>
          </cell>
          <cell r="B3348" t="str">
            <v>ESPALHAMENTO E COMPACTACAO DE PRE-MISTURADO A FRIO FINO OU GROSSO, NO CASO DE REPOSICAO ( TAPA BURACO ).</v>
          </cell>
          <cell r="C3348" t="str">
            <v>m3</v>
          </cell>
          <cell r="D3348">
            <v>7.13</v>
          </cell>
          <cell r="E3348">
            <v>5.49</v>
          </cell>
        </row>
        <row r="3349">
          <cell r="A3349" t="str">
            <v/>
          </cell>
        </row>
        <row r="3350">
          <cell r="A3350" t="str">
            <v>20.05.090</v>
          </cell>
          <cell r="B3350" t="str">
            <v>ESPALHAMENTO E COMPACTACAO DE PRE-MISTURADO A FRIO FINO OU GROSSO, NO CASO DE REPOSICAO ( TAPA BURACO )- SERVICO NOTURNO .</v>
          </cell>
          <cell r="C3350" t="str">
            <v>m3</v>
          </cell>
          <cell r="D3350">
            <v>7.83</v>
          </cell>
          <cell r="E3350">
            <v>6.03</v>
          </cell>
        </row>
        <row r="3351">
          <cell r="A3351" t="str">
            <v/>
          </cell>
        </row>
        <row r="3352">
          <cell r="A3352" t="str">
            <v>20.05.100</v>
          </cell>
          <cell r="B3352" t="str">
            <v>ESCARIFICACAO DE PAVIMENTACAO ASFALTICA.</v>
          </cell>
          <cell r="C3352" t="str">
            <v>m2</v>
          </cell>
          <cell r="D3352">
            <v>5.59</v>
          </cell>
          <cell r="E3352">
            <v>4.3</v>
          </cell>
        </row>
        <row r="3353">
          <cell r="A3353" t="str">
            <v/>
          </cell>
        </row>
        <row r="3354">
          <cell r="A3354" t="str">
            <v>20.05.110</v>
          </cell>
          <cell r="B3354" t="str">
            <v>ESCARIFICACAO DE PAVIMENTACAO ASFALTICA (SERVICO NOTURNO).</v>
          </cell>
          <cell r="C3354" t="str">
            <v>m2</v>
          </cell>
          <cell r="D3354">
            <v>6.61</v>
          </cell>
          <cell r="E3354">
            <v>5.09</v>
          </cell>
        </row>
        <row r="3355">
          <cell r="A3355" t="str">
            <v/>
          </cell>
        </row>
        <row r="3356">
          <cell r="A3356" t="str">
            <v>20.05.120</v>
          </cell>
          <cell r="B3356" t="str">
            <v>CONCRETO BETUMINOSO USINADO A QUENTE, PARA CAMADA DE ROLAMENTO, 6% DE CAP EM MEDIA, INCLUSIVE APLICACAO E COMPACTACAO.</v>
          </cell>
          <cell r="C3356" t="str">
            <v>m3</v>
          </cell>
          <cell r="D3356">
            <v>613.53</v>
          </cell>
          <cell r="E3356">
            <v>471.95</v>
          </cell>
        </row>
        <row r="3357">
          <cell r="A3357" t="str">
            <v/>
          </cell>
        </row>
        <row r="3358">
          <cell r="A3358" t="str">
            <v>20.05.130</v>
          </cell>
          <cell r="B3358" t="str">
            <v>TRATAMENTO SUPERFICIAL DUPLO COM 0,025 M DE ESPESSURA.</v>
          </cell>
          <cell r="C3358" t="str">
            <v>m2</v>
          </cell>
          <cell r="D3358">
            <v>6.24</v>
          </cell>
          <cell r="E3358">
            <v>4.8</v>
          </cell>
        </row>
        <row r="3359">
          <cell r="A3359" t="str">
            <v/>
          </cell>
        </row>
        <row r="3360">
          <cell r="A3360" t="str">
            <v>20.05.140</v>
          </cell>
          <cell r="B3360" t="str">
            <v>FORNECIMENTO DE EMULSAO ASFALTICA CATIONICA RR-1C.</v>
          </cell>
          <cell r="C3360" t="str">
            <v>l</v>
          </cell>
          <cell r="D3360">
            <v>1.41</v>
          </cell>
          <cell r="E3360">
            <v>1.0900000000000001</v>
          </cell>
        </row>
        <row r="3361">
          <cell r="A3361" t="str">
            <v/>
          </cell>
        </row>
        <row r="3362">
          <cell r="A3362" t="str">
            <v>20.05.150</v>
          </cell>
          <cell r="B3362" t="str">
            <v>CONCRETO BETUMINOSO USINADO A QUENTE, PARA CAMADA DE LIGACAO OU REGULARIZACAO (BINDER), 4,5% DE CAP NO MINIMO, INCLUSIVE APLICACAO E COMPACTACAO.</v>
          </cell>
          <cell r="C3362" t="str">
            <v>m3</v>
          </cell>
          <cell r="D3362">
            <v>409.22</v>
          </cell>
          <cell r="E3362">
            <v>314.79000000000002</v>
          </cell>
        </row>
        <row r="3363">
          <cell r="A3363" t="str">
            <v/>
          </cell>
        </row>
        <row r="3364">
          <cell r="A3364" t="str">
            <v>20.05.160</v>
          </cell>
          <cell r="B3364" t="str">
            <v>FORNECIMENTO E APLICACAO DE LAMA ASFALTICA</v>
          </cell>
          <cell r="C3364" t="str">
            <v>m2</v>
          </cell>
          <cell r="D3364">
            <v>4.87</v>
          </cell>
          <cell r="E3364">
            <v>3.75</v>
          </cell>
        </row>
        <row r="3365">
          <cell r="A3365" t="str">
            <v/>
          </cell>
        </row>
        <row r="3366">
          <cell r="A3366" t="str">
            <v>20.06.010</v>
          </cell>
          <cell r="B3366" t="str">
            <v>PAVIMENTO EM CONCRETO DE CIMENTO PORTLAND DE FCK 33 MPA,COM EXECUCAO MECANIZADA (VIBRO ACABADORA), INCLUSIVE COLCHAO DE AREIA (5 CM), ACO, CURA E PREENCHIMENTO DE JUNTAS COM SELANTE A BASE DE ASFALTO.</v>
          </cell>
          <cell r="C3366" t="str">
            <v>m3</v>
          </cell>
          <cell r="D3366">
            <v>396.2</v>
          </cell>
          <cell r="E3366">
            <v>304.77</v>
          </cell>
        </row>
        <row r="3367">
          <cell r="A3367" t="str">
            <v/>
          </cell>
        </row>
        <row r="3368">
          <cell r="A3368" t="str">
            <v>20.06.020</v>
          </cell>
          <cell r="B3368" t="str">
            <v>PAVIMENTO EM CONCRETO DE CIMENTO PORTLAND DE FCK 33 MPA, COM EXECUCAO MANUAL INCLUSIVE COLCHAO DE AREIA (5 CM), ACO, CURA E PREENCHIMENTO DE JUNTAS COM SELANTE A BASE DE ASFALTO.</v>
          </cell>
          <cell r="C3368" t="str">
            <v>m3</v>
          </cell>
          <cell r="D3368">
            <v>483.63</v>
          </cell>
          <cell r="E3368">
            <v>372.03</v>
          </cell>
        </row>
        <row r="3369">
          <cell r="A3369" t="str">
            <v/>
          </cell>
        </row>
        <row r="3370">
          <cell r="A3370" t="str">
            <v>20.06.030</v>
          </cell>
          <cell r="B3370" t="str">
            <v>PAVIMENTO EM CONCRETO DE CIMENTO PORTLAND DE FCK 33 MPA, PARA RECONSTRUCAO DE PLACAS. INCLUSIVE COLCHAO DE AREIA (5 CM), CURA E PREENCHIMENTO DE JUNTAS C/ SELANTE A BASE DE ASFALTO.</v>
          </cell>
          <cell r="C3370" t="str">
            <v>m3</v>
          </cell>
          <cell r="D3370">
            <v>487.4</v>
          </cell>
          <cell r="E3370">
            <v>374.93</v>
          </cell>
        </row>
        <row r="3371">
          <cell r="A3371" t="str">
            <v/>
          </cell>
        </row>
        <row r="3372">
          <cell r="A3372" t="str">
            <v>20.06.040</v>
          </cell>
          <cell r="B3372" t="str">
            <v>PAVIMENTO EM CONCRETO DE CIMENTO PORTLAND DE FCK 33 MPA, PARA RECONSTRUCAO DE PLACAS, UTILIZANDO-SE CONCRETO PRE-MISTURADO, EM USINA, INCLUSIVE COLCHAO DE AREIA (5 CM), CURA E PRE ENCHIMENTO DE JUNTAS COM SELANTE A BASE DE ASFALTO.</v>
          </cell>
          <cell r="C3372" t="str">
            <v>m3</v>
          </cell>
          <cell r="D3372">
            <v>392.36</v>
          </cell>
          <cell r="E3372">
            <v>301.82</v>
          </cell>
        </row>
        <row r="3373">
          <cell r="A3373" t="str">
            <v/>
          </cell>
        </row>
        <row r="3374">
          <cell r="A3374" t="str">
            <v>20.06.050</v>
          </cell>
          <cell r="B3374" t="str">
            <v>PREENCHIMENTO DE JUNTAS COM SELANTE A BASE DE ASFALTO.</v>
          </cell>
          <cell r="C3374" t="str">
            <v>m</v>
          </cell>
          <cell r="D3374">
            <v>2.62</v>
          </cell>
          <cell r="E3374">
            <v>2.02</v>
          </cell>
        </row>
        <row r="3375">
          <cell r="A3375" t="str">
            <v/>
          </cell>
        </row>
        <row r="3376">
          <cell r="A3376" t="str">
            <v>20.06.060</v>
          </cell>
          <cell r="B3376" t="str">
            <v>PREENCHIMENTO DE JUNTAS COM SELANTE A BASE DE ASFALTO, INCLUSIVE REMOCAO DO SELANTE ANTERIOR.</v>
          </cell>
          <cell r="C3376" t="str">
            <v>m</v>
          </cell>
          <cell r="D3376">
            <v>3.83</v>
          </cell>
          <cell r="E3376">
            <v>2.95</v>
          </cell>
        </row>
        <row r="3377">
          <cell r="A3377" t="str">
            <v/>
          </cell>
        </row>
        <row r="3378">
          <cell r="A3378" t="str">
            <v>20.06.070</v>
          </cell>
          <cell r="B3378" t="str">
            <v>PREENCHIMENTO DE JUNTAS DE PLACAS DE CONCRETO COM MASTIQUE ASFALTICO, INCLUSIVE PENEIRAMENTO DA AREIA E LIMPEZA DAS JUNTAS COM JATO DE AR DE ALTA PRESSAO (SERVICO DIURNO)</v>
          </cell>
          <cell r="C3378" t="str">
            <v>m</v>
          </cell>
          <cell r="D3378">
            <v>2.0099999999999998</v>
          </cell>
          <cell r="E3378">
            <v>1.55</v>
          </cell>
        </row>
        <row r="3379">
          <cell r="A3379" t="str">
            <v/>
          </cell>
        </row>
        <row r="3380">
          <cell r="A3380" t="str">
            <v>20.06.080</v>
          </cell>
          <cell r="B3380" t="str">
            <v>PREENCHIMENTO DE JUNTAS DE PLACAS DE CONCRETO COM MASTIQUE ASFALTICO, INCLUSIVE PENEIRAMENTO DA AREIA E LIMPEZA DAS JUNTAS COM JATO AR DE ALTA PRESSAO (SERVICO NOTURNO)</v>
          </cell>
          <cell r="C3380" t="str">
            <v>m</v>
          </cell>
          <cell r="D3380">
            <v>2.19</v>
          </cell>
          <cell r="E3380">
            <v>1.69</v>
          </cell>
        </row>
        <row r="3381">
          <cell r="A3381" t="str">
            <v/>
          </cell>
        </row>
        <row r="3382">
          <cell r="A3382" t="str">
            <v>20.06.090</v>
          </cell>
          <cell r="B3382" t="str">
            <v>PREENCHIMENTO DE JUNTAS DE PLACAS DE CONCRETO COM MASTIQUE ASFALTICO, INCLUSIVE PENEIRAMENTO DA AREIA, LIMPEZA DAS JUNTAS COM JATO DE AR DE ALTA PRESSAO E REMOCAO DO SELANTE ANTERIOR COM USO DE FERRAMENTAS LEVES (SERVICO DIURNO).</v>
          </cell>
          <cell r="C3382" t="str">
            <v>m</v>
          </cell>
          <cell r="D3382">
            <v>2.95</v>
          </cell>
          <cell r="E3382">
            <v>2.27</v>
          </cell>
        </row>
        <row r="3383">
          <cell r="A3383" t="str">
            <v/>
          </cell>
        </row>
        <row r="3384">
          <cell r="A3384" t="str">
            <v>20.06.100</v>
          </cell>
          <cell r="B3384" t="str">
            <v>PREENCHIMENTO DE JUNTAS DE PLACAS DE CONCRETO COM MASTIQUE ASFALTICO, INCLUSIVE PENEIRAMENTO DA AREIA, LIMPEZA DAS JUNTAS COM JATO DE AR DE ALTA PRESSAO E REMOCAO DO SELANTE ANTERIOR COM USO DE FERRAMENTAS LEVES (SERVICO NOTURNO)</v>
          </cell>
          <cell r="C3384" t="str">
            <v>m</v>
          </cell>
          <cell r="D3384">
            <v>3.31</v>
          </cell>
          <cell r="E3384">
            <v>2.5499999999999998</v>
          </cell>
        </row>
        <row r="3385">
          <cell r="A3385" t="str">
            <v/>
          </cell>
        </row>
        <row r="3386">
          <cell r="A3386" t="str">
            <v>20.07.005</v>
          </cell>
          <cell r="B3386" t="str">
            <v>PAVIMENTO COM PARALELEPIPEDOS GRANITICOS ASSENTADOS SOBRE COLCHAO DE PO DE PEDRA COM 6.0 CM DE ESPESSURA,E REJUNTADOS COM ARGAMASSA DE CIMENTO E AREIA NO TRACO 1:2.</v>
          </cell>
          <cell r="C3386" t="str">
            <v>m2</v>
          </cell>
          <cell r="D3386">
            <v>34.22</v>
          </cell>
          <cell r="E3386">
            <v>26.33</v>
          </cell>
        </row>
        <row r="3387">
          <cell r="A3387" t="str">
            <v/>
          </cell>
        </row>
        <row r="3388">
          <cell r="A3388" t="str">
            <v>20.07.010</v>
          </cell>
          <cell r="B3388" t="str">
            <v>PAVIMENTO COM PARALELEPIPEDOS GRANITICOS ASSENTADOS SOBRE COLCHAO DE AREIA COM 6.0 CM DE ESPESSURA, E REJUNTADOS COM ARGAMASSA DE CIMENTO E AREIA NO TRACO 1:2.</v>
          </cell>
          <cell r="C3388" t="str">
            <v>m2</v>
          </cell>
          <cell r="D3388">
            <v>35</v>
          </cell>
          <cell r="E3388">
            <v>26.93</v>
          </cell>
        </row>
        <row r="3389">
          <cell r="A3389" t="str">
            <v/>
          </cell>
        </row>
        <row r="3390">
          <cell r="A3390" t="str">
            <v>20.07.020</v>
          </cell>
          <cell r="B3390" t="str">
            <v>PAVIMENTO COM PARALELEPIPEDOS GRANITICOS ( TAPA BURACO ),ASSENTADOS SOBRE COLCHAO DE AREIA DE 6 CM DE ESPESSURA,E REJUNTADOS COM ARGAMASSA DE CIMENTO E AREIA 1 2 ( AREA TOTAL POR RUA INFERIOR OU IGUAL A 30 M2 ).</v>
          </cell>
          <cell r="C3390" t="str">
            <v>m2</v>
          </cell>
          <cell r="D3390">
            <v>40.270000000000003</v>
          </cell>
          <cell r="E3390">
            <v>30.98</v>
          </cell>
        </row>
        <row r="3391">
          <cell r="A3391" t="str">
            <v/>
          </cell>
        </row>
        <row r="3392">
          <cell r="A3392" t="str">
            <v>20.07.030</v>
          </cell>
          <cell r="B3392" t="str">
            <v>PAVIMENTO COM PARALELEPIPEDOS GRANITICOS ASSENTADOS SOBRE MISTURA DE CIMENTO E AREIA NO TRACO 1:6 COM 6 CM DE ESPESSURA, E REJUNTADO COM ARGAMASSA DE CIMENTO E AREIA NO TRACO 1:2</v>
          </cell>
          <cell r="C3392" t="str">
            <v>m2</v>
          </cell>
          <cell r="D3392">
            <v>47.32</v>
          </cell>
          <cell r="E3392">
            <v>36.4</v>
          </cell>
        </row>
        <row r="3393">
          <cell r="A3393" t="str">
            <v/>
          </cell>
        </row>
        <row r="3394">
          <cell r="A3394" t="str">
            <v>20.07.040</v>
          </cell>
          <cell r="B3394" t="str">
            <v>PAVIMENTO COM PARALELEPIPEDOS GRANITICOS (TAPA BURACO), ASSENTADOS SOBRE MISTURA DE CIMENTO E AREIA NO TRACO 1 6 COM 6 CM DE ESPESSURA,E REJUNTADOS C/ ARGAMASSA DE CIMENTO E AREIA 1 2 (AREA TOTAL POR RUA INFERIOR OU IGUAL A 30 M2 ).</v>
          </cell>
          <cell r="C3394" t="str">
            <v>m2</v>
          </cell>
          <cell r="D3394">
            <v>55.21</v>
          </cell>
          <cell r="E3394">
            <v>42.47</v>
          </cell>
        </row>
        <row r="3395">
          <cell r="A3395" t="str">
            <v/>
          </cell>
        </row>
        <row r="3396">
          <cell r="A3396" t="str">
            <v>20.07.050</v>
          </cell>
          <cell r="B3396" t="str">
            <v>REPOSICAO DE PAVIMENTO COM PARALELEPIPEDOS GRANITICOS ASSENTADOS SOBRE COLCHAO DE AREIA COM 6 CM DE ESPESSURA , E REJUNTADOS COM ARGAMASSA DE CIMENTO E AREIA 1 2.</v>
          </cell>
          <cell r="C3396" t="str">
            <v>m2</v>
          </cell>
          <cell r="D3396">
            <v>21.87</v>
          </cell>
          <cell r="E3396">
            <v>16.829999999999998</v>
          </cell>
        </row>
        <row r="3397">
          <cell r="A3397" t="str">
            <v/>
          </cell>
        </row>
        <row r="3398">
          <cell r="A3398" t="str">
            <v>20.07.060</v>
          </cell>
          <cell r="B3398" t="str">
            <v>REPOSICAO DE PAVIMENTO COM PARALELEPIPEDOS GRANITICOS - ( TAPA BURACO ) ASSENTADOS SOBRE COLCHAO DE AREIA COM 6 CM DE ESPESSURA, E REJUNTADOS COM ARGAMASSA DE CIMENTO E AREIA 1 2 ( AREA TOTAL POR RUA INFERIOR OU IGUAL A 30 M2 ).</v>
          </cell>
          <cell r="C3398" t="str">
            <v>m2</v>
          </cell>
          <cell r="D3398">
            <v>26.23</v>
          </cell>
          <cell r="E3398">
            <v>20.18</v>
          </cell>
        </row>
        <row r="3399">
          <cell r="A3399" t="str">
            <v/>
          </cell>
        </row>
        <row r="3400">
          <cell r="A3400" t="str">
            <v>20.07.070</v>
          </cell>
          <cell r="B3400" t="str">
            <v>REPOSICAO DE PAVIMENTO COM PARALELEPIPEDOS GRANITICOS ASSENTADOS SOBRE MISTURA DE CIMENTO E AREIA NO TRACO 1 6 COM 6 CM DE ESPESSURA, E REJUNTADOS COM ARGAMASSA DE CIMENTO E AREIA 1 2.</v>
          </cell>
          <cell r="C3400" t="str">
            <v>m2</v>
          </cell>
          <cell r="D3400">
            <v>34.32</v>
          </cell>
          <cell r="E3400">
            <v>26.4</v>
          </cell>
        </row>
        <row r="3401">
          <cell r="A3401" t="str">
            <v/>
          </cell>
        </row>
        <row r="3402">
          <cell r="A3402" t="str">
            <v>20.07.080</v>
          </cell>
          <cell r="B3402" t="str">
            <v>REPOSICAO DE PAVIMENTO COM PARALELEPIPEDOS GRANITICOS - ( TAPA BURACO ) ASSENTADOS SOBRE MISTURA DE CIMENTO E AREIA NO TRACO 1 6 COM 6 CM DE ESPESSURA, E REJUNTADOS COM ARGAMASSA DE CIMENTO E AREIA 1 2 ( AREA TOTAL POR RUA INFERIOR OU IGUAL A 30 M2 ).</v>
          </cell>
          <cell r="C3402" t="str">
            <v>m2</v>
          </cell>
          <cell r="D3402">
            <v>41.17</v>
          </cell>
          <cell r="E3402">
            <v>31.67</v>
          </cell>
        </row>
        <row r="3403">
          <cell r="A3403" t="str">
            <v/>
          </cell>
        </row>
        <row r="3404">
          <cell r="A3404" t="str">
            <v>20.07.090</v>
          </cell>
          <cell r="B3404" t="str">
            <v>PAVIMENTO COM PARALELEPIPEDOS GRANITICOS COM REJUNTE ASFALTICO, SOBRE COLCHAO DE AREIA DE 10 CM DE ESPESSURA ( METODO BRIPAR ).</v>
          </cell>
          <cell r="C3404" t="str">
            <v>m2</v>
          </cell>
          <cell r="D3404">
            <v>57.4</v>
          </cell>
          <cell r="E3404">
            <v>44.16</v>
          </cell>
        </row>
        <row r="3405">
          <cell r="A3405" t="str">
            <v/>
          </cell>
        </row>
        <row r="3406">
          <cell r="A3406" t="str">
            <v>20.07.100</v>
          </cell>
          <cell r="B3406" t="str">
            <v>PAVIMENTO COM PARALELEPIPEDOS GRANITICOS ( TAPA BURACO ) , COM REJUNTE ASFALTICO, SOBRE COLCHAO DE AREIA DE 10 CM DE ESPESSURA ( METODO BRIPAR ), ( AREA TOTAL POR RUA INFERIOR OU IGUAL A 30 M2 )</v>
          </cell>
          <cell r="C3406" t="str">
            <v>m2</v>
          </cell>
          <cell r="D3406">
            <v>67.150000000000006</v>
          </cell>
          <cell r="E3406">
            <v>51.66</v>
          </cell>
        </row>
        <row r="3407">
          <cell r="A3407" t="str">
            <v/>
          </cell>
        </row>
        <row r="3408">
          <cell r="A3408" t="str">
            <v>20.08.030</v>
          </cell>
          <cell r="B3408" t="str">
            <v>PAVIMENTO SOBRE BASE JA EXECUTADA COM BLOCOS PRE-MOLDADOS COM 6,5 CM DE ESPESSURA (TIPO BLOKRET OU SIMILAR ), ASSENTADOS SOBRE COLCHAO DE AREIA DE 5 CM, INCLUSIVE REJUNTAMENTO COM ASFALTO.</v>
          </cell>
          <cell r="C3408" t="str">
            <v>m2</v>
          </cell>
          <cell r="D3408">
            <v>42.32</v>
          </cell>
          <cell r="E3408">
            <v>32.56</v>
          </cell>
        </row>
        <row r="3409">
          <cell r="A3409" t="str">
            <v/>
          </cell>
        </row>
        <row r="3410">
          <cell r="A3410" t="str">
            <v>20.08.040</v>
          </cell>
          <cell r="B3410" t="str">
            <v>PAVIMENTO SOBRE BASE JA EXECUTADA COM BLOCOS PRE-MOLDADOS COM 8,0 CM DE ESPESSURA (TIPO BLOKRET OU SIMILAR ), ASSENTADOS SOBRE COLCHAO DE AREIA DE 5 CM, INCLUSIVE REJUNTAMENTO COM ASFALTO.</v>
          </cell>
          <cell r="C3410" t="str">
            <v>m2</v>
          </cell>
          <cell r="D3410">
            <v>52.2</v>
          </cell>
          <cell r="E3410">
            <v>40.159999999999997</v>
          </cell>
        </row>
        <row r="3411">
          <cell r="A3411" t="str">
            <v/>
          </cell>
        </row>
        <row r="3412">
          <cell r="A3412" t="str">
            <v>20.08.050</v>
          </cell>
          <cell r="B3412" t="str">
            <v>PAVIMENTO SOBRE BASE JA EXECUTADA COM BLOCOS PRE-MOLDADOS COM 10 CM DE ESPESSURA (TIPO BLOKRET OU SIMILAR ), ASSENTADOS SOBRE COLCHAO DE AREIA DE 5 CM, INCLUSIVE REJUNTAMENTO COM ASFALTO.</v>
          </cell>
          <cell r="C3412" t="str">
            <v>m2</v>
          </cell>
          <cell r="D3412">
            <v>58.7</v>
          </cell>
          <cell r="E3412">
            <v>45.16</v>
          </cell>
        </row>
        <row r="3413">
          <cell r="A3413" t="str">
            <v/>
          </cell>
        </row>
        <row r="3414">
          <cell r="A3414" t="str">
            <v>20.08.060</v>
          </cell>
          <cell r="B3414" t="str">
            <v>REPOSICAO DE BLOCOS PRE-MOLDADOS ( TIPO BLOKRET OU SIMILAR ) , INCLUSIVE REJUNTAMENTO COM ASFALTO.</v>
          </cell>
          <cell r="C3414" t="str">
            <v>m2</v>
          </cell>
          <cell r="D3414">
            <v>13.07</v>
          </cell>
          <cell r="E3414">
            <v>10.06</v>
          </cell>
        </row>
        <row r="3415">
          <cell r="A3415" t="str">
            <v/>
          </cell>
        </row>
        <row r="3416">
          <cell r="A3416" t="str">
            <v>20.08.070</v>
          </cell>
          <cell r="B3416" t="str">
            <v>FORNECIMENTO E EXECUÇÃO PAVIMENTAÇÃO EM BLOCO INTERTRAVADO DE CONCRETO, LINHA PAVER, COR NATURAL, DIMENSÕES 20X10X6CM, FAB: ACINOL OU SIMILAR, ASSENTADO SOBRE COLCHÃO DE AREIA ESP.5CM E JUNTAS PREENCHIDAS COM AREIA</v>
          </cell>
          <cell r="C3416" t="str">
            <v>m2</v>
          </cell>
          <cell r="D3416">
            <v>35.93</v>
          </cell>
          <cell r="E3416">
            <v>27.64</v>
          </cell>
        </row>
        <row r="3417">
          <cell r="A3417" t="str">
            <v/>
          </cell>
        </row>
        <row r="3418">
          <cell r="A3418" t="str">
            <v>20.08.071</v>
          </cell>
          <cell r="B3418" t="str">
            <v>FORNECIMENTO E EXECUÇÃO PAVIMENTAÇÃO EM BLOCO INTERTRAVADO DE CONCRETO, LINHA PAVER, COR VERMELHA, DIMENSÕES 20X10X6CM, FAB: ACINOL OU SIMILAR, ASSENTADO SOBRE COLCHÃO DE AREIA E JUNTAS PREENCHIDAS COM AREIA.</v>
          </cell>
          <cell r="C3418" t="str">
            <v>m2</v>
          </cell>
          <cell r="D3418">
            <v>46.13</v>
          </cell>
          <cell r="E3418">
            <v>35.49</v>
          </cell>
        </row>
        <row r="3419">
          <cell r="A3419" t="str">
            <v/>
          </cell>
        </row>
        <row r="3420">
          <cell r="A3420" t="str">
            <v>20.09.010</v>
          </cell>
          <cell r="B3420" t="str">
            <v>FORNECIMENTO E ASSENTAMENTO DE MEIO-FIO DE PEDRA GRANITICA, REJUNTADO COM ARGAMASSA DE CIMENTO E AREIA 1 2.</v>
          </cell>
          <cell r="C3420" t="str">
            <v>m</v>
          </cell>
          <cell r="D3420">
            <v>17.22</v>
          </cell>
          <cell r="E3420">
            <v>13.25</v>
          </cell>
        </row>
        <row r="3421">
          <cell r="A3421" t="str">
            <v/>
          </cell>
        </row>
        <row r="3422">
          <cell r="A3422" t="str">
            <v>20.09.020</v>
          </cell>
          <cell r="B3422" t="str">
            <v>FORNECIMENTO E ASSENTAMENTO DE MEIO-FIO DE CONCRETO PARA PAVIMENTACAO PRENSADO (PADRAO DNER), REJUNTADO COM ARGAMASSA DE CIMENTO E A REIA 1 2.</v>
          </cell>
          <cell r="C3422" t="str">
            <v>m</v>
          </cell>
          <cell r="D3422">
            <v>21.77</v>
          </cell>
          <cell r="E3422">
            <v>16.75</v>
          </cell>
        </row>
        <row r="3423">
          <cell r="A3423" t="str">
            <v/>
          </cell>
        </row>
        <row r="3424">
          <cell r="A3424" t="str">
            <v>20.09.021</v>
          </cell>
          <cell r="B3424" t="str">
            <v>FORNECIMENTO E ASSENTAMENTO DE MEIO-FIO DE CONCRETO PRE MOLDADO PARA JARDIM, DIMENSOES (1.00 X 0.20 X 0.075)M, REJUNTADO COM ARGAMASSA DE CIMENTO E AREIA 1 2.</v>
          </cell>
          <cell r="C3424" t="str">
            <v>m</v>
          </cell>
          <cell r="D3424">
            <v>15.13</v>
          </cell>
          <cell r="E3424">
            <v>11.64</v>
          </cell>
        </row>
        <row r="3425">
          <cell r="A3425" t="str">
            <v/>
          </cell>
        </row>
        <row r="3426">
          <cell r="A3426" t="str">
            <v>20.09.022</v>
          </cell>
          <cell r="B3426" t="str">
            <v>FORNECIMENTO E ASSENTAMENTO DE MEIO-FIO DE CONCRETO PRE MOLDADO,DIMENSOES (1.00 X 0.25 X 0.10)M, REJUNTADO COM ARGAMASSA DE CIMENTO E AREIA 1 2.</v>
          </cell>
          <cell r="C3426" t="str">
            <v>m</v>
          </cell>
          <cell r="D3426">
            <v>16.18</v>
          </cell>
          <cell r="E3426">
            <v>12.45</v>
          </cell>
        </row>
        <row r="3427">
          <cell r="A3427" t="str">
            <v/>
          </cell>
        </row>
        <row r="3428">
          <cell r="A3428" t="str">
            <v>20.09.030</v>
          </cell>
          <cell r="B3428" t="str">
            <v>CONSTRUCAO DE LINHA D´AGUA COM PARALELEPIPEDOS GRANITICOS ASSENTADOS SOBRE MISTURA DE CIMENTO E AREIA NO TRACO 1 6 COM 6 CM DE ESPESSURA E REJUNTADOS COM ARGAMASSA DE CIMENTO E AREIA 1 2,INCLUSIVE BASE DE CONCRETO 1 4 8 COM 10 CM DE ESPESSURA.</v>
          </cell>
          <cell r="C3428" t="str">
            <v>m</v>
          </cell>
          <cell r="D3428">
            <v>19.57</v>
          </cell>
          <cell r="E3428">
            <v>15.06</v>
          </cell>
        </row>
        <row r="3429">
          <cell r="A3429" t="str">
            <v/>
          </cell>
        </row>
        <row r="3430">
          <cell r="A3430" t="str">
            <v>20.09.040</v>
          </cell>
          <cell r="B3430" t="str">
            <v>FORNEC.E ASSENT.DE MEIO-FIO DE PEDRA GRAN. REJUNTADO C/ ARG.DE CIM. E AREIA 1 2 E CONST.DE LINHA DAGUA DE PARALEL. ASSENTADOS SOBRE MISTURA DE CIM. E AREIA 1 6 C/6 CM DE ESP.E REJUNTADOS C/ ARG.DE CIM.E AREIA 1 2 ,INCLUSIVE BASE DE CONCRETO 1 4 8 C/ 10 CM</v>
          </cell>
          <cell r="C3430" t="str">
            <v>m</v>
          </cell>
          <cell r="D3430">
            <v>36.81</v>
          </cell>
          <cell r="E3430">
            <v>28.32</v>
          </cell>
        </row>
        <row r="3431">
          <cell r="A3431" t="str">
            <v/>
          </cell>
        </row>
        <row r="3432">
          <cell r="A3432" t="str">
            <v>20.09.050</v>
          </cell>
          <cell r="B3432" t="str">
            <v>REPOSICAO DE MEIO-FIO DE PEDRA GRANITICA OU DE CONCRETO , REJUNTADOS COM ARGAMASSA DE CIMENTO E AREIA NO TRACO 1 2.</v>
          </cell>
          <cell r="C3432" t="str">
            <v>m</v>
          </cell>
          <cell r="D3432">
            <v>6.82</v>
          </cell>
          <cell r="E3432">
            <v>5.25</v>
          </cell>
        </row>
        <row r="3433">
          <cell r="A3433" t="str">
            <v/>
          </cell>
        </row>
        <row r="3434">
          <cell r="A3434" t="str">
            <v>20.09.060</v>
          </cell>
          <cell r="B3434" t="str">
            <v>REPOSICAO DE LINHA DAQUA DE PARALELEPIPEDOS GRANITICOS ASSENTADOS SOBRE MISTURA DE CIMENTO E AREIA NO TRACO 1 6 COM 6 CM DE ESPESSURA E REJUNTADOS COM ARGAMASSA DE CIMENTO E AREIA 1 2 , INCLUSIVE BASE DE CONCRETO 1 4 8 COM 10 CM DE ESPESSURA.</v>
          </cell>
          <cell r="C3434" t="str">
            <v>m</v>
          </cell>
          <cell r="D3434">
            <v>16.45</v>
          </cell>
          <cell r="E3434">
            <v>12.66</v>
          </cell>
        </row>
        <row r="3435">
          <cell r="A3435" t="str">
            <v/>
          </cell>
        </row>
        <row r="3436">
          <cell r="A3436" t="str">
            <v>20.09.070</v>
          </cell>
          <cell r="B3436" t="str">
            <v>REPOSICAO DE MEIO-FIO DE PEDRA GRANIT. OU DE CONCRETO , REJUNTADO COM ARG. DE CIM. E AREIA 1 2, E LINHA DAGUA DE PARALEL. ASSENT. SOBRE MIST. DE CIM. E AREIA 1 6 C/ 6 CM DE ESPESSURA E REJ. C/ ARG DE CIM. E AREIA 1 2,INCLUSIVE BASE DE CONC.1 4 8 C/ 10 CM</v>
          </cell>
          <cell r="C3436" t="str">
            <v>m</v>
          </cell>
          <cell r="D3436">
            <v>23.29</v>
          </cell>
          <cell r="E3436">
            <v>17.920000000000002</v>
          </cell>
        </row>
        <row r="3437">
          <cell r="A3437" t="str">
            <v/>
          </cell>
        </row>
        <row r="3438">
          <cell r="A3438" t="str">
            <v>21.00.000</v>
          </cell>
          <cell r="B3438" t="str">
            <v>DRENAGEM</v>
          </cell>
        </row>
        <row r="3439">
          <cell r="A3439" t="str">
            <v/>
          </cell>
        </row>
        <row r="3440">
          <cell r="A3440" t="str">
            <v>21.01.030</v>
          </cell>
          <cell r="B3440" t="str">
            <v>GRADE DE CONCRETO DE 0,30 X 0,95 M, INCLUSIVE ASSENTAMENTO E TRANSPORTE.</v>
          </cell>
          <cell r="C3440" t="str">
            <v>Un</v>
          </cell>
          <cell r="D3440">
            <v>66.150000000000006</v>
          </cell>
          <cell r="E3440">
            <v>50.89</v>
          </cell>
        </row>
        <row r="3441">
          <cell r="A3441" t="str">
            <v/>
          </cell>
        </row>
        <row r="3442">
          <cell r="A3442" t="str">
            <v>21.01.060</v>
          </cell>
          <cell r="B3442" t="str">
            <v>TAMPAO(TAMPA E CAIXILHO) DE CONCRETO C/0,60 M DE DIAMETRO, INCLUSIVE ASSENTAMENTO E TRANSPORTE (LOGOMARCA P.C.R)</v>
          </cell>
          <cell r="C3442" t="str">
            <v>Un</v>
          </cell>
          <cell r="D3442">
            <v>164.46</v>
          </cell>
          <cell r="E3442">
            <v>126.51</v>
          </cell>
        </row>
        <row r="3443">
          <cell r="A3443" t="str">
            <v/>
          </cell>
        </row>
        <row r="3444">
          <cell r="A3444" t="str">
            <v>21.01.070</v>
          </cell>
          <cell r="B3444" t="str">
            <v>TAMPA DE CONCRETO PARA TAMPAO COM 0,60 M DE DIAMETRO, INCLUSIVE ASSENTAMENTO E TRANSPORTE (LOGOMARCA P.C.R.)</v>
          </cell>
          <cell r="C3444" t="str">
            <v>Un</v>
          </cell>
          <cell r="D3444">
            <v>90.45</v>
          </cell>
          <cell r="E3444">
            <v>69.58</v>
          </cell>
        </row>
        <row r="3445">
          <cell r="A3445" t="str">
            <v/>
          </cell>
        </row>
        <row r="3446">
          <cell r="A3446" t="str">
            <v>21.01.080</v>
          </cell>
          <cell r="B3446" t="str">
            <v>SOBRETAMPA DE CONCRETO NAS DIMENSOES 0,60 X 0,60 X 0,08 M,INCLUSIVE ASSENTAMENTO E TRANSPORTE (LOGOMARCA P.C.R)</v>
          </cell>
          <cell r="C3446" t="str">
            <v>Un</v>
          </cell>
          <cell r="D3446">
            <v>68.14</v>
          </cell>
          <cell r="E3446">
            <v>52.42</v>
          </cell>
        </row>
        <row r="3447">
          <cell r="A3447" t="str">
            <v/>
          </cell>
        </row>
        <row r="3448">
          <cell r="A3448" t="str">
            <v>21.01.090</v>
          </cell>
          <cell r="B3448" t="str">
            <v>LEVANTAMENTO DE TAMPAO DE POCO DE VISITA EXISTENTE (ELEVACAO DA COTA DE NIVEL), DEVIDO A SERVICO DE RECAPEAMENTO ASFALTICO.</v>
          </cell>
          <cell r="C3448" t="str">
            <v>Un</v>
          </cell>
          <cell r="D3448">
            <v>48.15</v>
          </cell>
          <cell r="E3448">
            <v>37.04</v>
          </cell>
        </row>
        <row r="3449">
          <cell r="A3449" t="str">
            <v/>
          </cell>
        </row>
        <row r="3450">
          <cell r="A3450" t="str">
            <v>21.02.010</v>
          </cell>
          <cell r="B3450" t="str">
            <v>CONSTRUCAO DE CAIXA COLETORA,TIPO"COM GRADE", EM ALVENARIA DE 1 VEZ - TIJOLOS MACICOS PRENSADOS ( REF. DR-01-OBRAS RECIFE) NAS DIMENSOES INTERNAS DE 0,25 X 0,85 X 1,00 M, INCLUSIVE ESCAVACAO, REATERRO COMPACTADO E REMOCAO DO MATERIAL EXCEDENTE ( SEM A GRA</v>
          </cell>
          <cell r="C3450" t="str">
            <v>Un</v>
          </cell>
          <cell r="D3450">
            <v>443.53</v>
          </cell>
          <cell r="E3450">
            <v>341.18</v>
          </cell>
        </row>
        <row r="3451">
          <cell r="A3451" t="str">
            <v/>
          </cell>
        </row>
        <row r="3452">
          <cell r="A3452" t="str">
            <v>21.02.020</v>
          </cell>
          <cell r="B3452" t="str">
            <v>CONTRUCAO DE CAIXA COLETORA, TIPO COM GAVETA, EM ALVENARIA DE 1 VEZ DE TIJOLOS MACICOS PRENSADOS (REF. DR-03-OBRAS RECIFE) NAS DIM. INTERNAS 0,25X 0,90X 1,00 M ,INCLUSIVE ESCAVACAO,REATERRO COMPACTADO E REMOCAO DO MATERIAL EXCEDENTE (C/ TAMPA DE CONCRETO)</v>
          </cell>
          <cell r="C3452" t="str">
            <v>Un</v>
          </cell>
          <cell r="D3452">
            <v>752.27</v>
          </cell>
          <cell r="E3452">
            <v>578.66999999999996</v>
          </cell>
        </row>
        <row r="3453">
          <cell r="A3453" t="str">
            <v/>
          </cell>
        </row>
        <row r="3454">
          <cell r="A3454" t="str">
            <v>21.02.030</v>
          </cell>
          <cell r="B3454" t="str">
            <v>CONTRUCAO DE CAIXA COLETORA, TIPO COM GAVETA, EM ALVENARIA DE 1 VEZ DE TIJOLOS MACICOS PRENSADOS (REF. DR-06-OBRAS RECIFE) NAS DIM. INTERNAS 0,8 X 0,8 X 0,90 M ,INCLUSIVE ESCAVACAO,REATERRO COMPACTADO E REMOCAO DO MAT. EXCEDENTE ( C/ SOBRETAMPA DE CONC.).</v>
          </cell>
          <cell r="C3454" t="str">
            <v>Un</v>
          </cell>
          <cell r="D3454">
            <v>1010.84</v>
          </cell>
          <cell r="E3454">
            <v>777.57</v>
          </cell>
        </row>
        <row r="3455">
          <cell r="A3455" t="str">
            <v/>
          </cell>
        </row>
        <row r="3456">
          <cell r="A3456" t="str">
            <v>21.03.060</v>
          </cell>
          <cell r="B3456" t="str">
            <v>CONSTRUCAO DE POCO DE VISITA EM ALVENARIA DE 1 VEZ-TIJOLOS MACICOS PRENSADOS (REF.DR-05-OBRAS RECIFE) NAS DIMENSOES INTERNAS 1,00 X 1,00 X 1,50 M, INCLUSIVE ESCAVACAO, REATERRO COMPACTADO E REMOCAO DO MATERIAL EXCEDENTE ( SEM O TAMPAO).</v>
          </cell>
          <cell r="C3456" t="str">
            <v>Un</v>
          </cell>
          <cell r="D3456">
            <v>1741.38</v>
          </cell>
          <cell r="E3456">
            <v>1339.53</v>
          </cell>
        </row>
        <row r="3457">
          <cell r="A3457" t="str">
            <v/>
          </cell>
        </row>
        <row r="3458">
          <cell r="A3458" t="str">
            <v>21.03.070</v>
          </cell>
          <cell r="B3458" t="str">
            <v>CONST. DE POCO DE VISITA EM ALVEN. DE 1 VEZ DE TIJOLOS MACICOS PRENSADOS (REF.DR-05-OBRAS RECIFE) NAS DIMENSOES INTERNAS 1,2X1,2X1,5 M, INCLUSIVE ESCAVACAO, REATERRO COMPACTADO E REMOCAO DO MATERIAL EXCEDENTE (SEM O TAMPAO).</v>
          </cell>
          <cell r="C3458" t="str">
            <v>Un</v>
          </cell>
          <cell r="D3458">
            <v>2030.87</v>
          </cell>
          <cell r="E3458">
            <v>1562.21</v>
          </cell>
        </row>
        <row r="3459">
          <cell r="A3459" t="str">
            <v/>
          </cell>
        </row>
        <row r="3460">
          <cell r="A3460" t="str">
            <v>21.03.080</v>
          </cell>
          <cell r="B3460" t="str">
            <v>CONSTRUCAO DE POCO DE VISITA EM ALVENARIA DE 1 VEZ DE TIJOLOS MACICOS PRENSADOS ( REF.DR-05-OBRAS RECIFE) NAS DIMENSOES INTERNAS 1,5 X 1,5 X 2,0 M INCLUSIVE ESCAVACAO,REATERRO COMPACTADO E REMOCAO DO MATERIAL EXCEDENTE ( SEM O TAMPAO ).</v>
          </cell>
          <cell r="C3460" t="str">
            <v>Un</v>
          </cell>
          <cell r="D3460">
            <v>2887.4</v>
          </cell>
          <cell r="E3460">
            <v>2221.08</v>
          </cell>
        </row>
        <row r="3461">
          <cell r="A3461" t="str">
            <v/>
          </cell>
        </row>
        <row r="3462">
          <cell r="A3462" t="str">
            <v>21.03.090</v>
          </cell>
          <cell r="B3462" t="str">
            <v>CONST. DE POCO DE VISITA EM ALVEN. DE 1 VEZ DE TIJOLOS MACICOS PRENSADOS (REF.DR-05-OBRAS RECIFE) NAS DIMENSOES INTERNAS 1,8X1,8X2,5 M, INCLUSIVE ESCAVACAO, REATERRO COMPACTADO E REMOCAO DO MATERIAL EXCEDENTE (SEM O TAMPAO).</v>
          </cell>
          <cell r="C3462" t="str">
            <v>Un</v>
          </cell>
          <cell r="D3462">
            <v>4458.71</v>
          </cell>
          <cell r="E3462">
            <v>3429.78</v>
          </cell>
        </row>
        <row r="3463">
          <cell r="A3463" t="str">
            <v/>
          </cell>
        </row>
        <row r="3464">
          <cell r="A3464" t="str">
            <v>21.03.100</v>
          </cell>
          <cell r="B3464" t="str">
            <v>CONST. DE POCO DE VISITA EM ALVEN. DE 1 VEZ DE TIJOLOS MACICOS PRENSADOS (REF.DR-05-OBRAS RECIFE ) NAS DIMENSOES INTERNAS 2,2 X 2,2 X 2,5 M INCLUSIVE ESCAVACAO,REATERRO COMPACTADO E REMOCAO DO MATERIAL EXCEDENTE ( SEM O TAMPAO ).</v>
          </cell>
          <cell r="C3464" t="str">
            <v>Un</v>
          </cell>
          <cell r="D3464">
            <v>5723.91</v>
          </cell>
          <cell r="E3464">
            <v>4403.01</v>
          </cell>
        </row>
        <row r="3465">
          <cell r="A3465" t="str">
            <v/>
          </cell>
        </row>
        <row r="3466">
          <cell r="A3466" t="str">
            <v>21.03.110</v>
          </cell>
          <cell r="B3466" t="str">
            <v>CONST. DE POCO DE VISITA, TIPO C/ GAVETA, EM ALVEN.DE 1 VEZ DE TIJ. MACICOS PRENSADOS (REF DR-02-OBRAS RECIFE ) NAS DIMENSOES INTERNAS 1,0 X 1,0 X 1,5 M,INCLUSIVE ESCAVACAO,REATERRO COMPACTADO E REMOCAO DO MATERIAL EXCEDENTE (COM SOBRETAMPA DE CONCRETO).</v>
          </cell>
          <cell r="C3466" t="str">
            <v>Un</v>
          </cell>
          <cell r="D3466">
            <v>1795.5</v>
          </cell>
          <cell r="E3466">
            <v>1381.16</v>
          </cell>
        </row>
        <row r="3467">
          <cell r="A3467" t="str">
            <v/>
          </cell>
        </row>
        <row r="3468">
          <cell r="A3468" t="str">
            <v>21.03.120</v>
          </cell>
          <cell r="B3468" t="str">
            <v>CONST. DE POCO DE VISITA, TIPO C/ GAVETA, EM ALVENARIA DE 1 VEZ DE TIJ. MACICOS PRENSADOS (REF.DR-02-OBRAS RECIFE) NAS DIMENSOES INTERNAS 1,2 X 1,2 X 1,5 M, INCLUSIVE ESCAVACAO, REATERRO COMPACTADO E REMOCAO DO MATERIAL EXCEDENTE (COM SOBRETAMPA DE CONCRE</v>
          </cell>
          <cell r="C3468" t="str">
            <v>Un</v>
          </cell>
          <cell r="D3468">
            <v>2065.3200000000002</v>
          </cell>
          <cell r="E3468">
            <v>1588.71</v>
          </cell>
        </row>
        <row r="3469">
          <cell r="A3469" t="str">
            <v/>
          </cell>
        </row>
        <row r="3470">
          <cell r="A3470" t="str">
            <v>21.03.130</v>
          </cell>
          <cell r="B3470" t="str">
            <v>CONST. DE POCO DE VISITA, TIPO C/ GAVETA, EM ALVENARIA DE 1 VEZ DE TIJ. MACICOS PRENSADOS (REF.DR-02-OBRAS RECIFE) NAS DIMENSOES INTERNAS 1,5X1,5X2,0 M, INCLUSIVE ESCAVACAO, REATERRO COMPACTADO E REMOCAO DO MATERIAL EXCEDENTE (COM SOBRETAMPA DE CONCRETO).</v>
          </cell>
          <cell r="C3470" t="str">
            <v>Un</v>
          </cell>
          <cell r="D3470">
            <v>3162.28</v>
          </cell>
          <cell r="E3470">
            <v>2432.5300000000002</v>
          </cell>
        </row>
        <row r="3471">
          <cell r="A3471" t="str">
            <v/>
          </cell>
        </row>
        <row r="3472">
          <cell r="A3472" t="str">
            <v>21.03.140</v>
          </cell>
          <cell r="B3472" t="str">
            <v>CONST. DE POCO DE VISITA, TIPO C/ GAVETA, EM ALVENARIA DE 1 VEZ DE TIJ. MACICOS PRENSADOS (REF.DR-02-OBRAS RECIFE) NAS DIMENSOES INTERNAS 1,8X1,8X2,5 M, INCLUSIVE ESCAVACAO, REATERRO COMPACTADO E REMOCAO DO MATERIAL EXCEDENTE (COM SOBRETAMPA DE CONCRETO).</v>
          </cell>
          <cell r="C3472" t="str">
            <v>Un</v>
          </cell>
          <cell r="D3472">
            <v>4312.93</v>
          </cell>
          <cell r="E3472">
            <v>3317.64</v>
          </cell>
        </row>
        <row r="3473">
          <cell r="A3473" t="str">
            <v/>
          </cell>
        </row>
        <row r="3474">
          <cell r="A3474" t="str">
            <v>21.03.150</v>
          </cell>
          <cell r="B3474" t="str">
            <v>CONST. DE POCO DE VISITA, TIPO C/ GRADE, EM ALVENARIA DE 1 VEZ DE TIJ. MACICOS PRENSADOS (REF.DR-04-OBRAS RECIFE) NAS DIMENSOES INTERNAS 1,0X1,0X1,5 M, INCLUSIVE ESCAVACAO, REATERRO COMPACTADO E REMOCAO DO MATERIAL EXCEDENTE (C/ SOBRETAMPA DE CONCRETO E S</v>
          </cell>
          <cell r="C3474" t="str">
            <v>Un</v>
          </cell>
          <cell r="D3474">
            <v>2125.31</v>
          </cell>
          <cell r="E3474">
            <v>1634.86</v>
          </cell>
        </row>
        <row r="3475">
          <cell r="A3475" t="str">
            <v/>
          </cell>
        </row>
        <row r="3476">
          <cell r="A3476" t="str">
            <v>21.03.160</v>
          </cell>
          <cell r="B3476" t="str">
            <v>CONST. DE POCO DE VISITA, TIPO C/ GRADE, EM ALVENARIA DE 1 VEZ DE TIJ. MACICOS PRENSADOS (REF.DR-04-OBRAS RECIFE) NAS DIMENSOES INTERNAS 1,2X1,2X1,5 M, INCLUSIVE ESCAVACAO, REATERRO COMPACTADO E REMOCAO DO MATERIAL EXCEDENTE (C/ SOBRETAMPA DE CONCRETO E S</v>
          </cell>
          <cell r="C3476" t="str">
            <v>Un</v>
          </cell>
          <cell r="D3476">
            <v>2325.6999999999998</v>
          </cell>
          <cell r="E3476">
            <v>1789</v>
          </cell>
        </row>
        <row r="3477">
          <cell r="A3477" t="str">
            <v/>
          </cell>
        </row>
        <row r="3478">
          <cell r="A3478" t="str">
            <v>21.03.170</v>
          </cell>
          <cell r="B3478" t="str">
            <v>CONST. DE POCO DE VISITA, TIPO C/ GRADE, EM ALVENARIA DE 1 VEZ DE TIJ. MACICOS PRENSADOS (REF.DR-04-OBRAS RECIFE) NAS DIMENSOES INTERNAS 1,5X1,5X2,0 M, INCLUSIVE ESCAVACAO, REATERRO COMPACTADO E REMOCAO DO MATERIAL EXCEDENTE (C/ SOBRETAMPA DE CONCRETO E S</v>
          </cell>
          <cell r="C3478" t="str">
            <v>Un</v>
          </cell>
          <cell r="D3478">
            <v>3653.76</v>
          </cell>
          <cell r="E3478">
            <v>2810.59</v>
          </cell>
        </row>
        <row r="3479">
          <cell r="A3479" t="str">
            <v/>
          </cell>
        </row>
        <row r="3480">
          <cell r="A3480" t="str">
            <v>21.03.180</v>
          </cell>
          <cell r="B3480" t="str">
            <v>CONST. DE POCO DE VISITA, TIPO C/ GRADE, EM ALVENARIA DE 1 VEZ DE TIJ. MACICOS PRENSADOS (REF.DR-04-OBRAS RECIFE) NAS DIMENSOES INTERNAS 1,8X1,8X2,5 M, INCLUSIVE ESCAVACAO, REATERRO COMPACTADO E REMOCAO DO MATERIAL EXCEDENTE (C/ SOBRETAMPA DE CONCRETO E S</v>
          </cell>
          <cell r="C3480" t="str">
            <v>Un</v>
          </cell>
          <cell r="D3480">
            <v>4920.16</v>
          </cell>
          <cell r="E3480">
            <v>3784.74</v>
          </cell>
        </row>
        <row r="3481">
          <cell r="A3481" t="str">
            <v/>
          </cell>
        </row>
        <row r="3482">
          <cell r="A3482" t="str">
            <v>21.04.030</v>
          </cell>
          <cell r="B3482" t="str">
            <v>ENSECADEIRA COM PRANCHOES DE MADEIRA DE LEI DE 3 X 6 POLEGADAS E QUADROS UTILIZANDO LONGARINAS DE MADEIRA DE 3 X 5 POLEGADAS, INCLUSIVE POSTERIOR RETIRADA.(AREA NAO CRAVADA).</v>
          </cell>
          <cell r="C3482" t="str">
            <v>m2</v>
          </cell>
          <cell r="D3482">
            <v>85.07</v>
          </cell>
          <cell r="E3482">
            <v>65.44</v>
          </cell>
        </row>
        <row r="3483">
          <cell r="A3483" t="str">
            <v/>
          </cell>
        </row>
        <row r="3484">
          <cell r="A3484" t="str">
            <v>21.04.035</v>
          </cell>
          <cell r="B3484" t="str">
            <v>ENSECADEIRA COM PRANCHOES DE MADEIRA DE LEI COM 3 X 6 POLEGADAS E QUADROS UTILIZANDO LONGARINAS DE MADEIRA DE 3 X 5 POLEGADAS, INCLUSIVE POSTERIOR RETIRADA. (AREA CRAVADA).</v>
          </cell>
          <cell r="C3484" t="str">
            <v>m2</v>
          </cell>
          <cell r="D3484">
            <v>112.04</v>
          </cell>
          <cell r="E3484">
            <v>86.19</v>
          </cell>
        </row>
        <row r="3485">
          <cell r="A3485" t="str">
            <v/>
          </cell>
        </row>
        <row r="3486">
          <cell r="A3486" t="str">
            <v>21.04.040</v>
          </cell>
          <cell r="B3486" t="str">
            <v>ESCORAMENTO DE VALAS COM PRANCHOES METALICOS E QUADROS UTILIZANDO LONGARINAS DE MADEIRA DE 3 X 5 POL. ,INCLUSIVE POSTERIOR RETIRADA ( AREA CRAVADA ).</v>
          </cell>
          <cell r="C3486" t="str">
            <v>m2</v>
          </cell>
          <cell r="D3486">
            <v>35.82</v>
          </cell>
          <cell r="E3486">
            <v>27.56</v>
          </cell>
        </row>
        <row r="3487">
          <cell r="A3487" t="str">
            <v/>
          </cell>
        </row>
        <row r="3488">
          <cell r="A3488" t="str">
            <v>21.04.050</v>
          </cell>
          <cell r="B3488" t="str">
            <v>ESCORAMENTO DE VALAS COM PRANCHOES METALICOS E QUADROS UTILIZANDO LONGARINAS DE MADEIRA DE 3 X 5 POL., INCLUSIVE POSTERIOR RETIRADA ( AREA NAO CRAVADA ).</v>
          </cell>
          <cell r="C3488" t="str">
            <v>m2</v>
          </cell>
          <cell r="D3488">
            <v>23.42</v>
          </cell>
          <cell r="E3488">
            <v>18.02</v>
          </cell>
        </row>
        <row r="3489">
          <cell r="A3489" t="str">
            <v/>
          </cell>
        </row>
        <row r="3490">
          <cell r="A3490" t="str">
            <v>21.04.060</v>
          </cell>
          <cell r="B3490" t="str">
            <v>ESCORAMENTO DESCONTINUO DE VALAS.</v>
          </cell>
          <cell r="C3490" t="str">
            <v>m2</v>
          </cell>
          <cell r="D3490">
            <v>25.81</v>
          </cell>
          <cell r="E3490">
            <v>19.86</v>
          </cell>
        </row>
        <row r="3491">
          <cell r="A3491" t="str">
            <v/>
          </cell>
        </row>
        <row r="3492">
          <cell r="A3492" t="str">
            <v>21.04.070</v>
          </cell>
          <cell r="B3492" t="str">
            <v>CONSTRUCAO DE ENSECADEIRA DUPLA EM CHAPA DE MADEIRA COMP. RESINADA DE 12 MM DE ESPESSURA COM AFASTAMENTO INTERNO DE 30 CM, ESCORADA EM ESTRONCAS CRAVADAS A CADA 1,0 M, COSTELAMENTO COM BARROTES DE 3 X 3 POL.E PREENCHIDA COM MAT. ARGILOSO, INCLUSIVE POSTER</v>
          </cell>
          <cell r="C3492" t="str">
            <v>m2</v>
          </cell>
          <cell r="D3492">
            <v>39.22</v>
          </cell>
          <cell r="E3492">
            <v>30.17</v>
          </cell>
        </row>
        <row r="3493">
          <cell r="A3493" t="str">
            <v/>
          </cell>
        </row>
        <row r="3494">
          <cell r="A3494" t="str">
            <v>21.05.010</v>
          </cell>
          <cell r="B3494" t="str">
            <v>ESGOTAMENTO DE ÁGUA COM BOMBA À GASOLINA DE 3,4 HP, INCLUSIVE 10 METROS DE MANGOTE DE 2" COM COMBUSTÍVEL.</v>
          </cell>
          <cell r="C3494" t="str">
            <v>m</v>
          </cell>
          <cell r="D3494">
            <v>4.53</v>
          </cell>
          <cell r="E3494">
            <v>3.49</v>
          </cell>
        </row>
        <row r="3495">
          <cell r="A3495" t="str">
            <v/>
          </cell>
        </row>
        <row r="3496">
          <cell r="A3496" t="str">
            <v>21.05.020</v>
          </cell>
          <cell r="B3496" t="str">
            <v>ESGOTAMENTO DE AGUA COM BOMBA ELETRICA SUBMERSA, POT 4 CV, INCLUSIVE 10 METROS DE MANGOTE DE 3".</v>
          </cell>
          <cell r="C3496" t="str">
            <v>m3</v>
          </cell>
          <cell r="D3496">
            <v>0.16</v>
          </cell>
          <cell r="E3496">
            <v>0.13</v>
          </cell>
        </row>
        <row r="3497">
          <cell r="A3497" t="str">
            <v/>
          </cell>
        </row>
        <row r="3498">
          <cell r="A3498" t="str">
            <v>21.06.010</v>
          </cell>
          <cell r="B3498" t="str">
            <v>GALERIA DE TUBOS DE CONCRETO C2-0,20 M DE DIAMETRO, INCLUSIVE ESCAVACAO MANUAL DAS VALAS ATE 1,50 M DE PROFUNDIDADE, REATERRO COMPACTADO, REMOCAO DO MATERIAL EXCEDENTE E AINDA FORNECIMENTO E ASSENTAMENTO DOS TUBOS.</v>
          </cell>
          <cell r="C3498" t="str">
            <v>m</v>
          </cell>
          <cell r="D3498">
            <v>42.43</v>
          </cell>
          <cell r="E3498">
            <v>32.64</v>
          </cell>
        </row>
        <row r="3499">
          <cell r="A3499" t="str">
            <v/>
          </cell>
        </row>
        <row r="3500">
          <cell r="A3500" t="str">
            <v>21.06.020</v>
          </cell>
          <cell r="B3500" t="str">
            <v>GALERIA DE TUBOS DE CONCRETO C2-0,20 M DE DIAMETRO, INCLUSIVE ESCAVACAO MANUAL DAS VALAS ATE 1,50 M DE PROFUNDIDADE, REATERRO COMPACTADO , REMOCAO DO MATERIAL EXCEDENTE E AINDA FORNECIMENTO E ASSENTAMENTO DOS TUBOS-(SERVICO NOTURNO).</v>
          </cell>
          <cell r="C3500" t="str">
            <v>m</v>
          </cell>
          <cell r="D3500">
            <v>47.84</v>
          </cell>
          <cell r="E3500">
            <v>36.799999999999997</v>
          </cell>
        </row>
        <row r="3501">
          <cell r="A3501" t="str">
            <v/>
          </cell>
        </row>
        <row r="3502">
          <cell r="A3502" t="str">
            <v>21.06.030</v>
          </cell>
          <cell r="B3502" t="str">
            <v>GALERIA DE TUBOS DE CONCRETO C2-0,20 M DE DIAMETRO, INCLUSIVE ESCAVACAO MECANICA DAS VALAS ATE 1,50 M DE PROFUNDIDADE, REATERRO COMPACTADO , REMOCAO DO MATERIAL EXCEDENTE E AINDA FORNECIMENTO E ASSENTAMENTO DOS TUBOS.</v>
          </cell>
          <cell r="C3502" t="str">
            <v>m</v>
          </cell>
          <cell r="D3502">
            <v>37.049999999999997</v>
          </cell>
          <cell r="E3502">
            <v>28.5</v>
          </cell>
        </row>
        <row r="3503">
          <cell r="A3503" t="str">
            <v/>
          </cell>
        </row>
        <row r="3504">
          <cell r="A3504" t="str">
            <v>21.06.040</v>
          </cell>
          <cell r="B3504" t="str">
            <v>GALERIA DE TUBOS DE CONCRETO C2-0,20 M DE DIAMETRO, INCLUSIVE ESCAVACAO MECANICA DAS VALAS ATE 1,50 M DE PROFUNDIDADE, REATERRO COMPACTADO , REMOCAO DO MATERIAL EXCEDENTE E AINDA FORNECIMENTO E ASSENTAMENTO DOS TUBOS-(SERVICO NOTURNO).</v>
          </cell>
          <cell r="C3504" t="str">
            <v>m</v>
          </cell>
          <cell r="D3504">
            <v>41.05</v>
          </cell>
          <cell r="E3504">
            <v>31.58</v>
          </cell>
        </row>
        <row r="3505">
          <cell r="A3505" t="str">
            <v/>
          </cell>
        </row>
        <row r="3506">
          <cell r="A3506" t="str">
            <v>21.06.050</v>
          </cell>
          <cell r="B3506" t="str">
            <v>GALERIA DE TUBOS DE CONCRETO C2-0,30 M DE DIAMETRO, INCLUSIVE ESCAVACAO MANUAL DAS VALAS ATE 1,50 M DE PROFUNDIDADE, REATERRO COMPACTADO , REMOCAO DO MATERIAL EXCEDENTE E AINDA FORNECIMENTO E ASSENTAMENTO DOS TUBOS.</v>
          </cell>
          <cell r="C3506" t="str">
            <v>m</v>
          </cell>
          <cell r="D3506">
            <v>62.8</v>
          </cell>
          <cell r="E3506">
            <v>48.31</v>
          </cell>
        </row>
        <row r="3507">
          <cell r="A3507" t="str">
            <v/>
          </cell>
        </row>
        <row r="3508">
          <cell r="A3508" t="str">
            <v>21.06.060</v>
          </cell>
          <cell r="B3508" t="str">
            <v>GALERIA DE TUBOS DE CONCRETO C2-0,30 M DE DIAMETRO, INCLUSIVE ESCAVACAO MANUAL DAS VALAS ATE 1,50 M DE PROFUNDIDADE, REATERRO COMPACTADO , REMOCAO DO MATERIAL EXCEDENTE E AINDA FORNECIMENTO E ASSENTAMENTO DOS TUBOS-(SERVICO NOTURNO).</v>
          </cell>
          <cell r="C3508" t="str">
            <v>m</v>
          </cell>
          <cell r="D3508">
            <v>70.62</v>
          </cell>
          <cell r="E3508">
            <v>54.33</v>
          </cell>
        </row>
        <row r="3509">
          <cell r="A3509" t="str">
            <v/>
          </cell>
        </row>
        <row r="3510">
          <cell r="A3510" t="str">
            <v>21.06.070</v>
          </cell>
          <cell r="B3510" t="str">
            <v>GALERIA DE TUBOS DE CONCRETO C2-0,30 M DE DIAMETRO, INCLUSIVE ESCAVACAO MECANICA DAS VALAS ATE 1,50 M DE PROFUNDIDADE, REATERRO COMPACTADO , REMOCAO DO MATERIAL EXCEDENTE E AINDA FORNECIMENTO E ASSENTAMENTO DOS TUBOS.</v>
          </cell>
          <cell r="C3510" t="str">
            <v>m</v>
          </cell>
          <cell r="D3510">
            <v>54.78</v>
          </cell>
          <cell r="E3510">
            <v>42.14</v>
          </cell>
        </row>
        <row r="3511">
          <cell r="A3511" t="str">
            <v/>
          </cell>
        </row>
        <row r="3512">
          <cell r="A3512" t="str">
            <v>21.06.080</v>
          </cell>
          <cell r="B3512" t="str">
            <v>GALERIA DE TUBOS DE CONCRETO C2-0,30 M DE DIAMETRO, INCLUSIVE ESCAVACAO MECANICA DAS VALAS ATE 1,50 M DE PROFUNDIDADE, REATERRO COMPACTADO , REMOCAO DO MATERIAL EXCEDENTE E AINDA FORNECIMENTO E ASSENTAMENTO DOS TUBOS-(SERVICO NOTURNO).</v>
          </cell>
          <cell r="C3512" t="str">
            <v>m</v>
          </cell>
          <cell r="D3512">
            <v>60.5</v>
          </cell>
          <cell r="E3512">
            <v>46.54</v>
          </cell>
        </row>
        <row r="3513">
          <cell r="A3513" t="str">
            <v/>
          </cell>
        </row>
        <row r="3514">
          <cell r="A3514" t="str">
            <v>21.06.090</v>
          </cell>
          <cell r="B3514" t="str">
            <v>GALERIA DE TUBOS DE CONCRETO C2-0,40 M DE DIAMETRO, INCLUSIVE ESCAVACAO MANUAL DAS VALAS ATE 1,50 M DE PROFUNDIDADE, REATERRO COMPACTADO , REMOCAO DO MATERIAL EXCEDENTE E AINDA FORNECIMENTO E ASSENTAMENTO DOS TUBOS.</v>
          </cell>
          <cell r="C3514" t="str">
            <v>m</v>
          </cell>
          <cell r="D3514">
            <v>82.64</v>
          </cell>
          <cell r="E3514">
            <v>63.57</v>
          </cell>
        </row>
        <row r="3515">
          <cell r="A3515" t="str">
            <v/>
          </cell>
        </row>
        <row r="3516">
          <cell r="A3516" t="str">
            <v>21.06.100</v>
          </cell>
          <cell r="B3516" t="str">
            <v>GALERIA DE TUBOS DE CONCRETO C2-0,40 M DE DIAMETRO, INCLUSIVE ESCAVACAO MANUAL DAS VALAS ATE 1,50 M DE PROFUNDIDADE, REATERRO COMPACTADO , REMOCAO DO MATERIAL EXCEDENTE E AINDA FORNECIMENTO E ASSENTAMENTO DOS TUBOS-(SERVICO NOTURNO).</v>
          </cell>
          <cell r="C3516" t="str">
            <v>m</v>
          </cell>
          <cell r="D3516">
            <v>92.91</v>
          </cell>
          <cell r="E3516">
            <v>71.47</v>
          </cell>
        </row>
        <row r="3517">
          <cell r="A3517" t="str">
            <v/>
          </cell>
        </row>
        <row r="3518">
          <cell r="A3518" t="str">
            <v>21.06.110</v>
          </cell>
          <cell r="B3518" t="str">
            <v>GALERIA DE TUBOS DE CONCRETO C2-0,40 M DE DIAMETRO, INCLUSIVE ESCAVACAO MECANICA DAS VALAS ATE 1,50 M DE PROFUNDIDADE, REATERRO COMPACTADO , REMOCAO DO MATERIAL EXCEDENTE E AINDA FORNECIMENTO E ASSENTAMENTO DOS TUBOS.</v>
          </cell>
          <cell r="C3518" t="str">
            <v>m</v>
          </cell>
          <cell r="D3518">
            <v>71.95</v>
          </cell>
          <cell r="E3518">
            <v>55.35</v>
          </cell>
        </row>
        <row r="3519">
          <cell r="A3519" t="str">
            <v/>
          </cell>
        </row>
        <row r="3520">
          <cell r="A3520" t="str">
            <v>21.06.120</v>
          </cell>
          <cell r="B3520" t="str">
            <v>GALERIA DE TUBOS DE CONCRETO C2-0,40 M DE DIAMETRO, INCLUSIVE ESCAVACAO MECANICA DAS VALAS ATE 1,50 M DE PROFUNDIDADE, REATERRO COMPACTADO , REMOCAO DO MATERIAL EXCEDENTE E AINDA FORNECIMENTO E ASSENTAMENTO DOS TUBOS - (SERVICO NOTURNO).</v>
          </cell>
          <cell r="C3520" t="str">
            <v>m</v>
          </cell>
          <cell r="D3520">
            <v>79.349999999999994</v>
          </cell>
          <cell r="E3520">
            <v>61.04</v>
          </cell>
        </row>
        <row r="3521">
          <cell r="A3521" t="str">
            <v/>
          </cell>
        </row>
        <row r="3522">
          <cell r="A3522" t="str">
            <v>21.06.130</v>
          </cell>
          <cell r="B3522" t="str">
            <v>GALERIA DE TUBOS DE CONCRETO C2-0,50 M DE DIAMETRO, INCLUSIVE ESCAVACAO MANUAL DAS VALAS ATE 1,50 M DE PROFUNDIDADE, REATERRO COMPACTADO , REMOCAO DO MATERIAL EXCEDENTE E AINDA FORNECIMENTO E ASSENTAMENTO DOS TUBOS.</v>
          </cell>
          <cell r="C3522" t="str">
            <v>m</v>
          </cell>
          <cell r="D3522">
            <v>108.48</v>
          </cell>
          <cell r="E3522">
            <v>83.45</v>
          </cell>
        </row>
        <row r="3523">
          <cell r="A3523" t="str">
            <v/>
          </cell>
        </row>
        <row r="3524">
          <cell r="A3524" t="str">
            <v>21.06.140</v>
          </cell>
          <cell r="B3524" t="str">
            <v>GALERIA DE TUBOS DE CONCRETO C2-0,50 M DE DIAMETRO, INCLUSIVE ESCAVACAO MANUAL DAS VALAS ATE 1,50 M DE PROFUNDIDADE, REATERRO COMPACTADO , REMOCAO DO MATERIAL EXCEDENTE E AINDA FORNECIMENTO E ASSENTAMENTO DOS TUBOS - (SERVICO NOTURNO).</v>
          </cell>
          <cell r="C3524" t="str">
            <v>m</v>
          </cell>
          <cell r="D3524">
            <v>121.38</v>
          </cell>
          <cell r="E3524">
            <v>93.37</v>
          </cell>
        </row>
        <row r="3525">
          <cell r="A3525" t="str">
            <v/>
          </cell>
        </row>
        <row r="3526">
          <cell r="A3526" t="str">
            <v>21.06.150</v>
          </cell>
          <cell r="B3526" t="str">
            <v>GALERIA DE TUBOS DE CONCRETO C2-0,50 M DE DIAMETRO, INCLUSIVE ESCAVACAO MECANICA DAS VALAS ATE 1,50 M DE PROFUNDIDADE, REATERRO COMPACTADO , REMOCAO DO MATERIAL EXCEDENTE E AINDA FORNECIMENTO E ASSENTAMENTO DOS TUBOS.</v>
          </cell>
          <cell r="C3526" t="str">
            <v>m</v>
          </cell>
          <cell r="D3526">
            <v>95.13</v>
          </cell>
          <cell r="E3526">
            <v>73.180000000000007</v>
          </cell>
        </row>
        <row r="3527">
          <cell r="A3527" t="str">
            <v/>
          </cell>
        </row>
        <row r="3528">
          <cell r="A3528" t="str">
            <v>21.06.160</v>
          </cell>
          <cell r="B3528" t="str">
            <v>GALERIA DE TUBOS DE CONCRETO C2-0,50 M DE DIAMETRO, INCLUSIVE ESCAVACAO MECANICA DAS VALAS ATE 1,50 M DE PROFUNDIDADE, REATERRO COMPACTADO , REMOCAO DO MATERIAL EXCEDENTE E AINDA FORNECIMENTO E ASSENTAMENTO DOS TUBOS - (SERVICO NOTURNO).</v>
          </cell>
          <cell r="C3528" t="str">
            <v>m</v>
          </cell>
          <cell r="D3528">
            <v>104.45</v>
          </cell>
          <cell r="E3528">
            <v>80.349999999999994</v>
          </cell>
        </row>
        <row r="3529">
          <cell r="A3529" t="str">
            <v/>
          </cell>
        </row>
        <row r="3530">
          <cell r="A3530" t="str">
            <v>21.06.170</v>
          </cell>
          <cell r="B3530" t="str">
            <v>GALERIA DE TUBOS DE CONCRETO C2-0,60 M DE DIAMETRO, INCLUSIVE ESCAVACAO MANUAL DAS VALAS ATE 1,50 M DE PROFUNDIDADE, REATERRO COMPACTADO , REMOCAO DO MATERIAL EXCEDENTE E AINDA FORNECIMENTO E ASSENTAMENTO DOS TUBOS.</v>
          </cell>
          <cell r="C3530" t="str">
            <v>m</v>
          </cell>
          <cell r="D3530">
            <v>142.46</v>
          </cell>
          <cell r="E3530">
            <v>109.59</v>
          </cell>
        </row>
        <row r="3531">
          <cell r="A3531" t="str">
            <v/>
          </cell>
        </row>
        <row r="3532">
          <cell r="A3532" t="str">
            <v>21.06.180</v>
          </cell>
          <cell r="B3532" t="str">
            <v>GALERIA DE TUBOS DE CONCRETO C2-0,60 M DE DIAMETRO, INCLUSIVE ESCAVACAO MANUAL DAS VALAS ATE 1,50 M DE PROFUNDIDADE, REATERRO COMPACTADO , REMOCAO DO MATERIAL EXCEDENTE E AINDA FORNECIMENTO E ASSENTAMENTO DOS TUBOS - (SERVICO NOTURNO).</v>
          </cell>
          <cell r="C3532" t="str">
            <v>m</v>
          </cell>
          <cell r="D3532">
            <v>158.13</v>
          </cell>
          <cell r="E3532">
            <v>121.64</v>
          </cell>
        </row>
        <row r="3533">
          <cell r="A3533" t="str">
            <v/>
          </cell>
        </row>
        <row r="3534">
          <cell r="A3534" t="str">
            <v>21.06.190</v>
          </cell>
          <cell r="B3534" t="str">
            <v>GALERIA DE TUBOS DE CONCRETO C2-0,60 M DE DIAMETRO, INCLUSIVE ESCAVACAO MECANICA DAS VALAS ATE 1,50 M DE PROFUNDIDADE, REATERRO COMPACTADO , REMOCAO DO MATERIAL EXCEDENTE E AINDA FORNECIMENTO E ASSENTAMENTO DOS TUBOS.</v>
          </cell>
          <cell r="C3534" t="str">
            <v>m</v>
          </cell>
          <cell r="D3534">
            <v>126.42</v>
          </cell>
          <cell r="E3534">
            <v>97.25</v>
          </cell>
        </row>
        <row r="3535">
          <cell r="A3535" t="str">
            <v/>
          </cell>
        </row>
        <row r="3536">
          <cell r="A3536" t="str">
            <v>21.06.200</v>
          </cell>
          <cell r="B3536" t="str">
            <v>GALERIA DE TUBOS DE CONCRETO C2-0,60 M DE DIAMETRO, INCLUSIVE ESCAVACAO MECANICA DAS VALAS ATE 1,50 M DE PROFUNDIDADE, REATERRO COMPACTADO , REMOCAO DO MATERIAL EXCEDENTE E AINDA FORNECIMENTO E ASSENTAMENTO DOS TUBOS - (SERVICO NOTURNO).</v>
          </cell>
          <cell r="C3536" t="str">
            <v>m</v>
          </cell>
          <cell r="D3536">
            <v>137.80000000000001</v>
          </cell>
          <cell r="E3536">
            <v>106</v>
          </cell>
        </row>
        <row r="3537">
          <cell r="A3537" t="str">
            <v/>
          </cell>
        </row>
        <row r="3538">
          <cell r="A3538" t="str">
            <v>21.06.210</v>
          </cell>
          <cell r="B3538" t="str">
            <v>GALERIA DE TUBOS DE CONCRETO CS-0,70 M DE DIAMETRO, INCLUSIVE ESCAVACAO MANUAL DAS VALAS ATE 1,50 M DE PROFUNDIDADE, REATERRO COMPACTADO , REMOCAO DO MATERIAL EXCEDENTE E AINDA FORNECIMENTO E ASSENTAMENTO DOS TUBOS.</v>
          </cell>
          <cell r="C3538" t="str">
            <v>m</v>
          </cell>
          <cell r="D3538">
            <v>173.43</v>
          </cell>
          <cell r="E3538">
            <v>133.41</v>
          </cell>
        </row>
        <row r="3539">
          <cell r="A3539" t="str">
            <v/>
          </cell>
        </row>
        <row r="3540">
          <cell r="A3540" t="str">
            <v>21.06.220</v>
          </cell>
          <cell r="B3540" t="str">
            <v>GALERIA DE TUBOS DE CONCRETO CS-0,70 M DE DIAMETRO, INCLUSIVE ESCAVACAO MANUAL DAS VALAS ATE 1,50 M DE PROFUNDIDADE, REATERRO COMPACTADO , REMOCAO DO MATERIAL EXCEDENTE E AINDA FORNECIMENTO E ASSENTAMENTO DOS TUBOS - (SERVICO NOTURNO).</v>
          </cell>
          <cell r="C3540" t="str">
            <v>m</v>
          </cell>
          <cell r="D3540">
            <v>191.71</v>
          </cell>
          <cell r="E3540">
            <v>147.47</v>
          </cell>
        </row>
        <row r="3541">
          <cell r="A3541" t="str">
            <v/>
          </cell>
        </row>
        <row r="3542">
          <cell r="A3542" t="str">
            <v>21.06.230</v>
          </cell>
          <cell r="B3542" t="str">
            <v>GALERIA DE TUBOS DE CONCRETO CS-0,70 M DE DIAMETRO, INCLUSIVE ESCAVACAO MECANICA DAS VALAS ATE 1,50 M DE PROFUNDIDADE, REATERRO COMPACTADO , REMOCAO DO MATERIAL EXCEDENTE E AINDA FORNECIMENTO E ASSENTAMENTO DOS TUBOS.</v>
          </cell>
          <cell r="C3542" t="str">
            <v>m</v>
          </cell>
          <cell r="D3542">
            <v>154.72</v>
          </cell>
          <cell r="E3542">
            <v>119.02</v>
          </cell>
        </row>
        <row r="3543">
          <cell r="A3543" t="str">
            <v/>
          </cell>
        </row>
        <row r="3544">
          <cell r="A3544" t="str">
            <v>21.06.240</v>
          </cell>
          <cell r="B3544" t="str">
            <v>GALERIA DE TUBOS DE CONCRETO CS-0,70 M DE DIAMETRO, INCLUSIVE ESCAVACAO MECANICA DAS VALAS ATE 1,50 M DE PROFUNDIDADE, REATERRO COMPACTADO , REMOCAO DO MATERIAL EXCEDENTE E AINDA FORNECIMENTO E ASSENTAMENTO DOS TUBOS - (SERVICO NOTURNO).</v>
          </cell>
          <cell r="C3544" t="str">
            <v>m</v>
          </cell>
          <cell r="D3544">
            <v>167.99</v>
          </cell>
          <cell r="E3544">
            <v>129.22999999999999</v>
          </cell>
        </row>
        <row r="3545">
          <cell r="A3545" t="str">
            <v/>
          </cell>
        </row>
        <row r="3546">
          <cell r="A3546" t="str">
            <v>21.06.250</v>
          </cell>
          <cell r="B3546" t="str">
            <v>GALERIA DE TUBOS DE CONCRETO CS-0,80 M DE DIAMETRO, INCLUSIVE ESCAVACAO MANUAL DAS VALAS ATE 1,50 M DE PROFUNDIDADE, REATERRO COMPACTADO, REMOCAO DO MATERIAL EXCEDENTE E AINDA FORNECIMENTO E ASSENTAMENTO DOS TUBOS.</v>
          </cell>
          <cell r="C3546" t="str">
            <v>m</v>
          </cell>
          <cell r="D3546">
            <v>225.52</v>
          </cell>
          <cell r="E3546">
            <v>173.48</v>
          </cell>
        </row>
        <row r="3547">
          <cell r="A3547" t="str">
            <v/>
          </cell>
        </row>
        <row r="3548">
          <cell r="A3548" t="str">
            <v>21.06.260</v>
          </cell>
          <cell r="B3548" t="str">
            <v>GALERIA DE TUBOS DE CONCRETO CS-0,80 M DE DIAMETRO, INCLUSIVE ESCAVACAO MANUAL DAS VALAS ATE 1,50 M DE PROFUNDIDADE, REATERRO COMPACTADO, REMOCAO DO MATERIAL EXCEDENTE E AINDA FORNECIMENTO E ASSENTAMENTO DOS TUBOS - (SERVICO NOTURNO).</v>
          </cell>
          <cell r="C3548" t="str">
            <v>m</v>
          </cell>
          <cell r="D3548">
            <v>246.44</v>
          </cell>
          <cell r="E3548">
            <v>189.57</v>
          </cell>
        </row>
        <row r="3549">
          <cell r="A3549" t="str">
            <v/>
          </cell>
        </row>
        <row r="3550">
          <cell r="A3550" t="str">
            <v>21.06.270</v>
          </cell>
          <cell r="B3550" t="str">
            <v>GALERIA DE TUBOS DE CONCRETO CS-0,80 M DE DIAMETRO, INCLUSIVE ESCAVACAO MECANICA DAS VALAS ATE 1,50 M DE PROFUNDIDADE, REATERRO COMPACTADO, REMOCAO DO MATERIAL EXCEDENTE E AINDA FORNECIMENTO E ASSENTAMENTO DOS TUBOS.</v>
          </cell>
          <cell r="C3550" t="str">
            <v>m</v>
          </cell>
          <cell r="D3550">
            <v>204.15</v>
          </cell>
          <cell r="E3550">
            <v>157.04</v>
          </cell>
        </row>
        <row r="3551">
          <cell r="A3551" t="str">
            <v/>
          </cell>
        </row>
        <row r="3552">
          <cell r="A3552" t="str">
            <v>21.06.280</v>
          </cell>
          <cell r="B3552" t="str">
            <v>GALERIA DE TUBOS DE CONCRETO CS-0,80 M DE DIAMETRO, INCLUSIVE ESCAVACAO MECANICA DAS VALAS ATE 1,50 M DE PROFUNDIDADE, REATERRO COMPACTADO, REMOCAO DO MATERIAL EXCEDENTE E AINDA FORNECIMENTO E ASSENTAMENTO DOS TUBOS - (SERVICO NOTURNO).</v>
          </cell>
          <cell r="C3552" t="str">
            <v>m</v>
          </cell>
          <cell r="D3552">
            <v>219.29</v>
          </cell>
          <cell r="E3552">
            <v>168.69</v>
          </cell>
        </row>
        <row r="3553">
          <cell r="A3553" t="str">
            <v/>
          </cell>
        </row>
        <row r="3554">
          <cell r="A3554" t="str">
            <v>21.06.290</v>
          </cell>
          <cell r="B3554" t="str">
            <v>GALERIA DE TUBOS DE CONCRETO CS-0,90 M DE DIAMETRO, INCLUSIVE ESCAVACAO MANUAL DAS VALAS ATE 1,50 M DE PROFUNDIDADE, REATERRO COMPACTADO, REMOCAO DO MATERIAL EXCEDENTE E AINDA FORNECIMENTO E ASSENTAMENTO DOS TUBOS.</v>
          </cell>
          <cell r="C3554" t="str">
            <v>m</v>
          </cell>
          <cell r="D3554">
            <v>247.52</v>
          </cell>
          <cell r="E3554">
            <v>190.4</v>
          </cell>
        </row>
        <row r="3555">
          <cell r="A3555" t="str">
            <v/>
          </cell>
        </row>
        <row r="3556">
          <cell r="A3556" t="str">
            <v>21.06.300</v>
          </cell>
          <cell r="B3556" t="str">
            <v>GALERIA DE TUBOS DE CONCRETO CS-0,90 M DE DIAMETRO, INCLUSIVE ESCAVACAO MANUAL DAS VALAS ATE 1,50 M DE PROFUNDIDADE, REATERRO COMPACTADO, REMOCAO DO MATERIAL EXCEDENTE E AINDA FORNECIMENTO E ASSENTAMENTO DOS TUBOS - (SERVICO NOTURNO).</v>
          </cell>
          <cell r="C3556" t="str">
            <v>m</v>
          </cell>
          <cell r="D3556">
            <v>271.52999999999997</v>
          </cell>
          <cell r="E3556">
            <v>208.87</v>
          </cell>
        </row>
        <row r="3557">
          <cell r="A3557" t="str">
            <v/>
          </cell>
        </row>
        <row r="3558">
          <cell r="A3558" t="str">
            <v>21.06.310</v>
          </cell>
          <cell r="B3558" t="str">
            <v>GALERIA DE TUBOS DE CONCRETO CS-0,90 M DE DIAMETRO, INCLUSIVE ESCAVACAO MECANICA DAS VALAS ATE 1,50 M DE PROFUNDIDADE, REATERRO COMPACTADO, REMOCAO DO MATERIAL EXCEDENTE E AINDA FORNECIMENTO E ASSENTAMENTO DOS TUBOS.</v>
          </cell>
          <cell r="C3558" t="str">
            <v>m</v>
          </cell>
          <cell r="D3558">
            <v>223.45</v>
          </cell>
          <cell r="E3558">
            <v>171.89</v>
          </cell>
        </row>
        <row r="3559">
          <cell r="A3559" t="str">
            <v/>
          </cell>
        </row>
        <row r="3560">
          <cell r="A3560" t="str">
            <v>21.06.320</v>
          </cell>
          <cell r="B3560" t="str">
            <v>GALERIA DE TUBOS DE CONCRETO CS-0,90 M DE DIAMETRO, INCLUSIVE ESCAVACAO MECANICA DAS VALAS ATE 1,50 M DE PROFUNDIDADE, REATERRO COMPACTADO, REMOCAO DO MATERIAL EXCEDENTE E AINDA FORNECIMENTO E ASSENTAMENTO DOS TUBOS - (SERVICO NOTURNO).</v>
          </cell>
          <cell r="C3560" t="str">
            <v>m</v>
          </cell>
          <cell r="D3560">
            <v>241.13</v>
          </cell>
          <cell r="E3560">
            <v>185.49</v>
          </cell>
        </row>
        <row r="3561">
          <cell r="A3561" t="str">
            <v/>
          </cell>
        </row>
        <row r="3562">
          <cell r="A3562" t="str">
            <v>21.06.330</v>
          </cell>
          <cell r="B3562" t="str">
            <v>GALERIA DE TUBOS DE CONCRETO CS-1,00 M DE DIAMETRO, INCLUSIVE ESCAVACAO MANUAL DAS VALAS ATE 2,00 M DE PROFUNDIDADE, REATERRO COMPACTADO, REMOCAO DO MATERIAL EXCEDENTE E AINDA FORNECIMENTO E ASSENTAMENTO DOS TUBOS.</v>
          </cell>
          <cell r="C3562" t="str">
            <v>m</v>
          </cell>
          <cell r="D3562">
            <v>370.73</v>
          </cell>
          <cell r="E3562">
            <v>285.18</v>
          </cell>
        </row>
        <row r="3563">
          <cell r="A3563" t="str">
            <v/>
          </cell>
        </row>
        <row r="3564">
          <cell r="A3564" t="str">
            <v>21.06.340</v>
          </cell>
          <cell r="B3564" t="str">
            <v>GALERIA DE TUBOS DE CONCRETO CS-1,00 M DE DIAMETRO, INCLUSIVE ESCAVACAO MANUAL DAS VALAS ATE 2,00 M DE PROFUNDIDADE, REATERRO COMPACTADO, REMOCAO DO MATERIAL EXCEDENTE E AINDA FORNECIMENTO E ASSENTAMENTO DOS TUBOS - (SERVICO NOTURNO).</v>
          </cell>
          <cell r="C3564" t="str">
            <v>m</v>
          </cell>
          <cell r="D3564">
            <v>407.94</v>
          </cell>
          <cell r="E3564">
            <v>313.8</v>
          </cell>
        </row>
        <row r="3565">
          <cell r="A3565" t="str">
            <v/>
          </cell>
        </row>
        <row r="3566">
          <cell r="A3566" t="str">
            <v>21.06.350</v>
          </cell>
          <cell r="B3566" t="str">
            <v>GALERIA DE TUBOS DE CONCRETO CS-1,00 M DE DIAMETRO, INCLUSIVE ESCAVACAO MECANICA DAS VALAS ATE 2,00 M DE PROFUNDIDADE, REATERRO COMPACTADO, REMOCAO DO MATERIAL EXCEDENTE E AINDA FORNECIMENTO E ASSENTAMENTO DOS TUBOS.</v>
          </cell>
          <cell r="C3566" t="str">
            <v>m</v>
          </cell>
          <cell r="D3566">
            <v>326.22000000000003</v>
          </cell>
          <cell r="E3566">
            <v>250.94</v>
          </cell>
        </row>
        <row r="3567">
          <cell r="A3567" t="str">
            <v/>
          </cell>
        </row>
        <row r="3568">
          <cell r="A3568" t="str">
            <v>21.06.360</v>
          </cell>
          <cell r="B3568" t="str">
            <v>GALERIA DE TUBOS DE CONCRETO CS-1,00 M DE DIAMETRO, INCLUSIVE ESCAVACAO MECANICA DAS VALAS ATE 2,00 M DE PROFUNDIDADE, REATERRO COMPACTADO, REMOCAO DO MATERIAL EXCEDENTE E AINDA FORNECIMENTO E ASSENTAMENTO DOS TUBOS - (SERVICO NOTURNO).</v>
          </cell>
          <cell r="C3568" t="str">
            <v>m</v>
          </cell>
          <cell r="D3568">
            <v>352.09</v>
          </cell>
          <cell r="E3568">
            <v>270.83999999999997</v>
          </cell>
        </row>
        <row r="3569">
          <cell r="A3569" t="str">
            <v/>
          </cell>
        </row>
        <row r="3570">
          <cell r="A3570" t="str">
            <v>21.06.370</v>
          </cell>
          <cell r="B3570" t="str">
            <v>GALERIA DE TUBOS DE CONCRETO CA1-0,60M DE DIAMETRO, INCLUSIVE ESCAVACAO MANUAL DAS VALAS ATE 1,50 M DE PROFUNDIDADE, REATERRO COMPACTADO, REMOCAO DO MATERIAL EXCEDENTE E AINDA FORNECIMENTO E ASSENTAMENTO DOS TUBOS.</v>
          </cell>
          <cell r="C3570" t="str">
            <v>m</v>
          </cell>
          <cell r="D3570">
            <v>195.31</v>
          </cell>
          <cell r="E3570">
            <v>150.24</v>
          </cell>
        </row>
        <row r="3571">
          <cell r="A3571" t="str">
            <v/>
          </cell>
        </row>
        <row r="3572">
          <cell r="A3572" t="str">
            <v>21.06.380</v>
          </cell>
          <cell r="B3572" t="str">
            <v>GALERIA DE TUBOS DE CONCRETO CA1-0,60M DE DIAMETRO, INCLUSIVE ESCAVACAO MANUAL DAS VALAS ATE 1,50 M DE PROFUNDIDADE,REATERRO COMPACTADO, REMOCAO DO MATERIAL EXCEDENTE E AINDA FORNECIMENTO E ASSENTAMENTO DOS TUBOS - (SERVICO NOTURNO).</v>
          </cell>
          <cell r="C3572" t="str">
            <v>m</v>
          </cell>
          <cell r="D3572">
            <v>210.97</v>
          </cell>
          <cell r="E3572">
            <v>162.29</v>
          </cell>
        </row>
        <row r="3573">
          <cell r="A3573" t="str">
            <v/>
          </cell>
        </row>
        <row r="3574">
          <cell r="A3574" t="str">
            <v>21.06.390</v>
          </cell>
          <cell r="B3574" t="str">
            <v>GALERIA DE TUBOS DE CONCRETO CA1-0,60M DE DIAMETRO, INCLUSIVE ESCAVACAO MECANICA DAS VALAS ATE 1,50 M DE PROFUNDIDADE,REATERRO COMPACTADO, REMOCAO DO MATERIAL EXCEDENTE E AINDA FORNECIMENTO E ASSENTAMENTO DOS TUBOS.</v>
          </cell>
          <cell r="C3574" t="str">
            <v>m</v>
          </cell>
          <cell r="D3574">
            <v>179.27</v>
          </cell>
          <cell r="E3574">
            <v>137.9</v>
          </cell>
        </row>
        <row r="3575">
          <cell r="A3575" t="str">
            <v/>
          </cell>
        </row>
        <row r="3576">
          <cell r="A3576" t="str">
            <v>21.06.400</v>
          </cell>
          <cell r="B3576" t="str">
            <v>GALERIA DE TUBOS DE CONCRETO CA1-0,60M DE DIAMETRO, INCLUSIVE ESCAVACAO MECANICA DAS VALAS ATE 1,50 M DE PROFUNDIDADE,REATERRO COMPACTADO, REMOCAO DO MATERIAL EXCEDENTE E AINDA FORNECIMENTO E ASSENTAMENTO DOS TUBOS - (SERVICO NOTURNO).</v>
          </cell>
          <cell r="C3576" t="str">
            <v>m</v>
          </cell>
          <cell r="D3576">
            <v>190.64</v>
          </cell>
          <cell r="E3576">
            <v>146.65</v>
          </cell>
        </row>
        <row r="3577">
          <cell r="A3577" t="str">
            <v/>
          </cell>
        </row>
        <row r="3578">
          <cell r="A3578" t="str">
            <v>21.06.410</v>
          </cell>
          <cell r="B3578" t="str">
            <v>GALERIA DE TUBOS DE CONCRETO CA1-0,70M DE DIAMETRO, INCLUSIVE ESCAVACAO MANUAL DAS VALAS ATE 1,50 M DE PROFUNDIDADE,REATERRO COMPACTADO, REMOCAO DO MATERIAL EXCEDENTE E AINDA FORNECIMENTO E ASSENTAMENTO DOS TUBOS.</v>
          </cell>
          <cell r="C3578" t="str">
            <v>m</v>
          </cell>
          <cell r="D3578">
            <v>211.13</v>
          </cell>
          <cell r="E3578">
            <v>162.41</v>
          </cell>
        </row>
        <row r="3579">
          <cell r="A3579" t="str">
            <v/>
          </cell>
        </row>
        <row r="3580">
          <cell r="A3580" t="str">
            <v>21.06.420</v>
          </cell>
          <cell r="B3580" t="str">
            <v>GALERIA DE TUBOS DE CONCRETO CA1-0,70M DE DIAMETRO, INCLUSIVE ESCAVACAO MANUAL DAS VALAS ATE 1,50 M DE PROFUNDIDADE,REATERRO COMPACTADO, REMOCAO DO MATERIAL EXCEDENTE E AINDA FORNECIMENTO E ASSENTAMENTO DOS TUBOS - (SERVICO NOTURNO).</v>
          </cell>
          <cell r="C3580" t="str">
            <v>m</v>
          </cell>
          <cell r="D3580">
            <v>229.41</v>
          </cell>
          <cell r="E3580">
            <v>176.47</v>
          </cell>
        </row>
        <row r="3581">
          <cell r="A3581" t="str">
            <v/>
          </cell>
        </row>
        <row r="3582">
          <cell r="A3582" t="str">
            <v>21.06.430</v>
          </cell>
          <cell r="B3582" t="str">
            <v>GALERIA DE TUBOS DE CONCRETO CA1-0,70M DE DIAMETRO, INCLUSIVE ESCAVACAO MECANICA DAS VALAS ATE 1,50 M DE PROFUNDIDADE,REATERRO COMPACTADO, REMOCAO DO MATERIAL EXCEDENTE E AINDA FORNECIMENTO E ASSENTAMENTO DOS TUBOS.</v>
          </cell>
          <cell r="C3582" t="str">
            <v>m</v>
          </cell>
          <cell r="D3582">
            <v>192.42</v>
          </cell>
          <cell r="E3582">
            <v>148.02000000000001</v>
          </cell>
        </row>
        <row r="3583">
          <cell r="A3583" t="str">
            <v/>
          </cell>
        </row>
        <row r="3584">
          <cell r="A3584" t="str">
            <v>21.06.440</v>
          </cell>
          <cell r="B3584" t="str">
            <v>GALERIA DE TUBOS DE CONCRETO CA1-0,70M DE DIAMETRO, INCLUSIVE ESCAVACAO MECANICA DAS VALAS ATE 1,50 M DE PROFUNDIDADE,REATERRO COMPACTADO, REMOCAO DO MATERIAL EXCEDENTE E AINDA FORNECIMENTO E ASSENTAMENTO DOS TUBOS - ( SERVICO NOTURNO ).</v>
          </cell>
          <cell r="C3584" t="str">
            <v>m</v>
          </cell>
          <cell r="D3584">
            <v>205.69</v>
          </cell>
          <cell r="E3584">
            <v>158.22999999999999</v>
          </cell>
        </row>
        <row r="3585">
          <cell r="A3585" t="str">
            <v/>
          </cell>
        </row>
        <row r="3586">
          <cell r="A3586" t="str">
            <v>21.06.450</v>
          </cell>
          <cell r="B3586" t="str">
            <v>GALERIA DE TUBOS DE CONCRETO CA1-0,80M DE DIAMETRO, INCLUSIVE ESCAVACAO MANUAL DAS VALAS ATE 1,50 M DE PROFUNDIDADE,REATERRO COMPACTADO, REMOCAO DO MATERIAL EXCEDENTE E AINDA FORNECIMENTO E ASSENTAMENTO DOS TUBOS.</v>
          </cell>
          <cell r="C3586" t="str">
            <v>m</v>
          </cell>
          <cell r="D3586">
            <v>291.43</v>
          </cell>
          <cell r="E3586">
            <v>224.18</v>
          </cell>
        </row>
        <row r="3587">
          <cell r="A3587" t="str">
            <v/>
          </cell>
        </row>
        <row r="3588">
          <cell r="A3588" t="str">
            <v>21.06.460</v>
          </cell>
          <cell r="B3588" t="str">
            <v>GALERIA DE TUBOS DE CONCRETO CA1-0,80M DE DIAMETRO, INCLUSIVE ESCAVACAO MANUAL DAS VALAS ATE 1,50 M DE PROFUNDIDADE,REATERRO COMPACTADO, REMOCAO DO MATERIAL EXCEDENTE E AINDA FORNECIMENTO E ASSENTAMENTO DOS TUBOS - (SERVICO NOTURNO).</v>
          </cell>
          <cell r="C3588" t="str">
            <v>m</v>
          </cell>
          <cell r="D3588">
            <v>312.35000000000002</v>
          </cell>
          <cell r="E3588">
            <v>240.27</v>
          </cell>
        </row>
        <row r="3589">
          <cell r="A3589" t="str">
            <v/>
          </cell>
        </row>
        <row r="3590">
          <cell r="A3590" t="str">
            <v>21.06.470</v>
          </cell>
          <cell r="B3590" t="str">
            <v>GALERIA DE TUBOS DE CONCRETO CA1-0,80M DE DIAMETRO, INCLUSIVE ESCAVACAO MECANICA DAS VALAS ATE 1,50 M DE PROFUNDIDADE,REATERRO COMPACTADO, REMOCAO DO MATERIAL EXCEDENTE E AINDA FORNECIMENTO E ASSENTAMENTO DOS TUBOS.</v>
          </cell>
          <cell r="C3590" t="str">
            <v>m</v>
          </cell>
          <cell r="D3590">
            <v>270.06</v>
          </cell>
          <cell r="E3590">
            <v>207.74</v>
          </cell>
        </row>
        <row r="3591">
          <cell r="A3591" t="str">
            <v/>
          </cell>
        </row>
        <row r="3592">
          <cell r="A3592" t="str">
            <v>21.06.480</v>
          </cell>
          <cell r="B3592" t="str">
            <v>GALERIA DE TUBOS DE CONCRETO CA1-0,80M DE DIAMETRO, INCLUSIVE ESCAVACAO MECANICA DAS VALAS ATE 1,50 M DE PROFUNDIDADE, REATERRO COMPACTADO,REMOCAO DO MATERIAL EXCEDENTE E AINDA FORNECIMENTO E ASSENTAMENTO DOS TUBOS (SERVICO NOTURNO ).</v>
          </cell>
          <cell r="C3592" t="str">
            <v>m</v>
          </cell>
          <cell r="D3592">
            <v>285.2</v>
          </cell>
          <cell r="E3592">
            <v>219.39</v>
          </cell>
        </row>
        <row r="3593">
          <cell r="A3593" t="str">
            <v/>
          </cell>
        </row>
        <row r="3594">
          <cell r="A3594" t="str">
            <v>21.06.490</v>
          </cell>
          <cell r="B3594" t="str">
            <v>GALERIA DE TUBOS DE CONCRETO CA1-0,90M DE DIAMETRO, INCLUSIVE ESCAVACAO MANUAL DAS VALAS ATE 1,50 M DE PROFUNDIDADE, REATERRO COMPACTADO, REMOCAO DO MATERIAL EXCEDENTE E AINDA FORNECIMENTO E ASSENTAMENTO DOS TUBOS.</v>
          </cell>
          <cell r="C3594" t="str">
            <v>m</v>
          </cell>
          <cell r="D3594">
            <v>329.03</v>
          </cell>
          <cell r="E3594">
            <v>253.1</v>
          </cell>
        </row>
        <row r="3595">
          <cell r="A3595" t="str">
            <v/>
          </cell>
        </row>
        <row r="3596">
          <cell r="A3596" t="str">
            <v>21.06.500</v>
          </cell>
          <cell r="B3596" t="str">
            <v>GALERIA DE TUBOS DE CONCRETO CA1-0,90M DE DIAMETRO, INCLUSIVE ESCAVACAO MANUAL DAS VALAS ATE 1,50 M DE PROFUNDIDADE, REATERRO COMPACTADO, REMOCAO DO MATERIAL EXCEDENTE E AINDA FORNECIMENTO E ASSENTAMENTO DOS TUBOS ( SERVICO NOTURNO ).</v>
          </cell>
          <cell r="C3596" t="str">
            <v>m</v>
          </cell>
          <cell r="D3596">
            <v>353.04</v>
          </cell>
          <cell r="E3596">
            <v>271.57</v>
          </cell>
        </row>
        <row r="3597">
          <cell r="A3597" t="str">
            <v/>
          </cell>
        </row>
        <row r="3598">
          <cell r="A3598" t="str">
            <v>21.06.510</v>
          </cell>
          <cell r="B3598" t="str">
            <v>GALERIA DE TUBOS DE CONCRETO CA1- 0,90 M DE DIAMETRO, INCLUSIVE ESCAVACAO MECANICA DAS VALAS ATE 1,50 M DE PROFUNDIDADE, REATERRO COMPACTADO, REMOCAO DO MATERIAL EXCEDENTE E AINDA FORNECIMENTO E ASSENTAMENTO DOS TUBOS.</v>
          </cell>
          <cell r="C3598" t="str">
            <v>m</v>
          </cell>
          <cell r="D3598">
            <v>304.95999999999998</v>
          </cell>
          <cell r="E3598">
            <v>234.59</v>
          </cell>
        </row>
        <row r="3599">
          <cell r="A3599" t="str">
            <v/>
          </cell>
        </row>
        <row r="3600">
          <cell r="A3600" t="str">
            <v>21.06.520</v>
          </cell>
          <cell r="B3600" t="str">
            <v>GALERIA DE TUBOS DE CONCRETO CA1- 0,90 M DE DIAMETRO, INCLUSIVE ESCAVACAO MECANICA DAS VALAS ATE 1,50 M DE PROFUNDIDADE, REATERRO COMPACTADO, REMOCAO DO MATERIAL EXCEDENTE E AINDA FORNECIMENTO E ASSENTAMENTO DOS TUBOS (SERVICO NOTURNO ).</v>
          </cell>
          <cell r="C3600" t="str">
            <v>m</v>
          </cell>
          <cell r="D3600">
            <v>322.64</v>
          </cell>
          <cell r="E3600">
            <v>248.19</v>
          </cell>
        </row>
        <row r="3601">
          <cell r="A3601" t="str">
            <v/>
          </cell>
        </row>
        <row r="3602">
          <cell r="A3602" t="str">
            <v>21.06.530</v>
          </cell>
          <cell r="B3602" t="str">
            <v>GALERIA DE TUBOS DE CONCRETO CA1- 1,00 M DE DIAMETRO, INCLUSIVE ESCAVACAO MANUAL DAS VALAS ATE 2,00 M DE PROFUNDIDADE, REATERRO COMPACTADO, REMOCAO DO MATERIAL EXCEDENTE E AINDA FORNECIMENTO E ASSENTAMENTO DOS TUBOS.</v>
          </cell>
          <cell r="C3602" t="str">
            <v>m</v>
          </cell>
          <cell r="D3602">
            <v>432.87</v>
          </cell>
          <cell r="E3602">
            <v>332.98</v>
          </cell>
        </row>
        <row r="3603">
          <cell r="A3603" t="str">
            <v/>
          </cell>
        </row>
        <row r="3604">
          <cell r="A3604" t="str">
            <v>21.06.540</v>
          </cell>
          <cell r="B3604" t="str">
            <v>GALERIA DE TUBOS DE CONCRETO CA1- 1,00 M DE DIAMETRO, INCLUSIVE ESCAVACAO MANUAL DAS VALAS ATE 2,00 M DE PROFUNDIDADE, REATERRO COMPACTADO, REMOCAO DO MATERIAL EXCEDENTE E AINDA FORNECIMENTO E ASSENTAMENTO DOS TUBOS ( SERVICO NOTURNO ).</v>
          </cell>
          <cell r="C3604" t="str">
            <v>m</v>
          </cell>
          <cell r="D3604">
            <v>470.08</v>
          </cell>
          <cell r="E3604">
            <v>361.6</v>
          </cell>
        </row>
        <row r="3605">
          <cell r="A3605" t="str">
            <v/>
          </cell>
        </row>
        <row r="3606">
          <cell r="A3606" t="str">
            <v>21.06.550</v>
          </cell>
          <cell r="B3606" t="str">
            <v>GALERIA DE TUBOS DE CONCRETO CA1- 1,00 M DE DIAMETRO, INCLUSIVE ESCAVACAO MECANICA DAS VALAS ATE 2,00 M DE PROFUNDIDADE, REATERRO COMPACTADO, REMOCAO DO MATERIAL EXCEDENTE E AINDA FORNECIMENTO E ASSENTAMENTO DOS TUBOS.</v>
          </cell>
          <cell r="C3606" t="str">
            <v>m</v>
          </cell>
          <cell r="D3606">
            <v>388.36</v>
          </cell>
          <cell r="E3606">
            <v>298.74</v>
          </cell>
        </row>
        <row r="3607">
          <cell r="A3607" t="str">
            <v/>
          </cell>
        </row>
        <row r="3608">
          <cell r="A3608" t="str">
            <v>21.06.560</v>
          </cell>
          <cell r="B3608" t="str">
            <v>GALERIA DE TUBOS DE CONCRETO CA1- 1,00 M DE DIAMETRO, INCLUSIVE ESCAVACAO MECANICA DAS VALAS ATE 2,00 M DE PROFUNDIDADE, REATERRO COMPACTADO, REMOCAO DO MATERIAL EXCEDENTE E AINDA FORNECIMENTO E ASSENTAMENTO DOS TUBOS ( SERVICO NOTURNO ).</v>
          </cell>
          <cell r="C3608" t="str">
            <v>m</v>
          </cell>
          <cell r="D3608">
            <v>414.23</v>
          </cell>
          <cell r="E3608">
            <v>318.64</v>
          </cell>
        </row>
        <row r="3609">
          <cell r="A3609" t="str">
            <v/>
          </cell>
        </row>
        <row r="3610">
          <cell r="A3610" t="str">
            <v>21.06.570</v>
          </cell>
          <cell r="B3610" t="str">
            <v>GALERIA DE TUBOS DE CONCRETO CA1- 1,10 M DE DIAMETRO, INCLUSIVE ESCAVACAO MECANICA DAS VALAS ATE 2,00 M DE PROFUNDIDADE, REATERRO COMPACTADO, REMOCAO DO MATERIAL EXCEDENTE E AINDA FORNECIMENTO E ASSENTAMENTO DOS TUBOS.</v>
          </cell>
          <cell r="C3610" t="str">
            <v>m</v>
          </cell>
          <cell r="D3610">
            <v>419.77</v>
          </cell>
          <cell r="E3610">
            <v>322.89999999999998</v>
          </cell>
        </row>
        <row r="3611">
          <cell r="A3611" t="str">
            <v/>
          </cell>
        </row>
        <row r="3612">
          <cell r="A3612" t="str">
            <v>21.06.580</v>
          </cell>
          <cell r="B3612" t="str">
            <v>GALERIA DE TUBOS DE CONCRETO CA1- 1,10 M DE DIAMETRO, INCLUSIVE ESCAVACAO MECANICA DAS VALAS ATE 2,00 M DE PROFUNDIDADE, REATERRO COMPACTADO, REMOCAO DO MATERIAL EXCEDENTE E AINDA FORNECIMENTO E ASSENTAMENTO DOS TUBOS ( SERVICO NOTURNO ).</v>
          </cell>
          <cell r="C3612" t="str">
            <v>m</v>
          </cell>
          <cell r="D3612">
            <v>448.48</v>
          </cell>
          <cell r="E3612">
            <v>344.99</v>
          </cell>
        </row>
        <row r="3613">
          <cell r="A3613" t="str">
            <v/>
          </cell>
        </row>
        <row r="3614">
          <cell r="A3614" t="str">
            <v>21.06.590</v>
          </cell>
          <cell r="B3614" t="str">
            <v>GALERIA DE TUBOS DE CONCRETO CA1- 1,20 M DE DIAMETRO, INCLUSIVE ESCAVACAO MECANICA DAS VALAS ATE 2,00 M DE PROFUNDIDADE, REATERRO COMPACTADO, REMOCAO DO MATERIAL EXCEDENTE E AINDA FORNECIMENTO E ASSENTAMENTO DOS TUBOS.</v>
          </cell>
          <cell r="C3614" t="str">
            <v>m</v>
          </cell>
          <cell r="D3614">
            <v>529.15</v>
          </cell>
          <cell r="E3614">
            <v>407.04</v>
          </cell>
        </row>
        <row r="3615">
          <cell r="A3615" t="str">
            <v/>
          </cell>
        </row>
        <row r="3616">
          <cell r="A3616" t="str">
            <v>21.06.600</v>
          </cell>
          <cell r="B3616" t="str">
            <v>GALERIA DE TUBOS DE CONCRETO CA1- 1,20 M DE DIAMETRO, INCLUSIVE ESCAVACAO MECANICA DAS VALAS ATE 2,00 M DE PROFUNDIDADE, REATERRO COMPACTADO, REMOCAO DO MATERIAL EXCEDENTE E AINDA FORNECIMENTO E ASSENTAMENTO DOS TUBOS ( SERVICO NOTURNO ).</v>
          </cell>
          <cell r="C3616" t="str">
            <v>m</v>
          </cell>
          <cell r="D3616">
            <v>561.87</v>
          </cell>
          <cell r="E3616">
            <v>432.21</v>
          </cell>
        </row>
        <row r="3617">
          <cell r="A3617" t="str">
            <v/>
          </cell>
        </row>
        <row r="3618">
          <cell r="A3618" t="str">
            <v>21.06.610</v>
          </cell>
          <cell r="B3618" t="str">
            <v>GALERIA DE TUBOS DE CONCRETO CA1- 1,50 M DE DIAMETRO, INCLUSIVE ESCAVACAO MECANICA DAS VALAS ATE 2,00 M DE PROFUNDIDADE, REATERRO COMPACTADO, REMOCAO DO MATERIAL EXCEDENTE E AINDA FORNECIMENTO E ASSENTAMENTO DOS TUBOS.</v>
          </cell>
          <cell r="C3618" t="str">
            <v>m</v>
          </cell>
          <cell r="D3618">
            <v>831.76</v>
          </cell>
          <cell r="E3618">
            <v>639.82000000000005</v>
          </cell>
        </row>
        <row r="3619">
          <cell r="A3619" t="str">
            <v/>
          </cell>
        </row>
        <row r="3620">
          <cell r="A3620" t="str">
            <v>21.06.620</v>
          </cell>
          <cell r="B3620" t="str">
            <v>GALERIA DE TUBOS DE CONCRETO CA1- 1,50 M DE DIAMETRO, INCLUSIVE ESCAVACAO MECANICA DAS VALAS ATE 2,00 M DE PROFUNDIDADE, REATERRO COMPACTADO, REMOCAO DO MATERIAL EXCEDENTE E AINDA FORNECIMENTO E ASSENTAMENTO DOS TUBOS ( SERVICO NOTURNO ).</v>
          </cell>
          <cell r="C3620" t="str">
            <v>m</v>
          </cell>
          <cell r="D3620">
            <v>880.07</v>
          </cell>
          <cell r="E3620">
            <v>676.98</v>
          </cell>
        </row>
        <row r="3621">
          <cell r="A3621" t="str">
            <v/>
          </cell>
        </row>
        <row r="3622">
          <cell r="A3622" t="str">
            <v>21.07.010</v>
          </cell>
          <cell r="B3622" t="str">
            <v>GALERIA DE TUBO DE CONCRETO C2-0,20 M DE DIAMETRO, INCLUSIVE ESCAVACAO MANUAL DAS VALAS ATE 1,50 M DE PROFUNDIDADE,REATERRO COMPACTADO, REMOCAO DO MATERIAL EXCEDENTE E ASSENTAMENTO DOS TUBOS ( SEM O FORNECIMENTO DOS MESMOS ).</v>
          </cell>
          <cell r="C3622" t="str">
            <v>m</v>
          </cell>
          <cell r="D3622">
            <v>27.61</v>
          </cell>
          <cell r="E3622">
            <v>21.24</v>
          </cell>
        </row>
        <row r="3623">
          <cell r="A3623" t="str">
            <v/>
          </cell>
        </row>
        <row r="3624">
          <cell r="A3624" t="str">
            <v>21.07.020</v>
          </cell>
          <cell r="B3624" t="str">
            <v>GALERIA DE TUBO DE CONCRETO C2-0,20 M DE DIAMETRO, INCLUSIVE ESCAVACAO MANUAL DAS VALAS ATE 1,50 M DE PROFUNDIDADE,REATERRO COMPACTADO, REMOCAO DO MATERIAL EXCEDENTE E ASSENTAMENTO DOS TUBOS ( SEM O FORNECIMENTO DOS MESMOS )-SERVICO NOTURNO.</v>
          </cell>
          <cell r="C3624" t="str">
            <v>m</v>
          </cell>
          <cell r="D3624">
            <v>33.020000000000003</v>
          </cell>
          <cell r="E3624">
            <v>25.4</v>
          </cell>
        </row>
        <row r="3625">
          <cell r="A3625" t="str">
            <v/>
          </cell>
        </row>
        <row r="3626">
          <cell r="A3626" t="str">
            <v>21.07.030</v>
          </cell>
          <cell r="B3626" t="str">
            <v>GALERIA DE TUBO DE CONCRETO C2-0,20 M DE DIAMETRO, INCLUSIVE ESCAVACAO MECANICA DAS VALAS ATE 1,50 M DE PROFUNDIDADE,REATERRO COMPACTADO, REMOCAO DO MATERIAL EXCEDENTE E ASSENTAMENTO DOS TUBOS ( SEM O FORNECIMENTO DOS MESMOS ).</v>
          </cell>
          <cell r="C3626" t="str">
            <v>m</v>
          </cell>
          <cell r="D3626">
            <v>22.24</v>
          </cell>
          <cell r="E3626">
            <v>17.11</v>
          </cell>
        </row>
        <row r="3627">
          <cell r="A3627" t="str">
            <v/>
          </cell>
        </row>
        <row r="3628">
          <cell r="A3628" t="str">
            <v>21.07.040</v>
          </cell>
          <cell r="B3628" t="str">
            <v>GALERIA DE TUBO DE CONCRETO C2-0,20 M DE DIAMETRO, INCLUSIVE ESCAVACAO MECANICA DAS VALAS ATE 1,50 M DE PROFUNDIDADE,REATERRO COMPACTADO, REMOCAO DO MATERIAL EXCEDENTE E ASSENTAMENTO DOS TUBOS ( SEM O FORNECIMENTO DOS MESMOS )- SERVICO NOTURNO.</v>
          </cell>
          <cell r="C3628" t="str">
            <v>m</v>
          </cell>
          <cell r="D3628">
            <v>26.23</v>
          </cell>
          <cell r="E3628">
            <v>20.18</v>
          </cell>
        </row>
        <row r="3629">
          <cell r="A3629" t="str">
            <v/>
          </cell>
        </row>
        <row r="3630">
          <cell r="A3630" t="str">
            <v>21.07.050</v>
          </cell>
          <cell r="B3630" t="str">
            <v>GALERIA DE TUBO DE CONCRETO C2-0,30 M DE DIAMETRO, INCLUSIVE ESCAVACAO MANUAL DAS VALAS ATE 1,50 M DE PROFUNDIDADE,REATERRO COMPACTADO, REMOCAO DO MATERIAL EXCEDENTE E ASSENTAMENTO DOS TUBOS ( SEM O FORNECIMENTO DOS MESMOS ).</v>
          </cell>
          <cell r="C3630" t="str">
            <v>m</v>
          </cell>
          <cell r="D3630">
            <v>40.24</v>
          </cell>
          <cell r="E3630">
            <v>30.96</v>
          </cell>
        </row>
        <row r="3631">
          <cell r="A3631" t="str">
            <v/>
          </cell>
        </row>
        <row r="3632">
          <cell r="A3632" t="str">
            <v>21.07.060</v>
          </cell>
          <cell r="B3632" t="str">
            <v>GALERIA DE TUBO DE CONCRETO C2-0,30 M DE DIAMETRO, INCLUSIVE ESCAVACAO MANUAL DAS VALAS ATE 1,50 M DE PROFUNDIDADE,REATERRO COMPACTADO, REMOCAO DO MATERIAL EXCEDENTE E ASSENTAMENTO DOS TUBOS ( SEM O FORNECIMENTO DOS MESMOS )-SERVICO NOTURNO.</v>
          </cell>
          <cell r="C3632" t="str">
            <v>m</v>
          </cell>
          <cell r="D3632">
            <v>48.07</v>
          </cell>
          <cell r="E3632">
            <v>36.979999999999997</v>
          </cell>
        </row>
        <row r="3633">
          <cell r="A3633" t="str">
            <v/>
          </cell>
        </row>
        <row r="3634">
          <cell r="A3634" t="str">
            <v>21.07.070</v>
          </cell>
          <cell r="B3634" t="str">
            <v>GALERIA DE TUBO DE CONCRETO C2-0,30 M DE DIAMETRO, INCLUSIVE ESCAVACAO MECANICA DAS VALAS ATE 1,50 M DE PROFUNDIDADE,REATERRO COMPACTADO, REMOCAO DO MATERIAL EXCEDENTE E ASSENTAMENTO DOS TUBOS ( SEM O FORNECIMENTO DOS MESMOS ).</v>
          </cell>
          <cell r="C3634" t="str">
            <v>m</v>
          </cell>
          <cell r="D3634">
            <v>32.22</v>
          </cell>
          <cell r="E3634">
            <v>24.79</v>
          </cell>
        </row>
        <row r="3635">
          <cell r="A3635" t="str">
            <v/>
          </cell>
        </row>
        <row r="3636">
          <cell r="A3636" t="str">
            <v>21.07.080</v>
          </cell>
          <cell r="B3636" t="str">
            <v>GALERIA DE TUBO DE CONCRETO C2-0,30 M DE DIAMETRO, INCLUSIVE ESCAVACAO MECANICA DAS VALAS ATE 1,50 M DE PROFUNDIDADE,REATERRO COMPACTADO, REMOCAO DO MATERIAL EXCEDENTE E ASSENTAMENTO DOS TUBOS ( SEM O FORNECIMENTO DOS MESMOS )-SERVICO NOTURNO.</v>
          </cell>
          <cell r="C3636" t="str">
            <v>m</v>
          </cell>
          <cell r="D3636">
            <v>37.94</v>
          </cell>
          <cell r="E3636">
            <v>29.19</v>
          </cell>
        </row>
        <row r="3637">
          <cell r="A3637" t="str">
            <v/>
          </cell>
        </row>
        <row r="3638">
          <cell r="A3638" t="str">
            <v>21.07.090</v>
          </cell>
          <cell r="B3638" t="str">
            <v>GALERIA DE TUBOS DE CONCRETO C2-0,40 M DE DIAMETRO, INCLUSIVE ESCAVACAO MANUAL DAS VALAS ATE 1,50 M DE PROFUNDIDADE,REATERRO COMPACTADO, REMOCAO DO MATERIAL EXCEDENTE E ASSENTAMENTO DOS TUBOS ( SEM O FORNECIMENTO DOS MESMOS ).</v>
          </cell>
          <cell r="C3638" t="str">
            <v>m</v>
          </cell>
          <cell r="D3638">
            <v>52.93</v>
          </cell>
          <cell r="E3638">
            <v>40.72</v>
          </cell>
        </row>
        <row r="3639">
          <cell r="A3639" t="str">
            <v/>
          </cell>
        </row>
        <row r="3640">
          <cell r="A3640" t="str">
            <v>21.07.100</v>
          </cell>
          <cell r="B3640" t="str">
            <v>GALERIA DE TUBOS DE CONCRETO C2-0,40 M DE DIAMETRO, INCLUSIVE ESCAVACAO MANUAL DAS VALAS ATE 1,50 M DE PROFUNDIDADE,REATERRO COMPACTADO, REMOCAO DO MATERIAL EXCEDENTE E ASSENTAMENTO DOS TUBOS ( SEM O FORNECIMENTO DOS MESMOS )-SERVICO NOTURNO.</v>
          </cell>
          <cell r="C3640" t="str">
            <v>m</v>
          </cell>
          <cell r="D3640">
            <v>63.2</v>
          </cell>
          <cell r="E3640">
            <v>48.62</v>
          </cell>
        </row>
        <row r="3641">
          <cell r="A3641" t="str">
            <v/>
          </cell>
        </row>
        <row r="3642">
          <cell r="A3642" t="str">
            <v>21.07.110</v>
          </cell>
          <cell r="B3642" t="str">
            <v>GALERIA DE TUBOS DE CONCRETO C2-0,40 M DE DIAMETRO, INCLUSIVE ESCAVACAO MECANICA DAS VALAS ATE 1,50 M DE PROFUNDIDADE,REATERRO COMPACTADO, REMOCAO DO MATERIAL EXCEDENTE E ASSENTAMENTO DOS TUBOS ( SEM O FORNECIMENTO DOS MESMOS ).</v>
          </cell>
          <cell r="C3642" t="str">
            <v>m</v>
          </cell>
          <cell r="D3642">
            <v>42.25</v>
          </cell>
          <cell r="E3642">
            <v>32.5</v>
          </cell>
        </row>
        <row r="3643">
          <cell r="A3643" t="str">
            <v/>
          </cell>
        </row>
        <row r="3644">
          <cell r="A3644" t="str">
            <v>21.07.120</v>
          </cell>
          <cell r="B3644" t="str">
            <v>GALERIA DE TUBOS DE CONCRETO C2-0,40 M DE DIAMETRO, INCLUSIVE ESCAVACAO MECANICA DAS VALAS ATE 1,50 M DE PROFUNDIDADE,REATERRO COMPACTADO, REMOCAO DO MATERIAL EXCEDENTE E ASSENTAMENTO DOS TUBOS ( SEM O FORNECIMENTO DOS MESMOS )-SERVICO NOTURNO.</v>
          </cell>
          <cell r="C3644" t="str">
            <v>m</v>
          </cell>
          <cell r="D3644">
            <v>49.64</v>
          </cell>
          <cell r="E3644">
            <v>38.19</v>
          </cell>
        </row>
        <row r="3645">
          <cell r="A3645" t="str">
            <v/>
          </cell>
        </row>
        <row r="3646">
          <cell r="A3646" t="str">
            <v>21.07.130</v>
          </cell>
          <cell r="B3646" t="str">
            <v>GALERIA DE TUBOS DE CONCRETO C2-0,50 M DE DIAMETRO, INCLUSIVE ESCAVACAO MANUAL DAS VALAS ATE 1,50 M DE PROFUNDIDADE,REATERRO COMPACTADO, REMOCAO DO MATERIAL EXCEDENTE E ASSENTAMENTO DOS TUBOS ( SEM O FORNECIMENTO DOS MESMOS ).</v>
          </cell>
          <cell r="C3646" t="str">
            <v>m</v>
          </cell>
          <cell r="D3646">
            <v>66.88</v>
          </cell>
          <cell r="E3646">
            <v>51.45</v>
          </cell>
        </row>
        <row r="3647">
          <cell r="A3647" t="str">
            <v/>
          </cell>
        </row>
        <row r="3648">
          <cell r="A3648" t="str">
            <v>21.07.140</v>
          </cell>
          <cell r="B3648" t="str">
            <v>GALERIA DE TUBOS DE CONCRETO C2-0,50 M DE DIAMETRO, INCLUSIVE ESCAVACAO MANUAL DAS VALAS ATE 1,50 M DE PROFUNDIDADE,REATERRO COMPACTADO, REMOCAO DO MATERIAL EXCEDENTE E ASSENTAMENTO DOS TUBOS ( SEM O FORNECIMENTO DOS MESMOS )-SERVICO NOTURNO.</v>
          </cell>
          <cell r="C3648" t="str">
            <v>m</v>
          </cell>
          <cell r="D3648">
            <v>79.78</v>
          </cell>
          <cell r="E3648">
            <v>61.37</v>
          </cell>
        </row>
        <row r="3649">
          <cell r="A3649" t="str">
            <v/>
          </cell>
        </row>
        <row r="3650">
          <cell r="A3650" t="str">
            <v>21.07.150</v>
          </cell>
          <cell r="B3650" t="str">
            <v>GALERIA DE TUBOS DE CONCRETO C2-0,50 M DE DIAMETRO, INCLUSIVE ESCAVACAO MECANICA DAS VALAS ATE 1,50 M DE PROFUNDIDADE,REATERRO COMPACTADO, REMOCAO DO MATERIAL EXCEDENTE E ASSENTAMENTO DOS TUBOS ( SEM O FORNECIMENTO DOS MESMOS ).</v>
          </cell>
          <cell r="C3650" t="str">
            <v>m</v>
          </cell>
          <cell r="D3650">
            <v>53.57</v>
          </cell>
          <cell r="E3650">
            <v>41.21</v>
          </cell>
        </row>
        <row r="3651">
          <cell r="A3651" t="str">
            <v/>
          </cell>
        </row>
        <row r="3652">
          <cell r="A3652" t="str">
            <v>21.07.160</v>
          </cell>
          <cell r="B3652" t="str">
            <v>GALERIA DE TUBOS DE CONCRETO C2-0,50 M DE DIAMETRO, INCLUSIVE ESCAVACAO MECANICA DAS VALAS ATE 1,50 M DE PROFUNDIDADE,REATERRO COMPACTADO, REMOCAO DO MATERIAL EXCEDENTE E ASSENTAMENTO DOS TUBOS ( SEM O FORNECIMENTO DOS MESMOS )-SERVICO NOTURNO.</v>
          </cell>
          <cell r="C3652" t="str">
            <v>m</v>
          </cell>
          <cell r="D3652">
            <v>62.85</v>
          </cell>
          <cell r="E3652">
            <v>48.35</v>
          </cell>
        </row>
        <row r="3653">
          <cell r="A3653" t="str">
            <v/>
          </cell>
        </row>
        <row r="3654">
          <cell r="A3654" t="str">
            <v>21.07.170</v>
          </cell>
          <cell r="B3654" t="str">
            <v>GALERIA DE TUBOS DE CONCRETO C2 OU CA1-0,60 M DE DIAMETRO, INCLUSIVE ESCAVACAO MANUAL DAS VALAS ATE 1,50 M DE PROFUNDIDADE , REATERRO COMPACTADO , REMOCAO DO MATERIAL EXCEDENTE E ASSENTAMENTO DOS TUBOS ( SEM O FORNECIMENTO DOS MESMOS ).</v>
          </cell>
          <cell r="C3654" t="str">
            <v>m</v>
          </cell>
          <cell r="D3654">
            <v>80.91</v>
          </cell>
          <cell r="E3654">
            <v>62.24</v>
          </cell>
        </row>
        <row r="3655">
          <cell r="A3655" t="str">
            <v/>
          </cell>
        </row>
        <row r="3656">
          <cell r="A3656" t="str">
            <v>21.07.180</v>
          </cell>
          <cell r="B3656" t="str">
            <v>GALERIA DE TUBOS DE CONCRETO C2 OU CA1-0,60 M DE DIAMETRO, INCLUSIVE ESCAVACAO MANUAL DAS VALAS ATE 1,50 M DE PROFUNDIDADE , REATERRO COMPACTADO , REMOCAO DO MATERIAL EXCEDENTE E ASSENTAMENTO DOS TUBOS ( SEM O FORNECIMENTO DOS MESMOS )-SERVICO NOTURNO.</v>
          </cell>
          <cell r="C3656" t="str">
            <v>m</v>
          </cell>
          <cell r="D3656">
            <v>97.09</v>
          </cell>
          <cell r="E3656">
            <v>74.69</v>
          </cell>
        </row>
        <row r="3657">
          <cell r="A3657" t="str">
            <v/>
          </cell>
        </row>
        <row r="3658">
          <cell r="A3658" t="str">
            <v>21.07.190</v>
          </cell>
          <cell r="B3658" t="str">
            <v>GALERIA DE TUBOS DE CONCRETO C2 OU CA1-0,60M DE DIAMETRO, INCLUSIVE ESCAVACAO MECANICA DAS VALAS ATE 1,50 M DE PROFUNDIDADE , REATERRO COMPACTADO, REMOCAO DO MATERIAL EXCEDENTE E ASSENTAMENTO DOS TUBOS ( SEM O FORNECIMENTO DOS MESMOS ).</v>
          </cell>
          <cell r="C3658" t="str">
            <v>m</v>
          </cell>
          <cell r="D3658">
            <v>65.39</v>
          </cell>
          <cell r="E3658">
            <v>50.3</v>
          </cell>
        </row>
        <row r="3659">
          <cell r="A3659" t="str">
            <v/>
          </cell>
        </row>
        <row r="3660">
          <cell r="A3660" t="str">
            <v>21.07.200</v>
          </cell>
          <cell r="B3660" t="str">
            <v>GALERIA DE TUBOS DE CONCRETO C2 OU CA1-0,60M DE DIAMETRO, INCLUSIVE ESCAVACAO MECANICA DAS VALAS ATE 1,50 M DE PROFUNDIDADE , REATERRO COMPACTADO, REMOCAO DO MATERIAL EXCEDENTE E ASSENTAMENTO DOS TUBOS ( SEM O FORNECIMENTO DOS MESMOS )-SERVICO NOTURNO.</v>
          </cell>
          <cell r="C3660" t="str">
            <v>m</v>
          </cell>
          <cell r="D3660">
            <v>76.760000000000005</v>
          </cell>
          <cell r="E3660">
            <v>59.05</v>
          </cell>
        </row>
        <row r="3661">
          <cell r="A3661" t="str">
            <v/>
          </cell>
        </row>
        <row r="3662">
          <cell r="A3662" t="str">
            <v>21.07.210</v>
          </cell>
          <cell r="B3662" t="str">
            <v>GALERIA DE TUBOS DE CONCRETO CS OU CA1-0,70M DE DIAMETRO, INCLUSIVE ESCAVACAO MANUAL DAS VALAS ATE 1,50 M DE PROFUNDIDADE , REATERRO COMPACTADO, REMOCAO DO MATERIAL EXCEDENTE E ASSENTAMENTO DOS TUBOS ( SEM O FORNECIMENTO DOS MESMOS ).</v>
          </cell>
          <cell r="C3662" t="str">
            <v>m</v>
          </cell>
          <cell r="D3662">
            <v>95.43</v>
          </cell>
          <cell r="E3662">
            <v>73.41</v>
          </cell>
        </row>
        <row r="3663">
          <cell r="A3663" t="str">
            <v/>
          </cell>
        </row>
        <row r="3664">
          <cell r="A3664" t="str">
            <v>21.07.220</v>
          </cell>
          <cell r="B3664" t="str">
            <v>GALERIA DE TUBOS DE CONCRETO CS OU CA1-0,70M DE DIAMETRO, INCLUSIVE ESCAVACAO MANUAL DAS VALAS ATE 1,50 M DE PROFUNDIDADE , REATERRO COMPACTADO, REMOCAO DO MATERIAL EXCEDENTE E ASSENTAMENTO DOS TUBOS ( SEM O FORNECIMENTO DOS MESMOS )-SERVICO NOTURNO.</v>
          </cell>
          <cell r="C3664" t="str">
            <v>m</v>
          </cell>
          <cell r="D3664">
            <v>113.71</v>
          </cell>
          <cell r="E3664">
            <v>87.47</v>
          </cell>
        </row>
        <row r="3665">
          <cell r="A3665" t="str">
            <v/>
          </cell>
        </row>
        <row r="3666">
          <cell r="A3666" t="str">
            <v>21.07.230</v>
          </cell>
          <cell r="B3666" t="str">
            <v>GALERIA DE TUBOS DE CONCRETO CS OU CA1-0,70M DE DIAMETRO, INCLUSIVE ESCAVACAO MECANICA DAS VALAS ATE 1,50 M DE PROFUNDIDADE , REATERRO COMPACTADO, REMOCAO DO MATERIAL EXCEDENTE E ASSENTAMENTO DOS TUBOS ( SEM O FORNECIMENTO DOS MESMOS ).</v>
          </cell>
          <cell r="C3666" t="str">
            <v>m</v>
          </cell>
          <cell r="D3666">
            <v>76.72</v>
          </cell>
          <cell r="E3666">
            <v>59.02</v>
          </cell>
        </row>
        <row r="3667">
          <cell r="A3667" t="str">
            <v/>
          </cell>
        </row>
        <row r="3668">
          <cell r="A3668" t="str">
            <v>21.07.240</v>
          </cell>
          <cell r="B3668" t="str">
            <v>GALERIA DE TUBOS DE CONCRETO CS OU CA1-0,70M DE DIAMETRO, INCLUSIVE ESCAVACAO MECANICA DAS VALAS ATE 1,50 M DE PROFUNDIDADE , REATERRO COMPACTADO, REMOCAO DO MATERIAL EXCEDENTE E ASSENTAMENTO DOS TUBOS ( SEM O FORNECIMENTO DOS MESMOS )-SERVICO NOTURNO.</v>
          </cell>
          <cell r="C3668" t="str">
            <v>m</v>
          </cell>
          <cell r="D3668">
            <v>89.99</v>
          </cell>
          <cell r="E3668">
            <v>69.23</v>
          </cell>
        </row>
        <row r="3669">
          <cell r="A3669" t="str">
            <v/>
          </cell>
        </row>
        <row r="3670">
          <cell r="A3670" t="str">
            <v>21.07.250</v>
          </cell>
          <cell r="B3670" t="str">
            <v>GALERIA DE TUBOS DE CONCRETO CS OU CA1-0,80M DE DIAMETRO, INCLUSIVE ESCAVACAO MANUAL DAS VALAS ATE 1,50 M DE PROFUNDIDADE , REATERRO COMPACTADO, REMOCAO DO MATERIAL EXCEDENTE E ASSENTAMENTO DOS TUBOS ( SEM O FORNECIMENTO DOS MESMOS ).</v>
          </cell>
          <cell r="C3670" t="str">
            <v>m</v>
          </cell>
          <cell r="D3670">
            <v>110.08</v>
          </cell>
          <cell r="E3670">
            <v>84.68</v>
          </cell>
        </row>
        <row r="3671">
          <cell r="A3671" t="str">
            <v/>
          </cell>
        </row>
        <row r="3672">
          <cell r="A3672" t="str">
            <v>21.07.260</v>
          </cell>
          <cell r="B3672" t="str">
            <v>GALERIA DE TUBOS DE CONCRETO CS OU CA1-0,80M DE DIAMETRO, INCLUSIVE ESCAVACAO MANUAL DAS VALAS ATE 1,50 M DE PROFUNDIDADE , REATERRO COMPACTADO, REMOCAO DO MATERIAL EXCEDENTE E ASSENTAMENTO DOS TUBOS ( SEM O FORNECIMENTO DOS MESMOS )-SERVICO NOTURNO.</v>
          </cell>
          <cell r="C3672" t="str">
            <v>m</v>
          </cell>
          <cell r="D3672">
            <v>131</v>
          </cell>
          <cell r="E3672">
            <v>100.77</v>
          </cell>
        </row>
        <row r="3673">
          <cell r="A3673" t="str">
            <v/>
          </cell>
        </row>
        <row r="3674">
          <cell r="A3674" t="str">
            <v>21.07.270</v>
          </cell>
          <cell r="B3674" t="str">
            <v>GALERIA DE TUBOS DE CONCRETO CS OU CA1-0,80M DE DIAMETRO, INCLUSIVE ESCAVACAO MECANICA DAS VALAS ATE 1,50 M DE PROFUNDIDADE , REATERRO COMPACTADO, REMOCAO DO MATERIAL EXCEDENTE E ASSENTAMENTO DOS TUBOS ( SEM O FORNECIMENTO DOS MESMOS ).</v>
          </cell>
          <cell r="C3674" t="str">
            <v>m</v>
          </cell>
          <cell r="D3674">
            <v>88.71</v>
          </cell>
          <cell r="E3674">
            <v>68.239999999999995</v>
          </cell>
        </row>
        <row r="3675">
          <cell r="A3675" t="str">
            <v/>
          </cell>
        </row>
        <row r="3676">
          <cell r="A3676" t="str">
            <v>21.07.280</v>
          </cell>
          <cell r="B3676" t="str">
            <v>GALERIA DE TUBOS DE CONCRETO CS OU CA1-0,80M DE DIAMETRO, INCLUSIVE ESCAVACAO MECANICA DAS VALAS ATE 1,50 M DE PROFUNDIDADE , REATERRO COMPACTADO, REMOCAO DO MATERIAL EXCEDENTE E ASSENTAMENTO DOS TUBOS ( SEM O FORNECIMENTO DOS MESMOS )-SERVICO NOTURNO.</v>
          </cell>
          <cell r="C3676" t="str">
            <v>m</v>
          </cell>
          <cell r="D3676">
            <v>103.85</v>
          </cell>
          <cell r="E3676">
            <v>79.89</v>
          </cell>
        </row>
        <row r="3677">
          <cell r="A3677" t="str">
            <v/>
          </cell>
        </row>
        <row r="3678">
          <cell r="A3678" t="str">
            <v>21.07.290</v>
          </cell>
          <cell r="B3678" t="str">
            <v>GALERIA DE TUBOS DE CONCRETO CS OU CA1-0,90M DE DIAMETRO, INCLUSIVE ESCAVACAO MANUAL DAS VALAS ATE 1,50 M DE PROFUNDIDADE , REATERRO COMPACTADO, REMOCAO DO MATERIAL EXCEDENTE E ASSENTAMENTO DOS TUBOS ( SEM O FORNECIMENTO DOS MESMOS ).</v>
          </cell>
          <cell r="C3678" t="str">
            <v>m</v>
          </cell>
          <cell r="D3678">
            <v>127.07</v>
          </cell>
          <cell r="E3678">
            <v>97.75</v>
          </cell>
        </row>
        <row r="3679">
          <cell r="A3679" t="str">
            <v/>
          </cell>
        </row>
        <row r="3680">
          <cell r="A3680" t="str">
            <v>21.07.300</v>
          </cell>
          <cell r="B3680" t="str">
            <v>GALERIA DE TUBOS DE CONCRETO CS OU CA1-0,90M DE DIAMETRO, INCLUSIVE ESCAVACAO MANUAL DAS VALAS ATE 1,50 M DE PROFUNDIDADE , REATERRO COMPACTADO, REMOCAO DO MATERIAL EXCEDENTE E ASSENTAMENTO DOS TUBOS ( SEM O FORNECIMENTO DOS MESMOS )-SERVIVO NOTURNO.</v>
          </cell>
          <cell r="C3680" t="str">
            <v>m</v>
          </cell>
          <cell r="D3680">
            <v>151.08000000000001</v>
          </cell>
          <cell r="E3680">
            <v>116.22</v>
          </cell>
        </row>
        <row r="3681">
          <cell r="A3681" t="str">
            <v/>
          </cell>
        </row>
        <row r="3682">
          <cell r="A3682" t="str">
            <v>21.07.310</v>
          </cell>
          <cell r="B3682" t="str">
            <v>GALERIA DE TUBOS DE CONCRETO CS OU CA1-0,90M DE DIAMETRO, INCLUSIVE ESCAVACAO MECANICA DAS VALAS ATE 1,50 M DE PROFUNDIDADE , REATERRO COMPACTADO, REMOCAO DO MATERIAL EXCEDENTE E ASSENTAMENTO DOS TUBOS ( SEM O FORNECIMENTO DOS MESMOS ).</v>
          </cell>
          <cell r="C3682" t="str">
            <v>m</v>
          </cell>
          <cell r="D3682">
            <v>103.01</v>
          </cell>
          <cell r="E3682">
            <v>79.239999999999995</v>
          </cell>
        </row>
        <row r="3683">
          <cell r="A3683" t="str">
            <v/>
          </cell>
        </row>
        <row r="3684">
          <cell r="A3684" t="str">
            <v>21.07.320</v>
          </cell>
          <cell r="B3684" t="str">
            <v>GALERIA DE TUBOS DE CONCRETO CS OU CA1-0,90M DE DIAMETRO, INCLUSIVE ESCAVACAO MECANICA DAS VALAS ATE 1,50 M DE PROFUNDIDADE , REATERRO COMPACTADO, REMOCAO DO MATERIAL EXCEDENTE E ASSENTAMENTO DOS TUBOS ( SEM O FORNECIMENTO DOS MESMOS )-SERVICO NOTURNO.</v>
          </cell>
          <cell r="C3684" t="str">
            <v>m</v>
          </cell>
          <cell r="D3684">
            <v>120.69</v>
          </cell>
          <cell r="E3684">
            <v>92.84</v>
          </cell>
        </row>
        <row r="3685">
          <cell r="A3685" t="str">
            <v/>
          </cell>
        </row>
        <row r="3686">
          <cell r="A3686" t="str">
            <v>21.07.330</v>
          </cell>
          <cell r="B3686" t="str">
            <v>GALERIA DE TUBOS DE CONCRETO CS OU CA1-1,00M DE DIAMETRO, INCLUSIVE ESCAVACAO MANUAL DAS VALAS ATE 2,00 M DE PROFUNDIDADE , REATERRO COMPACTADO, REMOCAO DO MATERIAL EXCEDENTE E ASSENTAMENTO DOS TUBOS ( SEM O FORNECIMENTO DOS MESMOS ).</v>
          </cell>
          <cell r="C3686" t="str">
            <v>m</v>
          </cell>
          <cell r="D3686">
            <v>195.36</v>
          </cell>
          <cell r="E3686">
            <v>150.28</v>
          </cell>
        </row>
        <row r="3687">
          <cell r="A3687" t="str">
            <v/>
          </cell>
        </row>
        <row r="3688">
          <cell r="A3688" t="str">
            <v>21.07.340</v>
          </cell>
          <cell r="B3688" t="str">
            <v>GALERIA DE TUBOS DE CONCRETO CS OU CA1-1,00M DE DIAMETRO, INCLUSIVE ESCAVACAO MANUAL DAS VALAS ATE 2,00 M DE PROFUNDIDADE , REATERRO COMPACTADO, REMOCAO DO MATERIAL EXCEDENTE E ASSENTAMENTO DOS TUBOS ( SEM O FORNECIMENTO DOS MESMOS )-SERVICO NOTURNO.</v>
          </cell>
          <cell r="C3688" t="str">
            <v>m</v>
          </cell>
          <cell r="D3688">
            <v>232.57</v>
          </cell>
          <cell r="E3688">
            <v>178.9</v>
          </cell>
        </row>
        <row r="3689">
          <cell r="A3689" t="str">
            <v/>
          </cell>
        </row>
        <row r="3690">
          <cell r="A3690" t="str">
            <v>21.07.350</v>
          </cell>
          <cell r="B3690" t="str">
            <v>GALERIA DE TUBOS DE CONCRETO CS OU CA1-1,00M DE DIAMETRO, INCLUSIVE ESCAVACAO MECANICA DAS VALAS ATE 2,00 M DE PROFUNDIDADE , REATERRO COMPACTADO, REMOCAO DO MATERIAL EXCEDENTE E ASSENTAMENTO DOS TUBOS ( SEM O FORNECIMENTO DOS MESMOS ).</v>
          </cell>
          <cell r="C3690" t="str">
            <v>m</v>
          </cell>
          <cell r="D3690">
            <v>150.85</v>
          </cell>
          <cell r="E3690">
            <v>116.04</v>
          </cell>
        </row>
        <row r="3691">
          <cell r="A3691" t="str">
            <v/>
          </cell>
        </row>
        <row r="3692">
          <cell r="A3692" t="str">
            <v>21.07.360</v>
          </cell>
          <cell r="B3692" t="str">
            <v>GALERIA DE TUBOS DE CONCRETO CS OU CA1-1,00M DE DIAMETRO, INCLUSIVE ESCAVACAO MECANICA DAS VALAS ATE 2,00 M DE PROFUNDIDADE , REATERRO COMPACTADO, REMOCAO DO MATERIAL EXCEDENTE E ASSENTAMENTO DOS TUBOS ( SEM O FORNECIMENTO DOS MESMOS )-SERVICO NOTURNO.</v>
          </cell>
          <cell r="C3692" t="str">
            <v>m</v>
          </cell>
          <cell r="D3692">
            <v>176.72</v>
          </cell>
          <cell r="E3692">
            <v>135.94</v>
          </cell>
        </row>
        <row r="3693">
          <cell r="A3693" t="str">
            <v/>
          </cell>
        </row>
        <row r="3694">
          <cell r="A3694" t="str">
            <v>21.07.370</v>
          </cell>
          <cell r="B3694" t="str">
            <v>GALERIA DE TUBOS DE CONCRETO CA1-1,10M DE DIAMETRO, INCLUSIVE ESCAVACAO MECANICA DAS VALAS ATE 2,00 M DE PROFUNDIDADE, REATERRO COMPACTADO, REMOCAO DO MATERIAL EXCEDENTE E ASSENTAMENTO DOS TUBOS (S/ O FORNECIMENTO DOS MESMOS).</v>
          </cell>
          <cell r="C3694" t="str">
            <v>m</v>
          </cell>
          <cell r="D3694">
            <v>168.87</v>
          </cell>
          <cell r="E3694">
            <v>129.9</v>
          </cell>
        </row>
        <row r="3695">
          <cell r="A3695" t="str">
            <v/>
          </cell>
        </row>
        <row r="3696">
          <cell r="A3696" t="str">
            <v>21.07.380</v>
          </cell>
          <cell r="B3696" t="str">
            <v>GALERIA DE TUBOS DE CONCRETO CA1-1,10M DE DIAMETRO, INCLUSIVE ESCAVACAO MECANICA DAS VALAS ATE 2,00 M DE PROFUNDIDADE, REATERRO COMPACTADO, REMOCAO DO MATERIAL EXCEDENTE E ASSENTAMENTO DOS TUBOS (S/ O FORNECIMENTO DOS MESMOS)-SERVICO NOTURNO.</v>
          </cell>
          <cell r="C3696" t="str">
            <v>m</v>
          </cell>
          <cell r="D3696">
            <v>197.58</v>
          </cell>
          <cell r="E3696">
            <v>151.99</v>
          </cell>
        </row>
        <row r="3697">
          <cell r="A3697" t="str">
            <v/>
          </cell>
        </row>
        <row r="3698">
          <cell r="A3698" t="str">
            <v>21.07.390</v>
          </cell>
          <cell r="B3698" t="str">
            <v>GALERIA DE TUBOS DE CONCRETO CA1-1,20M DE DIAMETRO, INCLUSIVE ESCAVACAO MECANICA DAS VALAS ATE 2,00 M DE PROFUNDIDADE, REATERRO COMPACTADO, REMOCAO DO MATERIAL EXCEDENTE E ASSENTAMENTO DOS TUBOS (S/ O FORNECIMENTO DOS MESMOS).</v>
          </cell>
          <cell r="C3698" t="str">
            <v>m</v>
          </cell>
          <cell r="D3698">
            <v>192.45</v>
          </cell>
          <cell r="E3698">
            <v>148.04</v>
          </cell>
        </row>
        <row r="3699">
          <cell r="A3699" t="str">
            <v/>
          </cell>
        </row>
        <row r="3700">
          <cell r="A3700" t="str">
            <v>21.07.400</v>
          </cell>
          <cell r="B3700" t="str">
            <v>GALERIA DE TUBOS DE CONCRETO CA1-1,20M DE DIAMETRO, INCLUSIVE ESCAVACAO MECANICA DAS VALAS ATE 2,00 M DE PROFUNDIDADE, REATERRO COMPACTADO, REMOCAO DO MATERIAL EXCEDENTE E ASSENTAMENTO DOS TUBOS (S/ O FORNECIMENTO DOS MESMOS)-SERVICO NOTURNO.</v>
          </cell>
          <cell r="C3700" t="str">
            <v>m</v>
          </cell>
          <cell r="D3700">
            <v>225.17</v>
          </cell>
          <cell r="E3700">
            <v>173.21</v>
          </cell>
        </row>
        <row r="3701">
          <cell r="A3701" t="str">
            <v/>
          </cell>
        </row>
        <row r="3702">
          <cell r="A3702" t="str">
            <v>21.07.410</v>
          </cell>
          <cell r="B3702" t="str">
            <v>GALERIA DE TUBOS DE CONCRETO CA1-1,50M DE DIAMETRO,INCLUSIVE ESCAVACAO MECANICA DAS VALAS ATE 2,50 M DE PROFUNDIDADE, REATERRO COMPACTADO, REMOCAO DO MATERIAL EXCEDENTE E ASSENTAMENTO DOS TUBOS (S/ O FORNECIMENTO DOS MESMOS).</v>
          </cell>
          <cell r="C3702" t="str">
            <v>m</v>
          </cell>
          <cell r="D3702">
            <v>289.66000000000003</v>
          </cell>
          <cell r="E3702">
            <v>222.82</v>
          </cell>
        </row>
        <row r="3703">
          <cell r="A3703" t="str">
            <v/>
          </cell>
        </row>
        <row r="3704">
          <cell r="A3704" t="str">
            <v>21.07.420</v>
          </cell>
          <cell r="B3704" t="str">
            <v>GALERIA DE TUBO DE CONCRETO CA1-1,50 M DE DIAMETRO,INCLUSIVE ESCAVACAO MECANICA DAS VALAS ATE 2,50 M DE PROFUNDIDADE, REATERRO COMPACTADO, REMOCAO DO MATERIAL EXCEDENTE E ASSENTAMENTO DOS TUBOS (S/ O FORNECIMENTO DOS MESMOS)- SERVICO NOTURNO.</v>
          </cell>
          <cell r="C3704" t="str">
            <v>m</v>
          </cell>
          <cell r="D3704">
            <v>337.97</v>
          </cell>
          <cell r="E3704">
            <v>259.98</v>
          </cell>
        </row>
        <row r="3705">
          <cell r="A3705" t="str">
            <v/>
          </cell>
        </row>
        <row r="3706">
          <cell r="A3706" t="str">
            <v>21.08.010</v>
          </cell>
          <cell r="B3706" t="str">
            <v>ASSENTAMENTO DE TUBOS DE CONCRETO C2-0,20 M DE DIAMETRO, INCLUSIVE O FORNECIMENTO DOS MESMOS E TRANSPORTE.</v>
          </cell>
          <cell r="C3706" t="str">
            <v>m</v>
          </cell>
          <cell r="D3706">
            <v>22.91</v>
          </cell>
          <cell r="E3706">
            <v>17.63</v>
          </cell>
        </row>
        <row r="3707">
          <cell r="A3707" t="str">
            <v/>
          </cell>
        </row>
        <row r="3708">
          <cell r="A3708" t="str">
            <v>21.08.020</v>
          </cell>
          <cell r="B3708" t="str">
            <v>ASSENTAMENTO DE TUBOS DE CONCRETO C2-0,30 M DE DIAMETRO, INCLUSIVE O FORNECIMENTO DOS MESMOS E TRANSPORTE.</v>
          </cell>
          <cell r="C3708" t="str">
            <v>m</v>
          </cell>
          <cell r="D3708">
            <v>33.869999999999997</v>
          </cell>
          <cell r="E3708">
            <v>26.06</v>
          </cell>
        </row>
        <row r="3709">
          <cell r="A3709" t="str">
            <v/>
          </cell>
        </row>
        <row r="3710">
          <cell r="A3710" t="str">
            <v>21.08.030</v>
          </cell>
          <cell r="B3710" t="str">
            <v>ASSENTAMENTO DE TUBOS DE CONCRETO C2-0,40 M DE DIAMETRO, INCLUSIVE O FORNECIMENTO DOS MESMOS E TRANSPORTE.</v>
          </cell>
          <cell r="C3710" t="str">
            <v>m</v>
          </cell>
          <cell r="D3710">
            <v>44.49</v>
          </cell>
          <cell r="E3710">
            <v>34.229999999999997</v>
          </cell>
        </row>
        <row r="3711">
          <cell r="A3711" t="str">
            <v/>
          </cell>
        </row>
        <row r="3712">
          <cell r="A3712" t="str">
            <v>21.08.040</v>
          </cell>
          <cell r="B3712" t="str">
            <v>ASSENTAMENTO DE TUBOS DE CONCRETO C2-0,50 M DE DIAMETRO, INCLUSIVE O FORNECIMENTO DOS MESMOS E TRANSPORTE.</v>
          </cell>
          <cell r="C3712" t="str">
            <v>m</v>
          </cell>
          <cell r="D3712">
            <v>61.25</v>
          </cell>
          <cell r="E3712">
            <v>47.12</v>
          </cell>
        </row>
        <row r="3713">
          <cell r="A3713" t="str">
            <v/>
          </cell>
        </row>
        <row r="3714">
          <cell r="A3714" t="str">
            <v>21.08.050</v>
          </cell>
          <cell r="B3714" t="str">
            <v>ASSENTAMENTO DE TUBOS DE CONCRETO C2-0,60 M DE DIAMETRO, INCLUSIVE O FORNECIMENTO DOS MESMOS E TRANSPORTE.</v>
          </cell>
          <cell r="C3714" t="str">
            <v>m</v>
          </cell>
          <cell r="D3714">
            <v>86.46</v>
          </cell>
          <cell r="E3714">
            <v>66.510000000000005</v>
          </cell>
        </row>
        <row r="3715">
          <cell r="A3715" t="str">
            <v/>
          </cell>
        </row>
        <row r="3716">
          <cell r="A3716" t="str">
            <v>21.08.060</v>
          </cell>
          <cell r="B3716" t="str">
            <v>ASSENTAMENTO DE TUBOS DE CONCRETO CS-0,70 M DE DIAMETRO, INCLUSIVE O FORNECIMENTO DOS MESMOS E TRANSPORTE.</v>
          </cell>
          <cell r="C3716" t="str">
            <v>m</v>
          </cell>
          <cell r="D3716">
            <v>108.78</v>
          </cell>
          <cell r="E3716">
            <v>83.68</v>
          </cell>
        </row>
        <row r="3717">
          <cell r="A3717" t="str">
            <v/>
          </cell>
        </row>
        <row r="3718">
          <cell r="A3718" t="str">
            <v>21.08.070</v>
          </cell>
          <cell r="B3718" t="str">
            <v>ASSENTAMENTO DE TUBOS DE CONCRETO CS-0,80 M DE DIAMETRO, INCLUSIVE O FORNECIMENTO DOS MESMOS E TRANSPORTE.</v>
          </cell>
          <cell r="C3718" t="str">
            <v>m</v>
          </cell>
          <cell r="D3718">
            <v>153.37</v>
          </cell>
          <cell r="E3718">
            <v>117.98</v>
          </cell>
        </row>
        <row r="3719">
          <cell r="A3719" t="str">
            <v/>
          </cell>
        </row>
        <row r="3720">
          <cell r="A3720" t="str">
            <v>21.08.080</v>
          </cell>
          <cell r="B3720" t="str">
            <v>ASSENTAMENTO DE TUBOS DE CONCRETO CS-0,90 M DE DIAMETRO, INCLUSIVE O FORNECIMENTO DOS MESMOS E TRANSPORTE.</v>
          </cell>
          <cell r="C3720" t="str">
            <v>m</v>
          </cell>
          <cell r="D3720">
            <v>167.28</v>
          </cell>
          <cell r="E3720">
            <v>128.68</v>
          </cell>
        </row>
        <row r="3721">
          <cell r="A3721" t="str">
            <v/>
          </cell>
        </row>
        <row r="3722">
          <cell r="A3722" t="str">
            <v>21.08.090</v>
          </cell>
          <cell r="B3722" t="str">
            <v>ASSENTAMENTO DE TUBOS DE CONCRETO CS-1,00 M DE DIAMETRO, INCLUSIVE O FORNECIMENTO DOS MESMOS E TRANSPORTE.</v>
          </cell>
          <cell r="C3722" t="str">
            <v>m</v>
          </cell>
          <cell r="D3722">
            <v>240.16</v>
          </cell>
          <cell r="E3722">
            <v>184.74</v>
          </cell>
        </row>
        <row r="3723">
          <cell r="A3723" t="str">
            <v/>
          </cell>
        </row>
        <row r="3724">
          <cell r="A3724" t="str">
            <v>21.08.100</v>
          </cell>
          <cell r="B3724" t="str">
            <v>ASSENTAMENTO DE TUBOS DE CONCRETO CA1-0,60 M DE DIAMETRO, INCLUSIVE O FORNECIMENTO DOS MESMOS E TRANSPORTE.</v>
          </cell>
          <cell r="C3724" t="str">
            <v>m</v>
          </cell>
          <cell r="D3724">
            <v>139.30000000000001</v>
          </cell>
          <cell r="E3724">
            <v>107.16</v>
          </cell>
        </row>
        <row r="3725">
          <cell r="A3725" t="str">
            <v/>
          </cell>
        </row>
        <row r="3726">
          <cell r="A3726" t="str">
            <v>21.08.105</v>
          </cell>
          <cell r="B3726" t="str">
            <v>ASSENTAMENTO DE TUBOS DE CONCRETO CA 2-0,60 M DE DIAMETRO, INCLUSIVE FORNECIMENTO DOS MESMOS E TRANSPORTE.</v>
          </cell>
          <cell r="C3726" t="str">
            <v>m</v>
          </cell>
          <cell r="D3726">
            <v>134.30000000000001</v>
          </cell>
          <cell r="E3726">
            <v>103.31</v>
          </cell>
        </row>
        <row r="3727">
          <cell r="A3727" t="str">
            <v/>
          </cell>
        </row>
        <row r="3728">
          <cell r="A3728" t="str">
            <v>21.08.110</v>
          </cell>
          <cell r="B3728" t="str">
            <v>ASSENTAMENTO DE TUBOS DE CONCRETO CA1-0,70 M DE DIAMETRO, INCLUSIVE O FORNECIMENTO DOS MESMOS E TRANSPORTE.</v>
          </cell>
          <cell r="C3728" t="str">
            <v>m</v>
          </cell>
          <cell r="D3728">
            <v>146.47999999999999</v>
          </cell>
          <cell r="E3728">
            <v>112.68</v>
          </cell>
        </row>
        <row r="3729">
          <cell r="A3729" t="str">
            <v/>
          </cell>
        </row>
        <row r="3730">
          <cell r="A3730" t="str">
            <v>21.08.120</v>
          </cell>
          <cell r="B3730" t="str">
            <v>ASSENTAMENTO DE TUBOS DE CONCRETO CA1-0,80 M DE DIAMETRO, INCLUSIVE O FORNECIMENTO DOS MESMOS E TRANSPORTE.</v>
          </cell>
          <cell r="C3730" t="str">
            <v>m</v>
          </cell>
          <cell r="D3730">
            <v>219.28</v>
          </cell>
          <cell r="E3730">
            <v>168.68</v>
          </cell>
        </row>
        <row r="3731">
          <cell r="A3731" t="str">
            <v/>
          </cell>
        </row>
        <row r="3732">
          <cell r="A3732" t="str">
            <v>21.08.130</v>
          </cell>
          <cell r="B3732" t="str">
            <v>ASSENTAMENTO DE TUBOS DE CONCRETO CA1-0,90 M DE DIAMETRO, INCLUSIVE O FORNECIMENTO DOS MESMOS E TRANSPORTE.</v>
          </cell>
          <cell r="C3732" t="str">
            <v>m</v>
          </cell>
          <cell r="D3732">
            <v>248.79</v>
          </cell>
          <cell r="E3732">
            <v>191.38</v>
          </cell>
        </row>
        <row r="3733">
          <cell r="A3733" t="str">
            <v/>
          </cell>
        </row>
        <row r="3734">
          <cell r="A3734" t="str">
            <v>21.08.140</v>
          </cell>
          <cell r="B3734" t="str">
            <v>ASSENTAMENTO DE TUBOS DE CONCRETO CA1-1,00 M DE DIAMETRO, INCLUSIVE O FORNECIMENTO DOS MESMOS E TRANSPORTE.</v>
          </cell>
          <cell r="C3734" t="str">
            <v>m</v>
          </cell>
          <cell r="D3734">
            <v>302.3</v>
          </cell>
          <cell r="E3734">
            <v>232.54</v>
          </cell>
        </row>
        <row r="3735">
          <cell r="A3735" t="str">
            <v/>
          </cell>
        </row>
        <row r="3736">
          <cell r="A3736" t="str">
            <v>21.08.150</v>
          </cell>
          <cell r="B3736" t="str">
            <v>ASSENTAMENTO DE TUBOS DE CONCRETO CA1-1,10 M DE DIAMETRO,INCLUSIVE O FORNECIMENTO DOS MESMOS E TRANSPORTE.</v>
          </cell>
          <cell r="C3736" t="str">
            <v>m</v>
          </cell>
          <cell r="D3736">
            <v>325.22000000000003</v>
          </cell>
          <cell r="E3736">
            <v>250.17</v>
          </cell>
        </row>
        <row r="3737">
          <cell r="A3737" t="str">
            <v/>
          </cell>
        </row>
        <row r="3738">
          <cell r="A3738" t="str">
            <v>21.08.160</v>
          </cell>
          <cell r="B3738" t="str">
            <v>ASSENTAMENTO DE TUBOS DE CONCRETO CA1-1,20 M DE DIAMETRO,INCLUSIVE O FORNECIMENTO DOS MESMOS E TRANSPORTE.</v>
          </cell>
          <cell r="C3738" t="str">
            <v>m</v>
          </cell>
          <cell r="D3738">
            <v>427.33</v>
          </cell>
          <cell r="E3738">
            <v>328.72</v>
          </cell>
        </row>
        <row r="3739">
          <cell r="A3739" t="str">
            <v/>
          </cell>
        </row>
        <row r="3740">
          <cell r="A3740" t="str">
            <v>21.08.170</v>
          </cell>
          <cell r="B3740" t="str">
            <v>ASSENTAMENTO DE TUBOS DE CONCRETO CA1-1,50 M DE DIAMETRO,INCLUSIVE O FORNECIMENTO DOS MESMOS E TRANSPORTE.</v>
          </cell>
          <cell r="C3740" t="str">
            <v>m</v>
          </cell>
          <cell r="D3740">
            <v>668.49</v>
          </cell>
          <cell r="E3740">
            <v>514.23</v>
          </cell>
        </row>
        <row r="3741">
          <cell r="A3741" t="str">
            <v/>
          </cell>
        </row>
        <row r="3742">
          <cell r="A3742" t="str">
            <v>21.08.180</v>
          </cell>
          <cell r="B3742" t="str">
            <v>ASSENTAMENTO DE TUBOS DE CONCRETO C2-0,20 M DE DIAMETRO, SEM O FORNECIMENTO DOS MESMOS.</v>
          </cell>
          <cell r="C3742" t="str">
            <v>m</v>
          </cell>
          <cell r="D3742">
            <v>7.65</v>
          </cell>
          <cell r="E3742">
            <v>5.89</v>
          </cell>
        </row>
        <row r="3743">
          <cell r="A3743" t="str">
            <v/>
          </cell>
        </row>
        <row r="3744">
          <cell r="A3744" t="str">
            <v>21.08.190</v>
          </cell>
          <cell r="B3744" t="str">
            <v>ASSENTAMENTO DE TUBOS DE CONCRETO C2-0,30 M DE DIAMETRO, SEM O FORNECIMENTO DOS MESMOS.</v>
          </cell>
          <cell r="C3744" t="str">
            <v>m</v>
          </cell>
          <cell r="D3744">
            <v>10.55</v>
          </cell>
          <cell r="E3744">
            <v>8.1199999999999992</v>
          </cell>
        </row>
        <row r="3745">
          <cell r="A3745" t="str">
            <v/>
          </cell>
        </row>
        <row r="3746">
          <cell r="A3746" t="str">
            <v>21.08.200</v>
          </cell>
          <cell r="B3746" t="str">
            <v>ASSENTAMENTO DE TUBOS DE CONCRETO C2-0,40 M DE DIAMETRO, SEM O FORNECIMENTO DOS MESMOS.</v>
          </cell>
          <cell r="C3746" t="str">
            <v>m</v>
          </cell>
          <cell r="D3746">
            <v>13.63</v>
          </cell>
          <cell r="E3746">
            <v>10.49</v>
          </cell>
        </row>
        <row r="3747">
          <cell r="A3747" t="str">
            <v/>
          </cell>
        </row>
        <row r="3748">
          <cell r="A3748" t="str">
            <v>21.08.210</v>
          </cell>
          <cell r="B3748" t="str">
            <v>ASSENTAMENTO DE TUBOS DE CONCRETO C2-0,50 M DE DIAMETRO, SEM O FORNECIMENTO DOS MESMOS.</v>
          </cell>
          <cell r="C3748" t="str">
            <v>m</v>
          </cell>
          <cell r="D3748">
            <v>18.04</v>
          </cell>
          <cell r="E3748">
            <v>13.88</v>
          </cell>
        </row>
        <row r="3749">
          <cell r="A3749" t="str">
            <v/>
          </cell>
        </row>
        <row r="3750">
          <cell r="A3750" t="str">
            <v>21.08.220</v>
          </cell>
          <cell r="B3750" t="str">
            <v>ASSENTAMENTO DE TUBOS DE CONCRETO C2 OU CA1 0,60 M DE DIAMETRO, SEM O FORNECIMENTO DOS MESMOS.</v>
          </cell>
          <cell r="C3750" t="str">
            <v>m</v>
          </cell>
          <cell r="D3750">
            <v>23.28</v>
          </cell>
          <cell r="E3750">
            <v>17.91</v>
          </cell>
        </row>
        <row r="3751">
          <cell r="A3751" t="str">
            <v/>
          </cell>
        </row>
        <row r="3752">
          <cell r="A3752" t="str">
            <v>21.08.230</v>
          </cell>
          <cell r="B3752" t="str">
            <v>ASSENTAMENTO DE TUBOS DE CONCRETO CS OU CA1 0,70 M DE DIAMETRO, SEM O FORNECIMENTO DOS MESMOS.</v>
          </cell>
          <cell r="C3752" t="str">
            <v>m</v>
          </cell>
          <cell r="D3752">
            <v>28</v>
          </cell>
          <cell r="E3752">
            <v>21.54</v>
          </cell>
        </row>
        <row r="3753">
          <cell r="A3753" t="str">
            <v/>
          </cell>
        </row>
        <row r="3754">
          <cell r="A3754" t="str">
            <v>21.08.240</v>
          </cell>
          <cell r="B3754" t="str">
            <v>ASSENTAMENTO DE TUBOS DE CONCRETO CS OU CA1 0,80 M DE DIAMETRO, SEM O FORNECIMENTO DOS MESMOS.</v>
          </cell>
          <cell r="C3754" t="str">
            <v>m</v>
          </cell>
          <cell r="D3754">
            <v>34.22</v>
          </cell>
          <cell r="E3754">
            <v>26.33</v>
          </cell>
        </row>
        <row r="3755">
          <cell r="A3755" t="str">
            <v/>
          </cell>
        </row>
        <row r="3756">
          <cell r="A3756" t="str">
            <v>21.08.250</v>
          </cell>
          <cell r="B3756" t="str">
            <v>ASSENTAMENTO DE TUBOS DE CONCRETO CS OU CA1 0,90 M DE DIAMETRO, SEM O FORNECIMENTO DOS MESMOS.</v>
          </cell>
          <cell r="C3756" t="str">
            <v>m</v>
          </cell>
          <cell r="D3756">
            <v>42.36</v>
          </cell>
          <cell r="E3756">
            <v>32.590000000000003</v>
          </cell>
        </row>
        <row r="3757">
          <cell r="A3757" t="str">
            <v/>
          </cell>
        </row>
        <row r="3758">
          <cell r="A3758" t="str">
            <v>21.08.260</v>
          </cell>
          <cell r="B3758" t="str">
            <v>ASSENTAMENTO DE TUBOS DE CONCRETO CS OU CA1 1,00 M DE DIAMETRO, SEM O FORNECIMENTO DOS MESMOS.</v>
          </cell>
          <cell r="C3758" t="str">
            <v>m</v>
          </cell>
          <cell r="D3758">
            <v>59.08</v>
          </cell>
          <cell r="E3758">
            <v>45.45</v>
          </cell>
        </row>
        <row r="3759">
          <cell r="A3759" t="str">
            <v/>
          </cell>
        </row>
        <row r="3760">
          <cell r="A3760" t="str">
            <v>21.08.270</v>
          </cell>
          <cell r="B3760" t="str">
            <v>ASSENTAMENTO DE TUBOS DE CONCRETO CA1-1,10M DE DIAMETRO, SEM O FORNECIMENTO DOS MESMOS.</v>
          </cell>
          <cell r="C3760" t="str">
            <v>m</v>
          </cell>
          <cell r="D3760">
            <v>68.61</v>
          </cell>
          <cell r="E3760">
            <v>52.78</v>
          </cell>
        </row>
        <row r="3761">
          <cell r="A3761" t="str">
            <v/>
          </cell>
        </row>
        <row r="3762">
          <cell r="A3762" t="str">
            <v>21.08.280</v>
          </cell>
          <cell r="B3762" t="str">
            <v>ASSENTAMENTO DE TUBOS DE CONCRETO CA1-1,20 M DE DIAMETRO, SEM O FORNECIMENTO DOS MESMOS.</v>
          </cell>
          <cell r="C3762" t="str">
            <v>m</v>
          </cell>
          <cell r="D3762">
            <v>84.92</v>
          </cell>
          <cell r="E3762">
            <v>65.33</v>
          </cell>
        </row>
        <row r="3763">
          <cell r="A3763" t="str">
            <v/>
          </cell>
        </row>
        <row r="3764">
          <cell r="A3764" t="str">
            <v>21.08.290</v>
          </cell>
          <cell r="B3764" t="str">
            <v>ASSENTAMENTO DE TUBOS DE CONCRETO CA1-1,50 M DE DIAMETRO, SEM O FORNECIMENTO DOS MESMOS.</v>
          </cell>
          <cell r="C3764" t="str">
            <v>m</v>
          </cell>
          <cell r="D3764">
            <v>120.69</v>
          </cell>
          <cell r="E3764">
            <v>92.84</v>
          </cell>
        </row>
        <row r="3765">
          <cell r="A3765" t="str">
            <v/>
          </cell>
        </row>
        <row r="3766">
          <cell r="A3766" t="str">
            <v>21.08.370</v>
          </cell>
          <cell r="B3766" t="str">
            <v>ASSENTAMENTO DE TUBOS POROSOS DE CONCRETO COM 0,20 M DE DIAMETRO, INCLUSIVE O FORNECIMENTO DOS MESMOS E TRANSPORTE.</v>
          </cell>
          <cell r="C3766" t="str">
            <v>m</v>
          </cell>
          <cell r="D3766">
            <v>31.26</v>
          </cell>
          <cell r="E3766">
            <v>24.05</v>
          </cell>
        </row>
        <row r="3767">
          <cell r="A3767" t="str">
            <v/>
          </cell>
        </row>
        <row r="3768">
          <cell r="A3768" t="str">
            <v>21.09.010</v>
          </cell>
          <cell r="B3768" t="str">
            <v>LIMPEZA DE LINHA D´AGUA, SEM A REMOCAO DO MATERIAL.</v>
          </cell>
          <cell r="C3768" t="str">
            <v>m</v>
          </cell>
          <cell r="D3768">
            <v>0.45</v>
          </cell>
          <cell r="E3768">
            <v>0.35</v>
          </cell>
        </row>
        <row r="3769">
          <cell r="A3769" t="str">
            <v/>
          </cell>
        </row>
        <row r="3770">
          <cell r="A3770" t="str">
            <v>21.09.020</v>
          </cell>
          <cell r="B3770" t="str">
            <v>LIMPEZA DE LINHA D´AGUA, SEM A REMOCAO DO MATERIAL-(SERVICO NOTURNO).</v>
          </cell>
          <cell r="C3770" t="str">
            <v>m</v>
          </cell>
          <cell r="D3770">
            <v>0.54</v>
          </cell>
          <cell r="E3770">
            <v>0.42</v>
          </cell>
        </row>
        <row r="3771">
          <cell r="A3771" t="str">
            <v/>
          </cell>
        </row>
        <row r="3772">
          <cell r="A3772" t="str">
            <v>21.09.030</v>
          </cell>
          <cell r="B3772" t="str">
            <v>LIMPEZA DE CAIXA COLETORA DE 0,30 X 0,90 X 1,00 M.</v>
          </cell>
          <cell r="C3772" t="str">
            <v>Un</v>
          </cell>
          <cell r="D3772">
            <v>5.72</v>
          </cell>
          <cell r="E3772">
            <v>4.4000000000000004</v>
          </cell>
        </row>
        <row r="3773">
          <cell r="A3773" t="str">
            <v/>
          </cell>
        </row>
        <row r="3774">
          <cell r="A3774" t="str">
            <v>21.09.040</v>
          </cell>
          <cell r="B3774" t="str">
            <v>LIMPEZA DE CAIXA COLETORA DE 0,30 X 0,90 X 1,00 M-(SERVICO NOTURNO).</v>
          </cell>
          <cell r="C3774" t="str">
            <v>Un</v>
          </cell>
          <cell r="D3774">
            <v>6.86</v>
          </cell>
          <cell r="E3774">
            <v>5.28</v>
          </cell>
        </row>
        <row r="3775">
          <cell r="A3775" t="str">
            <v/>
          </cell>
        </row>
        <row r="3776">
          <cell r="A3776" t="str">
            <v>21.09.050</v>
          </cell>
          <cell r="B3776" t="str">
            <v>LIMPEZA DE GALERIA DE 0,20 M, 0,30 M E 0,40 M DE DIAMETRO.</v>
          </cell>
          <cell r="C3776" t="str">
            <v>m</v>
          </cell>
          <cell r="D3776">
            <v>12.01</v>
          </cell>
          <cell r="E3776">
            <v>9.24</v>
          </cell>
        </row>
        <row r="3777">
          <cell r="A3777" t="str">
            <v/>
          </cell>
        </row>
        <row r="3778">
          <cell r="A3778" t="str">
            <v>21.09.060</v>
          </cell>
          <cell r="B3778" t="str">
            <v>LIMPEZA DE GALERIA DE 0,20 M, 0,30 M E 0,40 M DE DIAMETRO-(SERVICO NOTURNO).</v>
          </cell>
          <cell r="C3778" t="str">
            <v>m</v>
          </cell>
          <cell r="D3778">
            <v>14.41</v>
          </cell>
          <cell r="E3778">
            <v>11.09</v>
          </cell>
        </row>
        <row r="3779">
          <cell r="A3779" t="str">
            <v/>
          </cell>
        </row>
        <row r="3780">
          <cell r="A3780" t="str">
            <v>21.09.070</v>
          </cell>
          <cell r="B3780" t="str">
            <v>LIMPEZA DE GALERIA DE 0,50 M, 0,60 M E 0,70 M DE DIAMETRO.</v>
          </cell>
          <cell r="C3780" t="str">
            <v>m</v>
          </cell>
          <cell r="D3780">
            <v>14.3</v>
          </cell>
          <cell r="E3780">
            <v>11</v>
          </cell>
        </row>
        <row r="3781">
          <cell r="A3781" t="str">
            <v/>
          </cell>
        </row>
        <row r="3782">
          <cell r="A3782" t="str">
            <v>21.09.080</v>
          </cell>
          <cell r="B3782" t="str">
            <v>LIMPEZA DE GALERIA DE 0,50 M, 0,60 M E 0,70 M DE DIAMETRO-(SERVICO NOTURNO).</v>
          </cell>
          <cell r="C3782" t="str">
            <v>m</v>
          </cell>
          <cell r="D3782">
            <v>17.16</v>
          </cell>
          <cell r="E3782">
            <v>13.2</v>
          </cell>
        </row>
        <row r="3783">
          <cell r="A3783" t="str">
            <v/>
          </cell>
        </row>
        <row r="3784">
          <cell r="A3784" t="str">
            <v>21.09.090</v>
          </cell>
          <cell r="B3784" t="str">
            <v>LIMPEZA DE GALERIA DE 0,80 M, 0,90 M E 1,00 M DE DIAMETRO.</v>
          </cell>
          <cell r="C3784" t="str">
            <v>m</v>
          </cell>
          <cell r="D3784">
            <v>18.87</v>
          </cell>
          <cell r="E3784">
            <v>14.52</v>
          </cell>
        </row>
        <row r="3785">
          <cell r="A3785" t="str">
            <v/>
          </cell>
        </row>
        <row r="3786">
          <cell r="A3786" t="str">
            <v>21.09.100</v>
          </cell>
          <cell r="B3786" t="str">
            <v>LIMPEZA DE GALERIA DE 0,80 M, 0,90 M E 1,00 M DE DIAMETRO-(SERVICO NOTURNO).</v>
          </cell>
          <cell r="C3786" t="str">
            <v>m</v>
          </cell>
          <cell r="D3786">
            <v>22.65</v>
          </cell>
          <cell r="E3786">
            <v>17.43</v>
          </cell>
        </row>
        <row r="3787">
          <cell r="A3787" t="str">
            <v/>
          </cell>
        </row>
        <row r="3788">
          <cell r="A3788" t="str">
            <v>21.09.110</v>
          </cell>
          <cell r="B3788" t="str">
            <v>LIMPEZA DE GALERIA DE 1,10 M E 1,20 M DE DIAMETRO.</v>
          </cell>
          <cell r="C3788" t="str">
            <v>m</v>
          </cell>
          <cell r="D3788">
            <v>22.88</v>
          </cell>
          <cell r="E3788">
            <v>17.600000000000001</v>
          </cell>
        </row>
        <row r="3789">
          <cell r="A3789" t="str">
            <v/>
          </cell>
        </row>
        <row r="3790">
          <cell r="A3790" t="str">
            <v>21.09.120</v>
          </cell>
          <cell r="B3790" t="str">
            <v>LIMPEZA DE GALERIA DE 1,10 M E 1,20 M DE DIAMETRO-(SERVICO NOTURNO).</v>
          </cell>
          <cell r="C3790" t="str">
            <v>m</v>
          </cell>
          <cell r="D3790">
            <v>27.45</v>
          </cell>
          <cell r="E3790">
            <v>21.12</v>
          </cell>
        </row>
        <row r="3791">
          <cell r="A3791" t="str">
            <v/>
          </cell>
        </row>
        <row r="3792">
          <cell r="A3792" t="str">
            <v>21.09.130</v>
          </cell>
          <cell r="B3792" t="str">
            <v>LIMPEZA DE GALERIA DE 1,50 M DE DIAMETRO.</v>
          </cell>
          <cell r="C3792" t="str">
            <v>m</v>
          </cell>
          <cell r="D3792">
            <v>28.61</v>
          </cell>
          <cell r="E3792">
            <v>22.01</v>
          </cell>
        </row>
        <row r="3793">
          <cell r="A3793" t="str">
            <v/>
          </cell>
        </row>
        <row r="3794">
          <cell r="A3794" t="str">
            <v>21.09.140</v>
          </cell>
          <cell r="B3794" t="str">
            <v>LIMPEZA DE GALERIA DE 1,50 M DE DIAMETRO- (SERVICO NOTURNO).</v>
          </cell>
          <cell r="C3794" t="str">
            <v>m</v>
          </cell>
          <cell r="D3794">
            <v>34.33</v>
          </cell>
          <cell r="E3794">
            <v>26.41</v>
          </cell>
        </row>
        <row r="3795">
          <cell r="A3795" t="str">
            <v/>
          </cell>
        </row>
        <row r="3796">
          <cell r="A3796" t="str">
            <v>21.09.150</v>
          </cell>
          <cell r="B3796" t="str">
            <v>LIMPEZA DE MANILHA DE 4 POL., 6 POL. E 8 POL. DE DIAMETRO.</v>
          </cell>
          <cell r="C3796" t="str">
            <v>m</v>
          </cell>
          <cell r="D3796">
            <v>9.7200000000000006</v>
          </cell>
          <cell r="E3796">
            <v>7.48</v>
          </cell>
        </row>
        <row r="3797">
          <cell r="A3797" t="str">
            <v/>
          </cell>
        </row>
        <row r="3798">
          <cell r="A3798" t="str">
            <v>21.09.160</v>
          </cell>
          <cell r="B3798" t="str">
            <v>LIMPEZA DE MANILHA DE 4 POL., 6 POL. E 8 POL. DE DIAMETRO-(SERVICO NOTURNO).</v>
          </cell>
          <cell r="C3798" t="str">
            <v>m</v>
          </cell>
          <cell r="D3798">
            <v>11.67</v>
          </cell>
          <cell r="E3798">
            <v>8.98</v>
          </cell>
        </row>
        <row r="3799">
          <cell r="A3799" t="str">
            <v/>
          </cell>
        </row>
        <row r="3800">
          <cell r="A3800" t="str">
            <v>21.09.170</v>
          </cell>
          <cell r="B3800" t="str">
            <v>RETIRADA DE BARONESAS DE CANAIS.</v>
          </cell>
          <cell r="C3800" t="str">
            <v>m2</v>
          </cell>
          <cell r="D3800">
            <v>1.4</v>
          </cell>
          <cell r="E3800">
            <v>1.08</v>
          </cell>
        </row>
        <row r="3801">
          <cell r="A3801" t="str">
            <v/>
          </cell>
        </row>
        <row r="3802">
          <cell r="A3802" t="str">
            <v>21.09.180</v>
          </cell>
          <cell r="B3802" t="str">
            <v>HORA-HOMEM PARA LIMPEZA DE CANAIS E GALERIAS, INCLUINDO INSALUBRIDADE, EQUIPAMENTOS E FARDAMENTO.</v>
          </cell>
          <cell r="C3802" t="str">
            <v>H</v>
          </cell>
          <cell r="D3802">
            <v>9.25</v>
          </cell>
          <cell r="E3802">
            <v>7.12</v>
          </cell>
        </row>
        <row r="3803">
          <cell r="A3803" t="str">
            <v/>
          </cell>
        </row>
        <row r="3804">
          <cell r="A3804" t="str">
            <v>21.09.190</v>
          </cell>
          <cell r="B3804" t="str">
            <v>FORNECIMENTO DE FARDAMENTO COMPOSTO DE DUAS CAMISETAS COM A LOGOMARCA DA "OBRAS RECIFE" , UMA BERMUDA DE BRIM E UM PAR DE BOTAS.</v>
          </cell>
          <cell r="C3804" t="str">
            <v>Un</v>
          </cell>
          <cell r="D3804">
            <v>115.55</v>
          </cell>
          <cell r="E3804">
            <v>88.89</v>
          </cell>
        </row>
        <row r="3805">
          <cell r="A3805" t="str">
            <v/>
          </cell>
        </row>
        <row r="3806">
          <cell r="A3806" t="str">
            <v>21.09.300</v>
          </cell>
          <cell r="B3806" t="str">
            <v>LIMP.MANUAL DE CANAL OU CANALETA,ABERTA OU C/ TAMPA MOVEL,PROFUND.ATE 1,50M EM LOCAIS PROX. DE ENCOSTAS DE MORROS,PLANICIES OU ALAGADOS , C/ TRANSP. MAT. RETIRADO EM CARRO DE MAO ATE 100M DIST. E CARGA EM CACAMBA ESTAC. E/OU CAM BASC.INC. M.O. C/ INSAL.,</v>
          </cell>
          <cell r="C3806" t="str">
            <v>m3</v>
          </cell>
          <cell r="D3806">
            <v>33.96</v>
          </cell>
          <cell r="E3806">
            <v>26.13</v>
          </cell>
        </row>
        <row r="3807">
          <cell r="A3807" t="str">
            <v/>
          </cell>
        </row>
        <row r="3808">
          <cell r="A3808" t="str">
            <v>21.09.310</v>
          </cell>
          <cell r="B3808" t="str">
            <v>LIMP.MANUAL DE CANAL OU CANALETA,ABERTA OU C/ TAMPA MOVEL,PROF. ACIMA 1,50M EM LOCAIS PROX. DE ENCOSTAS DE MORROS,PLANICIES OU ALAGADOS , C/ TRANSP. MAT. RETIRADO EM CARRO DE MAO ATE 100M DIST. E CARGA EM CACAMBA ESTAC. E/OU CAM BASC.INC. M.O. C/ INSAL.,</v>
          </cell>
          <cell r="C3808" t="str">
            <v>m3</v>
          </cell>
          <cell r="D3808">
            <v>45.26</v>
          </cell>
          <cell r="E3808">
            <v>34.82</v>
          </cell>
        </row>
        <row r="3809">
          <cell r="A3809" t="str">
            <v/>
          </cell>
        </row>
        <row r="3810">
          <cell r="A3810" t="str">
            <v>21.09.320</v>
          </cell>
          <cell r="B3810" t="str">
            <v>LIMPEZA MANUAL DE GALERIA COM DIAMETRO ATE 1,50M COM TRANSPORTE DO MATERIAL RETIRADO COM CARRO DE MAO ATE 100M DE DISTANCIA E CARGA EM CACAMBA ESTACIONARIA E/OU CAMINHAO BASCULANTE INCLUSIVE MAO DE OBRA COM INSALUBRIDADE, EQUIPAMENTOS E FARDAMENTO.</v>
          </cell>
          <cell r="C3810" t="str">
            <v>m3</v>
          </cell>
          <cell r="D3810">
            <v>130.32</v>
          </cell>
          <cell r="E3810">
            <v>100.25</v>
          </cell>
        </row>
        <row r="3811">
          <cell r="A3811" t="str">
            <v/>
          </cell>
        </row>
        <row r="3812">
          <cell r="A3812" t="str">
            <v>21.10.010</v>
          </cell>
          <cell r="B3812" t="str">
            <v>REVESTIMENTO COM PEDRAS GRANITICAS DE DIMENSOES MEDIAS 0,45 X 0,45 X 0,05 M E COM UMA SUPERFICIE PLANA (NAO TRABALHADA),ASSENTADAS E REJUNTADAS C/ ARGAMASSA DE CIMENTO E AREIA 1 3.</v>
          </cell>
          <cell r="C3812" t="str">
            <v>m2</v>
          </cell>
          <cell r="D3812">
            <v>65.63</v>
          </cell>
          <cell r="E3812">
            <v>50.49</v>
          </cell>
        </row>
        <row r="3813">
          <cell r="A3813" t="str">
            <v/>
          </cell>
        </row>
        <row r="3814">
          <cell r="A3814" t="str">
            <v>21.10.020</v>
          </cell>
          <cell r="B3814" t="str">
            <v>REVESTIMENTO COM PEDRAS GRANITICAS DE DIMENSOES MEDIAS 0,45 X 0,45 X 0,05 M E COM UMA SUPERFICIE PLANA (NAO TRABALHADA),ASSENTADAS E REJUNTADAS C/ ARGAMASSA DE CIMENTO E AREIA 1 3 - SEM O FORNECIMENTO DAS PEDRAS.</v>
          </cell>
          <cell r="C3814" t="str">
            <v>m2</v>
          </cell>
          <cell r="D3814">
            <v>42.23</v>
          </cell>
          <cell r="E3814">
            <v>32.49</v>
          </cell>
        </row>
        <row r="3815">
          <cell r="A3815" t="str">
            <v/>
          </cell>
        </row>
        <row r="3816">
          <cell r="A3816" t="str">
            <v>21.10.026</v>
          </cell>
          <cell r="B3816" t="str">
            <v>EXECUCAO DE CAMADA DRENANTE COM BRITA 19MM, INCLUSIVE O FORNECIMENTO DA MESMA</v>
          </cell>
          <cell r="C3816" t="str">
            <v>m3</v>
          </cell>
          <cell r="D3816">
            <v>78.290000000000006</v>
          </cell>
          <cell r="E3816">
            <v>60.23</v>
          </cell>
        </row>
        <row r="3817">
          <cell r="A3817" t="str">
            <v/>
          </cell>
        </row>
        <row r="3818">
          <cell r="A3818" t="str">
            <v>21.10.028</v>
          </cell>
          <cell r="B3818" t="str">
            <v>EXECUCAO DE CAMADA DRENANTE COM BRITA 25MM, INCLUSIVE O FORNECIMENTO DA MESMA.</v>
          </cell>
          <cell r="C3818" t="str">
            <v>m3</v>
          </cell>
          <cell r="D3818">
            <v>78.290000000000006</v>
          </cell>
          <cell r="E3818">
            <v>60.23</v>
          </cell>
        </row>
        <row r="3819">
          <cell r="A3819" t="str">
            <v/>
          </cell>
        </row>
        <row r="3820">
          <cell r="A3820" t="str">
            <v>21.10.030</v>
          </cell>
          <cell r="B3820" t="str">
            <v>EXECUCAO DE CAMADA DRENANTE COM BRITA 38MM, INCLUSIVE O FORNECIMENTO DA MESMA.</v>
          </cell>
          <cell r="C3820" t="str">
            <v>m3</v>
          </cell>
          <cell r="D3820">
            <v>78.290000000000006</v>
          </cell>
          <cell r="E3820">
            <v>60.23</v>
          </cell>
        </row>
        <row r="3821">
          <cell r="A3821" t="str">
            <v/>
          </cell>
        </row>
        <row r="3822">
          <cell r="A3822" t="str">
            <v>21.10.035</v>
          </cell>
          <cell r="B3822" t="str">
            <v>FORNECIMENTO DE GEOTEXTIL TIPO BIDIM OP 30 OU SIMILAR COMO FILTRO EM SUBSTITUICAO A TRANSICAO GRANULOMETRICA EM ATERROS, GABIOES, ENROCAMENTO, RIP-RAPS, CONTENCOES, PROTECAO A EROSAO E ETC, INCLUSIVE APLICACAO.</v>
          </cell>
          <cell r="C3822" t="str">
            <v>m2</v>
          </cell>
          <cell r="D3822">
            <v>6.47</v>
          </cell>
          <cell r="E3822">
            <v>4.9800000000000004</v>
          </cell>
        </row>
        <row r="3823">
          <cell r="A3823" t="str">
            <v/>
          </cell>
        </row>
        <row r="3824">
          <cell r="A3824" t="str">
            <v>21.10.040</v>
          </cell>
          <cell r="B3824" t="str">
            <v>COLOCACAO DE DRENOS OU BARBACANS DE PVC COM DIAMETRO DE 110 MM, INCLUSIVE GEOTEXTIL, (NAO INCLUI A CAMADA DRENANTE DE BRITA).</v>
          </cell>
          <cell r="C3824" t="str">
            <v>m</v>
          </cell>
          <cell r="D3824">
            <v>51.57</v>
          </cell>
          <cell r="E3824">
            <v>39.67</v>
          </cell>
        </row>
        <row r="3825">
          <cell r="A3825" t="str">
            <v/>
          </cell>
        </row>
        <row r="3826">
          <cell r="A3826" t="str">
            <v>21.10.050</v>
          </cell>
          <cell r="B3826" t="str">
            <v>FORNECIMENTO E COLOCAÇÃO DE LONA PLÁSTICA DE 150 MICRA EM VALA DE INFILTRAÇÃO.</v>
          </cell>
          <cell r="C3826" t="str">
            <v>m2</v>
          </cell>
          <cell r="D3826">
            <v>1.1000000000000001</v>
          </cell>
          <cell r="E3826">
            <v>0.85</v>
          </cell>
        </row>
        <row r="3827">
          <cell r="A3827" t="str">
            <v/>
          </cell>
        </row>
        <row r="3828">
          <cell r="A3828" t="str">
            <v>21.11.010</v>
          </cell>
          <cell r="B3828" t="str">
            <v>COLOCACAO DE CALHA DE CONCRETO DE 0,30 M DE DIAMETRO, INCLUINDO CORTE DO TUBO, ESCAVACAO ATE 1,50M DE PROFUNDIDADE,REATERRO COMPACTADO E FORNECIMENTO DA MESMA.</v>
          </cell>
          <cell r="C3828" t="str">
            <v>Un</v>
          </cell>
          <cell r="D3828">
            <v>76.150000000000006</v>
          </cell>
          <cell r="E3828">
            <v>58.58</v>
          </cell>
        </row>
        <row r="3829">
          <cell r="A3829" t="str">
            <v/>
          </cell>
        </row>
        <row r="3830">
          <cell r="A3830" t="str">
            <v>21.11.020</v>
          </cell>
          <cell r="B3830" t="str">
            <v>COLOCACAO DE CALHA DE CONCRETO DE 0,30 M DE DIAMETRO, INCLUINDO CORTE DO TUBO, ESCAVACAO ATE 1,50M DE PROFUNDIDADE,REATERRO COMPACTADO.</v>
          </cell>
          <cell r="C3830" t="str">
            <v>Un</v>
          </cell>
          <cell r="D3830">
            <v>63.8</v>
          </cell>
          <cell r="E3830">
            <v>49.08</v>
          </cell>
        </row>
        <row r="3831">
          <cell r="A3831" t="str">
            <v/>
          </cell>
        </row>
        <row r="3832">
          <cell r="A3832" t="str">
            <v>21.11.030</v>
          </cell>
          <cell r="B3832" t="str">
            <v>COLOCACAO DE CALHA DE CONCRETO DE 0,40 M DE DIAMETRO, INCLUINDO CORTE DO TUBO, ESCAVACAO ATE 1,50M DE PROFUNDIDADE,REATERRO COMPACTADO E FORNECIMENTO DA MESMA.</v>
          </cell>
          <cell r="C3832" t="str">
            <v>Un</v>
          </cell>
          <cell r="D3832">
            <v>101.29</v>
          </cell>
          <cell r="E3832">
            <v>77.92</v>
          </cell>
        </row>
        <row r="3833">
          <cell r="A3833" t="str">
            <v/>
          </cell>
        </row>
        <row r="3834">
          <cell r="A3834" t="str">
            <v>21.11.040</v>
          </cell>
          <cell r="B3834" t="str">
            <v>COLOCACAO DE CALHA DE CONCRETO DE 0,40 M DE DIAMETRO, INCLUINDO CORTE DO TUBO, ESCAVACAO ATE 1,50M DE PROFUNDIDADE,REATERRO COMPACTADO.</v>
          </cell>
          <cell r="C3834" t="str">
            <v>Un</v>
          </cell>
          <cell r="D3834">
            <v>81.790000000000006</v>
          </cell>
          <cell r="E3834">
            <v>62.92</v>
          </cell>
        </row>
        <row r="3835">
          <cell r="A3835" t="str">
            <v/>
          </cell>
        </row>
        <row r="3836">
          <cell r="A3836" t="str">
            <v>21.11.050</v>
          </cell>
          <cell r="B3836" t="str">
            <v>COLOCACAO DE CALHA DE CONCRETO DE 0,60 M DE DIAMETRO, INCLUINDO CORTE DO TUBO, ESCAVACAO ATE 1,50M DE PROFUNDIDADE,REATERRO COMPACTADO E FORNECIMENTO DA MESMA.</v>
          </cell>
          <cell r="C3836" t="str">
            <v>Un</v>
          </cell>
          <cell r="D3836">
            <v>167.11</v>
          </cell>
          <cell r="E3836">
            <v>128.55000000000001</v>
          </cell>
        </row>
        <row r="3837">
          <cell r="A3837" t="str">
            <v/>
          </cell>
        </row>
        <row r="3838">
          <cell r="A3838" t="str">
            <v>21.11.060</v>
          </cell>
          <cell r="B3838" t="str">
            <v>COLOCACAO DE CALHA DE CONCRETO DE 0,60 M DE DIAMETRO, INCLUINDO CORTE DO TUBO, ESCAVACAO ATE 1,50M DE PROFUNDIDADE,REATERRO COMPACTADO.</v>
          </cell>
          <cell r="C3838" t="str">
            <v>Un</v>
          </cell>
          <cell r="D3838">
            <v>121.16</v>
          </cell>
          <cell r="E3838">
            <v>93.2</v>
          </cell>
        </row>
        <row r="3839">
          <cell r="A3839" t="str">
            <v/>
          </cell>
        </row>
        <row r="3840">
          <cell r="A3840" t="str">
            <v>21.12.010</v>
          </cell>
          <cell r="B3840" t="str">
            <v>ARRANCAMENTO DE TUBOS DE GALERIA DE DIAMETRO 0,20 M, INCLUSIVE ESCAVACAO.</v>
          </cell>
          <cell r="C3840" t="str">
            <v>m</v>
          </cell>
          <cell r="D3840">
            <v>13.24</v>
          </cell>
          <cell r="E3840">
            <v>10.19</v>
          </cell>
        </row>
        <row r="3841">
          <cell r="A3841" t="str">
            <v/>
          </cell>
        </row>
        <row r="3842">
          <cell r="A3842" t="str">
            <v>21.12.020</v>
          </cell>
          <cell r="B3842" t="str">
            <v>ARRANCAMENTO DE TUBOS DE GALERIA DE DIAMETRO 0,30 M, INCLUSIVE ESCAVACAO.</v>
          </cell>
          <cell r="C3842" t="str">
            <v>m</v>
          </cell>
          <cell r="D3842">
            <v>19.170000000000002</v>
          </cell>
          <cell r="E3842">
            <v>14.75</v>
          </cell>
        </row>
        <row r="3843">
          <cell r="A3843" t="str">
            <v/>
          </cell>
        </row>
        <row r="3844">
          <cell r="A3844" t="str">
            <v>21.12.030</v>
          </cell>
          <cell r="B3844" t="str">
            <v>ARRANCAMENTO DE TUBOS DE GALERIA DE DIAMETRO 0,40 M, INCLUSIVE ESCAVACAO.</v>
          </cell>
          <cell r="C3844" t="str">
            <v>m</v>
          </cell>
          <cell r="D3844">
            <v>23.8</v>
          </cell>
          <cell r="E3844">
            <v>18.309999999999999</v>
          </cell>
        </row>
        <row r="3845">
          <cell r="A3845" t="str">
            <v/>
          </cell>
        </row>
        <row r="3846">
          <cell r="A3846" t="str">
            <v>21.12.040</v>
          </cell>
          <cell r="B3846" t="str">
            <v>ARRANCAMENTO DE TUBOS DE GALERIA DE DIAMETRO 0,50 M, INCLUSIVE ESCAVACAO.</v>
          </cell>
          <cell r="C3846" t="str">
            <v>m</v>
          </cell>
          <cell r="D3846">
            <v>31.08</v>
          </cell>
          <cell r="E3846">
            <v>23.91</v>
          </cell>
        </row>
        <row r="3847">
          <cell r="A3847" t="str">
            <v/>
          </cell>
        </row>
        <row r="3848">
          <cell r="A3848" t="str">
            <v>21.12.050</v>
          </cell>
          <cell r="B3848" t="str">
            <v>ARRANCAMENTO DE TUBOS DE GALERIA DE DIAMETRO 0,60 M, INCLUSIVE ESCAVACAO.</v>
          </cell>
          <cell r="C3848" t="str">
            <v>m</v>
          </cell>
          <cell r="D3848">
            <v>39.450000000000003</v>
          </cell>
          <cell r="E3848">
            <v>30.35</v>
          </cell>
        </row>
        <row r="3849">
          <cell r="A3849" t="str">
            <v/>
          </cell>
        </row>
        <row r="3850">
          <cell r="A3850" t="str">
            <v>21.12.060</v>
          </cell>
          <cell r="B3850" t="str">
            <v>ARRANCAMENTO DE TUBOS DE GALERIA DE DIAMETRO 0,70 M, INCLUSIVE ESCAVACAO.</v>
          </cell>
          <cell r="C3850" t="str">
            <v>m</v>
          </cell>
          <cell r="D3850">
            <v>46.81</v>
          </cell>
          <cell r="E3850">
            <v>36.01</v>
          </cell>
        </row>
        <row r="3851">
          <cell r="A3851" t="str">
            <v/>
          </cell>
        </row>
        <row r="3852">
          <cell r="A3852" t="str">
            <v>21.12.070</v>
          </cell>
          <cell r="B3852" t="str">
            <v>ARRANCAMENTO DE TUBOS DE GALERIA DE DIAMETRO 0,80 M, INCLUSIVE ESCAVACAO.</v>
          </cell>
          <cell r="C3852" t="str">
            <v>m</v>
          </cell>
          <cell r="D3852">
            <v>56.25</v>
          </cell>
          <cell r="E3852">
            <v>43.27</v>
          </cell>
        </row>
        <row r="3853">
          <cell r="A3853" t="str">
            <v/>
          </cell>
        </row>
        <row r="3854">
          <cell r="A3854" t="str">
            <v>21.12.080</v>
          </cell>
          <cell r="B3854" t="str">
            <v>ARRANCAMENTO DE TUBOS DE GALERIA DE DIAMETRO 0,90 M, INCLUSIVE ESCAVACAO.</v>
          </cell>
          <cell r="C3854" t="str">
            <v>m</v>
          </cell>
          <cell r="D3854">
            <v>68.7</v>
          </cell>
          <cell r="E3854">
            <v>52.85</v>
          </cell>
        </row>
        <row r="3855">
          <cell r="A3855" t="str">
            <v/>
          </cell>
        </row>
        <row r="3856">
          <cell r="A3856" t="str">
            <v>21.12.090</v>
          </cell>
          <cell r="B3856" t="str">
            <v>ARRANCAMENTO DE TUBOS DE GALERIA DE DIAMETRO 1,00 M, INCLUSIVE ESCAVACAO.</v>
          </cell>
          <cell r="C3856" t="str">
            <v>m</v>
          </cell>
          <cell r="D3856">
            <v>92.58</v>
          </cell>
          <cell r="E3856">
            <v>71.22</v>
          </cell>
        </row>
        <row r="3857">
          <cell r="A3857" t="str">
            <v/>
          </cell>
        </row>
        <row r="3858">
          <cell r="A3858" t="str">
            <v>21.13.010</v>
          </cell>
          <cell r="B3858" t="str">
            <v>CONSTRUCAO DE CALHA PRE-MOLDADA DE CONCRETO, DIAM. 30 CM, INCLUSIVE ESCAVACAO, REMOCAO, COLCHAO DE AREIA E REJUNTE COM ARGAMASSA DE CIMENTO E AREIA NO TRACO 1:4.</v>
          </cell>
          <cell r="C3858" t="str">
            <v>m</v>
          </cell>
          <cell r="D3858">
            <v>19.07</v>
          </cell>
          <cell r="E3858">
            <v>14.67</v>
          </cell>
        </row>
        <row r="3859">
          <cell r="A3859" t="str">
            <v/>
          </cell>
        </row>
        <row r="3860">
          <cell r="A3860" t="str">
            <v>21.13.020</v>
          </cell>
          <cell r="B3860" t="str">
            <v>CONSTRUCAO DE CALHA PRE-MOLDADA DE CONCRETO, DIAM. 40 CM, INCLUSIVE ESCAVACAO , REMOCAO , COLCHAO DE AREIA E REJUNTE COM ARGAMASSA DE CIMENTO E AREIA NO TRACO 1:4.</v>
          </cell>
          <cell r="C3860" t="str">
            <v>m</v>
          </cell>
          <cell r="D3860">
            <v>29.86</v>
          </cell>
          <cell r="E3860">
            <v>22.97</v>
          </cell>
        </row>
        <row r="3861">
          <cell r="A3861" t="str">
            <v/>
          </cell>
        </row>
        <row r="3862">
          <cell r="A3862" t="str">
            <v>21.13.030</v>
          </cell>
          <cell r="B3862" t="str">
            <v>CONSTRUCAO DE CALHA PRE-MOLDADA DE CONCRETO, DIAM. 50 CM, INCLUSIVE ESCAVACAO , REMOCAO , COLCHAO DE AREIA E REJUNTE COM ARGAMASSA DE CIMENTO E AREIA NO TRACO 1:4.</v>
          </cell>
          <cell r="C3862" t="str">
            <v>m</v>
          </cell>
          <cell r="D3862">
            <v>41.02</v>
          </cell>
          <cell r="E3862">
            <v>31.56</v>
          </cell>
        </row>
        <row r="3863">
          <cell r="A3863" t="str">
            <v/>
          </cell>
        </row>
        <row r="3864">
          <cell r="A3864" t="str">
            <v>21.13.040</v>
          </cell>
          <cell r="B3864" t="str">
            <v>CONSTRUCAO DE CALHA PRE-MOLDADA DE CONCRETO, DIAM. 60 CM, INCLUSIVE ESCAVACAO , REMOCAO , COLCHAO DE AREIA E REJUNTE COM ARGAMASSA DE CIMENTO E AREIA NO TRACO 1:4.</v>
          </cell>
          <cell r="C3864" t="str">
            <v>m</v>
          </cell>
          <cell r="D3864">
            <v>66.27</v>
          </cell>
          <cell r="E3864">
            <v>50.98</v>
          </cell>
        </row>
        <row r="3865">
          <cell r="A3865" t="str">
            <v/>
          </cell>
        </row>
        <row r="3866">
          <cell r="A3866" t="str">
            <v>21.13.050</v>
          </cell>
          <cell r="B3866" t="str">
            <v>CONSTRUCAO DE CALHA PRE-MOLDADA DE CONCRETO, DIAM. 80 CM, INCLUSIVE ESCAVACAO , REMOCAO , COLCHAO DE AREIA E REJUNTE COM ARGAMASSA DE CIMENTO E AREIA NO TRACO 1:4.</v>
          </cell>
          <cell r="C3866" t="str">
            <v>m</v>
          </cell>
          <cell r="D3866">
            <v>95.81</v>
          </cell>
          <cell r="E3866">
            <v>73.7</v>
          </cell>
        </row>
        <row r="3867">
          <cell r="A3867" t="str">
            <v/>
          </cell>
        </row>
        <row r="3868">
          <cell r="A3868" t="str">
            <v>21.14.010</v>
          </cell>
          <cell r="B3868" t="str">
            <v>RECUPERACAO DE ABATIMENTO EM PAVIMENTACAO COM DIMENSOES DE (1,0X1,0X1,0)M.</v>
          </cell>
          <cell r="C3868" t="str">
            <v>UD</v>
          </cell>
          <cell r="D3868">
            <v>250.93</v>
          </cell>
          <cell r="E3868">
            <v>193.03</v>
          </cell>
        </row>
        <row r="3869">
          <cell r="A3869" t="str">
            <v/>
          </cell>
        </row>
        <row r="3870">
          <cell r="A3870" t="str">
            <v>21.14.020</v>
          </cell>
          <cell r="B3870" t="str">
            <v>RECUPERACAO DE ABATIMENTO EM PAVIMENTACAO COM DIMENSOES DE (2,0X1,5X1,5)M, INCLUSIVE COM SUBSTITUICAO DE DOIS TUBOS DE 0,60M DE DIAMETRO.</v>
          </cell>
          <cell r="C3870" t="str">
            <v>UD</v>
          </cell>
          <cell r="D3870">
            <v>849.35</v>
          </cell>
          <cell r="E3870">
            <v>653.35</v>
          </cell>
        </row>
        <row r="3871">
          <cell r="A3871" t="str">
            <v/>
          </cell>
        </row>
        <row r="3872">
          <cell r="A3872" t="str">
            <v>21.14.030</v>
          </cell>
          <cell r="B3872" t="str">
            <v>RECUPERACAO DE ABATIMENTO EM PAVIMENTACAO COM DIMENSOES DE (1,5X1,5X1,5)M.</v>
          </cell>
          <cell r="C3872" t="str">
            <v>UD</v>
          </cell>
          <cell r="D3872">
            <v>514.99</v>
          </cell>
          <cell r="E3872">
            <v>396.15</v>
          </cell>
        </row>
        <row r="3873">
          <cell r="A3873" t="str">
            <v/>
          </cell>
        </row>
        <row r="3874">
          <cell r="A3874" t="str">
            <v>21.15.001</v>
          </cell>
          <cell r="B3874" t="str">
            <v>MOBILIZAÇÃO E INSTALAÇÃO DE CONJUNTO COM ATÉ 50 PONTEIRAS FILTRANTES E BOMBAS DE SUCÇÃO PARA REBAIXAMENTO DE LENÇOL FREÁTICO ATÉ 5,00M DE PROFUNDIDADE.</v>
          </cell>
          <cell r="C3874" t="str">
            <v>Cj</v>
          </cell>
          <cell r="D3874">
            <v>1040</v>
          </cell>
          <cell r="E3874">
            <v>800</v>
          </cell>
        </row>
        <row r="3875">
          <cell r="A3875" t="str">
            <v/>
          </cell>
        </row>
        <row r="3876">
          <cell r="A3876" t="str">
            <v>21.15.002</v>
          </cell>
          <cell r="B3876" t="str">
            <v>OPERAÇÃO DE CONJUNTO COM ATÉ 50 PONTEIRAS FILTRANTES E BOMBAS DE SUCÇÃO PARA REBAIXAMENTO DE LENÇOL FRÉTICO ATÉ 5M DE PROFUNDIDADE.</v>
          </cell>
          <cell r="C3876" t="str">
            <v>Dia</v>
          </cell>
          <cell r="D3876">
            <v>136.5</v>
          </cell>
          <cell r="E3876">
            <v>105</v>
          </cell>
        </row>
        <row r="3877">
          <cell r="A3877" t="str">
            <v/>
          </cell>
        </row>
        <row r="3878">
          <cell r="A3878" t="str">
            <v>22.00.000</v>
          </cell>
          <cell r="B3878" t="str">
            <v>DETALHES DA SEDUC</v>
          </cell>
        </row>
        <row r="3879">
          <cell r="A3879" t="str">
            <v/>
          </cell>
        </row>
        <row r="3880">
          <cell r="A3880" t="str">
            <v>22.03.030</v>
          </cell>
          <cell r="B3880" t="str">
            <v>DET.44 - FORN. E INST. DE CORRIMÃO EM TUBO DE FERRO GALVANIZADO DE 1.1/2" (DUPLO) E MONTANTES EM TUBOS DE FERRO GALVANIZADO DE 2" COM ESPAÇAMENTO ENTRE OS MONTANTES DE 1,50M COM ALTURA TOTAL LIVRE DE 0,75M. SEM PINTURA.</v>
          </cell>
          <cell r="C3880" t="str">
            <v>m</v>
          </cell>
          <cell r="D3880">
            <v>157.80000000000001</v>
          </cell>
          <cell r="E3880">
            <v>121.39</v>
          </cell>
        </row>
        <row r="3881">
          <cell r="A3881" t="str">
            <v/>
          </cell>
        </row>
        <row r="3882">
          <cell r="A3882" t="str">
            <v>22.10.012</v>
          </cell>
          <cell r="B3882" t="str">
            <v>DET 01-A e B - FORNECIMENTO E COLOCAÇÃO DE PLACA INDICATIVA (2,50X0,60X0,05)M COM O NOME DA ESCOLA EM CONCRETO ARMADO INCLUSIVE ABERTURA DE LETREIRO COM PINTURA</v>
          </cell>
          <cell r="C3882" t="str">
            <v>Un</v>
          </cell>
          <cell r="D3882">
            <v>343.05</v>
          </cell>
          <cell r="E3882">
            <v>263.89</v>
          </cell>
        </row>
        <row r="3883">
          <cell r="A3883" t="str">
            <v/>
          </cell>
        </row>
        <row r="3884">
          <cell r="A3884" t="str">
            <v>22.10.015</v>
          </cell>
          <cell r="B3884" t="str">
            <v>DET 01-B- FORNEC. E INST.DE GRADIL DO PÓRTICO,EM MONTANTES DE CANTONEIRAS VERT."L" DE 11/2"X1/4" FORMANDO SEÇÃO QUADRADA A  CADA 1,00M,BARRA CHATA DE FERRO 1"X3/16" EM "X" E DEMAIS BARRAS CHATAS DE FERRO DE 1"X1/4",CHUMBADO C/ ARG. DE CIMENTO E AREIA TRAÇ</v>
          </cell>
          <cell r="C3884" t="str">
            <v>m2</v>
          </cell>
          <cell r="D3884">
            <v>227.77</v>
          </cell>
          <cell r="E3884">
            <v>175.21</v>
          </cell>
        </row>
        <row r="3885">
          <cell r="A3885" t="str">
            <v/>
          </cell>
        </row>
        <row r="3886">
          <cell r="A3886" t="str">
            <v>22.10.016</v>
          </cell>
          <cell r="B3886" t="str">
            <v>DET 01 B- FORN.E INST.DE PORTÃO PÓRTICO,EM MONTANTES DE CANTON. VERT."L" DE 11/2"X1/4" FORMANDO QUADRADOS A  CADA 1,50M,BARRA CHATA DE FERRO 1"X3/16" EM "X" E DEMAIS BARRAS CHATAS DE FERRO DE 1"X1/4",INC.FECHAD.DOBRAD.E FECHO CREMONA,CHUMBADO COM ARG. C:A</v>
          </cell>
          <cell r="C3886" t="str">
            <v>m2</v>
          </cell>
          <cell r="D3886">
            <v>253.77</v>
          </cell>
          <cell r="E3886">
            <v>195.21</v>
          </cell>
        </row>
        <row r="3887">
          <cell r="A3887" t="str">
            <v/>
          </cell>
        </row>
        <row r="3888">
          <cell r="A3888" t="str">
            <v>22.10.020</v>
          </cell>
          <cell r="B3888" t="str">
            <v>DET 02-A- BANCO E BANCADA EM CONCRETO ARMADO ENVERNIZADO NO RECREIO COBERTO, ENGASTADO ENTRE PILARES,INCLUSIVE PILARETES DE APOIO EM CONCRETO APARENTE PINTADO COM TINTA A ÓLEO, EMBASAMENTO DE ALVENARIA DE 1 1/2VEZ SOBRE CONCRETO MAGRO.</v>
          </cell>
          <cell r="C3888" t="str">
            <v>m</v>
          </cell>
          <cell r="D3888">
            <v>94.21</v>
          </cell>
          <cell r="E3888">
            <v>72.47</v>
          </cell>
        </row>
        <row r="3889">
          <cell r="A3889" t="str">
            <v/>
          </cell>
        </row>
        <row r="3890">
          <cell r="A3890" t="str">
            <v>22.10.025</v>
          </cell>
          <cell r="B3890" t="str">
            <v>DET 02-B- BANCADA PARA DEFICIENTE EM CONCRETO APARENTE ENVERNIZADO NO RECREIO COBERTO, ENGASTADA ENTRE PILARES EXISTENTES, INCLUSIVE PILARETE DE APOIO EM CONCRETO APARENTE PINTADO COM TINTA A ÓLEO, EMBASAMENTO DE ALVENARIA DE 1 1/2VEZ SOBRE CONCRETO MAGRO</v>
          </cell>
          <cell r="C3890" t="str">
            <v>m</v>
          </cell>
          <cell r="D3890">
            <v>47.08</v>
          </cell>
          <cell r="E3890">
            <v>36.22</v>
          </cell>
        </row>
        <row r="3891">
          <cell r="A3891" t="str">
            <v/>
          </cell>
        </row>
        <row r="3892">
          <cell r="A3892" t="str">
            <v>22.10.030</v>
          </cell>
          <cell r="B3892" t="str">
            <v>DET 03 E DET 20 - FORNECIMENTO E COLOCAÇÃO DE CUBA EM AÇO INOX 50X40X25CM AISI-304-18/8, INCLUSIVE VÁLVULA METÁLICA 3 1/2"" PARA  CUBA INOX E SIFÃO METÁLICO EM INOX 1 1/2"" X 2"".</v>
          </cell>
          <cell r="C3892" t="str">
            <v>Un</v>
          </cell>
          <cell r="D3892">
            <v>894.8</v>
          </cell>
          <cell r="E3892">
            <v>688.31</v>
          </cell>
        </row>
        <row r="3893">
          <cell r="A3893" t="str">
            <v/>
          </cell>
        </row>
        <row r="3894">
          <cell r="A3894" t="str">
            <v>22.10.031</v>
          </cell>
          <cell r="B3894" t="str">
            <v>DET 03- PONTO DE GÁS INSTALADO EM BANCADA DE LABORATÓRIO COM DISTÂNCIA A CASA DE GÁS DE 5,00 M INCLUSIVE FORNECIMENTO DE  06 (SEIS) BICOS DE BUSEN , TUBULAÇÕES DE COBRE E ACESSÓRIOS NECESSÁRIOS SEM FORNECIMETO DO BUTIJÃO.</v>
          </cell>
          <cell r="C3894" t="str">
            <v>Pt</v>
          </cell>
          <cell r="D3894">
            <v>397.78</v>
          </cell>
          <cell r="E3894">
            <v>305.99</v>
          </cell>
        </row>
        <row r="3895">
          <cell r="A3895" t="str">
            <v/>
          </cell>
        </row>
        <row r="3896">
          <cell r="A3896" t="str">
            <v>22.10.032</v>
          </cell>
          <cell r="B3896" t="str">
            <v>DET. 03 - PONTO DE TOMADA 2P+T 16A/250V SHUCO - REF.5160 SILENTOQUE - PIAL OU SIMILAR (COMPLETA), INCLUSIVE TUBULAÇÃO PVC RIGIDO, FIAÇÃO, CAIXA 4X2 POL. TIGREFLEX OU SIMILAR, PLACA E DEMAIS ACESSÓRIOS, ATÉ O PONTO DE LUZ OU QUADRO DE DISTRIBUIÇÃO.</v>
          </cell>
          <cell r="C3896" t="str">
            <v>Pt</v>
          </cell>
          <cell r="D3896">
            <v>100.38</v>
          </cell>
          <cell r="E3896">
            <v>77.22</v>
          </cell>
        </row>
        <row r="3897">
          <cell r="A3897" t="str">
            <v/>
          </cell>
        </row>
        <row r="3898">
          <cell r="A3898" t="str">
            <v>22.10.040</v>
          </cell>
          <cell r="B3898" t="str">
            <v>DET 04 - BALCÃO  DE PIA EM AÇO INOX PARA LABORATÓRIO COM 02 CUBAS DE (40X34X12)CM, COMPRIMENTO 2,80M - INCLUINDO COLOCAÇÃO</v>
          </cell>
          <cell r="C3898" t="str">
            <v>Un</v>
          </cell>
          <cell r="D3898">
            <v>2855.87</v>
          </cell>
          <cell r="E3898">
            <v>2196.83</v>
          </cell>
        </row>
        <row r="3899">
          <cell r="A3899" t="str">
            <v/>
          </cell>
        </row>
        <row r="3900">
          <cell r="A3900" t="str">
            <v>22.10.045</v>
          </cell>
          <cell r="B3900" t="str">
            <v>DET.04 - PORTAS DE ARMÁRIOS PARA FECHAMENTO DE BALCÃO COM 06 PORTAS DE 2,80X0,71M EM COMPENSADO DE 15MM REVESTIDAS EM LAMINADO NA COR AZUL MINERAL EM TODAS AS FACES, INCLUSIVE FERRAGENS.</v>
          </cell>
          <cell r="C3900" t="str">
            <v>m</v>
          </cell>
          <cell r="D3900">
            <v>167.75</v>
          </cell>
          <cell r="E3900">
            <v>129.04</v>
          </cell>
        </row>
        <row r="3901">
          <cell r="A3901" t="str">
            <v/>
          </cell>
        </row>
        <row r="3902">
          <cell r="A3902" t="str">
            <v>22.10.050</v>
          </cell>
          <cell r="B3902" t="str">
            <v>DET 05 E 06-  BANCO EM CONCRETO APARENTE  DE CONTORNO DAS ÁRVORES OU DE ARREMATE DE CANTEIROS APOIADO EM ALVENARIA DE 1 VEZ, REVESTIDA COM ASSANHADINHO  EMBASAMENTO  DE  0,20 M SOBRE CONCRETO MAGRO .</v>
          </cell>
          <cell r="C3902" t="str">
            <v>m</v>
          </cell>
          <cell r="D3902">
            <v>97.6</v>
          </cell>
          <cell r="E3902">
            <v>75.08</v>
          </cell>
        </row>
        <row r="3903">
          <cell r="A3903" t="str">
            <v/>
          </cell>
        </row>
        <row r="3904">
          <cell r="A3904" t="str">
            <v>22.10.090</v>
          </cell>
          <cell r="B3904" t="str">
            <v>DET.09-FORNECIMENTO E INSTALAÇÃO DE BARRA DE APOIO AOS DEFICIENTES EM TUBO DE FERRO GALVANIZADO DE 1 1/2" COM FLANGE SOLDADA NAS EXTREMIDADES, INCL.PINTURA EM ESMALTE SINTÉTICO E FUNDO PREPARARDOR GALVOPRIMER TIPO GALVITE DA SHERWIN WILLIAMS OU SIMILAR, C</v>
          </cell>
          <cell r="C3904" t="str">
            <v>m</v>
          </cell>
          <cell r="D3904">
            <v>81.75</v>
          </cell>
          <cell r="E3904">
            <v>62.89</v>
          </cell>
        </row>
        <row r="3905">
          <cell r="A3905" t="str">
            <v/>
          </cell>
        </row>
        <row r="3906">
          <cell r="A3906" t="str">
            <v>22.10.091</v>
          </cell>
          <cell r="B3906" t="str">
            <v>DET.09 - FORNECIMENTO E INSTALAÇÃO DE PUXADOR EM TUBO DE FERRO GALVANIZADO DE 1.1/2" COM FLANGE SOLDADA NAS EXTREMIDADES, INCLUSIVE PINTURA EM ESMALTE SINTÉTICO E FUNDO PREPARADOR COM GALVOPRIMER TIPO GALVITE DA SHERWIN WILLIAMS OU SIMILAR, FIXADO EM PORT</v>
          </cell>
          <cell r="C3906" t="str">
            <v>m</v>
          </cell>
          <cell r="D3906">
            <v>116.37</v>
          </cell>
          <cell r="E3906">
            <v>89.52</v>
          </cell>
        </row>
        <row r="3907">
          <cell r="A3907" t="str">
            <v/>
          </cell>
        </row>
        <row r="3908">
          <cell r="A3908" t="str">
            <v>22.10.092</v>
          </cell>
          <cell r="B3908" t="str">
            <v>DET.09 - FORNECIMENTO E ASSENTAMENTO DE LAVATÓRIO DE CANTO, SEM COLUNA, FAB:DECA, COR:BRANCA, LINHA IZY, REF.L101 OU SIMLAR, FIXADO COM PARAFUSO CROMADO DE COMPRIMENTO 2 1/2" E DIÂMETRO DE 1/4" COM BUCHA DE 8MM, CHICOTE PLÁSTICO COM 30CM DE 1/2", SIFÃO CO</v>
          </cell>
          <cell r="C3908" t="str">
            <v>Un</v>
          </cell>
          <cell r="D3908">
            <v>123.09</v>
          </cell>
          <cell r="E3908">
            <v>94.69</v>
          </cell>
        </row>
        <row r="3909">
          <cell r="A3909" t="str">
            <v/>
          </cell>
        </row>
        <row r="3910">
          <cell r="A3910" t="str">
            <v>22.10.100</v>
          </cell>
          <cell r="B3910" t="str">
            <v>DET 10 -BALCÃO DE WC (1,80 X 0,55 M)DE GRANITO CINZA ANDORINHA ESP=2,0 CM, INCLUSIVE TESTEIRA E ESPELHO DE GRANITO 5,00 X 2,0 CM INCLUSIVE PLACA DE CONCRETO ARMADO PARA APOIO SEM FORNECIMENTO DE CUBAS.</v>
          </cell>
          <cell r="C3910" t="str">
            <v>m</v>
          </cell>
          <cell r="D3910">
            <v>490.17</v>
          </cell>
          <cell r="E3910">
            <v>377.06</v>
          </cell>
        </row>
        <row r="3911">
          <cell r="A3911" t="str">
            <v/>
          </cell>
        </row>
        <row r="3912">
          <cell r="A3912" t="str">
            <v>22.10.101</v>
          </cell>
          <cell r="B3912" t="str">
            <v>DET. 10 - FORNECIMENTO E INSTALAÇÃO DE CUBA DE LOUÇA DE EMBUTIR OVAL 490X325MM, REF. 10116 CELITE OU SIMILAR, SEM A TORNEIRA, INCLUSIVE OS DEMAIS ACESSÓRIOS.</v>
          </cell>
          <cell r="C3912" t="str">
            <v>Un</v>
          </cell>
          <cell r="D3912">
            <v>150.26</v>
          </cell>
          <cell r="E3912">
            <v>115.59</v>
          </cell>
        </row>
        <row r="3913">
          <cell r="A3913" t="str">
            <v/>
          </cell>
        </row>
        <row r="3914">
          <cell r="A3914" t="str">
            <v>22.10.110</v>
          </cell>
          <cell r="B3914" t="str">
            <v>DET 11  E DET 12 -BANCADA  (2,63X0,72 M) PARA BALCÃO DA SECRETARIA  E BANCADA EM L (2,10+1,78X0,72 M) PRA BALCÃO DA BIBLIOTECA EM  GRANITO CINZA ANDORINHA ESP=2,0 CM , INCLUSIVE TESTEIRA DE GRANITO 5,0X2,0 CM  INCLUSIVE PLACA DE CONCRETO ARMADO PARA APOIO</v>
          </cell>
          <cell r="C3914" t="str">
            <v>m</v>
          </cell>
          <cell r="D3914">
            <v>297.79000000000002</v>
          </cell>
          <cell r="E3914">
            <v>229.07</v>
          </cell>
        </row>
        <row r="3915">
          <cell r="A3915" t="str">
            <v/>
          </cell>
        </row>
        <row r="3916">
          <cell r="A3916" t="str">
            <v>22.10.115</v>
          </cell>
          <cell r="B3916" t="str">
            <v>DET.11 E DET.12 - TAMPO (2,63X0,72)M PARA BALCÃO DA SECRETARIA E BANCADA EM "L" (2,10+1,78X0,72)M PARA BALCÃO DA BIBLIOTECA - EM GRANITO  CINZA ANDORINHA ESP.2,0CM, INCL. TESTEIRA DE GRANITO 5X2CM, SEM PLACA DE CONCRETO ARMADO PARA APOIO.</v>
          </cell>
          <cell r="C3916" t="str">
            <v>m</v>
          </cell>
          <cell r="D3916">
            <v>237</v>
          </cell>
          <cell r="E3916">
            <v>182.31</v>
          </cell>
        </row>
        <row r="3917">
          <cell r="A3917" t="str">
            <v/>
          </cell>
        </row>
        <row r="3918">
          <cell r="A3918" t="str">
            <v>22.10.116</v>
          </cell>
          <cell r="B3918" t="str">
            <v>DET.11 - PORTA DE ACESSO FIXADA EM BALCÃO COM 0,80X0,60M EM COMPENSADO DE 15MM REVESTIDA COM LAMINADO TEXTURIZADO NA COR AZUL MINERAL, INCLUSIVE FERRAGENS.</v>
          </cell>
          <cell r="C3918" t="str">
            <v>Un</v>
          </cell>
          <cell r="D3918">
            <v>272.83</v>
          </cell>
          <cell r="E3918">
            <v>209.87</v>
          </cell>
        </row>
        <row r="3919">
          <cell r="A3919" t="str">
            <v/>
          </cell>
        </row>
        <row r="3920">
          <cell r="A3920" t="str">
            <v>22.10.130</v>
          </cell>
          <cell r="B3920" t="str">
            <v>DET 13-A -FORNECIMENTO E EXECUÇÃO DE PRATELEIRA EM CONCRETO APARENTE POLIDO, PINTADA COM VERNIZ  ACRÍLICO .</v>
          </cell>
          <cell r="C3920" t="str">
            <v>m</v>
          </cell>
          <cell r="D3920">
            <v>45.9</v>
          </cell>
          <cell r="E3920">
            <v>35.31</v>
          </cell>
        </row>
        <row r="3921">
          <cell r="A3921" t="str">
            <v/>
          </cell>
        </row>
        <row r="3922">
          <cell r="A3922" t="str">
            <v>22.10.131</v>
          </cell>
          <cell r="B3922" t="str">
            <v>DET 13-B -FORNECIMENTO E INSTALAÇÃO DE  PRATELEIRA EM CONCRETO ARMADO REVESTIDA COM AZULEJO 15X15 CM  INCLUSIVE CHAPISCO E EMBOÇO.</v>
          </cell>
          <cell r="C3922" t="str">
            <v>m</v>
          </cell>
          <cell r="D3922">
            <v>64.28</v>
          </cell>
          <cell r="E3922">
            <v>49.45</v>
          </cell>
        </row>
        <row r="3923">
          <cell r="A3923" t="str">
            <v/>
          </cell>
        </row>
        <row r="3924">
          <cell r="A3924" t="str">
            <v>22.10.140</v>
          </cell>
          <cell r="B3924" t="str">
            <v>DET. 14-A - QUADRO VERDE/AVISOS DE 4,66X1,33M  EM LAMINADO VERDE PAUTADO E CARPETE CINZA COLADO, INCLUSIVE COMPENSADO DE 10MM FIXADO COM PARAFUSOS, CALHA EM CONCRETO ARMADO COM 3,16M PARA APOIO DO APAGADOR E PINCEL, E MOLDURA DE ARGAMASSA ARMADA.</v>
          </cell>
          <cell r="C3924" t="str">
            <v>Un</v>
          </cell>
          <cell r="D3924">
            <v>625.35</v>
          </cell>
          <cell r="E3924">
            <v>481.04</v>
          </cell>
        </row>
        <row r="3925">
          <cell r="A3925" t="str">
            <v/>
          </cell>
        </row>
        <row r="3926">
          <cell r="A3926" t="str">
            <v>22.10.141</v>
          </cell>
          <cell r="B3926" t="str">
            <v>DET 14-A -FORNECIMENTO E  COLOCAÇÃO DE LAMINADO FENÓLICO PAUTADO ESCOLAR NA COR VERDE PARA QUADRO ESCOLAR,  INCLUSIVE COMPENSADO DE 10 MM, FIXADO COM PARAFUSOS E BUCHAS S-8.</v>
          </cell>
          <cell r="C3926" t="str">
            <v>m2</v>
          </cell>
          <cell r="D3926">
            <v>91.39</v>
          </cell>
          <cell r="E3926">
            <v>70.3</v>
          </cell>
        </row>
        <row r="3927">
          <cell r="A3927" t="str">
            <v/>
          </cell>
        </row>
        <row r="3928">
          <cell r="A3928" t="str">
            <v>22.10.142</v>
          </cell>
          <cell r="B3928" t="str">
            <v>DET. 14A E 14B - FORNECIMENTO E COLOCAÇÃO DE CARPETE CINZA 4MM PARA QUADRO ESCOLAR, INCLUSIVE COMPENSADO DE 10MM, FIXADO COM PARAFUSOS E BUCHAS S-8.</v>
          </cell>
          <cell r="C3928" t="str">
            <v>m2</v>
          </cell>
          <cell r="D3928">
            <v>70.22</v>
          </cell>
          <cell r="E3928">
            <v>54.02</v>
          </cell>
        </row>
        <row r="3929">
          <cell r="A3929" t="str">
            <v/>
          </cell>
        </row>
        <row r="3930">
          <cell r="A3930" t="str">
            <v>22.10.143</v>
          </cell>
          <cell r="B3930" t="str">
            <v>DET. 14 A E 14 B - FORNECIMENTO E COLOCAÇÃO DE CARPETE CINZA 4MM PARA QUADRO DE AVISO, APLICADO SOBRE COMPENSADO EXISTENTE.</v>
          </cell>
          <cell r="C3930" t="str">
            <v>m2</v>
          </cell>
          <cell r="D3930">
            <v>29.62</v>
          </cell>
          <cell r="E3930">
            <v>22.79</v>
          </cell>
        </row>
        <row r="3931">
          <cell r="A3931" t="str">
            <v/>
          </cell>
        </row>
        <row r="3932">
          <cell r="A3932" t="str">
            <v>22.10.144</v>
          </cell>
          <cell r="B3932" t="str">
            <v>DET.14A - FORNECIMENTO E  COLOCAÇÃO DE LAMINADO FENÓLICO PAUTADO ESCOLAR NA COR VERDE PARA QUADRO ESCOLAR UTILIZANDO COLA.</v>
          </cell>
          <cell r="C3932" t="str">
            <v>m2</v>
          </cell>
          <cell r="D3932">
            <v>51.66</v>
          </cell>
          <cell r="E3932">
            <v>39.74</v>
          </cell>
        </row>
        <row r="3933">
          <cell r="A3933" t="str">
            <v/>
          </cell>
        </row>
        <row r="3934">
          <cell r="A3934" t="str">
            <v>22.10.145</v>
          </cell>
          <cell r="B3934" t="str">
            <v>DET. 14-B - QUADRO BRANCO/AVISOS DE 4,66X1,33M  EM LAMINADO BRANCO  PAUTADO E CARPETE CINZA COLADO, INCLUSIVE COMPENSADO DE 10MM FIXADO COM PARAFUSOS, CALHA DE 0,30M DE COMPRIMENTO PARA APAGADOR E PINCEL DE CONCRETO ARMADO, E MOLDURA DE ARGAMASSA ARMADA.</v>
          </cell>
          <cell r="C3934" t="str">
            <v>Un</v>
          </cell>
          <cell r="D3934">
            <v>623.20000000000005</v>
          </cell>
          <cell r="E3934">
            <v>479.39</v>
          </cell>
        </row>
        <row r="3935">
          <cell r="A3935" t="str">
            <v/>
          </cell>
        </row>
        <row r="3936">
          <cell r="A3936" t="str">
            <v>22.10.146</v>
          </cell>
          <cell r="B3936" t="str">
            <v>DET. 14B - FORNECIMENTO E COLOCAÇÃO DE LAMINADO FENÓLICO PAUTADO ESCOLAR NA COR BRANCA PARA QUADRO ESCOLAR, INCLUSIVE COMPENSADO DE 10MM, FIXADO COM PARAFUSOS E BUCHAS S-8.</v>
          </cell>
          <cell r="C3936" t="str">
            <v>m2</v>
          </cell>
          <cell r="D3936">
            <v>92.65</v>
          </cell>
          <cell r="E3936">
            <v>71.27</v>
          </cell>
        </row>
        <row r="3937">
          <cell r="A3937" t="str">
            <v/>
          </cell>
        </row>
        <row r="3938">
          <cell r="A3938" t="str">
            <v>22.10.147</v>
          </cell>
          <cell r="B3938" t="str">
            <v>DET.14B - FORNECIMENTO E COLOCAÇÃO DE LAMINADO FENÓLICO PAUTADO ESCOLAR NA COR BRANCA PARA QUADRO ESCOLAR UTILIZANDO COLA.</v>
          </cell>
          <cell r="C3938" t="str">
            <v>m2</v>
          </cell>
          <cell r="D3938">
            <v>52.92</v>
          </cell>
          <cell r="E3938">
            <v>40.71</v>
          </cell>
        </row>
        <row r="3939">
          <cell r="A3939" t="str">
            <v/>
          </cell>
        </row>
        <row r="3940">
          <cell r="A3940" t="str">
            <v>22.10.148</v>
          </cell>
          <cell r="B3940" t="str">
            <v>DET. 14B - FORNECIMENTO E COLOCAÇÃO DE LAMINADO LISO ESCOLAR NA COR BRANCA PARA QUADRO ESCOLAR UTILIZANDO COLA.</v>
          </cell>
          <cell r="C3940" t="str">
            <v>m2</v>
          </cell>
          <cell r="D3940">
            <v>52.79</v>
          </cell>
          <cell r="E3940">
            <v>40.61</v>
          </cell>
        </row>
        <row r="3941">
          <cell r="A3941" t="str">
            <v/>
          </cell>
        </row>
        <row r="3942">
          <cell r="A3942" t="str">
            <v>22.10.150</v>
          </cell>
          <cell r="B3942" t="str">
            <v>DET. 15 - PLATAFORMA DE CONCRETO ARMADO DE 20MPA COM 03 MASTROS DE FERRO GALVANIZADO PINTADOS SENDO 02 COM ALTURA DE 6,00M E 01 COM ALTURA DE 7,00M. FUNDAÇÃO EM ALVENARIA DE 1VEZ, ATERRO COMPACTADO E CONCRETO MAGRO (1:4:8). INCLUSIVE PINTURA DA PLATAFORMA</v>
          </cell>
          <cell r="C3942" t="str">
            <v>Un</v>
          </cell>
          <cell r="D3942">
            <v>2686.25</v>
          </cell>
          <cell r="E3942">
            <v>2066.35</v>
          </cell>
        </row>
        <row r="3943">
          <cell r="A3943" t="str">
            <v/>
          </cell>
        </row>
        <row r="3944">
          <cell r="A3944" t="str">
            <v>22.10.170</v>
          </cell>
          <cell r="B3944" t="str">
            <v>DET.17A E 17B - APOIO EM GRANITO CINZA ANDORINHA COM 2,00CM DE ESPESSURA DA JANELA DE ATENDIMENTO DA COZINHA E DA SECRETARIA SOBRE PLACA DE CONCRETO ARMADO, CONFORME DETALHE.</v>
          </cell>
          <cell r="C3944" t="str">
            <v>m2</v>
          </cell>
          <cell r="D3944">
            <v>320.67</v>
          </cell>
          <cell r="E3944">
            <v>246.67</v>
          </cell>
        </row>
        <row r="3945">
          <cell r="A3945" t="str">
            <v/>
          </cell>
        </row>
        <row r="3946">
          <cell r="A3946" t="str">
            <v>22.10.171</v>
          </cell>
          <cell r="B3946" t="str">
            <v>DET.17B - FORNECIMENTO E INSTALAÇÃO DE GRADE DE MADEIRA COM BAGUETES PARA FIXAÇÃO DE VIDROS DIMENSÕES DE 1,20X1,25M, LARGURA DE 15CM, EM MADEIRA MASSARANDUBA OU SIMILAR. NÃO INCLUSO VIDRO.</v>
          </cell>
          <cell r="C3946" t="str">
            <v>Un</v>
          </cell>
          <cell r="D3946">
            <v>193.89</v>
          </cell>
          <cell r="E3946">
            <v>149.15</v>
          </cell>
        </row>
        <row r="3947">
          <cell r="A3947" t="str">
            <v/>
          </cell>
        </row>
        <row r="3948">
          <cell r="A3948" t="str">
            <v>22.10.172</v>
          </cell>
          <cell r="B3948" t="str">
            <v>DET. 17A E 17B - BANCADA INTERNA AO APOIO DE GRANITO POLIDO CINZA ANDORINHA, ESP.2CM, LARGURA DE 60CM, INCLUSIVE TESTEIRA 5X2CM, SEM ESPELHO, SOBRE PLACA DE CONCRETO ARMADO, CONFORME DETALHE.</v>
          </cell>
          <cell r="C3948" t="str">
            <v>m</v>
          </cell>
          <cell r="D3948">
            <v>273.14999999999998</v>
          </cell>
          <cell r="E3948">
            <v>210.12</v>
          </cell>
        </row>
        <row r="3949">
          <cell r="A3949" t="str">
            <v/>
          </cell>
        </row>
        <row r="3950">
          <cell r="A3950" t="str">
            <v>22.10.200</v>
          </cell>
          <cell r="B3950" t="str">
            <v>DET. 20 - BANCADA (2,80X0,60)M DA COZINHA EM GRANITO CINZA ANDORINHA PARA 02 CUBAS DE (50X40X25)CM - INCLUSIVE TESTEIRA E ESPELHO DE 2,0X5,0CM.</v>
          </cell>
          <cell r="C3950" t="str">
            <v>m</v>
          </cell>
          <cell r="D3950">
            <v>289.35000000000002</v>
          </cell>
          <cell r="E3950">
            <v>222.58</v>
          </cell>
        </row>
        <row r="3951">
          <cell r="A3951" t="str">
            <v/>
          </cell>
        </row>
        <row r="3952">
          <cell r="A3952" t="str">
            <v>22.10.201</v>
          </cell>
          <cell r="B3952" t="str">
            <v>DET. 20 - COMPLEMENTO DA BANCADA DA COZINHA EM TAMPO DE GRANITO CINZA ANDORINHA 0,60M DE LARGURA, LISO, SEM FURO - INCLUSIVE TESTEIRA E ESPELHO DE 2,0X5,0CM.</v>
          </cell>
          <cell r="C3952" t="str">
            <v>m</v>
          </cell>
          <cell r="D3952">
            <v>273.70999999999998</v>
          </cell>
          <cell r="E3952">
            <v>210.55</v>
          </cell>
        </row>
        <row r="3953">
          <cell r="A3953" t="str">
            <v/>
          </cell>
        </row>
        <row r="3954">
          <cell r="A3954" t="str">
            <v>22.10.205</v>
          </cell>
          <cell r="B3954" t="str">
            <v>DET.20 - TAMPO (2,80X0,60)M DA COZINHA EM GRANITO CINZA ANDORINHA PARA 02 CUBAS DE (50X40X25)CM - INCLUSIVE TESTEIRA E ESPELHO DE 2,0X5,0CM. SEM A PLACA DE CONCRETO ARMADO PARA APOIO.</v>
          </cell>
          <cell r="C3954" t="str">
            <v>m</v>
          </cell>
          <cell r="D3954">
            <v>236.1</v>
          </cell>
          <cell r="E3954">
            <v>181.62</v>
          </cell>
        </row>
        <row r="3955">
          <cell r="A3955" t="str">
            <v/>
          </cell>
        </row>
        <row r="3956">
          <cell r="A3956" t="str">
            <v>22.10.210</v>
          </cell>
          <cell r="B3956" t="str">
            <v>DET.20 - PORTAS DE ARMÁRIOS PARA FECHAMENTO DE BALCÃO COM 05 PORTAS DE 2,50X0,71M EM COMPENSADO DE 15MM REVESTIDAS EM LAMINADO NA COR AZUL MINERAL EM TODAS AS FACES, INCLUSIVE FERRAGENS.</v>
          </cell>
          <cell r="C3956" t="str">
            <v>m</v>
          </cell>
          <cell r="D3956">
            <v>172.08</v>
          </cell>
          <cell r="E3956">
            <v>132.37</v>
          </cell>
        </row>
        <row r="3957">
          <cell r="A3957" t="str">
            <v/>
          </cell>
        </row>
        <row r="3958">
          <cell r="A3958" t="str">
            <v>22.10.280</v>
          </cell>
          <cell r="B3958" t="str">
            <v>DET 28- FORNEC.E INSTAL.ALAMBRADO, SEM PORTÃO, EM TELA,SIMPLES TORÇÃO,GALVAN.PESADA,MALHA QUADRADA 2"X2",FIO 12BWG E ARAME AMARR.FIO 14BWG,SEM REVEST.EM PVC,FIXADA EM TUBO FERRO GALVAN. 3" E 2", INCL.SOLDA E MONTAGEM,TRATAM.ANTIFER.E PINT.ESMALTE. FUNDAÇÃ</v>
          </cell>
          <cell r="C3958" t="str">
            <v>m</v>
          </cell>
          <cell r="D3958">
            <v>757.41</v>
          </cell>
          <cell r="E3958">
            <v>582.63</v>
          </cell>
        </row>
        <row r="3959">
          <cell r="A3959" t="str">
            <v/>
          </cell>
        </row>
        <row r="3960">
          <cell r="A3960" t="str">
            <v>22.10.281</v>
          </cell>
          <cell r="B3960" t="str">
            <v>DET 28-FORNEC.E INSTAL.ALAMBRADO C/PORTÃO EM TELA,SIMPLES TORÇÃO,GALVAN.PESADA,MALHA QUADRADA 2"X2",FIO 12BWG E ARAME AMARR.FIO 14BWG,SEM REVEST.EM PVC,FIXADA EM TUBO FERRO GALVAN. 3" E 2", INCL.SOLDA E MONTAGEM,TRATAM.ANTIFER.E PINT.ESMALTE, FUNDAÇÃO CON</v>
          </cell>
          <cell r="C3960" t="str">
            <v>m</v>
          </cell>
          <cell r="D3960">
            <v>757.41</v>
          </cell>
          <cell r="E3960">
            <v>582.63</v>
          </cell>
        </row>
        <row r="3961">
          <cell r="A3961" t="str">
            <v/>
          </cell>
        </row>
        <row r="3962">
          <cell r="A3962" t="str">
            <v>22.10.282</v>
          </cell>
          <cell r="B3962" t="str">
            <v>DET. 28 - INSTALAÇÃO DE ALAMBRADO CONFORME DETALHE 28, INCLUSIVE ESCAVAÇÃO, REMOÇÃO DE MATERIAL E FUNDAÇÃO EM CONCRETO MAGRO E ESTRUTURAL DE FCK 20MPA. ALTURA ÚTIL DE 5,50M. SEM O FORNECIMENTO DOS MATERIAIS DO ALAMBRADO.</v>
          </cell>
          <cell r="C3962" t="str">
            <v>m</v>
          </cell>
          <cell r="D3962">
            <v>111.64</v>
          </cell>
          <cell r="E3962">
            <v>85.88</v>
          </cell>
        </row>
        <row r="3963">
          <cell r="A3963" t="str">
            <v/>
          </cell>
        </row>
        <row r="3964">
          <cell r="A3964" t="str">
            <v>22.10.300</v>
          </cell>
          <cell r="B3964" t="str">
            <v>DET 30-A- BANCO INTERNO COM TAMPO EM CONCRETO APARENTE ENVERNIZADO, MODELO 01 , PRESO NA PAREDE E APOIADO EM ALVENARIA DE 1/2 VEZ PINTADA COM TINTA PVA E EMBASAMENTO  EM ALVENARIA DE  1 VEZ  SOBRE CONCRETO MAGRO.</v>
          </cell>
          <cell r="C3964" t="str">
            <v>m</v>
          </cell>
          <cell r="D3964">
            <v>114.14</v>
          </cell>
          <cell r="E3964">
            <v>87.8</v>
          </cell>
        </row>
        <row r="3965">
          <cell r="A3965" t="str">
            <v/>
          </cell>
        </row>
        <row r="3966">
          <cell r="A3966" t="str">
            <v>22.10.305</v>
          </cell>
          <cell r="B3966" t="str">
            <v>DET 30-B- BANCO INTERNO COM TAMPO EM CONCRETO APARENTE ENVERNIZADO, MODELO 02 , SOLTO DA PAREDE E APOIADO EM ALVENARIA DE 1 VEZ E PILARETE DE CONCRETO ARMADO, REVESTIDOS, PINTADOS COM TINTA PVA E EMBASAMENTO  EM ALVENARIA DE  1 VEZ  SOBRE CONCRETO MAGRO.</v>
          </cell>
          <cell r="C3966" t="str">
            <v>m</v>
          </cell>
          <cell r="D3966">
            <v>135.63999999999999</v>
          </cell>
          <cell r="E3966">
            <v>104.34</v>
          </cell>
        </row>
        <row r="3967">
          <cell r="A3967" t="str">
            <v/>
          </cell>
        </row>
        <row r="3968">
          <cell r="A3968" t="str">
            <v>22.10.311</v>
          </cell>
          <cell r="B3968" t="str">
            <v>DET.31A - FORN.E INST.DE CORRIMÃO DUPLO EM TUBOS DE FERRO GALV.DE 1.1/2", ESP.DA PAREDE DO TUBO NA CHAPA 13, CHUMBADOS NA PAREDE ATRAVÉS DE SUPORTES DE APOIO EM TUBOS DE FG DE 3/4", ESP.DA PAREDE NA CHAPA 13, A CADA 1,00M. SEM PINTURA.</v>
          </cell>
          <cell r="C3968" t="str">
            <v>m</v>
          </cell>
          <cell r="D3968">
            <v>172.47</v>
          </cell>
          <cell r="E3968">
            <v>132.66999999999999</v>
          </cell>
        </row>
        <row r="3969">
          <cell r="A3969" t="str">
            <v/>
          </cell>
        </row>
        <row r="3970">
          <cell r="A3970" t="str">
            <v>22.10.312</v>
          </cell>
          <cell r="B3970" t="str">
            <v>DET.31B - FORNECIMENTO E INSTALAÇÃO DE CORRIMÃO EM TUBO DE FERRO GALVANIZADO DE 1.1/2" (CHAPA 13) E MONTANTES DE 1,00M COM ALTURA UTIL DE 0,60M E SUPORTES DE APOIO EM VARÃO DE FERRO DE 5/8". PINTURA EM GALVOPRIMER</v>
          </cell>
          <cell r="C3970" t="str">
            <v>m</v>
          </cell>
          <cell r="D3970">
            <v>177.97</v>
          </cell>
          <cell r="E3970">
            <v>136.9</v>
          </cell>
        </row>
        <row r="3971">
          <cell r="A3971" t="str">
            <v/>
          </cell>
        </row>
        <row r="3972">
          <cell r="A3972" t="str">
            <v>22.10.313</v>
          </cell>
          <cell r="B3972" t="str">
            <v>DET.31C - FORNECIMENTO E INST.DE CORRIMÃO EM TUBO DE FERRO GALVANIZADO DE 1.1/2" (CHAPA 13) E MONTANTES EM TUBOS DE FERRO GALV. 1.1/4" (CHAPA 13) C/ESPAÇAMENTO ENTRE OS MONTANTES DE 1,00M C/ ALTURA UTIL DE 0,90M E SUPORTES DE APOIO AO CORRIMÃO EM VARÃO DE</v>
          </cell>
          <cell r="C3972" t="str">
            <v>m</v>
          </cell>
          <cell r="D3972">
            <v>156.29</v>
          </cell>
          <cell r="E3972">
            <v>120.23</v>
          </cell>
        </row>
        <row r="3973">
          <cell r="A3973" t="str">
            <v/>
          </cell>
        </row>
        <row r="3974">
          <cell r="A3974" t="str">
            <v>22.10.320</v>
          </cell>
          <cell r="B3974" t="str">
            <v>DET 32 - REVESTIMENTO EM CERÂMICA (10 X 10)CM², TIPO A, ELIZABETH  LINHA CRISTAL OU SIMILAR, ASSENTADA COM ARGAMASSA PRE-FABRICADA DE CIMENTO COLANTE SOBRE EMBOÇO PRONTO E REJUNTADO COM ARGAMASSA DE REJUNTAMENTO WEBER-COLOR FLEXÍVEL - QUARTZOLIT OU SIMILA</v>
          </cell>
          <cell r="C3974" t="str">
            <v>m2</v>
          </cell>
          <cell r="D3974">
            <v>39.450000000000003</v>
          </cell>
          <cell r="E3974">
            <v>30.35</v>
          </cell>
        </row>
        <row r="3975">
          <cell r="A3975" t="str">
            <v/>
          </cell>
        </row>
        <row r="3976">
          <cell r="A3976" t="str">
            <v>22.10.340</v>
          </cell>
          <cell r="B3976" t="str">
            <v>DET 034 - MESA E BANCO DE CONCRETO APARENTE  INCLUSIVE PINTURA EM VERNIZ ACRÍLICO.</v>
          </cell>
          <cell r="C3976" t="str">
            <v>Cj</v>
          </cell>
          <cell r="D3976">
            <v>1233.1400000000001</v>
          </cell>
          <cell r="E3976">
            <v>948.57</v>
          </cell>
        </row>
        <row r="3977">
          <cell r="A3977" t="str">
            <v/>
          </cell>
        </row>
        <row r="3978">
          <cell r="A3978" t="str">
            <v>22.10.350</v>
          </cell>
          <cell r="B3978" t="str">
            <v>DET 35-FORNECIMENTO E EXECUÇÃO DE REVESTIMENTO EM GRANILITE ESP. 10MM, COR CINZA, PARA BALCÃO OU BANCADA , ACABAMENTO POLIDO.</v>
          </cell>
          <cell r="C3978" t="str">
            <v>m2</v>
          </cell>
          <cell r="D3978">
            <v>52</v>
          </cell>
          <cell r="E3978">
            <v>40</v>
          </cell>
        </row>
        <row r="3979">
          <cell r="A3979" t="str">
            <v/>
          </cell>
        </row>
        <row r="3980">
          <cell r="A3980" t="str">
            <v>22.10.360</v>
          </cell>
          <cell r="B3980" t="str">
            <v>DET 36- FORN E INST . DE  BICICLETÁRIO EM TUBO GALVANIZADO DE 3" , COM 2,00 M, PINTADO COM  02(DUAS) DEMÃOS DE ESMALTE SINTÉTICO SOBRE GALVOPRIMER TIPO GALVITE DA  SHERWIN WILLIANS OU SIMILAR.( MEDIR PELA PROJEÇÃO DO MESMO).</v>
          </cell>
          <cell r="C3980" t="str">
            <v>m</v>
          </cell>
          <cell r="D3980">
            <v>163.81</v>
          </cell>
          <cell r="E3980">
            <v>126.01</v>
          </cell>
        </row>
        <row r="3981">
          <cell r="A3981" t="str">
            <v/>
          </cell>
        </row>
        <row r="3982">
          <cell r="A3982" t="str">
            <v>22.10.370</v>
          </cell>
          <cell r="B3982" t="str">
            <v>DET 37- PRANCHA Nº 03/03- ESCADA DE MARINHEIRO EM FERRO COM DEGRAUS EM TUBO DE 1", LATERAIS EM TUBO DE 1 1/4", PROTEÇÃO CIRCULAR E EM BARRAS VERTICAIS DE 1"X3/16" E APOIO SUPERIOR EM TUBOS DE 1" E BARRA CHATA DE 1"X3/16",SEM PINTURA.</v>
          </cell>
          <cell r="C3982" t="str">
            <v>m</v>
          </cell>
          <cell r="D3982">
            <v>241.82</v>
          </cell>
          <cell r="E3982">
            <v>186.02</v>
          </cell>
        </row>
        <row r="3983">
          <cell r="A3983" t="str">
            <v/>
          </cell>
        </row>
        <row r="3984">
          <cell r="A3984" t="str">
            <v>22.10.420</v>
          </cell>
          <cell r="B3984" t="str">
            <v>FORN.E EXEC.DE PISO E=8CM,CONC.EST.FCK 25 MPA USIN. BOMB. COND. A (NBR-12655), LANÇADO,ADENSADO E NIVELADO, CONF.PROJ.DA SEDUC, ARMADO C/TELA Q61, INCL. LONA PLÁSTICA 150MICRA, ACAB. VÍTREO, FIBRA DE POLIPROPILENO,CORTE DA JUNTA (LARG.4MM E PROF.22MM) E T</v>
          </cell>
          <cell r="C3984" t="str">
            <v>m2</v>
          </cell>
          <cell r="D3984">
            <v>58.96</v>
          </cell>
          <cell r="E3984">
            <v>45.36</v>
          </cell>
        </row>
        <row r="3985">
          <cell r="A3985" t="str">
            <v/>
          </cell>
        </row>
        <row r="3986">
          <cell r="A3986" t="str">
            <v>22.10.421</v>
          </cell>
          <cell r="B3986" t="str">
            <v>DET. 25, 26 E 27 - FORNECIMENTO E INSTALAÇÃO DE PEITORIL, EM TUBO DE FERRO GALVANIZADO, COM 3,35MM(1/8") DE ESPESSURA DA PAREDE E DIÂMETRO DE 3", PINTADO COM ESMALTE SINTÉTICO, CHUMBADO NA ALVENARIA, CONFORME DETALHE:"GUARDA-CORPO QUADRA". H=30CM.</v>
          </cell>
          <cell r="C3986" t="str">
            <v>m</v>
          </cell>
          <cell r="D3986">
            <v>157.38999999999999</v>
          </cell>
          <cell r="E3986">
            <v>121.07</v>
          </cell>
        </row>
        <row r="3987">
          <cell r="A3987" t="str">
            <v/>
          </cell>
        </row>
        <row r="3988">
          <cell r="A3988" t="str">
            <v>23.00.000</v>
          </cell>
          <cell r="B3988" t="str">
            <v>INSTALAÇÕES ESPECIAIS</v>
          </cell>
        </row>
        <row r="3989">
          <cell r="A3989" t="str">
            <v/>
          </cell>
        </row>
        <row r="3990">
          <cell r="A3990" t="str">
            <v>23.01.025</v>
          </cell>
          <cell r="B3990" t="str">
            <v>FORNECIMENTO E EXECUÇÃO DE PONTO PARA REDE LÓGICA SECO,COM ELETRODUTO DE PVC RÍGIDO DE 3/4", BUCHA E ARRUELA DE ALUMÍNIO, CAIXA PLÁSTICA, RÍGIDA, RETANGULAR 4X2" FAB. TIGRE OU SIMILAR E TAMPA CEGA 4X2" FAB.PIAL OU SIMILAR. INCLUINDO RASGO EM ALVENARIA.</v>
          </cell>
          <cell r="C3990" t="str">
            <v>Pt</v>
          </cell>
          <cell r="D3990">
            <v>24.98</v>
          </cell>
          <cell r="E3990">
            <v>19.22</v>
          </cell>
        </row>
        <row r="3991">
          <cell r="A3991" t="str">
            <v/>
          </cell>
        </row>
        <row r="3992">
          <cell r="A3992" t="str">
            <v>23.01.030</v>
          </cell>
          <cell r="B3992" t="str">
            <v>FORNECIMENTO E INSTALAÇÃO DE CABEAMENTO DE LÓGICA COM CABO UTP CATEGORIA 5E-04 PARES.</v>
          </cell>
          <cell r="C3992" t="str">
            <v>m</v>
          </cell>
          <cell r="D3992">
            <v>3.4</v>
          </cell>
          <cell r="E3992">
            <v>2.62</v>
          </cell>
        </row>
        <row r="3993">
          <cell r="A3993" t="str">
            <v/>
          </cell>
        </row>
        <row r="3994">
          <cell r="A3994" t="str">
            <v>23.01.031</v>
          </cell>
          <cell r="B3994" t="str">
            <v>RETIRADA E COLOCAÇÃO DE CABOS LÓGICOS, SEM FORNECIMENTO DO MATERIAL.</v>
          </cell>
          <cell r="C3994" t="str">
            <v>m</v>
          </cell>
          <cell r="D3994">
            <v>2.89</v>
          </cell>
          <cell r="E3994">
            <v>2.23</v>
          </cell>
        </row>
        <row r="3995">
          <cell r="A3995" t="str">
            <v/>
          </cell>
        </row>
        <row r="3996">
          <cell r="A3996" t="str">
            <v>23.01.032</v>
          </cell>
          <cell r="B3996" t="str">
            <v>FORNECIMENTO E INSTALAÇÃO DE CABO DE PAR TRANÇADO, UTP-4 PARES, CATEGORIA 6</v>
          </cell>
          <cell r="C3996" t="str">
            <v>m</v>
          </cell>
          <cell r="D3996">
            <v>4.43</v>
          </cell>
          <cell r="E3996">
            <v>3.41</v>
          </cell>
        </row>
        <row r="3997">
          <cell r="A3997" t="str">
            <v/>
          </cell>
        </row>
        <row r="3998">
          <cell r="A3998" t="str">
            <v>23.01.061</v>
          </cell>
          <cell r="B3998" t="str">
            <v>FORNECIMENTO E EXECUÇÃO DE PONTO SECO DE ANTENA EXTERNA, COM ELETRODUTO DE PVC RÍGIDO DE 3/4", BUCHA E ARRUELA DE ALUMÍNIO, CAIXA PVC 4X2" RÍGIDA FAB. TIGRE OU SIMILAR E TAMPA CEGA 4X2" FAB.PIAL OU SIMILAR. INCLUINDO RASGO EM ALVENARIA.</v>
          </cell>
          <cell r="C3998" t="str">
            <v>Pt</v>
          </cell>
          <cell r="D3998">
            <v>48.85</v>
          </cell>
          <cell r="E3998">
            <v>37.58</v>
          </cell>
        </row>
        <row r="3999">
          <cell r="A3999" t="str">
            <v/>
          </cell>
        </row>
        <row r="4000">
          <cell r="A4000" t="str">
            <v>23.01.062</v>
          </cell>
          <cell r="B4000" t="str">
            <v>PONTO DE ANTENA EXTERNO SECO, EM CONDULETES METÁLICOS, INCLUSIVE ELETRODUTOS DE PVC RÍGIDO ROSCÁVEL 3/4" COM 9,00M, LUVAS E CURVAS EM PVC, ABRAÇADEIRAS TIPO "D" BUCHAS E ARRUELAS DE ALUMÍNIO (INSTALAÇÃO APARENTE).</v>
          </cell>
          <cell r="C4000" t="str">
            <v>Pt</v>
          </cell>
          <cell r="D4000">
            <v>92.4</v>
          </cell>
          <cell r="E4000">
            <v>71.08</v>
          </cell>
        </row>
        <row r="4001">
          <cell r="A4001" t="str">
            <v/>
          </cell>
        </row>
        <row r="4002">
          <cell r="A4002" t="str">
            <v>23.03.015</v>
          </cell>
          <cell r="B4002" t="str">
            <v>FORNECIMENTO E FIXAÇÃO DE EXTINTOR DE PÓ QUÍMICO 4KG, COM SUPORTE E PLACA DE SINALIZAÇÃO.</v>
          </cell>
          <cell r="C4002" t="str">
            <v>Un</v>
          </cell>
          <cell r="D4002">
            <v>130.85</v>
          </cell>
          <cell r="E4002">
            <v>100.66</v>
          </cell>
        </row>
        <row r="4003">
          <cell r="A4003" t="str">
            <v/>
          </cell>
        </row>
        <row r="4004">
          <cell r="A4004" t="str">
            <v>23.03.025</v>
          </cell>
          <cell r="B4004" t="str">
            <v>FORNECIMENTO E FIXAÇÃO DE EXTINTOR DE PÓ QUÍMICO 6KG, COM SUPORTE E SINALIZAÇÃO</v>
          </cell>
          <cell r="C4004" t="str">
            <v>Un</v>
          </cell>
          <cell r="D4004">
            <v>155.94</v>
          </cell>
          <cell r="E4004">
            <v>119.96</v>
          </cell>
        </row>
        <row r="4005">
          <cell r="A4005" t="str">
            <v/>
          </cell>
        </row>
        <row r="4006">
          <cell r="A4006" t="str">
            <v>23.03.035</v>
          </cell>
          <cell r="B4006" t="str">
            <v>FORNECIMENTO E FIXAÇÃO DE EXTINTOR DE GÁS CARBÔNICO 6KG, COM SUPORTE E PLACA DE SINALIZAÇÃO.</v>
          </cell>
          <cell r="C4006" t="str">
            <v>Un</v>
          </cell>
          <cell r="D4006">
            <v>460.96</v>
          </cell>
          <cell r="E4006">
            <v>354.59</v>
          </cell>
        </row>
        <row r="4007">
          <cell r="A4007" t="str">
            <v/>
          </cell>
        </row>
        <row r="4008">
          <cell r="A4008" t="str">
            <v>23.03.045</v>
          </cell>
          <cell r="B4008" t="str">
            <v>FORNECIMENTO E FIXAÇÃO DE EXTINTOR DE ÁGUA PRESSURIZADA CAP.10L, COM SUPORTE E PLACA DE SINALIZAÇÃO.</v>
          </cell>
          <cell r="C4008" t="str">
            <v>Un</v>
          </cell>
          <cell r="D4008">
            <v>134.25</v>
          </cell>
          <cell r="E4008">
            <v>103.27</v>
          </cell>
        </row>
        <row r="4009">
          <cell r="A4009" t="str">
            <v/>
          </cell>
        </row>
        <row r="4010">
          <cell r="A4010" t="str">
            <v>23.06.007</v>
          </cell>
          <cell r="B4010" t="str">
            <v>FORNECIMENTO E INSTALAÇÃO DE PLUG PARA TOMADA MONOFÁSICA INSDUSTRIAL DE 16A - 3 POLOS - 220V - COM PARTES PLÁSTICAS EM POLIAMIDA 6.6 AUTO-EXTINGUÍVEL, VEDAÇÕES E GUARNIÇÕES EM SBR E TERMINAIS EM LATÃO MACIÇO - REF. N3076 - STECK, SIEMENS OU SIMILAR.</v>
          </cell>
          <cell r="C4010" t="str">
            <v>Un</v>
          </cell>
          <cell r="D4010">
            <v>16.41</v>
          </cell>
          <cell r="E4010">
            <v>12.63</v>
          </cell>
        </row>
        <row r="4011">
          <cell r="A4011" t="str">
            <v/>
          </cell>
        </row>
        <row r="4012">
          <cell r="A4012" t="str">
            <v>23.06.008</v>
          </cell>
          <cell r="B4012" t="str">
            <v>FORNECIMENTO E INSTALAÇÃO DE PLUG PARA TOMADA TRIFÁSICA INSDUSTRIAL DE 32A - 4 POLOS - 380V - COM PARTES PLÁSTICAS EM POLIAMIDA 6.6 AUTO-EXTINGUÍVEL, VEDAÇÕES E GUARNIÇÕES EM SBR E TERMINAIS EM LATÃO MACIÇO - REF. N4276 - STECK, SIEMENS OU SIMILAR.</v>
          </cell>
          <cell r="C4012" t="str">
            <v>Un</v>
          </cell>
          <cell r="D4012">
            <v>23.07</v>
          </cell>
          <cell r="E4012">
            <v>17.75</v>
          </cell>
        </row>
        <row r="4013">
          <cell r="A4013" t="str">
            <v/>
          </cell>
        </row>
        <row r="4014">
          <cell r="A4014" t="str">
            <v>23.06.011</v>
          </cell>
          <cell r="B4014" t="str">
            <v>FORNECIMENTO E INSTALAÇÃO DE TOMADA MONOFÁSICA INSDUSTRIAL DE 16A - 3 POLOS - 220V - SOBREPOR, COM PARTES PLÁSTICAS EM POLIAMIDA 6.6 AUTO-EXTINGUÍVEL, VEDAÇÕES E GUARNIÇÕES EM SBR E TERMINAIS EM LATÃO MACIÇO - REF. N3006 - STECK, SIEMENS OU SIMILAR.</v>
          </cell>
          <cell r="C4014" t="str">
            <v>Un</v>
          </cell>
          <cell r="D4014">
            <v>27.23</v>
          </cell>
          <cell r="E4014">
            <v>20.95</v>
          </cell>
        </row>
        <row r="4015">
          <cell r="A4015" t="str">
            <v/>
          </cell>
        </row>
        <row r="4016">
          <cell r="A4016" t="str">
            <v>23.06.021</v>
          </cell>
          <cell r="B4016" t="str">
            <v>FORNECIMENTO E INSTALAÇÃO DE TOMADA TRIFÁSICA INSDUSTRIAL DE 32A - 4 POLOS - 380V - SOBREPOR, COM PARTES PLÁSTICAS EM POLIAMIDA 6.6 AUTO-EXTINGUÍVEL, VEDAÇÕES E GUARNIÇÕES EM SBR E TERMINAIS EM LATÃO MACIÇO - REF. N4206 - STECK, SIEMENS OU SIMILAR.</v>
          </cell>
          <cell r="C4016" t="str">
            <v>Un</v>
          </cell>
          <cell r="D4016">
            <v>31.96</v>
          </cell>
          <cell r="E4016">
            <v>24.59</v>
          </cell>
        </row>
        <row r="4017">
          <cell r="A4017" t="str">
            <v/>
          </cell>
        </row>
        <row r="4018">
          <cell r="A4018" t="str">
            <v>23.06.031</v>
          </cell>
          <cell r="B4018" t="str">
            <v>FORNECIMENTO E INSTALAÇÃO DE TOMADA PARA PISO TRIFÁSICA INSDUSTRIAL DE 32A - 4 POLOS - 380V - EMBUTIR, COM PARTES PLÁSTICAS EM POLIAMIDA 6.6 AUTO-EXTINGUÍVEL, VEDAÇÕES E GUARNIÇÕES EM SBR E TERMINAIS EM LATÃO MACIÇO - REF. N4246 - STECK, SIEMENS OU SIMILA</v>
          </cell>
          <cell r="C4018" t="str">
            <v>Un</v>
          </cell>
          <cell r="D4018">
            <v>32.86</v>
          </cell>
          <cell r="E4018">
            <v>25.28</v>
          </cell>
        </row>
        <row r="4019">
          <cell r="A4019" t="str">
            <v/>
          </cell>
        </row>
        <row r="4020">
          <cell r="A4020" t="str">
            <v>23.07.010</v>
          </cell>
          <cell r="B4020" t="str">
            <v>INSTALAÇÃO DE APARELHO DE AR CONDICIONADO TIPO SPLIT EM PAREDE, SEM FORNECIMENTO DE EQUIPAMENTO, INCLUINDO OS SERVIÇOS DE: INSTALAÇÃO DOS EQUIPAMENTOS (SPLIT E CONDENSADOR NO SUPORTE); EXECUÇÃO DE SOLDA E DRENO; FORNECIMENTO DO GÁS; FORNECIMENTO E INSTALA</v>
          </cell>
          <cell r="C4020" t="str">
            <v>Un</v>
          </cell>
          <cell r="D4020">
            <v>966.32</v>
          </cell>
          <cell r="E4020">
            <v>743.33</v>
          </cell>
        </row>
        <row r="4021">
          <cell r="A4021" t="str">
            <v/>
          </cell>
        </row>
        <row r="4022">
          <cell r="A4022" t="str">
            <v>24.00.000</v>
          </cell>
          <cell r="B4022" t="str">
            <v>EQUIPAMENTOS</v>
          </cell>
        </row>
        <row r="4023">
          <cell r="A4023" t="str">
            <v/>
          </cell>
        </row>
        <row r="4024">
          <cell r="A4024" t="str">
            <v>24.01.011</v>
          </cell>
          <cell r="B4024" t="str">
            <v>INSTALAÇÃO DE VENTILADOR - APENAS MÃO-DE-OBRA</v>
          </cell>
          <cell r="C4024" t="str">
            <v>Un</v>
          </cell>
          <cell r="D4024">
            <v>14.84</v>
          </cell>
          <cell r="E4024">
            <v>11.42</v>
          </cell>
        </row>
        <row r="4025">
          <cell r="A4025" t="str">
            <v/>
          </cell>
        </row>
        <row r="4026">
          <cell r="A4026" t="str">
            <v>24.01.012</v>
          </cell>
          <cell r="B4026" t="str">
            <v>FORNECIMENTO E INSTALAÇÃO DE VENTILADOR DE PAREDE, DIÂMETRO DE 60CM (24") , POTÊNCIA 1/4CV-2000W, 1400RPM, BIVOLT, COM VELOCIDADE REGULÁVEL , FABRICAÇÃO VENTDELTA OU SIMILAR.</v>
          </cell>
          <cell r="C4026" t="str">
            <v>Un</v>
          </cell>
          <cell r="D4026">
            <v>197.23</v>
          </cell>
          <cell r="E4026">
            <v>151.72</v>
          </cell>
        </row>
        <row r="4027">
          <cell r="A4027" t="str">
            <v/>
          </cell>
        </row>
        <row r="4028">
          <cell r="A4028" t="str">
            <v>24.01.021</v>
          </cell>
          <cell r="B4028" t="str">
            <v>FORNECIMENTO E INSTALAÇÃO DE EXAUSTORES EÓLICOS SEM MOTOR, COM VAZÃO DE 4000M³/HORA,  DIÂMETRO DE 24", COM BASE DE APOIO.</v>
          </cell>
          <cell r="C4028" t="str">
            <v>Un</v>
          </cell>
          <cell r="D4028">
            <v>324.12</v>
          </cell>
          <cell r="E4028">
            <v>249.33</v>
          </cell>
        </row>
        <row r="4029">
          <cell r="A4029" t="str">
            <v/>
          </cell>
        </row>
        <row r="4030">
          <cell r="A4030" t="str">
            <v>24.01.022</v>
          </cell>
          <cell r="B4030" t="str">
            <v>FORNECIMENTO E INSTALAÇÃO DE TELA 60X60CM TODA EM ALUMÍNIO PARA EXAUSTORES EÓLICOS.</v>
          </cell>
          <cell r="C4030" t="str">
            <v>Un</v>
          </cell>
          <cell r="D4030">
            <v>70.59</v>
          </cell>
          <cell r="E4030">
            <v>54.3</v>
          </cell>
        </row>
        <row r="4031">
          <cell r="A4031" t="str">
            <v/>
          </cell>
        </row>
        <row r="4032">
          <cell r="A4032" t="str">
            <v>24.01.023</v>
          </cell>
          <cell r="B4032" t="str">
            <v>FORNECIMENTO E INSTALAÇÃO DE CHAPA GALVANIZADA GALVALUME ASDM 792 DE COMPLEMENTO PARA EXAUSTORES EÓLICOS.</v>
          </cell>
          <cell r="C4032" t="str">
            <v>Un</v>
          </cell>
          <cell r="D4032">
            <v>78.81</v>
          </cell>
          <cell r="E4032">
            <v>60.63</v>
          </cell>
        </row>
        <row r="4033">
          <cell r="A4033" t="str">
            <v/>
          </cell>
        </row>
        <row r="4034">
          <cell r="A4034" t="str">
            <v>25.00.000</v>
          </cell>
          <cell r="B4034" t="str">
            <v>LIMPEZAS</v>
          </cell>
        </row>
        <row r="4035">
          <cell r="A4035" t="str">
            <v/>
          </cell>
        </row>
        <row r="4036">
          <cell r="A4036" t="str">
            <v>25.01.071</v>
          </cell>
          <cell r="B4036" t="str">
            <v>LIMPEZA GERAL DA OBRA (POR METRO QUADRADO DE CONSTRUÇÃO)</v>
          </cell>
          <cell r="C4036" t="str">
            <v>m2</v>
          </cell>
          <cell r="D4036">
            <v>1.65</v>
          </cell>
          <cell r="E4036">
            <v>1.27</v>
          </cell>
        </row>
        <row r="4037">
          <cell r="A4037" t="str">
            <v/>
          </cell>
        </row>
        <row r="4038">
          <cell r="A4038" t="str">
            <v>30.00.000</v>
          </cell>
          <cell r="B4038" t="str">
            <v>SERVIÇOS SINAPI - 03/2008</v>
          </cell>
        </row>
        <row r="4039">
          <cell r="A4039" t="str">
            <v/>
          </cell>
        </row>
        <row r="4040">
          <cell r="A4040" t="str">
            <v>300303010</v>
          </cell>
          <cell r="B4040" t="str">
            <v>BARRACAO PARA DEPOSITO EM TABUAS, COM PISO EM ARGAMASSA DE CIMENTO E AREIA, TRACO 1 6.</v>
          </cell>
          <cell r="C4040" t="str">
            <v>m2</v>
          </cell>
          <cell r="D4040">
            <v>258.19</v>
          </cell>
          <cell r="E4040">
            <v>198.61</v>
          </cell>
        </row>
        <row r="4041">
          <cell r="A4041" t="str">
            <v/>
          </cell>
        </row>
        <row r="4042">
          <cell r="A4042" t="str">
            <v>300303090</v>
          </cell>
          <cell r="B4042" t="str">
            <v>FORNECIMENTO E ASSENTAMENTO DE PLACA DA OBRA. (MOD.AV-43/2000).</v>
          </cell>
          <cell r="C4042" t="str">
            <v>m2</v>
          </cell>
          <cell r="D4042">
            <v>156</v>
          </cell>
          <cell r="E4042">
            <v>120</v>
          </cell>
        </row>
        <row r="4043">
          <cell r="A4043" t="str">
            <v/>
          </cell>
        </row>
        <row r="4044">
          <cell r="A4044" t="str">
            <v>300501084</v>
          </cell>
          <cell r="B4044" t="str">
            <v>ESCAVAÇÃO MANUAL EM MATERIAL DE 2ª CATEGORIA SEM USO DE EXPLOSIVOS , PROFUNDIDADE ATÉ 1,50M.</v>
          </cell>
          <cell r="C4044" t="str">
            <v>m3</v>
          </cell>
          <cell r="D4044">
            <v>20.6</v>
          </cell>
          <cell r="E4044">
            <v>15.85</v>
          </cell>
        </row>
        <row r="4045">
          <cell r="A4045" t="str">
            <v/>
          </cell>
        </row>
        <row r="4046">
          <cell r="A4046" t="str">
            <v>300603123</v>
          </cell>
          <cell r="B4046" t="str">
            <v>CONCRETO ARMADO PRONTO, FCK 25 MPA,CONDICAO A (NBR 12655), LANCADO EM VIGAS E ADENSADO, INCLUSIVE FORMA, ESCORAMENTO E FERRAGEM.</v>
          </cell>
          <cell r="C4046" t="str">
            <v>m3</v>
          </cell>
          <cell r="D4046">
            <v>1448.08</v>
          </cell>
          <cell r="E4046">
            <v>1113.9100000000001</v>
          </cell>
        </row>
        <row r="4047">
          <cell r="A4047" t="str">
            <v/>
          </cell>
        </row>
        <row r="4048">
          <cell r="A4048" t="str">
            <v>300603132</v>
          </cell>
          <cell r="B4048" t="str">
            <v>CONCRETO ARMADO PRONTO, FCK 20 MPA,CONDICAO B (NBR 12655),LANCADO EM PILARES E ADENSADO,INCLUSIVE FORMA, ESCORAMENTO E FERRAGEM.</v>
          </cell>
          <cell r="C4048" t="str">
            <v>m3</v>
          </cell>
          <cell r="D4048">
            <v>1455.22</v>
          </cell>
          <cell r="E4048">
            <v>1119.4000000000001</v>
          </cell>
        </row>
        <row r="4049">
          <cell r="A4049" t="str">
            <v/>
          </cell>
        </row>
        <row r="4050">
          <cell r="A4050" t="str">
            <v>300603133</v>
          </cell>
          <cell r="B4050" t="str">
            <v>CONCRETO ARMADO PRONTO, FCK 25 MPA,CONDICAO A (NBR 12655),LANCADO EM PILARES E ADENSADO,INCLUSIVE FORMA, ESCORAMENTO E FERRAGEM.</v>
          </cell>
          <cell r="C4050" t="str">
            <v>m3</v>
          </cell>
          <cell r="D4050">
            <v>1448.08</v>
          </cell>
          <cell r="E4050">
            <v>1113.9100000000001</v>
          </cell>
        </row>
        <row r="4051">
          <cell r="A4051" t="str">
            <v/>
          </cell>
        </row>
        <row r="4052">
          <cell r="A4052" t="str">
            <v>300603140</v>
          </cell>
          <cell r="B4052" t="str">
            <v>CONCRETO ARMADO PRONTO, FCK 15 MPA,CONDICAO B (NBR-12655),LANCADO EM QUALQUER TIPO DE ESTRUTURA E ADENSADO, INCLUSIVE FORMA, ESCORAMENTO E FERRAGEM.</v>
          </cell>
          <cell r="C4052" t="str">
            <v>m3</v>
          </cell>
          <cell r="D4052">
            <v>1496.61</v>
          </cell>
          <cell r="E4052">
            <v>1151.24</v>
          </cell>
        </row>
        <row r="4053">
          <cell r="A4053" t="str">
            <v/>
          </cell>
        </row>
        <row r="4054">
          <cell r="A4054" t="str">
            <v>300603142</v>
          </cell>
          <cell r="B4054" t="str">
            <v>CONCRETO ARMADO PRONTO, FCK 20 MPA,CONDICAO B (NBR 12655),LANCADO EM QUALQUER TIPO DE ESTRUTURA E ADENSADO, INCLUSIVE FORMA, ESCORAMENTO E FERRAGEM.</v>
          </cell>
          <cell r="C4054" t="str">
            <v>m3</v>
          </cell>
          <cell r="D4054">
            <v>1455.22</v>
          </cell>
          <cell r="E4054">
            <v>1119.4000000000001</v>
          </cell>
        </row>
        <row r="4055">
          <cell r="A4055" t="str">
            <v/>
          </cell>
        </row>
        <row r="4056">
          <cell r="A4056" t="str">
            <v>300802090</v>
          </cell>
          <cell r="B4056" t="str">
            <v>EXECUÇÃO DE CUMEEIRA COM TELHAS CERÂMICAS TIPO COLONIAL CANAL, INCL. EMBOÇAMENTO COM ARGAMASSA DE CIMENTO, CAL HIDRATADA E AREIA SEM PENEIRAR, NO TRAÇO 1:2:9, E TRANSPORTE.</v>
          </cell>
          <cell r="C4056" t="str">
            <v>m</v>
          </cell>
          <cell r="D4056">
            <v>9</v>
          </cell>
          <cell r="E4056">
            <v>6.93</v>
          </cell>
        </row>
        <row r="4057">
          <cell r="A4057" t="str">
            <v/>
          </cell>
        </row>
        <row r="4058">
          <cell r="A4058" t="str">
            <v>300804070</v>
          </cell>
          <cell r="B4058" t="str">
            <v>PROTEÇÃO MECÂNICA DE IMPERMEABILIZAÇÃO COM ARGAMASSA DE CIMENTO E AREIA TRAÇO 1:3, ESPESSURA DE 3 CM E ACABAMENTO ÁSPERO, INCLUINDO JUNTA DE RETRAÇÃO.</v>
          </cell>
          <cell r="C4058" t="str">
            <v>m2</v>
          </cell>
          <cell r="D4058">
            <v>22.59</v>
          </cell>
          <cell r="E4058">
            <v>17.38</v>
          </cell>
        </row>
        <row r="4059">
          <cell r="A4059" t="str">
            <v/>
          </cell>
        </row>
        <row r="4060">
          <cell r="A4060" t="str">
            <v>300901040</v>
          </cell>
          <cell r="B4060" t="str">
            <v>ESQUADRIA DE MADEIRA PARA JANELAS DE ABRIR OU CORRER, COM VENEZIANA, INCLUSIVE ASSENTAMENTO E FERRAGENS.</v>
          </cell>
          <cell r="C4060" t="str">
            <v>m2</v>
          </cell>
          <cell r="D4060">
            <v>275.87</v>
          </cell>
          <cell r="E4060">
            <v>212.21</v>
          </cell>
        </row>
        <row r="4061">
          <cell r="A4061" t="str">
            <v/>
          </cell>
        </row>
        <row r="4062">
          <cell r="A4062" t="str">
            <v>300902010</v>
          </cell>
          <cell r="B4062" t="str">
            <v>ESQUADRIA DE FERRO, TIPO BASCULANTE, COM ASSENTAMENTO.</v>
          </cell>
          <cell r="C4062" t="str">
            <v>m2</v>
          </cell>
          <cell r="D4062">
            <v>174.05</v>
          </cell>
          <cell r="E4062">
            <v>133.88999999999999</v>
          </cell>
        </row>
        <row r="4063">
          <cell r="A4063" t="str">
            <v/>
          </cell>
        </row>
        <row r="4064">
          <cell r="A4064" t="str">
            <v>300902020</v>
          </cell>
          <cell r="B4064" t="str">
            <v>GRADE DE PROTECAO DE PORTA EM FERRO C/ VAROES DE 1/2", ESPAC=10CM E ACABAMENTO EM BARRA CHATA DE 1" X 1/4", INCLUSIVE FECHADURA DE SOBREPOR BRASIL OU SIMILAR E ASSENTAMENTO.</v>
          </cell>
          <cell r="C4064" t="str">
            <v>m2</v>
          </cell>
          <cell r="D4064">
            <v>149.79</v>
          </cell>
          <cell r="E4064">
            <v>115.23</v>
          </cell>
        </row>
        <row r="4065">
          <cell r="A4065" t="str">
            <v/>
          </cell>
        </row>
        <row r="4066">
          <cell r="A4066" t="str">
            <v>301001020</v>
          </cell>
          <cell r="B4066" t="str">
            <v>VIDRO PLANO, COMUM, LISO, TRANSPARENTE E COM 4 MM DE ESPESSURA - COLOCADO.</v>
          </cell>
          <cell r="C4066" t="str">
            <v>m2</v>
          </cell>
          <cell r="D4066">
            <v>64.33</v>
          </cell>
          <cell r="E4066">
            <v>49.49</v>
          </cell>
        </row>
        <row r="4067">
          <cell r="A4067" t="str">
            <v/>
          </cell>
        </row>
        <row r="4068">
          <cell r="A4068" t="str">
            <v>301002010</v>
          </cell>
          <cell r="B4068" t="str">
            <v>VIDRO PLANO FANTASIA EM GERAL, EXCETO CANELADO - COLOCADO.</v>
          </cell>
          <cell r="C4068" t="str">
            <v>m2</v>
          </cell>
          <cell r="D4068">
            <v>51.66</v>
          </cell>
          <cell r="E4068">
            <v>39.74</v>
          </cell>
        </row>
        <row r="4069">
          <cell r="A4069" t="str">
            <v/>
          </cell>
        </row>
        <row r="4070">
          <cell r="A4070" t="str">
            <v>301102010</v>
          </cell>
          <cell r="B4070" t="str">
            <v>CHAPISCO COM ARGAMASSA DE CIMENTO E AREIA NO TRACO 1:3.</v>
          </cell>
          <cell r="C4070" t="str">
            <v>m2</v>
          </cell>
          <cell r="D4070">
            <v>4.5199999999999996</v>
          </cell>
          <cell r="E4070">
            <v>3.48</v>
          </cell>
        </row>
        <row r="4071">
          <cell r="A4071" t="str">
            <v/>
          </cell>
        </row>
        <row r="4072">
          <cell r="A4072" t="str">
            <v>301703150</v>
          </cell>
          <cell r="B4072" t="str">
            <v>FORNECIMENTO E PLANTIO DE COQUEIRO (ALTURA DO FUSTE DE 0,60 M),INCLUINDO A PREPARACAO DE COVA DE 40,0 X 40,0 X 40,0 CM, COM BARRO DE JARDIM E ESTRUME BOVINO CURTIDO.</v>
          </cell>
          <cell r="C4072" t="str">
            <v>UD</v>
          </cell>
          <cell r="D4072">
            <v>10.43</v>
          </cell>
          <cell r="E4072">
            <v>8.0299999999999994</v>
          </cell>
        </row>
        <row r="4073">
          <cell r="A4073" t="str">
            <v/>
          </cell>
        </row>
        <row r="4074">
          <cell r="A4074" t="str">
            <v>301809030</v>
          </cell>
          <cell r="B4074" t="str">
            <v>FORNECIMENTO E ASSENTAMENTO DE CAIXA PARA MEDICAO TRIFASICA E CAIXA PARA DISJUNTOR TRI-FASICO DE POLICARBONATO E NORYL CINZA, INCLUSIVE BUCHAS PLASTICAS E PARAFUSOS PARA INSTALACAO DAS CAIXAS EM PAREDE (PADRAO CELPE) SEM DISJUNTOR.</v>
          </cell>
          <cell r="C4074" t="str">
            <v>UD</v>
          </cell>
          <cell r="D4074">
            <v>164.97</v>
          </cell>
          <cell r="E4074">
            <v>126.9</v>
          </cell>
        </row>
        <row r="4075">
          <cell r="A4075" t="str">
            <v/>
          </cell>
        </row>
        <row r="4076">
          <cell r="A4076" t="str">
            <v>301813170</v>
          </cell>
          <cell r="B4076" t="str">
            <v>ELETRODUTO DE PVC RIGIDO ROSQUEAVEL DE 4POL., COM LUVA DE ROSCA INTERNA, ASSENTADO EM VALAS COM PROFUNDIDADE DE 0,60M, INCLUSIVE ESCAVACAO E REATERRO.</v>
          </cell>
          <cell r="C4076" t="str">
            <v>m</v>
          </cell>
          <cell r="D4076">
            <v>39.97</v>
          </cell>
          <cell r="E4076">
            <v>30.75</v>
          </cell>
        </row>
        <row r="4077">
          <cell r="A4077" t="str">
            <v/>
          </cell>
        </row>
        <row r="4078">
          <cell r="A4078" t="str">
            <v>301819041</v>
          </cell>
          <cell r="B4078" t="str">
            <v>CABO DE COBRE,TEMPERA MOLE,ENCORDOAMENTO CLASSE 2, ISOLAMENTO DE PVC - 70 C, TIPO BWF,750V FOREPLAST OU SIMILAR, S.M. - 10MM2, INCLUSIVE INSTALACAO EM ELETRODUTO.</v>
          </cell>
          <cell r="C4078" t="str">
            <v>m</v>
          </cell>
          <cell r="D4078">
            <v>6.26</v>
          </cell>
          <cell r="E4078">
            <v>4.82</v>
          </cell>
        </row>
        <row r="4079">
          <cell r="A4079" t="str">
            <v/>
          </cell>
        </row>
        <row r="4080">
          <cell r="A4080" t="str">
            <v>301820030</v>
          </cell>
          <cell r="B4080" t="str">
            <v>DISJUNTOR TRIPOLAR TERMOMAGNETICO ATE 50A, 380V, PIAL OU SIMILAR, INCLUSIVE INSTALACAO EM QUADRO DE DISTRIBUICAO.</v>
          </cell>
          <cell r="C4080" t="str">
            <v>UD</v>
          </cell>
          <cell r="D4080">
            <v>64.12</v>
          </cell>
          <cell r="E4080">
            <v>49.33</v>
          </cell>
        </row>
        <row r="4081">
          <cell r="A4081" t="str">
            <v/>
          </cell>
        </row>
        <row r="4082">
          <cell r="A4082" t="str">
            <v>301821150</v>
          </cell>
          <cell r="B4082" t="str">
            <v>QUADRO DE DISTRIBUICAO METALICO DE EMBUTIR,C/ PORTA, BARRAMENTO, CHAVE GERAL E PLACA DE NEUTRO PARA ATE 12 CIRCUITOS MONOPOLARES, REF. QDETN-12, CEMAR OU SIMILAR, INCLUSIVE INSTALACAO.</v>
          </cell>
          <cell r="C4082" t="str">
            <v>UD</v>
          </cell>
          <cell r="D4082">
            <v>154.24</v>
          </cell>
          <cell r="E4082">
            <v>118.65</v>
          </cell>
        </row>
        <row r="4083">
          <cell r="A4083" t="str">
            <v/>
          </cell>
        </row>
        <row r="4084">
          <cell r="A4084" t="str">
            <v>301822010</v>
          </cell>
          <cell r="B4084" t="str">
            <v>PONTO DE LUZ EM TETO OU PAREDE, INCLUINDO CAIXA 4 X 4 POL. TIGREFLEX OU SIMILAR, TUBULACAO PVC RIGIDO E FIACAO, ATE O QUADRO DE DISTRIBUICAO.</v>
          </cell>
          <cell r="C4084" t="str">
            <v>Pt</v>
          </cell>
          <cell r="D4084">
            <v>57</v>
          </cell>
          <cell r="E4084">
            <v>43.85</v>
          </cell>
        </row>
        <row r="4085">
          <cell r="A4085" t="str">
            <v/>
          </cell>
        </row>
        <row r="4086">
          <cell r="A4086" t="str">
            <v>301822030</v>
          </cell>
          <cell r="B4086" t="str">
            <v>PONTO DE INTERRUPTOR DE 2 SECCOES, PIAL OU SIMILAR, INCLUSIVE TUBULACAO PVC RIGIDO, FIACAO CAIXA 4 X 2 POL. TIGREFLEX OU SIMILAR, PLACA E DEMAIS ACESSORIOS, ATE O PONTO DE LUZ.</v>
          </cell>
          <cell r="C4086" t="str">
            <v>Pt</v>
          </cell>
          <cell r="D4086">
            <v>75.88</v>
          </cell>
          <cell r="E4086">
            <v>58.37</v>
          </cell>
        </row>
        <row r="4087">
          <cell r="A4087" t="str">
            <v/>
          </cell>
        </row>
        <row r="4088">
          <cell r="A4088" t="str">
            <v>301822040</v>
          </cell>
          <cell r="B4088" t="str">
            <v>PONTO DE INTERRUPTOR DE 3 SECCOES, PIAL OU SIMILAR, INCLUSIVE TUBULACAO PVC RIGIDO, FIACAO CAIXA 4 X 2 POL. TIGREFLEX OU SIMILAR, PLACA E DEMAIS ACESSORIOS, ATE O PONTO DE LUZ.</v>
          </cell>
          <cell r="C4088" t="str">
            <v>Pt</v>
          </cell>
          <cell r="D4088">
            <v>94.04</v>
          </cell>
          <cell r="E4088">
            <v>72.34</v>
          </cell>
        </row>
        <row r="4089">
          <cell r="A4089" t="str">
            <v/>
          </cell>
        </row>
        <row r="4090">
          <cell r="A4090" t="str">
            <v>301822080</v>
          </cell>
          <cell r="B4090" t="str">
            <v>PONTO DE TOMADA P/AR CONDICIONADO C/CONJ. TIPO ARSTOP OU SIMILAR,EM CAIXA TIGREFLEX OU SIMILAR 4 X 4 POL.,C/PLACA, TOMADA TRIP. P/PINO CHATO E DISJ. TERMOMAG. DE 25A, INCLUSIVE TUBULACAO PVC RIGIDO, FIACAO, ATERRAMENTO E DEMAIS ACESS. ATE O QUADRO DE DIST</v>
          </cell>
          <cell r="C4090" t="str">
            <v>Pt</v>
          </cell>
          <cell r="D4090">
            <v>179.16</v>
          </cell>
          <cell r="E4090">
            <v>137.82</v>
          </cell>
        </row>
        <row r="4091">
          <cell r="A4091" t="str">
            <v/>
          </cell>
        </row>
        <row r="4092">
          <cell r="A4092" t="str">
            <v>301901010</v>
          </cell>
          <cell r="B4092" t="str">
            <v>PONTO DE ESGOTO PARA BACIA SANITARIA, INCLUSIVE TUBULACOES E CONEXOES EM PVC RIGIDO SOLDAVEIS, ATE A COLUNA OU O SUB-COLETOR.</v>
          </cell>
          <cell r="C4092" t="str">
            <v>Pt</v>
          </cell>
          <cell r="D4092">
            <v>49.4</v>
          </cell>
          <cell r="E4092">
            <v>38</v>
          </cell>
        </row>
        <row r="4093">
          <cell r="A4093" t="str">
            <v/>
          </cell>
        </row>
        <row r="4094">
          <cell r="A4094" t="str">
            <v>301901020</v>
          </cell>
          <cell r="B4094" t="str">
            <v>PONTO DE ESGOTO PARA PIA OU LAVANDARIA,INCLUSIVE TUBULACOES E CONEXOES EM PVC RIGIDO SOLDAVEIS, ATE A COLUNA OU O SUB-COLETOR.</v>
          </cell>
          <cell r="C4094" t="str">
            <v>Pt</v>
          </cell>
          <cell r="D4094">
            <v>50.31</v>
          </cell>
          <cell r="E4094">
            <v>38.700000000000003</v>
          </cell>
        </row>
        <row r="4095">
          <cell r="A4095" t="str">
            <v/>
          </cell>
        </row>
        <row r="4096">
          <cell r="A4096" t="str">
            <v>301905020</v>
          </cell>
          <cell r="B4096" t="str">
            <v>FORNECIMENTO E ASSENTAMENTO DE TUBOS SOLDAVEIS DE PVC RIGIDO DIAM. 25 MM, INCLUSIVE CONEXOES E ABERTURA DE RASGOS EM ALVENARIA, PARA COLUNAS DE AGUA.</v>
          </cell>
          <cell r="C4096" t="str">
            <v>m</v>
          </cell>
          <cell r="D4096">
            <v>7.87</v>
          </cell>
          <cell r="E4096">
            <v>6.06</v>
          </cell>
        </row>
        <row r="4097">
          <cell r="A4097" t="str">
            <v/>
          </cell>
        </row>
        <row r="4098">
          <cell r="A4098" t="str">
            <v>301905040</v>
          </cell>
          <cell r="B4098" t="str">
            <v>FORNECIMENTO E ASSENTAMENTO DE TUBOS SOLDAVEIS DE PVC RIGIDO DIAM. 40 MM, INCLUSIVE CONEXOES E ABERTURA DE RASGOS EM ALVENARIA, PARA COLUNAS DE AGUA.</v>
          </cell>
          <cell r="C4098" t="str">
            <v>m</v>
          </cell>
          <cell r="D4098">
            <v>15.08</v>
          </cell>
          <cell r="E4098">
            <v>11.6</v>
          </cell>
        </row>
        <row r="4099">
          <cell r="A4099" t="str">
            <v/>
          </cell>
        </row>
        <row r="4100">
          <cell r="A4100" t="str">
            <v>301905050</v>
          </cell>
          <cell r="B4100" t="str">
            <v>FORNECIMENTO E ASSENTAMENTO DE TUBOS SOLDAVEIS DE PVC RIGIDO DIAM. 50 MM, INCLUSIVE CONEXOES E ABERTURA DE RASGOS EM ALVENARIA, PARA COLUNAS DE AGUA.</v>
          </cell>
          <cell r="C4100" t="str">
            <v>m</v>
          </cell>
          <cell r="D4100">
            <v>17.03</v>
          </cell>
          <cell r="E4100">
            <v>13.1</v>
          </cell>
        </row>
        <row r="4101">
          <cell r="A4101" t="str">
            <v/>
          </cell>
        </row>
        <row r="4102">
          <cell r="A4102" t="str">
            <v>301906030</v>
          </cell>
          <cell r="B4102" t="str">
            <v>CAIXA DE GORDURA COM PAREDES EM ALVENARIA,LAJE DE TAMPA E DE FUNDO EM CONCRETO, REVESTIDA INTERNAMENTE COM ARGAMASSA DE CIMENTO E AREIA 1:4, DIMENSOES INTERNAS 0,50 X 0,50 X 0,50 M COM CHICANA DE CONCRETO.</v>
          </cell>
          <cell r="C4102" t="str">
            <v>Un</v>
          </cell>
          <cell r="D4102">
            <v>177.32</v>
          </cell>
          <cell r="E4102">
            <v>136.4</v>
          </cell>
        </row>
        <row r="4103">
          <cell r="A4103" t="str">
            <v/>
          </cell>
        </row>
        <row r="4104">
          <cell r="A4104" t="str">
            <v>301907010</v>
          </cell>
          <cell r="B4104" t="str">
            <v>FORNECIMENTO E ASSENTAMENTO DE BACIA SANITARIA DE LOUCA BRANCA, CELITE, LINHA SAVEIRO OU SIMILAR, INCLUSIVE TAMPA E ACESSORIOS CORRESPONDENTES.</v>
          </cell>
          <cell r="C4104" t="str">
            <v>Cj</v>
          </cell>
          <cell r="D4104">
            <v>118.02</v>
          </cell>
          <cell r="E4104">
            <v>90.79</v>
          </cell>
        </row>
        <row r="4105">
          <cell r="A4105" t="str">
            <v/>
          </cell>
        </row>
        <row r="4106">
          <cell r="A4106" t="str">
            <v>301907030</v>
          </cell>
          <cell r="B4106" t="str">
            <v>FORNECIMENTO E ASSENTAMENTO DE LAVATORIO SIMPLES, GRANDE, SEM COLUNA, DE LOUCA BRANCA, CELITE,LINHA SAVEIRO OU SIMILAR, INCLUSIVE ACESSORIOS CORRESPONDENTES.</v>
          </cell>
          <cell r="C4106" t="str">
            <v>Cj</v>
          </cell>
          <cell r="D4106">
            <v>66.17</v>
          </cell>
          <cell r="E4106">
            <v>50.9</v>
          </cell>
        </row>
        <row r="4107">
          <cell r="A4107" t="str">
            <v/>
          </cell>
        </row>
        <row r="4108">
          <cell r="A4108" t="str">
            <v>301907070</v>
          </cell>
          <cell r="B4108" t="str">
            <v>FORNECIMENTO E ASSENTAMENTO DE SABONETEIRA DE LOUCA BRANCA,CELITE OU SIMILAR, NAS DIMENSOES 7.5 X 15 CM.</v>
          </cell>
          <cell r="C4108" t="str">
            <v>Un</v>
          </cell>
          <cell r="D4108">
            <v>17.05</v>
          </cell>
          <cell r="E4108">
            <v>13.12</v>
          </cell>
        </row>
        <row r="4109">
          <cell r="A4109" t="str">
            <v/>
          </cell>
        </row>
        <row r="4110">
          <cell r="A4110" t="str">
            <v>301907090</v>
          </cell>
          <cell r="B4110" t="str">
            <v>FORNECIMENTO E ASSENTAMENTO DE PAPELEIRA DE LOUCA BRANCA, CELITE OU SIMILAR,NAS DIMENSOES 15 X 15 CM.</v>
          </cell>
          <cell r="C4110" t="str">
            <v>UD</v>
          </cell>
          <cell r="D4110">
            <v>20.41</v>
          </cell>
          <cell r="E4110">
            <v>15.7</v>
          </cell>
        </row>
        <row r="4111">
          <cell r="A4111" t="str">
            <v/>
          </cell>
        </row>
        <row r="4112">
          <cell r="A4112" t="str">
            <v>301907200</v>
          </cell>
          <cell r="B4112" t="str">
            <v>FORNECIMENTO DE CHUVEIRO COM HASTE DE PLASTICO, DIAM. 1/2 POL. TIGRE OU SIMILAR, INCLUSIVE FIXACAO.</v>
          </cell>
          <cell r="C4112" t="str">
            <v>UD</v>
          </cell>
          <cell r="D4112">
            <v>5.95</v>
          </cell>
          <cell r="E4112">
            <v>4.58</v>
          </cell>
        </row>
        <row r="4113">
          <cell r="A4113" t="str">
            <v/>
          </cell>
        </row>
        <row r="4114">
          <cell r="A4114" t="str">
            <v>301907270</v>
          </cell>
          <cell r="B4114" t="str">
            <v>FORNECIMENTO DE TORNEIRA DE PRESSAO PARA PIA, COM ACABAMENTO CROMADO, DIAMETRO DE 1/2 POL., REF. 1158, JR FABRIMAR OU SIMILAR, INCLUSIVE FIXACAO.</v>
          </cell>
          <cell r="C4114" t="str">
            <v>UD</v>
          </cell>
          <cell r="D4114">
            <v>34.299999999999997</v>
          </cell>
          <cell r="E4114">
            <v>26.39</v>
          </cell>
        </row>
        <row r="4115">
          <cell r="A4115" t="str">
            <v/>
          </cell>
        </row>
        <row r="4116">
          <cell r="A4116" t="str">
            <v>301907290</v>
          </cell>
          <cell r="B4116" t="str">
            <v>FORNECIMENTO DE TORNEIRA DE PRESSAO PARA LAVATORIO, COM ACABAMENTO CROMADO,DIAMETRO DE 1/2 POL., REF.1193, LINHA C-33, SIGMA OU SIMILAR, INCLUSIVE FIXACAO.</v>
          </cell>
          <cell r="C4116" t="str">
            <v>UD</v>
          </cell>
          <cell r="D4116">
            <v>31.98</v>
          </cell>
          <cell r="E4116">
            <v>24.6</v>
          </cell>
        </row>
        <row r="4117">
          <cell r="A4117" t="str">
            <v/>
          </cell>
        </row>
        <row r="4118">
          <cell r="A4118" t="str">
            <v>301907310</v>
          </cell>
          <cell r="B4118" t="str">
            <v>FORNECIMENTO DE TORNEIRA DE PRESSAO PARA LAVANDARIA, COM ACABAMENTO CROMADO, DIAMETRO DE 1/2 POL. REF.1153, LINHA C-33, SIGMA OU SIMILAR.</v>
          </cell>
          <cell r="C4118" t="str">
            <v>UD</v>
          </cell>
          <cell r="D4118">
            <v>23.85</v>
          </cell>
          <cell r="E4118">
            <v>18.350000000000001</v>
          </cell>
        </row>
        <row r="4119">
          <cell r="A4119" t="str">
            <v/>
          </cell>
        </row>
        <row r="4120">
          <cell r="A4120" t="str">
            <v>301907480</v>
          </cell>
          <cell r="B4120" t="str">
            <v>FORNECIMENTO DE REGISTRO DE GAVETA BRUTO, REF 1502, DECA OU SIMILAR, DIAMETRO DE 1.1/2 POL. INCLUSIVE FIXACAO.</v>
          </cell>
          <cell r="C4120" t="str">
            <v>UD</v>
          </cell>
          <cell r="D4120">
            <v>70.489999999999995</v>
          </cell>
          <cell r="E4120">
            <v>54.23</v>
          </cell>
        </row>
        <row r="4121">
          <cell r="A4121" t="str">
            <v/>
          </cell>
        </row>
        <row r="4122">
          <cell r="A4122" t="str">
            <v>301907500</v>
          </cell>
          <cell r="B4122" t="str">
            <v>FORNECIMENTO DE REGISTRO DE GAVETA BRUTO, REF 1502, DECA OU SIMILAR, DIAM. 2. 1/2 POL., INCLUSIVE FIXACAO.</v>
          </cell>
          <cell r="C4122" t="str">
            <v>UD</v>
          </cell>
          <cell r="D4122">
            <v>235.8</v>
          </cell>
          <cell r="E4122">
            <v>181.39</v>
          </cell>
        </row>
        <row r="4123">
          <cell r="A4123" t="str">
            <v/>
          </cell>
        </row>
        <row r="4124">
          <cell r="A4124" t="str">
            <v>301907530</v>
          </cell>
          <cell r="B4124" t="str">
            <v>FORNECIMENTO DE VALVULA DE RETENCAO HORIZONTAL, DIAM. 1 POL., INCLUSIVE INSTALACAO.</v>
          </cell>
          <cell r="C4124" t="str">
            <v>UD</v>
          </cell>
          <cell r="D4124">
            <v>44.22</v>
          </cell>
          <cell r="E4124">
            <v>34.020000000000003</v>
          </cell>
        </row>
        <row r="4125">
          <cell r="A4125" t="str">
            <v/>
          </cell>
        </row>
        <row r="4126">
          <cell r="A4126" t="str">
            <v>301907540</v>
          </cell>
          <cell r="B4126" t="str">
            <v>FORNECIMENTO DE VALVULA DE RETENCAO VERTICAL, DIAMETRO DE 1 POLEGADA, INCLUSIVE INSTALACAO.</v>
          </cell>
          <cell r="C4126" t="str">
            <v>UD</v>
          </cell>
          <cell r="D4126">
            <v>30.13</v>
          </cell>
          <cell r="E4126">
            <v>23.18</v>
          </cell>
        </row>
        <row r="4127">
          <cell r="A4127" t="str">
            <v/>
          </cell>
        </row>
        <row r="4128">
          <cell r="A4128" t="str">
            <v>301907570</v>
          </cell>
          <cell r="B4128" t="str">
            <v>INSTALACAO DE TORNEIRA DE BOIA DIAM.3/4 POL., INCLUSIVE O FORNECIMENTO DA MESMA.</v>
          </cell>
          <cell r="C4128" t="str">
            <v>UD</v>
          </cell>
          <cell r="D4128">
            <v>8.7200000000000006</v>
          </cell>
          <cell r="E4128">
            <v>6.71</v>
          </cell>
        </row>
        <row r="4129">
          <cell r="A4129" t="str">
            <v/>
          </cell>
        </row>
        <row r="4130">
          <cell r="A4130" t="str">
            <v>302501071</v>
          </cell>
          <cell r="B4130" t="str">
            <v>LIMPEZA GERAL DA OBRA (POR METRO QUADRADO DE CONSTRUÇÃO)</v>
          </cell>
          <cell r="C4130" t="str">
            <v>m2</v>
          </cell>
          <cell r="D4130">
            <v>0.94</v>
          </cell>
          <cell r="E4130">
            <v>0.73</v>
          </cell>
        </row>
        <row r="4131">
          <cell r="A4131" t="str">
            <v/>
          </cell>
        </row>
        <row r="4132">
          <cell r="A4132" t="str">
            <v/>
          </cell>
        </row>
      </sheetData>
      <sheetData sheetId="2"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61M-CBMI"/>
      <sheetName val="MAT-BET"/>
      <sheetName val="REL-AC"/>
      <sheetName val="PLUVIOM"/>
      <sheetName val="TAPA BURACO"/>
      <sheetName val="RECOMP REVESTIMENTO"/>
      <sheetName val="LIMP MEIO FIO"/>
      <sheetName val="LIMP VALETAS"/>
      <sheetName val="REMOCAO MEC BAR"/>
      <sheetName val="REMOCAO MEC BAR (2)"/>
      <sheetName val="M.OBRA MARCO"/>
      <sheetName val="RESUMO "/>
      <sheetName val="WILSON"/>
      <sheetName val="H-HORAS MARCO"/>
      <sheetName val="acertos"/>
      <sheetName val="CONT MAT BET"/>
      <sheetName val="QUADRO COMPARATIVO"/>
      <sheetName val="61M_CBMI"/>
      <sheetName val="MAT_BET"/>
      <sheetName val="PLANO TRAB"/>
      <sheetName val="MATERIAIS"/>
      <sheetName val="matbet"/>
      <sheetName val="quantidades"/>
      <sheetName val="adequação"/>
      <sheetName val="comparativo"/>
      <sheetName val="CROQUI"/>
      <sheetName val="PEM"/>
      <sheetName val="CADASTRO"/>
      <sheetName val="Ativos"/>
      <sheetName val="61MCBMI.DNIT"/>
      <sheetName val="TAPA_BURACO"/>
      <sheetName val="RECOMP_REVESTIMENTO"/>
      <sheetName val="LIMP_MEIO_FIO"/>
      <sheetName val="LIMP_VALETAS"/>
      <sheetName val="REMOCAO_MEC_BAR"/>
      <sheetName val="REMOCAO_MEC_BAR_(2)"/>
      <sheetName val="M_OBRA_MARCO"/>
      <sheetName val="RESUMO_"/>
      <sheetName val="H-HORAS_MARCO"/>
      <sheetName val="CONT_MAT_BET"/>
      <sheetName val="QUADRO_COMPARATIVO"/>
      <sheetName val="PLANO_TRAB"/>
      <sheetName val="61MCBMI_DNIT"/>
      <sheetName val="Mat"/>
      <sheetName val="Faturamento 2016 (Diferimento)"/>
      <sheetName val="Solicitação Interna de Fab"/>
      <sheetName val="Serviços"/>
      <sheetName val="COMPOS1"/>
      <sheetName val="Calendário"/>
      <sheetName val="aux"/>
      <sheetName val="Clientes"/>
      <sheetName val="Mão de Obra"/>
      <sheetName val="Dados"/>
      <sheetName val="01"/>
      <sheetName val="02"/>
      <sheetName val="03"/>
      <sheetName val="04"/>
      <sheetName val="05"/>
      <sheetName val="06"/>
      <sheetName val="07"/>
      <sheetName val="08"/>
      <sheetName val="0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1 (2)"/>
      <sheetName val="Matriz de Produtividade"/>
      <sheetName val="61M-CBMI:MAT-BET"/>
      <sheetName val="Produto 09"/>
      <sheetName val="Produto 10"/>
      <sheetName val="Produto 01"/>
      <sheetName val="Prod. 03A CREMA-CIB"/>
      <sheetName val="Custo Equip"/>
      <sheetName val="SICRO"/>
      <sheetName val="DSS_04"/>
      <sheetName val="Fresagem"/>
      <sheetName val="Meio-fio"/>
      <sheetName val="PintLigacao"/>
      <sheetName val="PMQ"/>
      <sheetName val="STC_01"/>
      <sheetName val="CS#"/>
      <sheetName val="CUSTO INDIRETO"/>
      <sheetName val="CUSTO ZONA SUL"/>
      <sheetName val="CUSTO LARANJEIRAS"/>
      <sheetName val="Índices de Reajustamento"/>
      <sheetName val="CONS_CORR"/>
      <sheetName val="Comp. PU serv. com areia-brita"/>
      <sheetName val="Procedimentos"/>
      <sheetName val="ORÇAMENTO"/>
      <sheetName val="Alteração"/>
      <sheetName val="P A T O 98 D"/>
      <sheetName val="Especif"/>
      <sheetName val="RO"/>
      <sheetName val="IMA"/>
      <sheetName val="CAIAÇÃO"/>
      <sheetName val="DG"/>
      <sheetName val="CONCR"/>
      <sheetName val="CDF"/>
      <sheetName val="CAPMAN"/>
      <sheetName val="DESOBU"/>
      <sheetName val="ESC MAN"/>
      <sheetName val="ENROC"/>
      <sheetName val="FORMA"/>
      <sheetName val="LIMP DA"/>
      <sheetName val="LIMP BU"/>
      <sheetName val="LIMP SARJ"/>
      <sheetName val="ROÇMAN"/>
      <sheetName val="ROÇMEC"/>
      <sheetName val="RMECATER"/>
      <sheetName val="TBF"/>
      <sheetName val="MBUF"/>
      <sheetName val="MOB"/>
      <sheetName val="ROÇCOL"/>
      <sheetName val="RMATER"/>
      <sheetName val="RP"/>
      <sheetName val="TCCB10"/>
      <sheetName val="TCCC4t"/>
      <sheetName val="TLCB10"/>
      <sheetName val="TLCB5"/>
      <sheetName val="TLCC4t"/>
      <sheetName val="TLMR"/>
      <sheetName val="tsd"/>
      <sheetName val="TSS"/>
      <sheetName val="ESTORNO"/>
      <sheetName val="A"/>
      <sheetName val="[61MCBMI.DNIT.XLS]61M_CBMI_MA_2"/>
      <sheetName val="plan1"/>
      <sheetName val="[61MCBMI.DNIT.XLS]61M-CBMI:MAT-"/>
      <sheetName val="[61MCBMI.DNIT.XLS][61MCBMI.DNIT"/>
      <sheetName val="DEQ"/>
      <sheetName val="PT"/>
      <sheetName val="SERVIÇOS digitado"/>
      <sheetName val="icatu"/>
      <sheetName val="EQUIPO1"/>
      <sheetName val="p a t o 99 b"/>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projeto"/>
      <sheetName val="Orçamentária"/>
      <sheetName val="SAÍDA BRITADOS"/>
      <sheetName val="SAÍDA MASSA"/>
      <sheetName val="PROD.PRIM."/>
      <sheetName val="PROD_REBRIT_"/>
      <sheetName val="RESUMO INDUSTRIAL"/>
      <sheetName val="BANCO"/>
      <sheetName val="Preços_BSTC"/>
      <sheetName val="composições"/>
      <sheetName val="#REF"/>
      <sheetName val="RESUMO-DVOP"/>
      <sheetName val="Tabela mês"/>
      <sheetName val="REAJU"/>
      <sheetName val="Material"/>
      <sheetName val="pato"/>
      <sheetName val="CUSTO HORÁRIO"/>
      <sheetName val="pro-08"/>
      <sheetName val="Planilha"/>
      <sheetName val="TAPA_BURACO1"/>
      <sheetName val="RECOMP_REVESTIMENTO1"/>
      <sheetName val="LIMP_MEIO_FIO1"/>
      <sheetName val="LIMP_VALETAS1"/>
      <sheetName val="REMOCAO_MEC_BAR1"/>
      <sheetName val="REMOCAO_MEC_BAR_(2)1"/>
      <sheetName val="M_OBRA_MARCO1"/>
      <sheetName val="RESUMO_1"/>
      <sheetName val="H-HORAS_MARCO1"/>
      <sheetName val="CONT_MAT_BET1"/>
      <sheetName val="QUADRO_COMPARATIVO1"/>
      <sheetName val="PLANO_TRAB1"/>
      <sheetName val="61MCBMI_DNIT1"/>
      <sheetName val="Faturamento_2016_(Diferimento)"/>
      <sheetName val="Solicitação_Interna_de_Fab"/>
      <sheetName val="Mão_de_Obra"/>
      <sheetName val="31_(2)"/>
      <sheetName val="Matriz_de_Produtividade"/>
      <sheetName val="8ª mp_br-459"/>
      <sheetName val="comp p unit "/>
      <sheetName val="Percentual"/>
      <sheetName val="Recuperação da Pista"/>
      <sheetName val="INVENTÁRIO"/>
      <sheetName val="TAB CONSULT"/>
      <sheetName val="61M-CBMI_MAT-BET"/>
      <sheetName val="Listas"/>
      <sheetName val="p a t o"/>
      <sheetName val="compunit"/>
      <sheetName val="Mobra"/>
      <sheetName val="ficha medição"/>
      <sheetName val="medição "/>
      <sheetName val="mem_quant_conserva"/>
      <sheetName val="memória mat placa sinaliz"/>
      <sheetName val="ind. físicos"/>
      <sheetName val="rel. mensal"/>
      <sheetName val="Transp_CONSERVA"/>
      <sheetName val="inst.cant.obra"/>
      <sheetName val="MEMÓRIA CONS MAT BET CONS"/>
      <sheetName val="CAL MAT BET CONSERVA "/>
      <sheetName val="comp.serviços"/>
      <sheetName val="MEMÓRIA MAT REC PLACA SINALIZ"/>
      <sheetName val="mobilizaçao"/>
      <sheetName val="planilha orçamentária"/>
      <sheetName val="memória quantitativa"/>
      <sheetName val="transportes"/>
      <sheetName val="Anual"/>
      <sheetName val="equip auxili"/>
      <sheetName val="INDIRETOS"/>
      <sheetName val="veiculos"/>
      <sheetName val="Quadro DMT"/>
      <sheetName val="Custos Unitarios"/>
      <sheetName val="resumo_aut1"/>
    </sheetNames>
    <sheetDataSet>
      <sheetData sheetId="0">
        <row r="2">
          <cell r="U2" t="str">
            <v>FOLHA 01</v>
          </cell>
        </row>
        <row r="18">
          <cell r="H18">
            <v>0</v>
          </cell>
        </row>
      </sheetData>
      <sheetData sheetId="1">
        <row r="2">
          <cell r="U2" t="str">
            <v>FOLHA 01</v>
          </cell>
        </row>
        <row r="18">
          <cell r="H18">
            <v>0</v>
          </cell>
        </row>
      </sheetData>
      <sheetData sheetId="2">
        <row r="2">
          <cell r="U2" t="str">
            <v>FOLHA 01</v>
          </cell>
        </row>
      </sheetData>
      <sheetData sheetId="3">
        <row r="2">
          <cell r="U2" t="str">
            <v>FOLHA 01</v>
          </cell>
        </row>
      </sheetData>
      <sheetData sheetId="4">
        <row r="2">
          <cell r="U2" t="str">
            <v>FOLHA 01</v>
          </cell>
        </row>
      </sheetData>
      <sheetData sheetId="5">
        <row r="2">
          <cell r="U2" t="str">
            <v>FOLHA 01</v>
          </cell>
        </row>
      </sheetData>
      <sheetData sheetId="6">
        <row r="2">
          <cell r="U2" t="str">
            <v>FOLHA 01</v>
          </cell>
        </row>
      </sheetData>
      <sheetData sheetId="7">
        <row r="2">
          <cell r="U2" t="str">
            <v>FOLHA 01</v>
          </cell>
        </row>
      </sheetData>
      <sheetData sheetId="8">
        <row r="2">
          <cell r="U2" t="str">
            <v>FOLHA 01</v>
          </cell>
        </row>
      </sheetData>
      <sheetData sheetId="9">
        <row r="2">
          <cell r="U2" t="str">
            <v>FOLHA 01</v>
          </cell>
        </row>
      </sheetData>
      <sheetData sheetId="10">
        <row r="2">
          <cell r="U2" t="str">
            <v>FOLHA 01</v>
          </cell>
        </row>
      </sheetData>
      <sheetData sheetId="11">
        <row r="2">
          <cell r="U2" t="str">
            <v>FOLHA 01</v>
          </cell>
        </row>
      </sheetData>
      <sheetData sheetId="12">
        <row r="2">
          <cell r="U2" t="str">
            <v>FOLHA 01</v>
          </cell>
        </row>
      </sheetData>
      <sheetData sheetId="13">
        <row r="2">
          <cell r="U2" t="str">
            <v>FOLHA 01</v>
          </cell>
        </row>
      </sheetData>
      <sheetData sheetId="14">
        <row r="2">
          <cell r="U2" t="str">
            <v>FOLHA 01</v>
          </cell>
        </row>
      </sheetData>
      <sheetData sheetId="15">
        <row r="2">
          <cell r="U2" t="str">
            <v>FOLHA 01</v>
          </cell>
        </row>
      </sheetData>
      <sheetData sheetId="16">
        <row r="2">
          <cell r="U2" t="str">
            <v>FOLHA 01</v>
          </cell>
        </row>
      </sheetData>
      <sheetData sheetId="17">
        <row r="2">
          <cell r="U2" t="str">
            <v>FOLHA 01</v>
          </cell>
        </row>
      </sheetData>
      <sheetData sheetId="18">
        <row r="2">
          <cell r="U2" t="str">
            <v>FOLHA 01</v>
          </cell>
        </row>
      </sheetData>
      <sheetData sheetId="19"/>
      <sheetData sheetId="20"/>
      <sheetData sheetId="21"/>
      <sheetData sheetId="22"/>
      <sheetData sheetId="23"/>
      <sheetData sheetId="24"/>
      <sheetData sheetId="25">
        <row r="2">
          <cell r="U2" t="str">
            <v>FOLHA 01</v>
          </cell>
        </row>
      </sheetData>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ow r="2">
          <cell r="U2" t="str">
            <v>FOLHA 01</v>
          </cell>
        </row>
      </sheetData>
      <sheetData sheetId="191">
        <row r="2">
          <cell r="U2" t="str">
            <v>FOLHA 01</v>
          </cell>
        </row>
      </sheetData>
      <sheetData sheetId="192">
        <row r="2">
          <cell r="U2" t="str">
            <v>FOLHA 01</v>
          </cell>
        </row>
      </sheetData>
      <sheetData sheetId="193">
        <row r="2">
          <cell r="U2" t="str">
            <v>FOLHA 01</v>
          </cell>
        </row>
      </sheetData>
      <sheetData sheetId="194">
        <row r="2">
          <cell r="U2" t="str">
            <v>FOLHA 01</v>
          </cell>
        </row>
      </sheetData>
      <sheetData sheetId="195">
        <row r="2">
          <cell r="U2" t="str">
            <v>FOLHA 01</v>
          </cell>
        </row>
      </sheetData>
      <sheetData sheetId="196">
        <row r="2">
          <cell r="U2" t="str">
            <v>FOLHA 01</v>
          </cell>
        </row>
      </sheetData>
      <sheetData sheetId="197">
        <row r="2">
          <cell r="U2" t="str">
            <v>FOLHA 01</v>
          </cell>
        </row>
      </sheetData>
      <sheetData sheetId="198">
        <row r="2">
          <cell r="U2" t="str">
            <v>FOLHA 01</v>
          </cell>
        </row>
      </sheetData>
      <sheetData sheetId="199">
        <row r="2">
          <cell r="U2" t="str">
            <v>FOLHA 01</v>
          </cell>
        </row>
      </sheetData>
      <sheetData sheetId="200">
        <row r="2">
          <cell r="U2" t="str">
            <v>FOLHA 01</v>
          </cell>
        </row>
      </sheetData>
      <sheetData sheetId="201">
        <row r="2">
          <cell r="U2" t="str">
            <v>FOLHA 01</v>
          </cell>
        </row>
      </sheetData>
      <sheetData sheetId="202">
        <row r="2">
          <cell r="U2" t="str">
            <v>FOLHA 01</v>
          </cell>
        </row>
      </sheetData>
      <sheetData sheetId="203">
        <row r="2">
          <cell r="U2" t="str">
            <v>FOLHA 01</v>
          </cell>
        </row>
      </sheetData>
      <sheetData sheetId="204">
        <row r="2">
          <cell r="U2" t="str">
            <v>FOLHA 01</v>
          </cell>
        </row>
      </sheetData>
      <sheetData sheetId="205"/>
      <sheetData sheetId="206"/>
      <sheetData sheetId="207"/>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FONTE"/>
      <sheetName val="PLA MODELO"/>
    </sheetNames>
    <sheetDataSet>
      <sheetData sheetId="0" refreshError="1">
        <row r="2">
          <cell r="B2" t="str">
            <v>18.01</v>
          </cell>
        </row>
        <row r="3">
          <cell r="B3" t="str">
            <v>18.01.005</v>
          </cell>
          <cell r="C3" t="str">
            <v>Fio de cobre nu, tempera meio-duro, classe 1A S.M. - 10 mm², inclusive assentamento.</v>
          </cell>
          <cell r="D3" t="str">
            <v>m</v>
          </cell>
          <cell r="F3">
            <v>1.84</v>
          </cell>
          <cell r="G3">
            <v>0</v>
          </cell>
        </row>
        <row r="4">
          <cell r="B4" t="str">
            <v>18.01.010</v>
          </cell>
          <cell r="C4" t="str">
            <v>Fio de cobre, tempera meio-duro, classe 1, com cobertura de PVC, tipo WPP, S.M. - 4 mm², inclusive assentamento.</v>
          </cell>
          <cell r="D4" t="str">
            <v>m</v>
          </cell>
          <cell r="F4">
            <v>0.97</v>
          </cell>
          <cell r="G4">
            <v>0</v>
          </cell>
        </row>
        <row r="5">
          <cell r="B5" t="str">
            <v>18.01.015</v>
          </cell>
          <cell r="C5" t="str">
            <v>Desativação da rede elétrica existente.</v>
          </cell>
          <cell r="D5" t="str">
            <v>vb</v>
          </cell>
          <cell r="F5">
            <v>283.14</v>
          </cell>
        </row>
        <row r="6">
          <cell r="B6" t="str">
            <v>18.01.016</v>
          </cell>
          <cell r="C6" t="str">
            <v>Revisão do circuito elétrico que alimenta as luminárias para lâmpadas vapor mercúrio (aproveitamento de 90 % da fiação existente).</v>
          </cell>
          <cell r="D6" t="str">
            <v>vb</v>
          </cell>
          <cell r="F6">
            <v>613.08000000000004</v>
          </cell>
        </row>
        <row r="7">
          <cell r="B7" t="str">
            <v>18.01.020</v>
          </cell>
          <cell r="C7" t="str">
            <v>Fio de cobre, tempera meio-duro, classe 1, com cobertura de PVC, tipo WPP, S.M. - 6 mm², inclusive assentamento.</v>
          </cell>
          <cell r="D7" t="str">
            <v>m</v>
          </cell>
          <cell r="F7">
            <v>1.1599999999999999</v>
          </cell>
          <cell r="G7">
            <v>0</v>
          </cell>
        </row>
        <row r="8">
          <cell r="B8" t="str">
            <v>18.01.025</v>
          </cell>
          <cell r="C8" t="str">
            <v>Fio de cobre, tempera meio-duro, classe 1, com cobertura de PVC, tipo WPP, S.M. - 10 mm², inclusive assentamento.</v>
          </cell>
          <cell r="D8" t="str">
            <v>m</v>
          </cell>
          <cell r="F8">
            <v>1.62</v>
          </cell>
          <cell r="G8">
            <v>0</v>
          </cell>
        </row>
        <row r="9">
          <cell r="B9" t="str">
            <v>18.01.030</v>
          </cell>
          <cell r="C9" t="str">
            <v>Cabo de cobre, tempera meio-duro, encordoamento classe 2, com cobertura de PVC, tipo WPP, S.M. - 10 mm², inclusive assentamento.</v>
          </cell>
          <cell r="D9" t="str">
            <v>m</v>
          </cell>
          <cell r="F9">
            <v>1.64</v>
          </cell>
          <cell r="G9">
            <v>0</v>
          </cell>
        </row>
        <row r="10">
          <cell r="B10" t="str">
            <v>18.01.040</v>
          </cell>
          <cell r="C10" t="str">
            <v>Cabo de cobre, tempera meio-duro, encordoamento classe 2, com cobertura de PVC, tipo WPP, S.M. - 16 mm², inclusive assentamento.</v>
          </cell>
          <cell r="D10" t="str">
            <v>m</v>
          </cell>
          <cell r="F10">
            <v>2.44</v>
          </cell>
          <cell r="G10">
            <v>0</v>
          </cell>
        </row>
        <row r="11">
          <cell r="B11" t="str">
            <v>18.01.050</v>
          </cell>
          <cell r="C11" t="str">
            <v>Cabo de cobre, tempera meio-duro, encordoamento classe 2, com cobertura de PVC, tipo WPP, S.M. - 25 mm², inclusive assentamento.</v>
          </cell>
          <cell r="D11" t="str">
            <v>m</v>
          </cell>
          <cell r="F11">
            <v>3.24</v>
          </cell>
          <cell r="G11">
            <v>0</v>
          </cell>
        </row>
        <row r="12">
          <cell r="B12" t="str">
            <v>18.01.060</v>
          </cell>
          <cell r="C12" t="str">
            <v>Fornecimento e instalação de cabo de cobre nutrancado e asete fios, de tempera mole, bitola de 16 mm2.</v>
          </cell>
          <cell r="D12" t="str">
            <v>m</v>
          </cell>
          <cell r="F12">
            <v>3.4</v>
          </cell>
          <cell r="G12">
            <v>0</v>
          </cell>
        </row>
        <row r="14">
          <cell r="B14" t="str">
            <v>18.02</v>
          </cell>
        </row>
        <row r="15">
          <cell r="B15" t="str">
            <v>18.02.005</v>
          </cell>
          <cell r="C15" t="str">
            <v>Colocação de poste de ferro</v>
          </cell>
          <cell r="D15" t="str">
            <v>m</v>
          </cell>
          <cell r="F15">
            <v>6.51</v>
          </cell>
          <cell r="G15">
            <v>0</v>
          </cell>
        </row>
        <row r="16">
          <cell r="B16" t="str">
            <v>18.02.010</v>
          </cell>
          <cell r="C16" t="str">
            <v>Retirada de postes de concreto secção duplo T200 / 8 com engastamento direto no solo de 1,40 m (Poste 184-570, 18570 e mais dois sem identificação)</v>
          </cell>
          <cell r="D16" t="str">
            <v>un</v>
          </cell>
          <cell r="F16">
            <v>51.97</v>
          </cell>
          <cell r="G16">
            <v>0</v>
          </cell>
        </row>
        <row r="17">
          <cell r="B17" t="str">
            <v>18.02.020</v>
          </cell>
          <cell r="C17" t="str">
            <v>Poste de concreto secção duplo T, 100/8, com engastamento direto no solo de 1,40 m, inclusive colocação.</v>
          </cell>
          <cell r="D17" t="str">
            <v>un</v>
          </cell>
          <cell r="F17">
            <v>172.09</v>
          </cell>
          <cell r="G17">
            <v>0</v>
          </cell>
        </row>
        <row r="18">
          <cell r="B18" t="str">
            <v>18.02.025</v>
          </cell>
          <cell r="C18" t="str">
            <v>Fornecimento e instalação de poste ornamental com h=4,0 m, sendo 1,0 m de enterrado, com 03 luminárias, vidro transparente modelo MLD 304 / B, bem como pintura á óleo, duas demãos, cor preta, conforme projeto.</v>
          </cell>
          <cell r="D18" t="str">
            <v>un</v>
          </cell>
          <cell r="F18">
            <v>239.88</v>
          </cell>
          <cell r="G18">
            <v>0</v>
          </cell>
        </row>
        <row r="19">
          <cell r="B19" t="str">
            <v>18.02.026</v>
          </cell>
          <cell r="C19" t="str">
            <v>Deslocamento de poste.</v>
          </cell>
          <cell r="D19" t="str">
            <v>un</v>
          </cell>
          <cell r="F19">
            <v>67.33</v>
          </cell>
          <cell r="G19">
            <v>0</v>
          </cell>
        </row>
        <row r="20">
          <cell r="B20" t="str">
            <v>18.02.030</v>
          </cell>
          <cell r="C20" t="str">
            <v>Poste de concreto secção duplo T, 300/9, com engastamento direto no solo de 1,40 m, inclusive colocação.</v>
          </cell>
          <cell r="D20" t="str">
            <v>un</v>
          </cell>
          <cell r="F20">
            <v>160.6</v>
          </cell>
          <cell r="G20">
            <v>0</v>
          </cell>
        </row>
        <row r="21">
          <cell r="B21" t="str">
            <v>18.02.040</v>
          </cell>
          <cell r="C21" t="str">
            <v>Poste de concreto secção duplo T, 200/12, com engastamento direto no solo de 1,80 m, inclusive colocação.</v>
          </cell>
          <cell r="D21" t="str">
            <v>un</v>
          </cell>
          <cell r="F21">
            <v>264.32</v>
          </cell>
          <cell r="G21">
            <v>0</v>
          </cell>
        </row>
        <row r="22">
          <cell r="B22" t="str">
            <v>18.02.045</v>
          </cell>
          <cell r="C22" t="str">
            <v>Poste de concreto secção duplo T, 300/8, com engastamento direto no solo de 1,40 m, inclusive colocação.</v>
          </cell>
          <cell r="D22" t="str">
            <v>un</v>
          </cell>
          <cell r="F22">
            <v>193.4</v>
          </cell>
          <cell r="G22">
            <v>0</v>
          </cell>
        </row>
        <row r="23">
          <cell r="B23" t="str">
            <v>18.02.050</v>
          </cell>
          <cell r="C23" t="str">
            <v>Poste de concreto secção duplo T, 300/12, com engastamento direto no solo de 1,80 m, inclusive colocação.</v>
          </cell>
          <cell r="D23" t="str">
            <v>un</v>
          </cell>
          <cell r="F23">
            <v>55.74</v>
          </cell>
          <cell r="G23">
            <v>0</v>
          </cell>
        </row>
        <row r="24">
          <cell r="B24" t="str">
            <v>18.02.051</v>
          </cell>
          <cell r="C24" t="str">
            <v>Super poste de concreto armado circular com altura de 20 m.</v>
          </cell>
          <cell r="D24" t="str">
            <v>un</v>
          </cell>
          <cell r="F24">
            <v>2209.3200000000002</v>
          </cell>
          <cell r="G24">
            <v>0</v>
          </cell>
        </row>
        <row r="25">
          <cell r="B25" t="str">
            <v>18.02.060</v>
          </cell>
          <cell r="C25" t="str">
            <v>Poste de concreto c/ seção circular c/ iluminação de 3 pétalas c/ altura de 8 m inclusive colocação, fixação e base de concreto p/ fixação</v>
          </cell>
          <cell r="D25" t="str">
            <v>un</v>
          </cell>
          <cell r="F25">
            <v>888.06</v>
          </cell>
        </row>
        <row r="26">
          <cell r="B26" t="str">
            <v>18.02.070</v>
          </cell>
          <cell r="C26" t="str">
            <v>Poste ornamental.</v>
          </cell>
          <cell r="D26" t="str">
            <v>un</v>
          </cell>
          <cell r="F26">
            <v>210.72</v>
          </cell>
        </row>
        <row r="27">
          <cell r="B27" t="str">
            <v>18.02.071</v>
          </cell>
          <cell r="C27" t="str">
            <v>Poste em concreto vibrado seção circular 9 m - 200 kg</v>
          </cell>
          <cell r="D27" t="str">
            <v>un</v>
          </cell>
          <cell r="F27">
            <v>216</v>
          </cell>
        </row>
        <row r="28">
          <cell r="B28" t="str">
            <v>18.02.080</v>
          </cell>
          <cell r="C28" t="str">
            <v>Fornecimento e instalação de rele fotoelétrico, 1000 w - 220 v.</v>
          </cell>
          <cell r="D28" t="str">
            <v>un</v>
          </cell>
          <cell r="F28">
            <v>18</v>
          </cell>
        </row>
        <row r="30">
          <cell r="B30" t="str">
            <v>18.03</v>
          </cell>
        </row>
        <row r="31">
          <cell r="B31" t="str">
            <v>18.03.010</v>
          </cell>
          <cell r="C31" t="str">
            <v>Estrutura secundária B1 completa, inclusive fixação.</v>
          </cell>
          <cell r="D31" t="str">
            <v>un</v>
          </cell>
          <cell r="F31">
            <v>29.1</v>
          </cell>
          <cell r="G31">
            <v>0</v>
          </cell>
        </row>
        <row r="32">
          <cell r="B32" t="str">
            <v>18.03.015</v>
          </cell>
          <cell r="C32" t="str">
            <v>Estrutura secundária B2 completa, inclusive fixação.</v>
          </cell>
          <cell r="D32" t="str">
            <v>un</v>
          </cell>
          <cell r="F32">
            <v>35.21</v>
          </cell>
          <cell r="G32">
            <v>0</v>
          </cell>
        </row>
        <row r="33">
          <cell r="B33" t="str">
            <v>18.03.020</v>
          </cell>
          <cell r="C33" t="str">
            <v>Estrutura secundária B3 completa, inclusive fixação.</v>
          </cell>
          <cell r="D33" t="str">
            <v>un</v>
          </cell>
          <cell r="F33">
            <v>58.42</v>
          </cell>
          <cell r="G33">
            <v>0</v>
          </cell>
        </row>
        <row r="34">
          <cell r="B34" t="str">
            <v>18.03.030</v>
          </cell>
          <cell r="C34" t="str">
            <v>Estrutura secundária B4 completa, inclusive fixação.</v>
          </cell>
          <cell r="D34" t="str">
            <v>un</v>
          </cell>
          <cell r="F34">
            <v>65.989999999999995</v>
          </cell>
          <cell r="G34">
            <v>0</v>
          </cell>
        </row>
        <row r="35">
          <cell r="B35" t="str">
            <v>18.03.031</v>
          </cell>
          <cell r="C35" t="str">
            <v>Cabo de iluminação 1/0 AWG - NU</v>
          </cell>
          <cell r="D35" t="str">
            <v>m</v>
          </cell>
          <cell r="F35">
            <v>19.54</v>
          </cell>
          <cell r="G35">
            <v>0</v>
          </cell>
        </row>
        <row r="36">
          <cell r="B36" t="str">
            <v>18.03.032</v>
          </cell>
          <cell r="C36" t="str">
            <v>Isoladores tipo castanha</v>
          </cell>
          <cell r="D36" t="str">
            <v>un</v>
          </cell>
          <cell r="F36">
            <v>17.399999999999999</v>
          </cell>
          <cell r="G36">
            <v>0</v>
          </cell>
        </row>
        <row r="37">
          <cell r="B37" t="str">
            <v>18.03.033</v>
          </cell>
          <cell r="C37" t="str">
            <v>Foto célula tipo NA.</v>
          </cell>
          <cell r="D37" t="str">
            <v>un</v>
          </cell>
          <cell r="F37">
            <v>12.77</v>
          </cell>
          <cell r="G37">
            <v>0</v>
          </cell>
        </row>
        <row r="39">
          <cell r="B39" t="str">
            <v>18.04</v>
          </cell>
        </row>
        <row r="40">
          <cell r="B40" t="str">
            <v>18.04.010</v>
          </cell>
          <cell r="C40" t="str">
            <v>Eletroduto de ferro galvanizado de 3/4 pol., inclusive assentamento.</v>
          </cell>
          <cell r="D40" t="str">
            <v>m</v>
          </cell>
          <cell r="F40">
            <v>4.9000000000000004</v>
          </cell>
          <cell r="G40">
            <v>0</v>
          </cell>
        </row>
        <row r="41">
          <cell r="B41" t="str">
            <v>18.04.020</v>
          </cell>
          <cell r="C41" t="str">
            <v>Eletroduto de ferro galvanizado de 1 pol., inclusive assentamento.</v>
          </cell>
          <cell r="D41" t="str">
            <v>m</v>
          </cell>
          <cell r="F41">
            <v>7.43</v>
          </cell>
          <cell r="G41">
            <v>0</v>
          </cell>
        </row>
        <row r="42">
          <cell r="B42" t="str">
            <v>18.04.030</v>
          </cell>
          <cell r="C42" t="str">
            <v>Eletroduto de ferro galvanizado de 1 1/2 pol., inclusive assentamento.</v>
          </cell>
          <cell r="D42" t="str">
            <v>m</v>
          </cell>
          <cell r="F42">
            <v>11.76</v>
          </cell>
          <cell r="G42">
            <v>0</v>
          </cell>
        </row>
        <row r="43">
          <cell r="B43" t="str">
            <v>18.04.040</v>
          </cell>
          <cell r="C43" t="str">
            <v>Eletroduto de ferro galvanizado de 2 pol., inclusive assentamento.</v>
          </cell>
          <cell r="D43" t="str">
            <v>m</v>
          </cell>
          <cell r="F43">
            <v>15.46</v>
          </cell>
          <cell r="G43">
            <v>0</v>
          </cell>
        </row>
        <row r="44">
          <cell r="B44" t="str">
            <v>18.04.050</v>
          </cell>
          <cell r="C44" t="str">
            <v>Eletroduto de ferro galvanizado de 2 1/2 pol., inclusive assentamento.</v>
          </cell>
          <cell r="D44" t="str">
            <v>m</v>
          </cell>
          <cell r="F44">
            <v>23.01</v>
          </cell>
          <cell r="G44">
            <v>0</v>
          </cell>
        </row>
        <row r="45">
          <cell r="B45" t="str">
            <v>18.04.060</v>
          </cell>
          <cell r="C45" t="str">
            <v>Eletroduto de ferro galvanizado de 4 pol., inclusive assentamento.</v>
          </cell>
          <cell r="D45" t="str">
            <v>m</v>
          </cell>
          <cell r="F45">
            <v>37.299999999999997</v>
          </cell>
          <cell r="G45">
            <v>0</v>
          </cell>
        </row>
        <row r="46">
          <cell r="B46" t="str">
            <v>18.04.061</v>
          </cell>
          <cell r="C46" t="str">
            <v>Eletroduto de PVC rígido de 11/2" com luva de rosca interna, inclusive assentamento</v>
          </cell>
          <cell r="D46" t="str">
            <v>un</v>
          </cell>
          <cell r="F46">
            <v>6.33</v>
          </cell>
        </row>
        <row r="48">
          <cell r="B48" t="str">
            <v>18.05</v>
          </cell>
        </row>
        <row r="49">
          <cell r="B49" t="str">
            <v>18.05.010</v>
          </cell>
          <cell r="C49" t="str">
            <v>Curva de ferro galvanizado de 3/4 pol., inclusive assentamento.</v>
          </cell>
          <cell r="D49" t="str">
            <v>un</v>
          </cell>
          <cell r="F49">
            <v>3.1</v>
          </cell>
          <cell r="G49">
            <v>0</v>
          </cell>
        </row>
        <row r="50">
          <cell r="B50" t="str">
            <v>18.05.020</v>
          </cell>
          <cell r="C50" t="str">
            <v>Curva de ferro galvanizado de 1 pol., inclusive assentamento.</v>
          </cell>
          <cell r="D50" t="str">
            <v>un</v>
          </cell>
          <cell r="F50">
            <v>4.53</v>
          </cell>
          <cell r="G50">
            <v>0</v>
          </cell>
        </row>
        <row r="51">
          <cell r="B51" t="str">
            <v>18.05.030</v>
          </cell>
          <cell r="C51" t="str">
            <v>Curva de ferro galvanizado de 1 1/2 pol., inclusive assentamento.</v>
          </cell>
          <cell r="D51" t="str">
            <v>un</v>
          </cell>
          <cell r="F51">
            <v>10.41</v>
          </cell>
          <cell r="G51">
            <v>0</v>
          </cell>
        </row>
        <row r="52">
          <cell r="B52" t="str">
            <v>18.05.040</v>
          </cell>
          <cell r="C52" t="str">
            <v>Curva de ferro galvanizado de 2 pol., inclusive assentamento.</v>
          </cell>
          <cell r="D52" t="str">
            <v>un</v>
          </cell>
          <cell r="F52">
            <v>16.78</v>
          </cell>
          <cell r="G52">
            <v>0</v>
          </cell>
        </row>
        <row r="53">
          <cell r="B53" t="str">
            <v>18.05.050</v>
          </cell>
          <cell r="C53" t="str">
            <v>Curva de ferro galvanizado de 2 1/2 pol., inclusive assentamento.</v>
          </cell>
          <cell r="D53" t="str">
            <v>un</v>
          </cell>
          <cell r="F53">
            <v>36.65</v>
          </cell>
          <cell r="G53">
            <v>0</v>
          </cell>
        </row>
        <row r="54">
          <cell r="B54" t="str">
            <v>18.05.060</v>
          </cell>
          <cell r="C54" t="str">
            <v>Curva de ferro galvanizado de 4 pol., inclusive assentamento.</v>
          </cell>
          <cell r="D54" t="str">
            <v>un</v>
          </cell>
          <cell r="F54">
            <v>76.64</v>
          </cell>
          <cell r="G54">
            <v>0</v>
          </cell>
        </row>
        <row r="55">
          <cell r="B55" t="str">
            <v>18.05.065</v>
          </cell>
          <cell r="C55" t="str">
            <v>Fornecimento e assentamento de haste de aterramento 5/8" x 2,40 m coppereweld</v>
          </cell>
          <cell r="D55" t="str">
            <v>un</v>
          </cell>
          <cell r="F55">
            <v>22.22</v>
          </cell>
        </row>
        <row r="57">
          <cell r="B57" t="str">
            <v>18.06</v>
          </cell>
        </row>
        <row r="58">
          <cell r="B58" t="str">
            <v>18.06.010</v>
          </cell>
          <cell r="C58" t="str">
            <v>Luva de ferro galvanizado de 3/4 pol., inclusive assentamento.</v>
          </cell>
          <cell r="D58" t="str">
            <v>un</v>
          </cell>
          <cell r="F58">
            <v>1.1299999999999999</v>
          </cell>
          <cell r="G58">
            <v>0</v>
          </cell>
        </row>
        <row r="59">
          <cell r="B59" t="str">
            <v>18.06.020</v>
          </cell>
          <cell r="C59" t="str">
            <v>Luva de ferro galvanizado de 1 pol., inclusive assentamento.</v>
          </cell>
          <cell r="D59" t="str">
            <v>un</v>
          </cell>
          <cell r="F59">
            <v>1.68</v>
          </cell>
          <cell r="G59">
            <v>0</v>
          </cell>
        </row>
        <row r="60">
          <cell r="B60" t="str">
            <v>18.06.030</v>
          </cell>
          <cell r="C60" t="str">
            <v>Luva de ferro galvanizado de 1 1/2 pol., inclusive assentamento.</v>
          </cell>
          <cell r="D60" t="str">
            <v>un</v>
          </cell>
          <cell r="F60">
            <v>2.91</v>
          </cell>
          <cell r="G60">
            <v>0</v>
          </cell>
        </row>
        <row r="61">
          <cell r="B61" t="str">
            <v>18.06.040</v>
          </cell>
          <cell r="C61" t="str">
            <v>Luva de ferro galvanizado de 2 pol., inclusive assentamento.</v>
          </cell>
          <cell r="D61" t="str">
            <v>un</v>
          </cell>
          <cell r="F61">
            <v>4.05</v>
          </cell>
          <cell r="G61">
            <v>0</v>
          </cell>
        </row>
        <row r="62">
          <cell r="B62" t="str">
            <v>18.06.050</v>
          </cell>
          <cell r="C62" t="str">
            <v>Luva de ferro galvanizado de 2 1/2 pol., inclusive assentamento.</v>
          </cell>
          <cell r="D62" t="str">
            <v>un</v>
          </cell>
          <cell r="F62">
            <v>7.16</v>
          </cell>
          <cell r="G62">
            <v>0</v>
          </cell>
        </row>
        <row r="63">
          <cell r="B63" t="str">
            <v>18.06.060</v>
          </cell>
          <cell r="C63" t="str">
            <v>Luva de ferro galvanizado de 4 pol., inclusive assentamento.</v>
          </cell>
          <cell r="D63" t="str">
            <v>un</v>
          </cell>
          <cell r="F63">
            <v>13.42</v>
          </cell>
          <cell r="G63">
            <v>0</v>
          </cell>
        </row>
        <row r="64">
          <cell r="B64" t="str">
            <v>18.06.061</v>
          </cell>
          <cell r="C64" t="str">
            <v>Luva de PVC rígido diâmetro de 2".</v>
          </cell>
          <cell r="D64" t="str">
            <v>un</v>
          </cell>
          <cell r="F64">
            <v>1.93</v>
          </cell>
          <cell r="G64">
            <v>0</v>
          </cell>
        </row>
        <row r="65">
          <cell r="B65" t="str">
            <v>18.06.062</v>
          </cell>
          <cell r="C65" t="str">
            <v>Luva de emenda para cabo 10 mm</v>
          </cell>
          <cell r="D65" t="str">
            <v>un</v>
          </cell>
          <cell r="F65">
            <v>0.35</v>
          </cell>
        </row>
        <row r="67">
          <cell r="B67" t="str">
            <v>18.07</v>
          </cell>
        </row>
        <row r="68">
          <cell r="B68" t="str">
            <v>18.07.010</v>
          </cell>
          <cell r="C68" t="str">
            <v>Jogo de bucha e arruela de alumínio de 1/2 pol., inclusive fixação.</v>
          </cell>
          <cell r="D68" t="str">
            <v>cj</v>
          </cell>
          <cell r="F68">
            <v>0.27</v>
          </cell>
          <cell r="G68">
            <v>0</v>
          </cell>
        </row>
        <row r="69">
          <cell r="B69" t="str">
            <v>18.07.020</v>
          </cell>
          <cell r="C69" t="str">
            <v>Jogo de bucha e arruela de alumínio de 3/4 pol., inclusive fixação.</v>
          </cell>
          <cell r="D69" t="str">
            <v>cj</v>
          </cell>
          <cell r="F69">
            <v>0.28999999999999998</v>
          </cell>
          <cell r="G69">
            <v>0</v>
          </cell>
        </row>
        <row r="70">
          <cell r="B70" t="str">
            <v>18.07.030</v>
          </cell>
          <cell r="C70" t="str">
            <v>Jogo de bucha e arruela de alumínio de 1 pol., inclusive fixação.</v>
          </cell>
          <cell r="D70" t="str">
            <v>cj</v>
          </cell>
          <cell r="F70">
            <v>0.45</v>
          </cell>
          <cell r="G70">
            <v>0</v>
          </cell>
        </row>
        <row r="71">
          <cell r="B71" t="str">
            <v>18.07.040</v>
          </cell>
          <cell r="C71" t="str">
            <v>Jogo de bucha e arruela de alumínio de 1 1/2 pol., inclusive fixação.</v>
          </cell>
          <cell r="D71" t="str">
            <v>cj</v>
          </cell>
          <cell r="F71">
            <v>0.85</v>
          </cell>
          <cell r="G71">
            <v>0</v>
          </cell>
        </row>
        <row r="72">
          <cell r="B72" t="str">
            <v>18.07.050</v>
          </cell>
          <cell r="C72" t="str">
            <v>Jogo de bucha e arruela de alumínio de 2 pol., inclusive fixação.</v>
          </cell>
          <cell r="D72" t="str">
            <v>cj</v>
          </cell>
          <cell r="F72">
            <v>1.64</v>
          </cell>
          <cell r="G72">
            <v>0</v>
          </cell>
        </row>
        <row r="73">
          <cell r="B73" t="str">
            <v>18.07.060</v>
          </cell>
          <cell r="C73" t="str">
            <v>Jogo de bucha e arruela de alumínio de 2 1/2 pol., inclusive fixação.</v>
          </cell>
          <cell r="D73" t="str">
            <v>cj</v>
          </cell>
          <cell r="F73">
            <v>2.39</v>
          </cell>
          <cell r="G73">
            <v>0</v>
          </cell>
        </row>
        <row r="74">
          <cell r="B74" t="str">
            <v>18.07.070</v>
          </cell>
          <cell r="C74" t="str">
            <v>Jogo de bucha e arruela de alumínio de 3 pol., inclusive fixação.</v>
          </cell>
          <cell r="D74" t="str">
            <v>cj</v>
          </cell>
          <cell r="F74">
            <v>3.79</v>
          </cell>
          <cell r="G74">
            <v>0</v>
          </cell>
        </row>
        <row r="75">
          <cell r="B75" t="str">
            <v>18.07.072</v>
          </cell>
          <cell r="C75" t="str">
            <v>Ganchos de 5/16".</v>
          </cell>
          <cell r="D75" t="str">
            <v>un</v>
          </cell>
          <cell r="F75">
            <v>0.8</v>
          </cell>
          <cell r="G75">
            <v>0</v>
          </cell>
        </row>
        <row r="76">
          <cell r="B76" t="str">
            <v>18.07.080</v>
          </cell>
          <cell r="C76" t="str">
            <v>Jogo de bucha e arruela de alumínio de 4 pol., inclusive fixação.</v>
          </cell>
          <cell r="D76" t="str">
            <v>cj</v>
          </cell>
          <cell r="F76">
            <v>5.31</v>
          </cell>
          <cell r="G76">
            <v>0</v>
          </cell>
        </row>
        <row r="78">
          <cell r="B78" t="str">
            <v>18.08</v>
          </cell>
        </row>
        <row r="79">
          <cell r="B79" t="str">
            <v>18.08.010</v>
          </cell>
          <cell r="C79" t="str">
            <v>Caixa para medição monofásica uso interno, inclusive colocação (padrão CELPE).</v>
          </cell>
          <cell r="D79" t="str">
            <v>un</v>
          </cell>
          <cell r="F79">
            <v>38.5</v>
          </cell>
          <cell r="G79">
            <v>0</v>
          </cell>
        </row>
        <row r="80">
          <cell r="B80" t="str">
            <v>18.08.020</v>
          </cell>
          <cell r="C80" t="str">
            <v>Caixa para medição monofásica uso externo, inclusive colocação (padrão CELPE).</v>
          </cell>
          <cell r="D80" t="str">
            <v>un</v>
          </cell>
          <cell r="F80">
            <v>48.6</v>
          </cell>
          <cell r="G80">
            <v>0</v>
          </cell>
        </row>
        <row r="82">
          <cell r="B82" t="str">
            <v>18.09</v>
          </cell>
        </row>
        <row r="83">
          <cell r="B83" t="str">
            <v>18.09.010</v>
          </cell>
          <cell r="C83" t="str">
            <v>Caixa para medição trifásica uso interno, modelo D, inclusive colocação (padrão CELPE).</v>
          </cell>
          <cell r="D83" t="str">
            <v>un</v>
          </cell>
          <cell r="F83">
            <v>82.93</v>
          </cell>
          <cell r="G83">
            <v>0</v>
          </cell>
        </row>
        <row r="84">
          <cell r="B84" t="str">
            <v>18.09.020</v>
          </cell>
          <cell r="C84" t="str">
            <v>Caixa para medição trifásica uso externo, modelo D, inclusive colocação (padrão CELPE).</v>
          </cell>
          <cell r="D84" t="str">
            <v>un</v>
          </cell>
          <cell r="F84">
            <v>100.93</v>
          </cell>
          <cell r="G84">
            <v>0</v>
          </cell>
        </row>
        <row r="86">
          <cell r="B86" t="str">
            <v>18.10</v>
          </cell>
        </row>
        <row r="87">
          <cell r="B87" t="str">
            <v>18.10.020</v>
          </cell>
          <cell r="C87" t="str">
            <v>Chave de faca de 2 polos, 30 A, 250 V, com base de ardósia, com 02 fusíveis tipo cartucho e parafusos, inclusive instalação em quadro de medição.</v>
          </cell>
          <cell r="D87" t="str">
            <v>un</v>
          </cell>
          <cell r="F87">
            <v>11.1</v>
          </cell>
          <cell r="G87">
            <v>0</v>
          </cell>
        </row>
        <row r="88">
          <cell r="B88" t="str">
            <v>18.10.030</v>
          </cell>
          <cell r="C88" t="str">
            <v>Chave de faca de 2 polos, 60 A, 250 V, com base de ardósia, com 02 fusíveis tipo cartucho e parafusos, inclusive instalação em quadro de medição.</v>
          </cell>
          <cell r="D88" t="str">
            <v>un</v>
          </cell>
          <cell r="F88">
            <v>16.3</v>
          </cell>
          <cell r="G88">
            <v>0</v>
          </cell>
        </row>
        <row r="89">
          <cell r="B89" t="str">
            <v>18.10.040</v>
          </cell>
          <cell r="C89" t="str">
            <v>Chave de faca de 3 polos, 60 A, 600 V, com base de ardósia, com 03 fusíveis tipo cartucho e parafusos, inclusive instalação em quadro de medição.</v>
          </cell>
          <cell r="D89" t="str">
            <v>un</v>
          </cell>
          <cell r="F89">
            <v>31.96</v>
          </cell>
          <cell r="G89">
            <v>0</v>
          </cell>
        </row>
        <row r="90">
          <cell r="B90" t="str">
            <v>18.10.050</v>
          </cell>
          <cell r="C90" t="str">
            <v>Chave de faca de 3 polos, 100 A, 600 V, com base de ardósia, com 03 fusíveis tipo cartucho e parafusos, inclusive instalação em quadro de medição.</v>
          </cell>
          <cell r="D90" t="str">
            <v>un</v>
          </cell>
          <cell r="F90">
            <v>57.62</v>
          </cell>
          <cell r="G90">
            <v>0</v>
          </cell>
        </row>
        <row r="91">
          <cell r="B91" t="str">
            <v>18.10.060</v>
          </cell>
          <cell r="C91" t="str">
            <v>Chave seccionadora com fusível, 125A, tipo 3NP4090 SIEMENS ou similar, tripolar com 03 fusíveis NH tamanho 00 e parafusos, inclusive instalação em quadro de medição.</v>
          </cell>
          <cell r="D91" t="str">
            <v>un</v>
          </cell>
          <cell r="F91">
            <v>85.08</v>
          </cell>
          <cell r="G91">
            <v>0</v>
          </cell>
        </row>
        <row r="92">
          <cell r="B92" t="str">
            <v>18.10.070</v>
          </cell>
          <cell r="C92" t="str">
            <v>Chave seccionadora com fusível, 250A, tipo 3NP2200 SIEMENS ou similar, tripolar com 03 fusíveis NH tamanho 01 e parafusos, inclusive instalação em quadro de medição.</v>
          </cell>
          <cell r="D92" t="str">
            <v>un</v>
          </cell>
          <cell r="F92">
            <v>141.25</v>
          </cell>
          <cell r="G92">
            <v>0</v>
          </cell>
        </row>
        <row r="94">
          <cell r="B94" t="str">
            <v>18.11</v>
          </cell>
        </row>
        <row r="95">
          <cell r="B95" t="str">
            <v>18.11.030</v>
          </cell>
          <cell r="C95" t="str">
            <v>Base para fusível tipo NH de 6 A a 125A, tamanho 00, SIEMENS ou similar, com parafusos, inclusive instalação em quadro.</v>
          </cell>
          <cell r="D95" t="str">
            <v>un</v>
          </cell>
          <cell r="F95">
            <v>9.09</v>
          </cell>
          <cell r="G95">
            <v>0</v>
          </cell>
        </row>
        <row r="96">
          <cell r="B96" t="str">
            <v>18.11.040</v>
          </cell>
          <cell r="C96" t="str">
            <v>Base para fusível tipo NH de 36 A a 250A, tamanho 1, SIEMENS ou similar, com parafusos, inclusive instalação em quadro.</v>
          </cell>
          <cell r="D96" t="str">
            <v>un</v>
          </cell>
          <cell r="F96">
            <v>17.96</v>
          </cell>
          <cell r="G96">
            <v>0</v>
          </cell>
        </row>
        <row r="98">
          <cell r="B98" t="str">
            <v>18.12</v>
          </cell>
        </row>
        <row r="99">
          <cell r="B99" t="str">
            <v>18.12.070</v>
          </cell>
          <cell r="C99" t="str">
            <v>Fusível tipo NH de 20A, tamanho 00, SIEMENS ou similar, inclusive instalação em quadro.</v>
          </cell>
          <cell r="D99" t="str">
            <v>un</v>
          </cell>
          <cell r="F99">
            <v>5.67</v>
          </cell>
          <cell r="G99">
            <v>0</v>
          </cell>
        </row>
        <row r="100">
          <cell r="B100" t="str">
            <v>18.12.080</v>
          </cell>
          <cell r="C100" t="str">
            <v>Fusível tipo NH de 25A, tamanho 00, SIEMENS ou similar, inclusive instalação em quadro.</v>
          </cell>
          <cell r="D100" t="str">
            <v>un</v>
          </cell>
          <cell r="F100">
            <v>5.67</v>
          </cell>
          <cell r="G100">
            <v>0</v>
          </cell>
        </row>
        <row r="101">
          <cell r="B101" t="str">
            <v>18.12.090</v>
          </cell>
          <cell r="C101" t="str">
            <v>Fusível tipo NH de 36A, tamanho 00, SIEMENS ou similar, inclusive instalação em quadro.</v>
          </cell>
          <cell r="D101" t="str">
            <v>un</v>
          </cell>
          <cell r="F101">
            <v>5.67</v>
          </cell>
          <cell r="G101">
            <v>0</v>
          </cell>
        </row>
        <row r="102">
          <cell r="B102" t="str">
            <v>18.12.100</v>
          </cell>
          <cell r="C102" t="str">
            <v>Fusível tipo NH de 50A, tamanho 00, SIEMENS ou similar, inclusive instalação em quadro.</v>
          </cell>
          <cell r="D102" t="str">
            <v>un</v>
          </cell>
          <cell r="F102">
            <v>5.67</v>
          </cell>
          <cell r="G102">
            <v>0</v>
          </cell>
        </row>
        <row r="103">
          <cell r="B103" t="str">
            <v>18.12.110</v>
          </cell>
          <cell r="C103" t="str">
            <v>Fusível tipo NH de 63A, tamanho 00, SIEMENS ou similar, inclusive instalação em quadro.</v>
          </cell>
          <cell r="D103" t="str">
            <v>un</v>
          </cell>
          <cell r="F103">
            <v>5.67</v>
          </cell>
          <cell r="G103">
            <v>0</v>
          </cell>
        </row>
        <row r="104">
          <cell r="B104" t="str">
            <v>18.12.120</v>
          </cell>
          <cell r="C104" t="str">
            <v>Fusível tipo NH de 80A, tamanho 00, SIEMENS ou similar, inclusive instalação em quadro.</v>
          </cell>
          <cell r="D104" t="str">
            <v>un</v>
          </cell>
          <cell r="F104">
            <v>5.67</v>
          </cell>
          <cell r="G104">
            <v>0</v>
          </cell>
        </row>
        <row r="105">
          <cell r="B105" t="str">
            <v>18.12.130</v>
          </cell>
          <cell r="C105" t="str">
            <v>Fusível tipo NH de 100A, tamanho 00, SIEMENS ou similar, inclusive instalação em quadro.</v>
          </cell>
          <cell r="D105" t="str">
            <v>un</v>
          </cell>
          <cell r="F105">
            <v>5.67</v>
          </cell>
          <cell r="G105">
            <v>0</v>
          </cell>
        </row>
        <row r="106">
          <cell r="B106" t="str">
            <v>18.12.140</v>
          </cell>
          <cell r="C106" t="str">
            <v>Fusível tipo NH de 125A, tamanho 00, SIEMENS ou similar, inclusive instalação em quadro.</v>
          </cell>
          <cell r="D106" t="str">
            <v>un</v>
          </cell>
          <cell r="F106">
            <v>5.67</v>
          </cell>
          <cell r="G106">
            <v>0</v>
          </cell>
        </row>
        <row r="107">
          <cell r="B107" t="str">
            <v>18.12.150</v>
          </cell>
          <cell r="C107" t="str">
            <v>Fusível tipo NH de 160A, tamanho 01, SIEMENS ou similar, inclusive instalação em quadro.</v>
          </cell>
          <cell r="D107" t="str">
            <v>un</v>
          </cell>
          <cell r="F107">
            <v>12.26</v>
          </cell>
          <cell r="G107">
            <v>0</v>
          </cell>
        </row>
        <row r="108">
          <cell r="B108" t="str">
            <v>18.12.160</v>
          </cell>
          <cell r="C108" t="str">
            <v>Fusível tipo NH de 200A, tamanho 01, SIEMENS ou similar, inclusive instalação em quadro.</v>
          </cell>
          <cell r="D108" t="str">
            <v>un</v>
          </cell>
          <cell r="F108">
            <v>12.26</v>
          </cell>
          <cell r="G108">
            <v>0</v>
          </cell>
        </row>
        <row r="109">
          <cell r="B109" t="str">
            <v>18.12.170</v>
          </cell>
          <cell r="C109" t="str">
            <v>Fusível tipo NH de 250A, tamanho 1, SIEMENS ou similar, inclusive instalação em quadro.</v>
          </cell>
          <cell r="D109" t="str">
            <v>un</v>
          </cell>
          <cell r="F109">
            <v>12.26</v>
          </cell>
          <cell r="G109">
            <v>0</v>
          </cell>
        </row>
        <row r="111">
          <cell r="B111" t="str">
            <v>18.13</v>
          </cell>
        </row>
        <row r="112">
          <cell r="B112" t="str">
            <v>18.13.005</v>
          </cell>
          <cell r="C112" t="str">
            <v>Eletroduto flexível preto de 1", assentado em valas com profundidade de 0,60 m, inclusive escavação e reaterro.</v>
          </cell>
          <cell r="D112" t="str">
            <v>m</v>
          </cell>
          <cell r="F112">
            <v>3.1</v>
          </cell>
          <cell r="G112">
            <v>0</v>
          </cell>
        </row>
        <row r="113">
          <cell r="B113" t="str">
            <v>18.13.010</v>
          </cell>
          <cell r="C113" t="str">
            <v>Eletroduto de PVC rígido rosqueável de 1/2 pol., com luva de rosca interna, inclusive assentamento em lajes.</v>
          </cell>
          <cell r="D113" t="str">
            <v>m</v>
          </cell>
          <cell r="F113">
            <v>1.46</v>
          </cell>
          <cell r="G113">
            <v>0</v>
          </cell>
        </row>
        <row r="114">
          <cell r="B114" t="str">
            <v>18.13.020</v>
          </cell>
          <cell r="C114" t="str">
            <v>Eletroduto de PVC rígido rosqueável de 3/4 pol., com luva de rosca interna, inclusive assentamento em lajes.</v>
          </cell>
          <cell r="D114" t="str">
            <v>m</v>
          </cell>
          <cell r="F114">
            <v>1.51</v>
          </cell>
          <cell r="G114">
            <v>0</v>
          </cell>
        </row>
        <row r="115">
          <cell r="B115" t="str">
            <v>18.13.030</v>
          </cell>
          <cell r="C115" t="str">
            <v>Eletroduto de PVC rígido rosqueável de 1 pol., com luva de rosca interna, inclusive assentamento em lajes.</v>
          </cell>
          <cell r="D115" t="str">
            <v>m</v>
          </cell>
          <cell r="F115">
            <v>2.54</v>
          </cell>
          <cell r="G115">
            <v>0</v>
          </cell>
        </row>
        <row r="116">
          <cell r="B116" t="str">
            <v>18.13.040</v>
          </cell>
          <cell r="C116" t="str">
            <v>Eletroduto de PVC rígido rosqueável de 1/2 pol., com luva de rosca interna, inclusive assentamento com rasgo em alvenaria.</v>
          </cell>
          <cell r="D116" t="str">
            <v>m</v>
          </cell>
          <cell r="F116">
            <v>2.23</v>
          </cell>
          <cell r="G116">
            <v>0</v>
          </cell>
        </row>
        <row r="117">
          <cell r="B117" t="str">
            <v>18.13.050</v>
          </cell>
          <cell r="C117" t="str">
            <v>Eletroduto de PVC rígido rosqueável de 3/4 pol., com luva de rosca interna, inclusive assentamento com rasgo em alvenaria.</v>
          </cell>
          <cell r="D117" t="str">
            <v>m</v>
          </cell>
          <cell r="F117">
            <v>2.2799999999999998</v>
          </cell>
          <cell r="G117">
            <v>0</v>
          </cell>
        </row>
        <row r="118">
          <cell r="B118" t="str">
            <v>18.13.060</v>
          </cell>
          <cell r="C118" t="str">
            <v>Eletroduto de PVC rígido rosqueável de 1 pol., com luva de rosca interna, inclusive assentamento com rasgo em alvenaria.</v>
          </cell>
          <cell r="D118" t="str">
            <v>m</v>
          </cell>
          <cell r="F118">
            <v>3.3</v>
          </cell>
          <cell r="G118">
            <v>0</v>
          </cell>
        </row>
        <row r="119">
          <cell r="B119" t="str">
            <v>18.12.070</v>
          </cell>
          <cell r="C119" t="str">
            <v>Eletroduto de PVC rígido rosqueável de 1 1/4 pol., com luva de rosca interna, inclusive assentamento com rasgo em alvenaria.</v>
          </cell>
          <cell r="D119" t="str">
            <v>m</v>
          </cell>
          <cell r="F119">
            <v>4.3099999999999996</v>
          </cell>
          <cell r="G119">
            <v>0</v>
          </cell>
        </row>
        <row r="120">
          <cell r="B120" t="str">
            <v>18.13.080</v>
          </cell>
          <cell r="C120" t="str">
            <v>Eletroduto de PVC rígido rosqueável de 1 1/2 pol., com luva de rosca interna, inclusive assentamento com rasgo em alvenaria.</v>
          </cell>
          <cell r="D120" t="str">
            <v>m</v>
          </cell>
          <cell r="F120">
            <v>5.65</v>
          </cell>
          <cell r="G120">
            <v>0</v>
          </cell>
        </row>
        <row r="121">
          <cell r="B121" t="str">
            <v>18.13.085</v>
          </cell>
          <cell r="C121" t="str">
            <v>Fornecimento e colocação de eletroduto de ferro galvanizado de 3 ".</v>
          </cell>
          <cell r="D121" t="str">
            <v>m</v>
          </cell>
          <cell r="F121">
            <v>29.91</v>
          </cell>
        </row>
        <row r="122">
          <cell r="B122" t="str">
            <v>18.13.086</v>
          </cell>
          <cell r="C122" t="str">
            <v>Fornecimento e instalação de quadro de distribuição para telefone.</v>
          </cell>
          <cell r="D122" t="str">
            <v>un</v>
          </cell>
          <cell r="F122">
            <v>96.07</v>
          </cell>
        </row>
        <row r="123">
          <cell r="B123" t="str">
            <v>18.13.090</v>
          </cell>
          <cell r="C123" t="str">
            <v>Eletroduto de PVC rígido rosqueável de 2 pol., com luva de rosca interna, inclusive assentamento com rasgo em alvenaria.</v>
          </cell>
          <cell r="D123" t="str">
            <v>m</v>
          </cell>
          <cell r="F123">
            <v>7.33</v>
          </cell>
          <cell r="G123">
            <v>0</v>
          </cell>
        </row>
        <row r="124">
          <cell r="B124" t="str">
            <v>18.13.100</v>
          </cell>
          <cell r="C124" t="str">
            <v>Eletroduto de PVC rígido rosqueável de 3 pol., com luva de rosca interna, inclusive assentamento com rasgo em alvenaria.</v>
          </cell>
          <cell r="D124" t="str">
            <v>m</v>
          </cell>
          <cell r="F124">
            <v>13.81</v>
          </cell>
          <cell r="G124">
            <v>0</v>
          </cell>
        </row>
        <row r="125">
          <cell r="B125" t="str">
            <v>18.13.110</v>
          </cell>
          <cell r="C125" t="str">
            <v>Eletroduto de PVC rígido rosqueável de 1/2 pol., com luva de rosca interna assentado em valas com profundidade de 0,60 m, inclusive escavação e reaterro.</v>
          </cell>
          <cell r="D125" t="str">
            <v>m</v>
          </cell>
          <cell r="F125">
            <v>3.33</v>
          </cell>
          <cell r="G125">
            <v>0</v>
          </cell>
        </row>
        <row r="126">
          <cell r="B126" t="str">
            <v>18.13.120</v>
          </cell>
          <cell r="C126" t="str">
            <v>Eletroduto de PVC rígido rosqueável de 3/4 pol., com luva de rosca interna assentado em valas com profundidade de 0,60 m, inclusive escavação e reaterro.</v>
          </cell>
          <cell r="D126" t="str">
            <v>m</v>
          </cell>
          <cell r="F126">
            <v>4.29</v>
          </cell>
          <cell r="G126">
            <v>0</v>
          </cell>
        </row>
        <row r="127">
          <cell r="B127" t="str">
            <v>18.13.130</v>
          </cell>
          <cell r="C127" t="str">
            <v>Eletroduto de PVC rígido rosqueável de 1 pol., com luva de rosca interna assentado em valas com profundidade de 0,60 m, inclusive escavação e reaterro.</v>
          </cell>
          <cell r="D127" t="str">
            <v>m</v>
          </cell>
          <cell r="F127">
            <v>5.75</v>
          </cell>
          <cell r="G127">
            <v>0</v>
          </cell>
        </row>
        <row r="128">
          <cell r="B128" t="str">
            <v>18.13.140</v>
          </cell>
          <cell r="C128" t="str">
            <v>Eletroduto de PVC rígido rosqueável de 1 1/2 pol., com luva de rosca interna assentado em valas com profundidade de 0,60 m, inclusive escavação e reaterro.</v>
          </cell>
          <cell r="D128" t="str">
            <v>m</v>
          </cell>
          <cell r="F128">
            <v>6.33</v>
          </cell>
          <cell r="G128">
            <v>0</v>
          </cell>
        </row>
        <row r="129">
          <cell r="B129" t="str">
            <v>18.13.150</v>
          </cell>
          <cell r="C129" t="str">
            <v>Eletroduto de PVC rígido rosqueável de 2 pol., com luva de rosca interna assentado em valas com profundidade de 0,60 m, inclusive escavação e reaterro.</v>
          </cell>
          <cell r="D129" t="str">
            <v>m</v>
          </cell>
          <cell r="F129">
            <v>8</v>
          </cell>
          <cell r="G129">
            <v>0</v>
          </cell>
        </row>
        <row r="130">
          <cell r="B130" t="str">
            <v>18.13.160</v>
          </cell>
          <cell r="C130" t="str">
            <v>Eletroduto de PVC rígido rosqueável de 3 pol., com luva de rosca interna assentado em valas com profundidade de 0,60 m, inclusive escavação e reaterro.</v>
          </cell>
          <cell r="D130" t="str">
            <v>m</v>
          </cell>
          <cell r="F130">
            <v>13.95</v>
          </cell>
          <cell r="G130">
            <v>0</v>
          </cell>
        </row>
        <row r="131">
          <cell r="B131" t="str">
            <v>18.13.170</v>
          </cell>
          <cell r="C131" t="str">
            <v>Eletroduto de PVC rígido rosqueável de 4 pol., com luva de rosca interna assentado em valas com profundidade de 0,60 m, inclusive escavação e reaterro.</v>
          </cell>
          <cell r="D131" t="str">
            <v>m</v>
          </cell>
          <cell r="F131">
            <v>19.14</v>
          </cell>
          <cell r="G131">
            <v>0</v>
          </cell>
        </row>
        <row r="133">
          <cell r="B133" t="str">
            <v>18.14</v>
          </cell>
        </row>
        <row r="134">
          <cell r="B134" t="str">
            <v>18.14.010</v>
          </cell>
          <cell r="C134" t="str">
            <v>Curva de PVC rígido rosqueável de 3/4 pol., com luva de rosca interna, inclusive assentado.</v>
          </cell>
          <cell r="D134" t="str">
            <v>un</v>
          </cell>
          <cell r="F134">
            <v>2.4500000000000002</v>
          </cell>
          <cell r="G134">
            <v>0</v>
          </cell>
        </row>
        <row r="135">
          <cell r="B135" t="str">
            <v>18.14.020</v>
          </cell>
          <cell r="C135" t="str">
            <v>Curva de PVC rígido rosqueável de 1 pol., com luva de rosca interna, inclusive assentado.</v>
          </cell>
          <cell r="D135" t="str">
            <v>un</v>
          </cell>
          <cell r="F135">
            <v>2.6</v>
          </cell>
          <cell r="G135">
            <v>0</v>
          </cell>
        </row>
        <row r="136">
          <cell r="B136" t="str">
            <v>18.14.030</v>
          </cell>
          <cell r="C136" t="str">
            <v>Curva de PVC rígido rosqueável de 1 1/4 pol., com luva de rosca interna, inclusive assentado.</v>
          </cell>
          <cell r="D136" t="str">
            <v>un</v>
          </cell>
          <cell r="F136">
            <v>4.0999999999999996</v>
          </cell>
          <cell r="G136">
            <v>0</v>
          </cell>
        </row>
        <row r="137">
          <cell r="B137" t="str">
            <v>18.14.040</v>
          </cell>
          <cell r="C137" t="str">
            <v>Curva de PVC rígido rosqueável de 1 1/2 pol., com luva de rosca interna, inclusive assentado.</v>
          </cell>
          <cell r="D137" t="str">
            <v>un</v>
          </cell>
          <cell r="F137">
            <v>5.0999999999999996</v>
          </cell>
          <cell r="G137">
            <v>0</v>
          </cell>
        </row>
        <row r="138">
          <cell r="B138" t="str">
            <v>18.14.050</v>
          </cell>
          <cell r="C138" t="str">
            <v>Curva de PVC rígido rosqueável de 2 pol., com luva de rosca interna, inclusive assentado.</v>
          </cell>
          <cell r="D138" t="str">
            <v>un</v>
          </cell>
          <cell r="F138">
            <v>7.96</v>
          </cell>
          <cell r="G138">
            <v>0</v>
          </cell>
        </row>
        <row r="139">
          <cell r="B139" t="str">
            <v>18.14.060</v>
          </cell>
          <cell r="C139" t="str">
            <v>Curva de PVC rígido rosqueável de 3 pol., com luva de rosca interna, inclusive assentado.</v>
          </cell>
          <cell r="D139" t="str">
            <v>un</v>
          </cell>
          <cell r="F139">
            <v>23.46</v>
          </cell>
          <cell r="G139">
            <v>0</v>
          </cell>
        </row>
        <row r="140">
          <cell r="B140" t="str">
            <v>18.14.070</v>
          </cell>
          <cell r="C140" t="str">
            <v>Curva de PVC rígido rosqueável de 4 pol., com luva de rosca interna, inclusive assentado.</v>
          </cell>
          <cell r="D140" t="str">
            <v>un</v>
          </cell>
          <cell r="F140">
            <v>37.86</v>
          </cell>
          <cell r="G140">
            <v>0</v>
          </cell>
        </row>
        <row r="142">
          <cell r="B142" t="str">
            <v>18.15</v>
          </cell>
        </row>
        <row r="143">
          <cell r="B143" t="str">
            <v>18.15.010</v>
          </cell>
          <cell r="C143" t="str">
            <v>Caixa 4 x 2 pol. Tigreflex ou similar,  inclusive assentamento.</v>
          </cell>
          <cell r="D143" t="str">
            <v>un</v>
          </cell>
          <cell r="F143">
            <v>1.45</v>
          </cell>
          <cell r="G143">
            <v>0</v>
          </cell>
        </row>
        <row r="144">
          <cell r="B144" t="str">
            <v>18.15.020</v>
          </cell>
          <cell r="C144" t="str">
            <v>Caixa 4 x 4 pol. Tigreflex ou similar,  inclusive assentamento.</v>
          </cell>
          <cell r="D144" t="str">
            <v>un</v>
          </cell>
          <cell r="F144">
            <v>1.75</v>
          </cell>
          <cell r="G144">
            <v>0</v>
          </cell>
        </row>
        <row r="145">
          <cell r="B145" t="str">
            <v>18.15.030</v>
          </cell>
          <cell r="C145" t="str">
            <v>Caixa octogonal de 4" Tigreflex ou similar, com fundo móvel, inclusive assentaemnto em laje.</v>
          </cell>
          <cell r="D145" t="str">
            <v>un</v>
          </cell>
          <cell r="F145">
            <v>1.9</v>
          </cell>
          <cell r="G145">
            <v>0</v>
          </cell>
        </row>
        <row r="146">
          <cell r="B146" t="str">
            <v>18.15.035</v>
          </cell>
          <cell r="C146" t="str">
            <v>Fornecimento e colocação de caixa pré-moldada para ar-condicionado de 15.000 BTU's</v>
          </cell>
          <cell r="D146" t="str">
            <v>un</v>
          </cell>
          <cell r="F146">
            <v>73.38</v>
          </cell>
        </row>
        <row r="148">
          <cell r="B148" t="str">
            <v>18.16</v>
          </cell>
        </row>
        <row r="149">
          <cell r="B149" t="str">
            <v>18.16.010</v>
          </cell>
          <cell r="C149" t="str">
            <v>Tomada de embutir (2P+1T) com placa para caixa de 4 x 2 pol., 20 A, 250 V, Pial (linha silentoque) ou similar, inclusive instalação.</v>
          </cell>
          <cell r="D149" t="str">
            <v>un</v>
          </cell>
          <cell r="F149">
            <v>7.08</v>
          </cell>
          <cell r="G149">
            <v>0</v>
          </cell>
        </row>
        <row r="150">
          <cell r="B150" t="str">
            <v>18.16.020</v>
          </cell>
          <cell r="C150" t="str">
            <v>Tomada de embutir para telefone quatro polos, Padrão Telebrás, com placa, para caixa de 4 x 2 pol., Pial (linha silentoque) ou similar, inclusive instalação.</v>
          </cell>
          <cell r="D150" t="str">
            <v>un</v>
          </cell>
          <cell r="F150">
            <v>6.55</v>
          </cell>
          <cell r="G150">
            <v>0</v>
          </cell>
        </row>
        <row r="152">
          <cell r="B152" t="str">
            <v>18.17</v>
          </cell>
        </row>
        <row r="153">
          <cell r="B153" t="str">
            <v>18.17.010</v>
          </cell>
          <cell r="C153" t="str">
            <v>Conjunto ARSTOP ou similar de embutir, em caixa 4 x 4 pol., com placa, tomada Tripolar para pino chato e disjuntor termomagnético de 25 A, 250 V, inclusive instalação.</v>
          </cell>
          <cell r="D153" t="str">
            <v>un</v>
          </cell>
          <cell r="F153">
            <v>20.72</v>
          </cell>
          <cell r="G153">
            <v>0</v>
          </cell>
        </row>
        <row r="155">
          <cell r="B155" t="str">
            <v>18.18</v>
          </cell>
        </row>
        <row r="156">
          <cell r="B156" t="str">
            <v>18.18.010</v>
          </cell>
          <cell r="C156" t="str">
            <v>Interruptor de embutir de uma secção para caixa de 4 x 2 pol., com placa, 10 A, 250 V, Pial (linha silentoque) ou similar, inclusive instalação.</v>
          </cell>
          <cell r="D156" t="str">
            <v>un</v>
          </cell>
          <cell r="F156">
            <v>3.71</v>
          </cell>
          <cell r="G156">
            <v>0</v>
          </cell>
        </row>
        <row r="157">
          <cell r="B157" t="str">
            <v>18.18.020</v>
          </cell>
          <cell r="C157" t="str">
            <v>Interruptor de embutir de duas secções para caixa de 4 x 2 pol., com placa, 10 A, 250 V, Pial (linha silentoque) ou similar, inclusive instalação.</v>
          </cell>
          <cell r="D157" t="str">
            <v>un</v>
          </cell>
          <cell r="F157">
            <v>5.95</v>
          </cell>
          <cell r="G157">
            <v>0</v>
          </cell>
        </row>
        <row r="158">
          <cell r="B158" t="str">
            <v>18.18.030</v>
          </cell>
          <cell r="C158" t="str">
            <v>Interruptor de embutir de três secções para caixa de 4 x 2 pol., com placa, 10 A, 250 V, Pial (linha silentoque) ou similar, inclusive instalação.</v>
          </cell>
          <cell r="D158" t="str">
            <v>un</v>
          </cell>
          <cell r="F158">
            <v>7.88</v>
          </cell>
          <cell r="G158">
            <v>0</v>
          </cell>
        </row>
        <row r="159">
          <cell r="B159" t="str">
            <v>18.18.040</v>
          </cell>
          <cell r="C159" t="str">
            <v>Interruptor de embutir de uma secção conjugada com tomada, para caixa de 4 x 2 pol., com placa, 10 A, 250 V, Pial (linha silentoque) ou similar, inclusive instalação.</v>
          </cell>
          <cell r="D159" t="str">
            <v>un</v>
          </cell>
          <cell r="F159">
            <v>5.95</v>
          </cell>
          <cell r="G159">
            <v>0</v>
          </cell>
        </row>
        <row r="160">
          <cell r="B160" t="str">
            <v>18.18.050</v>
          </cell>
          <cell r="C160" t="str">
            <v>Interruptor de embutir de duas secções conjugada com tomada, para caixa de 4 x 2 pol., com placa, 10 A, 250 V, Pial (linha silentoque) ou similar, inclusive instalação.</v>
          </cell>
          <cell r="D160" t="str">
            <v>un</v>
          </cell>
          <cell r="F160">
            <v>7.88</v>
          </cell>
          <cell r="G160">
            <v>0</v>
          </cell>
        </row>
        <row r="161">
          <cell r="B161" t="str">
            <v>18.18.060</v>
          </cell>
          <cell r="C161" t="str">
            <v>Interruptor de embutir Three-Way (vai e vem), para caixa de 4 x 2 pol., com placa, 10 A, 250 V, Pial (linha silentoque) ou similar, inclusive instalação.</v>
          </cell>
          <cell r="D161" t="str">
            <v>un</v>
          </cell>
          <cell r="F161">
            <v>4.58</v>
          </cell>
          <cell r="G161">
            <v>0</v>
          </cell>
        </row>
        <row r="163">
          <cell r="B163" t="str">
            <v>18.19</v>
          </cell>
        </row>
        <row r="164">
          <cell r="B164" t="str">
            <v>18.19.010</v>
          </cell>
          <cell r="C164" t="str">
            <v>Fio de cobre, têmpera mole, classe 1, isolamento de PVC - 70 C, tipo BWF, 750 V, Foreplast ou similar, S.M. - 1,5 mm², inclusive instalação em eletroduto.</v>
          </cell>
          <cell r="D164" t="str">
            <v>m</v>
          </cell>
          <cell r="F164">
            <v>0.59</v>
          </cell>
          <cell r="G164">
            <v>0</v>
          </cell>
        </row>
        <row r="165">
          <cell r="B165" t="str">
            <v>18.19.020</v>
          </cell>
          <cell r="C165" t="str">
            <v>Fio de cobre, têmpera mole, classe 1, isolamento de PVC - 70 C, tipo BWF, 750 V, Foreplast ou similar, S.M. - 2,5 mm², inclusive instalação em eletroduto.</v>
          </cell>
          <cell r="D165" t="str">
            <v>m</v>
          </cell>
          <cell r="F165">
            <v>0.91</v>
          </cell>
          <cell r="G165">
            <v>0</v>
          </cell>
        </row>
        <row r="166">
          <cell r="B166" t="str">
            <v>18.19.025</v>
          </cell>
          <cell r="C166" t="str">
            <v>Cabro de cobre, têmpera mole, encordoamento classe 2, isolamento de PVC - 70 C, tipo BWF, 750 V, Foreplast ou similar, S.M. - 2,5 mm², inclusive instalação em eletroduto.</v>
          </cell>
          <cell r="D166" t="str">
            <v>m</v>
          </cell>
          <cell r="F166">
            <v>0.78</v>
          </cell>
          <cell r="G166">
            <v>0</v>
          </cell>
        </row>
        <row r="167">
          <cell r="B167" t="str">
            <v>18.19.030</v>
          </cell>
          <cell r="C167" t="str">
            <v>Cabo de cobre, têmpera mole, encordoamento classe 2, isolamento de PVC - 70 C, tipo BWF, 750 V, Foreplast ou similar, S.M. - 4,0 mm², inclusive instalação em eletroduto.</v>
          </cell>
          <cell r="D167" t="str">
            <v>m</v>
          </cell>
          <cell r="F167">
            <v>0.94</v>
          </cell>
          <cell r="G167">
            <v>0</v>
          </cell>
        </row>
        <row r="168">
          <cell r="B168" t="str">
            <v>18.19.040</v>
          </cell>
          <cell r="C168" t="str">
            <v>Cabo de cobre, têmpera mole, encordoamento classe 2, isolamento de PVC - 70 C, tipo BWF, 750 V, Foreplast ou similar, S.M. - 6,0 mm², inclusive instalação em eletroduto.</v>
          </cell>
          <cell r="D168" t="str">
            <v>m</v>
          </cell>
          <cell r="F168">
            <v>1.1299999999999999</v>
          </cell>
          <cell r="G168">
            <v>0</v>
          </cell>
        </row>
        <row r="169">
          <cell r="B169" t="str">
            <v>18.19.041</v>
          </cell>
          <cell r="C169" t="str">
            <v>Cabo de cobre, têmpera mole, encordoamento classe 2, isolamento de PVC - 70 C, tipo BWF, 750 V, Foreplast ou similar, S.M. - 10,0 mm², inclusive instalação em eletroduto.</v>
          </cell>
          <cell r="D169" t="str">
            <v>m</v>
          </cell>
          <cell r="F169">
            <v>1.6</v>
          </cell>
          <cell r="G169">
            <v>0</v>
          </cell>
        </row>
        <row r="170">
          <cell r="B170" t="str">
            <v>18.19.042</v>
          </cell>
          <cell r="C170" t="str">
            <v>Cabo de cobre, têmpera mole, encordoamento classe 2, isolamento de PVC - 70 C, tipo BWF, 750 V, Foreplast ou similar, S.M. - 16,0 mm², inclusive instalação em eletroduto.</v>
          </cell>
          <cell r="D170" t="str">
            <v>m</v>
          </cell>
          <cell r="F170">
            <v>2.11</v>
          </cell>
          <cell r="G170">
            <v>0</v>
          </cell>
        </row>
        <row r="171">
          <cell r="B171" t="str">
            <v>18.19.043</v>
          </cell>
          <cell r="C171" t="str">
            <v>Cabo de cobre, têmpera mole, encordoamento classe 2, isolamento de PVC - 70 C, tipo BWF, 750 V, Foreplast ou similar, S.M. - 25,0 mm², inclusive instalação em eletroduto.</v>
          </cell>
          <cell r="D171" t="str">
            <v>m</v>
          </cell>
          <cell r="F171">
            <v>2.93</v>
          </cell>
          <cell r="G171">
            <v>0</v>
          </cell>
        </row>
        <row r="172">
          <cell r="B172" t="str">
            <v>18.19.046</v>
          </cell>
          <cell r="C172" t="str">
            <v>Cabo de cobre (1 condutor), têmpera mole, encordoamento classe 2, isolamento de PVC - Flame Resistant - 70 C, 0,6 / 1 Kv, cobertura de PVC-ST 1, Foremax ou similar, S.M. - 1,5 mm², inclusive instalação em eletroduto.</v>
          </cell>
          <cell r="D172" t="str">
            <v>m</v>
          </cell>
          <cell r="F172">
            <v>0.69</v>
          </cell>
          <cell r="G172">
            <v>0</v>
          </cell>
        </row>
        <row r="173">
          <cell r="B173" t="str">
            <v>18.19.047</v>
          </cell>
          <cell r="C173" t="str">
            <v>Cabo de cobre (1 condutor), têmpera mole, encordoamento classe 2, isolamento de PVC - Flame Resistant - 70 C, 0,6 / 1 Kv, cobertura de PVC-ST 1, Foremax ou similar, S.M. - 2,5 mm², inclusive instalação em eletroduto.</v>
          </cell>
          <cell r="D173" t="str">
            <v>m</v>
          </cell>
          <cell r="F173">
            <v>0.83</v>
          </cell>
          <cell r="G173">
            <v>0</v>
          </cell>
        </row>
        <row r="174">
          <cell r="B174" t="str">
            <v>18.19.048</v>
          </cell>
          <cell r="C174" t="str">
            <v>Cabo de cobre (1 condutor), têmpera mole, encordoamento classe 2, isolamento de PVC - Flame Resistant - 70 C, 0,6 / 1 Kv, cobertura de PVC-ST 1, Foremax ou similar, S.M. - 4,0 mm², inclusive instalação em eletroduto.</v>
          </cell>
          <cell r="D174" t="str">
            <v>m</v>
          </cell>
          <cell r="F174">
            <v>1.44</v>
          </cell>
          <cell r="G174">
            <v>0</v>
          </cell>
        </row>
        <row r="175">
          <cell r="B175" t="str">
            <v>18.19.049</v>
          </cell>
          <cell r="C175" t="str">
            <v>Cabo de cobre (1 condutor), têmpera mole, encordoamento classe 2, isolamento de PVC - Flame Resistant - 70 C, 0,6 / 1 Kv, cobertura de PVC-ST 1, Foremax ou similar, S.M. - 6,0 mm², inclusive instalação em eletroduto.</v>
          </cell>
          <cell r="D175" t="str">
            <v>m</v>
          </cell>
          <cell r="F175">
            <v>1.3</v>
          </cell>
          <cell r="G175">
            <v>0</v>
          </cell>
        </row>
        <row r="176">
          <cell r="B176" t="str">
            <v>18.19.050</v>
          </cell>
          <cell r="C176" t="str">
            <v>Cabo de cobre (1 condutor), têmpera mole, encordoamento classe 2, isolamento de PVC - Flame Resistant - 70 C, 0,6 / 1 Kv, cobertura de PVC-ST 1, Foremax ou similar, S.M. - 10,0 mm², inclusive instalação em eletroduto.</v>
          </cell>
          <cell r="D176" t="str">
            <v>m</v>
          </cell>
          <cell r="F176">
            <v>1.77</v>
          </cell>
          <cell r="G176">
            <v>0</v>
          </cell>
        </row>
        <row r="177">
          <cell r="B177" t="str">
            <v>18.19.060</v>
          </cell>
          <cell r="C177" t="str">
            <v>Cabo de cobre (1 condutor), têmpera mole, encordoamento classe 2, isolamento de PVC - Flame Resistant - 70 C, 0,6 / 1 Kv, cobertura de PVC-ST 1, Foremax ou similar, S.M. - 16,0 mm², inclusive instalação em eletroduto.</v>
          </cell>
          <cell r="D177" t="str">
            <v>m</v>
          </cell>
          <cell r="F177">
            <v>2.42</v>
          </cell>
          <cell r="G177">
            <v>0</v>
          </cell>
        </row>
        <row r="178">
          <cell r="B178" t="str">
            <v>18.19.065</v>
          </cell>
          <cell r="C178" t="str">
            <v>Dec., de piso cimentado.</v>
          </cell>
          <cell r="F178">
            <v>9.1</v>
          </cell>
          <cell r="G178">
            <v>0</v>
          </cell>
        </row>
        <row r="179">
          <cell r="B179" t="str">
            <v>18.19.070</v>
          </cell>
          <cell r="C179" t="str">
            <v>Cabo de cobre (1 condutor), têmpera mole, encordoamento classe 2, isolamento de PVC - Flame Resistant - 70 C, 0,6 / 1 Kv, cobertura de PVC-ST 1, Foremax ou similar, S.M. - 25,0 mm², inclusive instalação em eletroduto.</v>
          </cell>
          <cell r="D179" t="str">
            <v>m</v>
          </cell>
          <cell r="F179">
            <v>3.41</v>
          </cell>
          <cell r="G179">
            <v>0</v>
          </cell>
        </row>
        <row r="180">
          <cell r="B180" t="str">
            <v>18.19.080</v>
          </cell>
          <cell r="C180" t="str">
            <v>Cabo de cobre (1 condutor), têmpera mole, encordoamento classe 2, isolamento de PVC - Flame Resistant - 70 C, 0,6 / 1 Kv, cobertura de PVC-ST 1, Foremax ou similar, S.M. - 35,0 mm², inclusive instalação em eletroduto.</v>
          </cell>
          <cell r="D180" t="str">
            <v>m</v>
          </cell>
          <cell r="F180">
            <v>4.5199999999999996</v>
          </cell>
          <cell r="G180">
            <v>0</v>
          </cell>
        </row>
        <row r="181">
          <cell r="B181" t="str">
            <v>18.19.085</v>
          </cell>
          <cell r="C181" t="str">
            <v>Cabo de Cobre  com isolamento termoplástico para ligação dos postes, com 4,0 mm² - 28 A, inclusive instalação em eletroduto.</v>
          </cell>
          <cell r="D181" t="str">
            <v>m</v>
          </cell>
          <cell r="F181">
            <v>0.8</v>
          </cell>
          <cell r="G181">
            <v>0</v>
          </cell>
        </row>
        <row r="183">
          <cell r="B183" t="str">
            <v>18.20</v>
          </cell>
        </row>
        <row r="184">
          <cell r="B184" t="str">
            <v>18.20.010</v>
          </cell>
          <cell r="C184" t="str">
            <v>Disjuntor monopolar termomagnético até 30 A, 220 V, Eletromar ou similar, inclusive instalação em quadro de distribuição.</v>
          </cell>
          <cell r="D184" t="str">
            <v>un</v>
          </cell>
          <cell r="F184">
            <v>6.15</v>
          </cell>
          <cell r="G184">
            <v>0</v>
          </cell>
        </row>
        <row r="185">
          <cell r="B185" t="str">
            <v>18.20.020</v>
          </cell>
          <cell r="C185" t="str">
            <v>Disjuntor monopolar termomagnético até 35 a 50A, 220 V, Eletromar ou similar, inclusive instalação em quadro de distribuição.</v>
          </cell>
          <cell r="D185" t="str">
            <v>un</v>
          </cell>
          <cell r="F185">
            <v>7.9</v>
          </cell>
          <cell r="G185">
            <v>0</v>
          </cell>
        </row>
        <row r="186">
          <cell r="B186" t="str">
            <v>18.20.030</v>
          </cell>
          <cell r="C186" t="str">
            <v>Disjuntor tripolar termomagnético até 50 A 380, 220 V, Eletromar ou similar, inclusive instalação em quadro de distribuição.</v>
          </cell>
          <cell r="D186" t="str">
            <v>un</v>
          </cell>
          <cell r="F186">
            <v>31.24</v>
          </cell>
          <cell r="G186">
            <v>0</v>
          </cell>
        </row>
        <row r="187">
          <cell r="B187" t="str">
            <v>18.20.040</v>
          </cell>
          <cell r="C187" t="str">
            <v>Disjuntor tripolar termomagnético até 60 a 100 A, 380 V, Eletromar ou similar, inclusive instalação em quadro de distribuição.</v>
          </cell>
          <cell r="D187" t="str">
            <v>un</v>
          </cell>
          <cell r="F187">
            <v>44.65</v>
          </cell>
          <cell r="G187">
            <v>0</v>
          </cell>
        </row>
        <row r="188">
          <cell r="B188" t="str">
            <v>18.20.050</v>
          </cell>
          <cell r="C188" t="str">
            <v>Disjuntor tripolar termomagnético até 120 a 150 A, 380 V, Eletromar ou similar, inclusive instalação em quadro de distribuição.</v>
          </cell>
          <cell r="D188" t="str">
            <v>un</v>
          </cell>
          <cell r="F188">
            <v>114.65</v>
          </cell>
          <cell r="G188">
            <v>0</v>
          </cell>
        </row>
        <row r="189">
          <cell r="B189" t="str">
            <v>18.20.055</v>
          </cell>
          <cell r="C189" t="str">
            <v>Fornecimento e colocação de disjuntor 15 A.</v>
          </cell>
          <cell r="D189" t="str">
            <v>un</v>
          </cell>
          <cell r="F189">
            <v>7.67</v>
          </cell>
        </row>
        <row r="190">
          <cell r="B190" t="str">
            <v>18.20.056</v>
          </cell>
          <cell r="C190" t="str">
            <v>Fornecimento e colocação de disjuntor 50 A.</v>
          </cell>
          <cell r="D190" t="str">
            <v>un</v>
          </cell>
          <cell r="F190">
            <v>10.27</v>
          </cell>
        </row>
        <row r="191">
          <cell r="B191" t="str">
            <v>18.20.057</v>
          </cell>
          <cell r="C191" t="str">
            <v>Fornecimento e colocação de disjuntor tripolar 150 A (quadro de medição).</v>
          </cell>
          <cell r="D191" t="str">
            <v>un</v>
          </cell>
          <cell r="F191">
            <v>149.04</v>
          </cell>
        </row>
        <row r="193">
          <cell r="B193" t="str">
            <v>18.21</v>
          </cell>
        </row>
        <row r="194">
          <cell r="B194" t="str">
            <v>18.21.010</v>
          </cell>
          <cell r="C194" t="str">
            <v>Quadro de distribuição metálico de embutir, com barramento de neutro tipo com 600, eletromar ou similar, para até 6 circuitos momopolares, com sobretampa articulada provida de visor transparente, inclusive instalação.</v>
          </cell>
          <cell r="D194" t="str">
            <v>un</v>
          </cell>
          <cell r="F194">
            <v>49.2</v>
          </cell>
          <cell r="G194">
            <v>0</v>
          </cell>
        </row>
        <row r="195">
          <cell r="B195" t="str">
            <v>18.21.020</v>
          </cell>
          <cell r="C195" t="str">
            <v>Quadro de distribuição metálico de embutir, com barramento de neutro tipo com 600, eletromar ou similar, para até 8 circuitos momopolares, com sobretampa articulada provida de visor transparente, inclusive instalação.</v>
          </cell>
          <cell r="D195" t="str">
            <v>un</v>
          </cell>
          <cell r="F195">
            <v>52.3</v>
          </cell>
          <cell r="G195">
            <v>0</v>
          </cell>
        </row>
        <row r="196">
          <cell r="B196" t="str">
            <v>18.21.025</v>
          </cell>
          <cell r="C196" t="str">
            <v>Quadro de distribuição metálico de embutir, com barramento, chave geral e placa neutro tipo com QB 3100/12, eletromar ou similar, para até 12 circuitos momopolares, com porta, inclusive instalação.</v>
          </cell>
          <cell r="D196" t="str">
            <v>un</v>
          </cell>
          <cell r="F196">
            <v>81.44</v>
          </cell>
          <cell r="G196">
            <v>0</v>
          </cell>
        </row>
        <row r="197">
          <cell r="B197" t="str">
            <v>18.21.030</v>
          </cell>
          <cell r="C197" t="str">
            <v>Quadro de distribuição metálico de embutir, com barramento, chave geral e placa neutro tipo PQR 15 C, eletromar ou similar, para até 15 circuitos momopolares, com porta e trinco, inclusive instalação.</v>
          </cell>
          <cell r="D197" t="str">
            <v>un</v>
          </cell>
          <cell r="F197">
            <v>163.95</v>
          </cell>
          <cell r="G197">
            <v>0</v>
          </cell>
        </row>
        <row r="198">
          <cell r="B198" t="str">
            <v>18.21.035</v>
          </cell>
          <cell r="C198" t="str">
            <v>Quadro de distribuição metálico de embutir, com barramento, chave geral e placa neutro tipo PQR 18 CA, eletromar ou similar, para até 18 circuitos momopolares, com porta e trinco, inclusive instalação.</v>
          </cell>
          <cell r="D198" t="str">
            <v>un</v>
          </cell>
          <cell r="F198">
            <v>213.95</v>
          </cell>
          <cell r="G198">
            <v>0</v>
          </cell>
        </row>
        <row r="199">
          <cell r="B199" t="str">
            <v>18.21.040</v>
          </cell>
          <cell r="C199" t="str">
            <v>Quadro de distribuição metálico de embutir, com barramento, chave geral e placa neutro tipo PQR 27 C, eletromar ou similar, para 27 , circuitos momopolares, com porta e trinco, inclusive instalação.</v>
          </cell>
          <cell r="D199" t="str">
            <v>un</v>
          </cell>
          <cell r="F199">
            <v>238.6</v>
          </cell>
          <cell r="G199">
            <v>0</v>
          </cell>
        </row>
        <row r="200">
          <cell r="B200" t="str">
            <v>18.21.045</v>
          </cell>
          <cell r="C200" t="str">
            <v>Luminária tipo globo leitoso completa.</v>
          </cell>
          <cell r="D200" t="str">
            <v>un</v>
          </cell>
          <cell r="F200">
            <v>24.83</v>
          </cell>
        </row>
        <row r="201">
          <cell r="B201" t="str">
            <v>18.21.050</v>
          </cell>
          <cell r="C201" t="str">
            <v>Quadro de distribuição metálico de embutir, com barramento, chave geral e placa neutro tipo PQR 30 CA, eletromar ou similar, para 30 , circuitos momopolares, com porta e trinco, inclusive instalação.</v>
          </cell>
          <cell r="D201" t="str">
            <v>un</v>
          </cell>
          <cell r="F201">
            <v>258.60000000000002</v>
          </cell>
          <cell r="G201">
            <v>0</v>
          </cell>
        </row>
        <row r="202">
          <cell r="B202" t="str">
            <v>18.21.060</v>
          </cell>
          <cell r="C202" t="str">
            <v>Quadro de distribuição metálico de embutir, sem barramento, tipo QCSP, Gomes ou similar, para até 3 circuitos momopolares, sem porta, inclusive instalação.</v>
          </cell>
          <cell r="D202" t="str">
            <v>un</v>
          </cell>
          <cell r="F202">
            <v>14.98</v>
          </cell>
          <cell r="G202">
            <v>0</v>
          </cell>
        </row>
        <row r="203">
          <cell r="B203" t="str">
            <v>18.21.070</v>
          </cell>
          <cell r="C203" t="str">
            <v>Quadro de distribuição metálico de embutir, sem barramento, tipo QCCP, Gomes ou similar, para até 3 circuitos momopolares, com porta, inclusive instalação.</v>
          </cell>
          <cell r="D203" t="str">
            <v>un</v>
          </cell>
          <cell r="F203">
            <v>15.75</v>
          </cell>
          <cell r="G203">
            <v>0</v>
          </cell>
        </row>
        <row r="204">
          <cell r="B204" t="str">
            <v>18.21.080</v>
          </cell>
          <cell r="C204" t="str">
            <v>Quadro de distribuição metálico de embutir, sem barramento, tipo QCCP, Gomes ou similar, para até 6 circuitos momopolares, com porta, inclusive instalação.</v>
          </cell>
          <cell r="D204" t="str">
            <v>un</v>
          </cell>
          <cell r="F204">
            <v>20.54</v>
          </cell>
          <cell r="G204">
            <v>0</v>
          </cell>
        </row>
        <row r="205">
          <cell r="B205" t="str">
            <v>18.21.090</v>
          </cell>
          <cell r="C205" t="str">
            <v>Quadro de distribuição metálico de embutir, sem barramento, tipo QCCP, Gomes ou similar, para até 12 circuitos momopolares, com porta, inclusive instalação.</v>
          </cell>
          <cell r="D205" t="str">
            <v>un</v>
          </cell>
          <cell r="F205">
            <v>23.3</v>
          </cell>
          <cell r="G205">
            <v>0</v>
          </cell>
        </row>
        <row r="206">
          <cell r="B206" t="str">
            <v>18.21.100</v>
          </cell>
          <cell r="C206" t="str">
            <v>Quadro de distribuição metálico de embutir, sem barramento, tipo QCCP, Gomes ou similar, para até 18 circuitos momopolares, com porta, inclusive instalação.</v>
          </cell>
          <cell r="D206" t="str">
            <v>un</v>
          </cell>
          <cell r="F206">
            <v>41.95</v>
          </cell>
          <cell r="G206">
            <v>0</v>
          </cell>
        </row>
        <row r="208">
          <cell r="B208" t="str">
            <v>18.22</v>
          </cell>
        </row>
        <row r="209">
          <cell r="B209" t="str">
            <v>18.22.005</v>
          </cell>
          <cell r="C209" t="str">
            <v>Fornecimento e instalação de módulo de  distribuição com barramento para 300 A.</v>
          </cell>
          <cell r="D209" t="str">
            <v>un</v>
          </cell>
          <cell r="F209">
            <v>1747.73</v>
          </cell>
        </row>
        <row r="210">
          <cell r="B210" t="str">
            <v>18.22.010</v>
          </cell>
          <cell r="C210" t="str">
            <v>Ponto de luz em teto ou parede, incluindo caixa 4 x 4 pol. Tigreflex ou similar, tubulação PVC rígido e fiação, até o quadro de distribuição.</v>
          </cell>
          <cell r="D210" t="str">
            <v>pt</v>
          </cell>
          <cell r="F210">
            <v>18.059999999999999</v>
          </cell>
          <cell r="G210">
            <v>0</v>
          </cell>
        </row>
        <row r="211">
          <cell r="B211" t="str">
            <v>18.22.015</v>
          </cell>
          <cell r="C211" t="str">
            <v>Recuperação do quadro de medição existente (substação área)</v>
          </cell>
          <cell r="D211" t="str">
            <v>un</v>
          </cell>
          <cell r="F211">
            <v>251.95</v>
          </cell>
        </row>
        <row r="212">
          <cell r="B212" t="str">
            <v>18.22.016</v>
          </cell>
          <cell r="C212" t="str">
            <v>Fornecimento e colocação de cabo 50 mm² (substação ao módulo de distribuição)</v>
          </cell>
          <cell r="D212" t="str">
            <v>m</v>
          </cell>
          <cell r="F212">
            <v>9.75</v>
          </cell>
        </row>
        <row r="213">
          <cell r="B213" t="str">
            <v>18.22.020</v>
          </cell>
          <cell r="C213" t="str">
            <v>Ponto de interruptor de uma secção, Pial ou similar, inclusive tubulação PVC rígido, fiação, caixa 4 x 2 pol., Tigreflex ou similar placa e demais acessórios, até o ponto de luz.</v>
          </cell>
          <cell r="D213" t="str">
            <v>pt</v>
          </cell>
          <cell r="F213">
            <v>16.62</v>
          </cell>
          <cell r="G213">
            <v>0</v>
          </cell>
        </row>
        <row r="214">
          <cell r="B214" t="str">
            <v>18.22.030</v>
          </cell>
          <cell r="C214" t="str">
            <v>Ponto de interruptor de 2 secções, Pial ou similar, inclusive tubulação PVC rígido, fiação, caixa 4 x 2 pol., Tigreflex ou similar, placa e demais acessórios, até o ponto de luz.</v>
          </cell>
          <cell r="D214" t="str">
            <v>pt</v>
          </cell>
          <cell r="F214">
            <v>24.04</v>
          </cell>
          <cell r="G214">
            <v>0</v>
          </cell>
        </row>
        <row r="215">
          <cell r="B215" t="str">
            <v>18.22.040</v>
          </cell>
          <cell r="C215" t="str">
            <v>Ponto de interruptor de 3 secções, Pial ou similar, inclusive tubulação PVC rígido, fiação, caixa 4 x 2 pol., Tigreflex ou similar, placa e demais acessórios, até o ponto de luz.</v>
          </cell>
          <cell r="D215" t="str">
            <v>pt</v>
          </cell>
          <cell r="F215">
            <v>29.36</v>
          </cell>
          <cell r="G215">
            <v>0</v>
          </cell>
        </row>
        <row r="216">
          <cell r="B216" t="str">
            <v>18.22.050</v>
          </cell>
          <cell r="C216" t="str">
            <v>Ponto de interruptor Three-Way, Pial ou similar, inclusive tubulação PVC rígido, fiação, caixa 4 x 2 pol., Tigreflex ou similar, placa e demais acessórios, até o ponto de luz.</v>
          </cell>
          <cell r="D216" t="str">
            <v>pt</v>
          </cell>
          <cell r="F216">
            <v>47.79</v>
          </cell>
          <cell r="G216">
            <v>0</v>
          </cell>
        </row>
        <row r="217">
          <cell r="B217" t="str">
            <v>18.22.060</v>
          </cell>
          <cell r="C217" t="str">
            <v>Ponto de tomada universal (2P+1 T), Pial ou similar, inclusive tubulação PVC rígido, fiação, caixa 4 x 2 pol., Tigreflex ou similar, placa e demais acessórios, até o ponto de luz ou quadro de distribuição.</v>
          </cell>
          <cell r="D217" t="str">
            <v>pt</v>
          </cell>
          <cell r="F217">
            <v>29.94</v>
          </cell>
          <cell r="G217">
            <v>0</v>
          </cell>
        </row>
        <row r="218">
          <cell r="B218" t="str">
            <v>18.22.070</v>
          </cell>
          <cell r="C218" t="str">
            <v>Ponto de tomada universal (2P+1 T), Pial ou similar para 2000 W, inclusive tubulação PVC rígido, fiação, caixa 4 x 2 pol., Tigreflex ou similar, placa e demais acessórios, até o ponto de luz ou quadro de distribuição.</v>
          </cell>
          <cell r="D218" t="str">
            <v>pt</v>
          </cell>
          <cell r="F218">
            <v>44.67</v>
          </cell>
          <cell r="G218">
            <v>0</v>
          </cell>
        </row>
        <row r="219">
          <cell r="B219" t="str">
            <v>18.22.080</v>
          </cell>
          <cell r="C219" t="str">
            <v>Ponto de tomada para ar-condicionado com conjunto tipo Arstop ou similar, em caixa Tigreflex ou similar 4 x 4 pol., com placa, tomada tripolar para pino chato e disjuntor termomagnético de 25 A, inclusive tubulação de PVC rígido, fiação, aterramento e dem</v>
          </cell>
          <cell r="D219" t="str">
            <v>pt</v>
          </cell>
          <cell r="F219">
            <v>56.86</v>
          </cell>
          <cell r="G219">
            <v>0</v>
          </cell>
        </row>
        <row r="220">
          <cell r="B220" t="str">
            <v>18.22.085</v>
          </cell>
          <cell r="C220" t="str">
            <v>Ponto de tomada para ar-condicionado</v>
          </cell>
          <cell r="D220" t="str">
            <v>pt</v>
          </cell>
          <cell r="F220">
            <v>67.260000000000005</v>
          </cell>
        </row>
        <row r="221">
          <cell r="B221" t="str">
            <v>18.22.090</v>
          </cell>
          <cell r="C221" t="str">
            <v>Ponto de tomada para telefone, Pial ou similar, em caixa Tigreflex ou similar 4 x 2 pol., inclusive placa, tubulação de PVC rígido, fiação, caixas de passagem e demais acessórios, até a caixa de distribuição do pavimento.</v>
          </cell>
          <cell r="D221" t="str">
            <v>pt</v>
          </cell>
          <cell r="F221">
            <v>30.89</v>
          </cell>
          <cell r="G221">
            <v>0</v>
          </cell>
        </row>
        <row r="222">
          <cell r="B222" t="str">
            <v>18.22.091</v>
          </cell>
          <cell r="C222" t="str">
            <v>Instalação elétrica</v>
          </cell>
          <cell r="D222" t="str">
            <v>vb</v>
          </cell>
          <cell r="F222">
            <v>232.9</v>
          </cell>
          <cell r="G222">
            <v>0</v>
          </cell>
        </row>
        <row r="223">
          <cell r="B223" t="str">
            <v>18.22.095</v>
          </cell>
          <cell r="C223" t="str">
            <v>Ponto de tomada 220 V convencional.</v>
          </cell>
          <cell r="D223" t="str">
            <v>pt</v>
          </cell>
          <cell r="F223">
            <v>38.92</v>
          </cell>
        </row>
        <row r="224">
          <cell r="B224" t="str">
            <v>18.22.096</v>
          </cell>
          <cell r="C224" t="str">
            <v>Ramal de alimentação para ponto de telefone.</v>
          </cell>
          <cell r="D224" t="str">
            <v>vb</v>
          </cell>
          <cell r="F224">
            <v>413.4</v>
          </cell>
        </row>
        <row r="225">
          <cell r="B225" t="str">
            <v>18.22.100</v>
          </cell>
          <cell r="C225" t="str">
            <v>Ponto de campainha, inclusive caixa, cigarra, botão, espelho, tubulação PVC rígido, fiação e demais acessórios, até quadro de distribuição.</v>
          </cell>
          <cell r="D225" t="str">
            <v>pt</v>
          </cell>
          <cell r="F225">
            <v>44.69</v>
          </cell>
          <cell r="G225">
            <v>0</v>
          </cell>
        </row>
        <row r="226">
          <cell r="B226" t="str">
            <v>18.22.110</v>
          </cell>
          <cell r="C226" t="str">
            <v>Ponto para computador</v>
          </cell>
          <cell r="D226" t="str">
            <v>pt</v>
          </cell>
          <cell r="F226">
            <v>51.5</v>
          </cell>
        </row>
        <row r="228">
          <cell r="B228" t="str">
            <v>18.24</v>
          </cell>
        </row>
        <row r="229">
          <cell r="B229" t="str">
            <v>18.24.005</v>
          </cell>
          <cell r="C229" t="str">
            <v>Luminária tipo sobrepor aberta para 02 lâmpads fluorescente 40 W (calha trapezoidal) completa.</v>
          </cell>
          <cell r="D229" t="str">
            <v>un</v>
          </cell>
          <cell r="F229">
            <v>45.84</v>
          </cell>
        </row>
        <row r="230">
          <cell r="B230" t="str">
            <v>18.24.010</v>
          </cell>
          <cell r="C230" t="str">
            <v>Caixa de passagem subterrânea com dimensões internas 0,40 x 0,40 m, altura 0,60 m, sobre camada de brita com 0,10 m de espessura, pararedes em alvenaria e laje de tampa em concreto armado, inclusive escavaçào, remoção e reaterro.</v>
          </cell>
          <cell r="D230" t="str">
            <v>un</v>
          </cell>
          <cell r="F230">
            <v>26.81</v>
          </cell>
          <cell r="G230">
            <v>0</v>
          </cell>
        </row>
        <row r="231">
          <cell r="B231" t="str">
            <v>18.24.020</v>
          </cell>
          <cell r="C231" t="str">
            <v>Caixa de passagem subterrânea para entrada de rede telefônica, tipo R1 (até 35 pontos), com dimensões internas 0,60 x 0,35 m, altura 0,50 m, paredes em alvenaria, e laje de tampa em concreto armado, inclusive escavação, remoção e reaterro.</v>
          </cell>
          <cell r="D231" t="str">
            <v>un</v>
          </cell>
          <cell r="F231">
            <v>21.87</v>
          </cell>
          <cell r="G231">
            <v>0</v>
          </cell>
        </row>
        <row r="232">
          <cell r="B232" t="str">
            <v>18.24.030</v>
          </cell>
          <cell r="C232" t="str">
            <v>Caixa para ar condicionado</v>
          </cell>
          <cell r="D232" t="str">
            <v>un</v>
          </cell>
          <cell r="F232">
            <v>23.82</v>
          </cell>
        </row>
        <row r="234">
          <cell r="B234" t="str">
            <v>18.25</v>
          </cell>
        </row>
        <row r="235">
          <cell r="B235" t="str">
            <v>18.25.005</v>
          </cell>
          <cell r="C235" t="str">
            <v>Inatalação elétrica.</v>
          </cell>
          <cell r="D235" t="str">
            <v>vb</v>
          </cell>
          <cell r="F235">
            <v>91.2</v>
          </cell>
          <cell r="G235">
            <v>0</v>
          </cell>
        </row>
        <row r="236">
          <cell r="B236" t="str">
            <v>18.25.010</v>
          </cell>
          <cell r="C236" t="str">
            <v>Fornecimento e assentamento de luminária.</v>
          </cell>
          <cell r="D236" t="str">
            <v>un</v>
          </cell>
          <cell r="F236">
            <v>570</v>
          </cell>
          <cell r="G236">
            <v>0</v>
          </cell>
        </row>
        <row r="237">
          <cell r="B237" t="str">
            <v>18.25.020</v>
          </cell>
          <cell r="C237" t="str">
            <v>Luminária tipo sobrepor, aberta, para 2 lâmpadas fluorescente de 20 W, ref. TMS-500 Philips ou similar, inclusive reator alto fator de potência lâmpadas, demais acessórios e instalação.</v>
          </cell>
          <cell r="D237" t="str">
            <v>cj</v>
          </cell>
          <cell r="F237">
            <v>41.36</v>
          </cell>
          <cell r="G237">
            <v>0</v>
          </cell>
        </row>
        <row r="238">
          <cell r="B238" t="str">
            <v>18.25.030</v>
          </cell>
          <cell r="C238" t="str">
            <v>Luminária tipo sobrepor, aberta, para 1 lâmpada fluorescente de 40 W, ref. TMS-500 Philips ou similar, inclusive reator alto fator de potência lâmpadas, demais acessórios e instalação.</v>
          </cell>
          <cell r="D238" t="str">
            <v>cj</v>
          </cell>
          <cell r="F238">
            <v>35.770000000000003</v>
          </cell>
          <cell r="G238">
            <v>0</v>
          </cell>
        </row>
        <row r="239">
          <cell r="B239" t="str">
            <v>18.25.031</v>
          </cell>
          <cell r="C239" t="str">
            <v>Fechadura</v>
          </cell>
          <cell r="D239" t="str">
            <v>un</v>
          </cell>
          <cell r="F239">
            <v>39.9</v>
          </cell>
          <cell r="G239">
            <v>0</v>
          </cell>
        </row>
        <row r="240">
          <cell r="B240" t="str">
            <v>18.25.040</v>
          </cell>
          <cell r="C240" t="str">
            <v>Luminária tipo sobrepor, aberta, para 2 lâmpadas fluorescente de 40 W, ref. TMS-500 Philips ou similar, inclusive reator alto fator de potência lâmpadas, demais acessórios e instalação.</v>
          </cell>
          <cell r="D240" t="str">
            <v>cj</v>
          </cell>
          <cell r="F240">
            <v>45.36</v>
          </cell>
          <cell r="G240">
            <v>0</v>
          </cell>
        </row>
        <row r="241">
          <cell r="B241" t="str">
            <v>18.25.041</v>
          </cell>
          <cell r="C241" t="str">
            <v>Fornecimento e colocação de lâmpada fluorescente de 40 W.</v>
          </cell>
          <cell r="D241" t="str">
            <v>un</v>
          </cell>
          <cell r="F241">
            <v>5.8</v>
          </cell>
          <cell r="G241">
            <v>0</v>
          </cell>
        </row>
        <row r="242">
          <cell r="B242" t="str">
            <v>18.25.042</v>
          </cell>
          <cell r="C242" t="str">
            <v>Fornecimento e colocação de reator de 40 W.</v>
          </cell>
          <cell r="D242" t="str">
            <v>un</v>
          </cell>
          <cell r="F242">
            <v>8.5</v>
          </cell>
          <cell r="G242">
            <v>0</v>
          </cell>
        </row>
        <row r="243">
          <cell r="B243" t="str">
            <v>18.25.043</v>
          </cell>
          <cell r="C243" t="str">
            <v>Fornecimento e colocação de térmico com base.</v>
          </cell>
          <cell r="D243" t="str">
            <v>un</v>
          </cell>
          <cell r="F243">
            <v>1</v>
          </cell>
          <cell r="G243">
            <v>0</v>
          </cell>
        </row>
        <row r="244">
          <cell r="B244" t="str">
            <v>18.25.050</v>
          </cell>
          <cell r="C244" t="str">
            <v>Luminária tipo sobrepor, aberta, para 1 lâmpada fluorescente de 20 W, ref. 211-R A. B. Leão ou similar, inclusive reator alto fator de potência lâmpada, demais acessórios e instalação.</v>
          </cell>
          <cell r="D244" t="str">
            <v>cj</v>
          </cell>
          <cell r="F244">
            <v>22.57</v>
          </cell>
          <cell r="G244">
            <v>0</v>
          </cell>
        </row>
        <row r="245">
          <cell r="B245" t="str">
            <v>18.25.060</v>
          </cell>
          <cell r="C245" t="str">
            <v>Luminária tipo sobrepor, aberta, para 2 lâmpadas fluorescente de 20 W, ref. 211-R A. B. Leão ou similar, inclusive reator alto fator de potência lâmpada, demais acessórios e instalação.</v>
          </cell>
          <cell r="D245" t="str">
            <v>cj</v>
          </cell>
          <cell r="F245">
            <v>33.26</v>
          </cell>
          <cell r="G245">
            <v>0</v>
          </cell>
        </row>
        <row r="246">
          <cell r="B246" t="str">
            <v>18.25.070</v>
          </cell>
          <cell r="C246" t="str">
            <v>Luminária tipo sobrepor, aberta, para 1 lâmpada fluorescente de 40 W, ref. 211-R A. B. Leão ou similar, inclusive reator alto fator de potência lâmpada, demais acessórios e instalação.</v>
          </cell>
          <cell r="D246" t="str">
            <v>cj</v>
          </cell>
          <cell r="F246">
            <v>23.67</v>
          </cell>
          <cell r="G246">
            <v>0</v>
          </cell>
        </row>
        <row r="247">
          <cell r="B247" t="str">
            <v>18.25.071</v>
          </cell>
          <cell r="C247" t="str">
            <v>Fornecimento e colocação de lâmpada vapor de mercúrio 250 W.</v>
          </cell>
          <cell r="D247" t="str">
            <v>un</v>
          </cell>
          <cell r="F247">
            <v>16.54</v>
          </cell>
        </row>
        <row r="248">
          <cell r="B248" t="str">
            <v>18.25.080</v>
          </cell>
          <cell r="C248" t="str">
            <v>Luminária tipo sobrepor, aberta, para 2 lâmpadas fluorescente de 40 W, ref. 211-R A. B. Leão ou similar, inclusive reator alto fator de potência lâmpada, demais acessórios e instalação.</v>
          </cell>
          <cell r="D248" t="str">
            <v>cj</v>
          </cell>
          <cell r="F248">
            <v>35.26</v>
          </cell>
          <cell r="G248">
            <v>0</v>
          </cell>
        </row>
        <row r="249">
          <cell r="B249" t="str">
            <v>18.25.082</v>
          </cell>
          <cell r="C249" t="str">
            <v>Conjunto de reator 220 v / 60 HI - 2.000 W</v>
          </cell>
          <cell r="D249" t="str">
            <v>un</v>
          </cell>
        </row>
        <row r="250">
          <cell r="B250" t="str">
            <v>18.25.090</v>
          </cell>
          <cell r="C250" t="str">
            <v>Luminária tipo Drops em globo de vidro leitoso, ref. 515 A.B Leão, ou similar, completa, inclusive lâmpada e instalação.</v>
          </cell>
          <cell r="D250" t="str">
            <v>cj</v>
          </cell>
          <cell r="F250">
            <v>19.100000000000001</v>
          </cell>
          <cell r="G250">
            <v>0</v>
          </cell>
        </row>
        <row r="251">
          <cell r="B251" t="str">
            <v>18.25.095</v>
          </cell>
          <cell r="C251" t="str">
            <v>Lâmpada incandescende de 100 W</v>
          </cell>
          <cell r="D251" t="str">
            <v>un</v>
          </cell>
          <cell r="F251">
            <v>1.37</v>
          </cell>
          <cell r="G251">
            <v>0</v>
          </cell>
        </row>
        <row r="252">
          <cell r="B252" t="str">
            <v>18.25.100</v>
          </cell>
          <cell r="C252" t="str">
            <v>Luminária tipo Bedd (Prato), ref. 805 A.B. Leão ou similar, com pendente e suporte, inclusive lâmpada e instalação.</v>
          </cell>
          <cell r="D252" t="str">
            <v>cj</v>
          </cell>
          <cell r="F252">
            <v>30.6</v>
          </cell>
          <cell r="G252">
            <v>0</v>
          </cell>
        </row>
        <row r="253">
          <cell r="B253" t="str">
            <v>18.25.110</v>
          </cell>
          <cell r="C253" t="str">
            <v>Luminária tipo arandela, ref. 403 A.B.Leão ou similar, completa, inclusive lâmpada e instalação.</v>
          </cell>
          <cell r="D253" t="str">
            <v>cj</v>
          </cell>
          <cell r="F253">
            <v>23.41</v>
          </cell>
          <cell r="G253">
            <v>0</v>
          </cell>
        </row>
        <row r="254">
          <cell r="B254" t="str">
            <v>18.25.111</v>
          </cell>
          <cell r="C254" t="str">
            <v>Lâmpada fluorescente universal de 20 W, Phillips ou Osram, inclusive instalação.</v>
          </cell>
          <cell r="D254" t="str">
            <v>un</v>
          </cell>
          <cell r="F254">
            <v>5.5</v>
          </cell>
          <cell r="G254">
            <v>0</v>
          </cell>
        </row>
        <row r="255">
          <cell r="B255" t="str">
            <v>18.25.115</v>
          </cell>
          <cell r="C255" t="str">
            <v>Lâmpada de 40 W.</v>
          </cell>
          <cell r="D255" t="str">
            <v>un</v>
          </cell>
          <cell r="F255">
            <v>5.51</v>
          </cell>
          <cell r="G255">
            <v>0</v>
          </cell>
        </row>
        <row r="256">
          <cell r="B256" t="str">
            <v>18.25.116</v>
          </cell>
          <cell r="C256" t="str">
            <v>Reator</v>
          </cell>
          <cell r="D256" t="str">
            <v>un</v>
          </cell>
          <cell r="F256">
            <v>8.07</v>
          </cell>
          <cell r="G256">
            <v>0</v>
          </cell>
        </row>
        <row r="257">
          <cell r="B257" t="str">
            <v>18.25.117</v>
          </cell>
          <cell r="C257" t="str">
            <v>Reator com lâmpada a vapor de mercúrio.</v>
          </cell>
          <cell r="D257" t="str">
            <v>un</v>
          </cell>
          <cell r="F257">
            <v>54.54</v>
          </cell>
          <cell r="G257">
            <v>0</v>
          </cell>
        </row>
        <row r="258">
          <cell r="B258" t="str">
            <v>18.25.118</v>
          </cell>
          <cell r="C258" t="str">
            <v>Reator para lâmpada fluorescente de 40 W, Phillips ou Osram, inclusive instalação.</v>
          </cell>
          <cell r="D258" t="str">
            <v>un</v>
          </cell>
          <cell r="G258">
            <v>0</v>
          </cell>
        </row>
        <row r="259">
          <cell r="B259" t="str">
            <v>18.25.117</v>
          </cell>
          <cell r="C259" t="str">
            <v>Reator exter.408/E AB Leào ou similar, completo com lâmpada a vapor de mercúrio de 250 m, reator de potência instalações e acessórios correspondentes</v>
          </cell>
          <cell r="D259" t="str">
            <v>un</v>
          </cell>
          <cell r="F259">
            <v>62.18</v>
          </cell>
        </row>
        <row r="260">
          <cell r="B260" t="str">
            <v>18.25.119</v>
          </cell>
          <cell r="C260" t="str">
            <v>Luminária tipo tartaruga.</v>
          </cell>
          <cell r="D260" t="str">
            <v>cj</v>
          </cell>
        </row>
        <row r="261">
          <cell r="B261" t="str">
            <v>18.25.120</v>
          </cell>
          <cell r="C261" t="str">
            <v>Luminária de jardim.</v>
          </cell>
          <cell r="D261" t="str">
            <v>cj</v>
          </cell>
          <cell r="F261">
            <v>75</v>
          </cell>
        </row>
        <row r="262">
          <cell r="B262" t="str">
            <v>18.25.130</v>
          </cell>
          <cell r="C262" t="str">
            <v>Luminária tipo Stop, ref. 401 - P A.B. Leão ou similar, completa, inclusive lâmpada e instalção.</v>
          </cell>
          <cell r="D262" t="str">
            <v>cj</v>
          </cell>
          <cell r="F262">
            <v>10.91</v>
          </cell>
          <cell r="G262">
            <v>0</v>
          </cell>
        </row>
        <row r="263">
          <cell r="B263" t="str">
            <v>18.25.140</v>
          </cell>
          <cell r="C263" t="str">
            <v>Refletor externo ref. 408 / E A.B. Leão ou similar, completo,  inclusive lâmpada e instalação.</v>
          </cell>
          <cell r="D263" t="str">
            <v>cj</v>
          </cell>
          <cell r="F263">
            <v>30.6</v>
          </cell>
          <cell r="G263">
            <v>0</v>
          </cell>
        </row>
        <row r="264">
          <cell r="B264" t="str">
            <v>18.25.145</v>
          </cell>
          <cell r="C264" t="str">
            <v>Fornecimento e colocação de refletor externo DN 30, inclusive ponto de luz.</v>
          </cell>
          <cell r="D264" t="str">
            <v>cj</v>
          </cell>
          <cell r="F264">
            <v>96.24</v>
          </cell>
        </row>
        <row r="265">
          <cell r="B265" t="str">
            <v>18.25.170</v>
          </cell>
          <cell r="C265" t="str">
            <v>Luminária para lâmpada a vapor de mercúrio de 125 W, ref. ABL 50 / F A.B. Leão ou similar, completa, inclusive branco, lâmpada, reator alto de potência e instalação.</v>
          </cell>
          <cell r="D265" t="str">
            <v>cj</v>
          </cell>
          <cell r="F265">
            <v>109.45</v>
          </cell>
          <cell r="G265">
            <v>0</v>
          </cell>
        </row>
        <row r="266">
          <cell r="B266" t="str">
            <v>18.25.180</v>
          </cell>
          <cell r="C266" t="str">
            <v>Luminária para lâmpada a vapor de mercúrio de 250 W, ref. ABL 50 / F A.B. Leão ou similar, completa, inclusive braço, lâmpada, reator alto fator de potência e instalação.</v>
          </cell>
          <cell r="D266" t="str">
            <v>cj</v>
          </cell>
          <cell r="F266">
            <v>122.85</v>
          </cell>
          <cell r="G266">
            <v>0</v>
          </cell>
        </row>
        <row r="267">
          <cell r="B267" t="str">
            <v>18.25.183</v>
          </cell>
          <cell r="C267" t="str">
            <v>Galpão industrial simples</v>
          </cell>
          <cell r="D267" t="str">
            <v>vb</v>
          </cell>
          <cell r="F267">
            <v>1219.8</v>
          </cell>
          <cell r="G267">
            <v>0</v>
          </cell>
        </row>
        <row r="268">
          <cell r="B268" t="str">
            <v>18.25.184</v>
          </cell>
          <cell r="C268" t="str">
            <v>Escultura</v>
          </cell>
          <cell r="D268" t="str">
            <v>vb</v>
          </cell>
          <cell r="F268">
            <v>2089.9899999999998</v>
          </cell>
          <cell r="G268">
            <v>0</v>
          </cell>
        </row>
        <row r="269">
          <cell r="B269" t="str">
            <v>18.25.185</v>
          </cell>
          <cell r="C269" t="str">
            <v>Idenização de barraca de tábua.</v>
          </cell>
          <cell r="D269" t="str">
            <v>vb</v>
          </cell>
          <cell r="F269">
            <v>894.9</v>
          </cell>
          <cell r="G269">
            <v>0</v>
          </cell>
        </row>
        <row r="270">
          <cell r="B270" t="str">
            <v>18.25.186</v>
          </cell>
          <cell r="C270" t="str">
            <v>Idenização de barraca</v>
          </cell>
          <cell r="D270" t="str">
            <v>vb</v>
          </cell>
          <cell r="F270">
            <v>1281.3599999999999</v>
          </cell>
          <cell r="G270">
            <v>0</v>
          </cell>
        </row>
        <row r="271">
          <cell r="B271" t="str">
            <v>18.25.187</v>
          </cell>
          <cell r="C271" t="str">
            <v>Desapropriação de terreno e edificações.</v>
          </cell>
          <cell r="D271" t="str">
            <v>vb</v>
          </cell>
          <cell r="F271">
            <v>3251755</v>
          </cell>
          <cell r="G271">
            <v>0</v>
          </cell>
        </row>
        <row r="272">
          <cell r="B272" t="str">
            <v>18.25.188</v>
          </cell>
          <cell r="C272" t="str">
            <v>Grelha de ferro</v>
          </cell>
          <cell r="D272" t="str">
            <v>vb</v>
          </cell>
          <cell r="F272">
            <v>1432.27</v>
          </cell>
          <cell r="G272">
            <v>0</v>
          </cell>
        </row>
        <row r="273">
          <cell r="B273" t="str">
            <v>18.25.190</v>
          </cell>
          <cell r="C273" t="str">
            <v>Luminária para lâmpada a vapor de mercúrio de 125 W, ref. ABL 50 / A.B. Leão ou similar, completa, inclusive braço, lâmpada, reator alto fator de potência e instalação.</v>
          </cell>
          <cell r="D273" t="str">
            <v>cj</v>
          </cell>
          <cell r="F273">
            <v>99.95</v>
          </cell>
          <cell r="G273">
            <v>0</v>
          </cell>
        </row>
        <row r="274">
          <cell r="B274" t="str">
            <v>18.25.200</v>
          </cell>
          <cell r="C274" t="str">
            <v>Luminária para lâmpada a vapor de mercúrio de 250 W, ref. ABL 50 / A.B. Leão ou similar, completa, inclusive braço, lâmpada, reator alto fator de potência e instalação.</v>
          </cell>
          <cell r="D274" t="str">
            <v>cj</v>
          </cell>
          <cell r="F274">
            <v>113.35</v>
          </cell>
          <cell r="G274">
            <v>0</v>
          </cell>
        </row>
        <row r="275">
          <cell r="B275" t="str">
            <v>18.25.210</v>
          </cell>
          <cell r="C275" t="str">
            <v>Luminária para lâmpada a vapor de mercúrio de 400 W, ref. ABL 50 / 400 A.B. Leão ou similar, completa, inclusive braço, lâmpada, reator alto fator de potência e instalação.</v>
          </cell>
          <cell r="D275" t="str">
            <v>un</v>
          </cell>
          <cell r="F275">
            <v>176.95</v>
          </cell>
          <cell r="G275">
            <v>0</v>
          </cell>
        </row>
        <row r="276">
          <cell r="B276" t="str">
            <v>18.25.211</v>
          </cell>
          <cell r="C276" t="str">
            <v>Projetor com uma lâmpada de vapor metálico de 2.000 W</v>
          </cell>
          <cell r="D276" t="str">
            <v>un</v>
          </cell>
        </row>
        <row r="278">
          <cell r="B278" t="str">
            <v>18.26</v>
          </cell>
        </row>
        <row r="279">
          <cell r="B279" t="str">
            <v>18.26.010</v>
          </cell>
          <cell r="C279" t="str">
            <v>Assentamento de haste de aterramento de 5/8" x 2,40 m Copperweld ou similar, com conector paralelo e parafusos (inclusive o fornecimento do material).</v>
          </cell>
          <cell r="D279" t="str">
            <v>un</v>
          </cell>
          <cell r="F279">
            <v>20.63</v>
          </cell>
          <cell r="G279">
            <v>0</v>
          </cell>
        </row>
        <row r="280">
          <cell r="B280" t="str">
            <v>18.26.020</v>
          </cell>
          <cell r="C280" t="str">
            <v>Assentamento de bengala de PVC rígido de 3/4 pol., marca Tigre ou similar, inclusive rasgo em alvenaria e fornecimento do material.</v>
          </cell>
          <cell r="D280" t="str">
            <v>un</v>
          </cell>
          <cell r="F280">
            <v>10.37</v>
          </cell>
          <cell r="G280">
            <v>0</v>
          </cell>
        </row>
        <row r="281">
          <cell r="B281" t="str">
            <v>18.26.025</v>
          </cell>
          <cell r="C281" t="str">
            <v>Assentamento de bengala 1".</v>
          </cell>
          <cell r="D281" t="str">
            <v>un</v>
          </cell>
          <cell r="F281">
            <v>8.4600000000000009</v>
          </cell>
          <cell r="G281">
            <v>0</v>
          </cell>
        </row>
        <row r="282">
          <cell r="B282" t="str">
            <v>18.26.030</v>
          </cell>
          <cell r="C282" t="str">
            <v>Assentamento de chave de boia automática, 15 A, superior ou inferior marca lenz ou similar (inclusive o fornecimento do material).</v>
          </cell>
          <cell r="D282" t="str">
            <v>un</v>
          </cell>
          <cell r="F282">
            <v>16.21</v>
          </cell>
          <cell r="G282">
            <v>0</v>
          </cell>
        </row>
        <row r="283">
          <cell r="B283" t="str">
            <v>18.26.040</v>
          </cell>
          <cell r="C283" t="str">
            <v>Assentamento de chave reversora blindada 30 A, 500 V, Eletromar ou similar (inclusive o fornecimento do material).</v>
          </cell>
          <cell r="D283" t="str">
            <v>un</v>
          </cell>
          <cell r="F283">
            <v>53.26</v>
          </cell>
          <cell r="G283">
            <v>0</v>
          </cell>
        </row>
        <row r="284">
          <cell r="B284" t="str">
            <v>18.26.045</v>
          </cell>
          <cell r="C284" t="str">
            <v>Assentamento de chave reversora blindada 30 A, 250 V, Eletromar ou similar (inclusive o fornecimento do material).</v>
          </cell>
          <cell r="D284" t="str">
            <v>un</v>
          </cell>
          <cell r="F284">
            <v>49.58</v>
          </cell>
          <cell r="G284">
            <v>0</v>
          </cell>
        </row>
        <row r="285">
          <cell r="B285" t="str">
            <v>18.26.050</v>
          </cell>
          <cell r="C285" t="str">
            <v>Assentamento de chave magnético guarda-motor até 7,5 cv, Eletromar ou similar (inclusive fornecimento do material)</v>
          </cell>
          <cell r="D285" t="str">
            <v>un</v>
          </cell>
          <cell r="F285">
            <v>143.55000000000001</v>
          </cell>
          <cell r="G285">
            <v>0</v>
          </cell>
        </row>
        <row r="286">
          <cell r="B286" t="str">
            <v>18.26.060</v>
          </cell>
          <cell r="C286" t="str">
            <v>Assentamento de chave magnética de 2 x 30 A para comando de iluminação pública, acionada para rele foto-elétrico NA, 220 V, 60 HZ, tipo lux control modelo CIP - F / 70, (inclusive fornecimento do material).</v>
          </cell>
          <cell r="D286" t="str">
            <v>un</v>
          </cell>
          <cell r="F286">
            <v>203.28</v>
          </cell>
          <cell r="G286">
            <v>0</v>
          </cell>
        </row>
        <row r="287">
          <cell r="B287" t="str">
            <v>18.26.065</v>
          </cell>
          <cell r="C287" t="str">
            <v>Fornecimento e colocação de braçadeiras para fixação dos eletrodutos.</v>
          </cell>
          <cell r="D287" t="str">
            <v>un</v>
          </cell>
          <cell r="F287">
            <v>1.43</v>
          </cell>
        </row>
        <row r="288">
          <cell r="B288" t="str">
            <v>18.26.070</v>
          </cell>
          <cell r="C288" t="str">
            <v>Lixeira.</v>
          </cell>
          <cell r="D288" t="str">
            <v>un</v>
          </cell>
          <cell r="F288">
            <v>12.88</v>
          </cell>
        </row>
        <row r="289">
          <cell r="B289" t="str">
            <v>18.26.071</v>
          </cell>
          <cell r="C289" t="str">
            <v>Confecção de lixeira em fibra Gless</v>
          </cell>
          <cell r="D289" t="str">
            <v>un</v>
          </cell>
          <cell r="F289">
            <v>76.87</v>
          </cell>
        </row>
        <row r="290">
          <cell r="B290" t="str">
            <v>18.26.072</v>
          </cell>
          <cell r="C290" t="str">
            <v>Colocação de calha em PVC para proteção de instalação elétrica aparente.</v>
          </cell>
          <cell r="D290" t="str">
            <v>m</v>
          </cell>
          <cell r="F290">
            <v>1.29</v>
          </cell>
        </row>
      </sheetData>
      <sheetData sheetId="1"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s PGQ"/>
      <sheetName val="Equipamentos"/>
      <sheetName val="Teor"/>
      <sheetName val="QuQuant"/>
      <sheetName val="Tabela Abril 2000"/>
      <sheetName val="TABELA"/>
      <sheetName val="Dados"/>
      <sheetName val="PSCEGERAL"/>
      <sheetName val="Planilha"/>
      <sheetName val="Page 1"/>
      <sheetName val="CRECHES"/>
      <sheetName val="MOBILIZ-CANTEIRO"/>
      <sheetName val="PQ"/>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s PGQ"/>
      <sheetName val="Equipamentos"/>
      <sheetName val="Teor"/>
      <sheetName val="QuQuant"/>
      <sheetName val="Tabela Abril 2000"/>
      <sheetName val="TABELA"/>
      <sheetName val="Dados"/>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s PGQ"/>
      <sheetName val="Equipamentos"/>
      <sheetName val="Teor"/>
      <sheetName val="QuQuant"/>
      <sheetName val="Tabela Abril 2000"/>
      <sheetName val="TABELA"/>
      <sheetName val="Dados"/>
      <sheetName val="PQ"/>
      <sheetName val="PSCEGERAL"/>
      <sheetName val="Planilha"/>
      <sheetName val="PROJETO"/>
      <sheetName val="Mão de Obra"/>
      <sheetName val="p a t o 99 b"/>
      <sheetName val="COTAÇÕES"/>
      <sheetName val="alphaville"/>
      <sheetName val="qorcamentodnerL1"/>
      <sheetName val="Page 1"/>
      <sheetName val="8ª MP_BR_459"/>
      <sheetName val="CRECHES"/>
      <sheetName val="MOBILIZ-CANTEIRO"/>
      <sheetName val="Medição"/>
      <sheetName val="INVENTÁRIO"/>
      <sheetName val="DRANPX14"/>
      <sheetName val="Resumo"/>
      <sheetName val="DG"/>
      <sheetName val="PT"/>
      <sheetName val="RESUMO_AUT1"/>
      <sheetName val="Quadro Geral"/>
      <sheetName val="PATO"/>
      <sheetName val="PACAJUS"/>
      <sheetName val="P A T O"/>
      <sheetName val="Pavim-preços"/>
      <sheetName val="planilha de quant. e custos a"/>
      <sheetName val="plan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Adm Local"/>
      <sheetName val="EFS e Laboratórios"/>
      <sheetName val="Curva ABC - ADM"/>
      <sheetName val="MO SICRO"/>
      <sheetName val="EQU SICRO"/>
    </sheetNames>
    <sheetDataSet>
      <sheetData sheetId="0"/>
      <sheetData sheetId="1"/>
      <sheetData sheetId="2">
        <row r="1">
          <cell r="A1"/>
          <cell r="B1"/>
          <cell r="C1"/>
          <cell r="D1"/>
        </row>
        <row r="2">
          <cell r="A2"/>
          <cell r="B2"/>
          <cell r="C2"/>
          <cell r="D2"/>
        </row>
        <row r="3">
          <cell r="A3" t="str">
            <v>Código</v>
          </cell>
          <cell r="B3" t="str">
            <v>Descrição</v>
          </cell>
          <cell r="C3" t="str">
            <v>Unidade</v>
          </cell>
          <cell r="D3" t="str">
            <v>Qtd.</v>
          </cell>
        </row>
        <row r="4">
          <cell r="A4" t="str">
            <v xml:space="preserve">CP0026             </v>
          </cell>
          <cell r="B4" t="str">
            <v xml:space="preserve">AQUISIÇÃO DE ASFALTO           CAP 55/75-E                    </v>
          </cell>
          <cell r="C4" t="str">
            <v xml:space="preserve">T     </v>
          </cell>
          <cell r="D4">
            <v>5041.0479999999998</v>
          </cell>
        </row>
        <row r="5">
          <cell r="A5" t="str">
            <v xml:space="preserve">CP0005             </v>
          </cell>
          <cell r="B5" t="str">
            <v xml:space="preserve">Escavação, carga e transporte  de material de 1ª categoria na </v>
          </cell>
          <cell r="C5" t="str">
            <v xml:space="preserve">m³    </v>
          </cell>
          <cell r="D5">
            <v>130099.26</v>
          </cell>
        </row>
        <row r="6">
          <cell r="A6">
            <v>4011278</v>
          </cell>
          <cell r="B6" t="str">
            <v xml:space="preserve">Base ou sub-base de brita graduada tratada com cimento com brita comercial - 100% Proctor modificado  </v>
          </cell>
          <cell r="C6" t="str">
            <v xml:space="preserve">m³    </v>
          </cell>
          <cell r="D6">
            <v>35890.254999999997</v>
          </cell>
        </row>
        <row r="7">
          <cell r="A7">
            <v>4011466</v>
          </cell>
          <cell r="B7" t="str">
            <v xml:space="preserve">Concreto asfáltico com asfalto polímero - faixa C - areia e brita comerciais  </v>
          </cell>
          <cell r="C7" t="str">
            <v xml:space="preserve">t     </v>
          </cell>
          <cell r="D7">
            <v>42001.29</v>
          </cell>
        </row>
        <row r="8">
          <cell r="A8" t="str">
            <v xml:space="preserve">CP0001             </v>
          </cell>
          <cell r="B8" t="str">
            <v xml:space="preserve">ADMINISTRAÇÃO LOCAL                                           </v>
          </cell>
          <cell r="C8" t="str">
            <v xml:space="preserve">UN    </v>
          </cell>
          <cell r="D8">
            <v>1</v>
          </cell>
        </row>
        <row r="9">
          <cell r="A9">
            <v>4011520</v>
          </cell>
          <cell r="B9" t="str">
            <v xml:space="preserve">Pavimento de concreto com equipamento de pequeno porte - areia e brita comerciais (Whitetopping)  </v>
          </cell>
          <cell r="C9" t="str">
            <v xml:space="preserve">m³    </v>
          </cell>
          <cell r="D9">
            <v>9970.7999999999993</v>
          </cell>
        </row>
        <row r="10">
          <cell r="A10">
            <v>2003611</v>
          </cell>
          <cell r="B10" t="str">
            <v xml:space="preserve">Dreno subsuperficial - DSS 04 - tubo PEAD e brita comercial  </v>
          </cell>
          <cell r="C10" t="str">
            <v xml:space="preserve">m     </v>
          </cell>
          <cell r="D10">
            <v>83506</v>
          </cell>
        </row>
        <row r="11">
          <cell r="A11">
            <v>4011276</v>
          </cell>
          <cell r="B11" t="str">
            <v xml:space="preserve">Base ou sub-base de brita graduada com brita comercial - 100% Proctor modificado  </v>
          </cell>
          <cell r="C11" t="str">
            <v xml:space="preserve">m³    </v>
          </cell>
          <cell r="D11">
            <v>24208.95</v>
          </cell>
        </row>
        <row r="12">
          <cell r="A12">
            <v>4011282</v>
          </cell>
          <cell r="B12" t="str">
            <v xml:space="preserve">Base ou sub-base de macadame hidráulico com brita comercial - 100% Proctor modificado (Rachinha)  </v>
          </cell>
          <cell r="C12" t="str">
            <v xml:space="preserve">m³    </v>
          </cell>
          <cell r="D12">
            <v>29156.95</v>
          </cell>
        </row>
        <row r="13">
          <cell r="A13" t="str">
            <v xml:space="preserve">CP0034             </v>
          </cell>
          <cell r="B13" t="str">
            <v xml:space="preserve">Aquisição de Emulsão asfáltica RR-2C                          </v>
          </cell>
          <cell r="C13" t="str">
            <v xml:space="preserve">t     </v>
          </cell>
          <cell r="D13">
            <v>1033.47</v>
          </cell>
        </row>
        <row r="14">
          <cell r="A14">
            <v>4915669</v>
          </cell>
          <cell r="B14" t="str">
            <v xml:space="preserve">Remoção mecanizada de camada granular do pavimento  </v>
          </cell>
          <cell r="C14" t="str">
            <v xml:space="preserve">m³    </v>
          </cell>
          <cell r="D14">
            <v>23990.02</v>
          </cell>
        </row>
        <row r="15">
          <cell r="A15" t="str">
            <v xml:space="preserve">CP0006             </v>
          </cell>
          <cell r="B15" t="str">
            <v xml:space="preserve">DESTINAÇÃO DE RESÍDUOS SÓLIDOS (SOLO)                         </v>
          </cell>
          <cell r="C15" t="str">
            <v xml:space="preserve">T     </v>
          </cell>
          <cell r="D15">
            <v>43851.63</v>
          </cell>
        </row>
        <row r="16">
          <cell r="A16">
            <v>4915657</v>
          </cell>
          <cell r="B16" t="str">
            <v xml:space="preserve">Fresagem contínua de revestimento asfáltico - espessura de 5 cm  </v>
          </cell>
          <cell r="C16" t="str">
            <v xml:space="preserve">m³    </v>
          </cell>
          <cell r="D16">
            <v>11477.53</v>
          </cell>
        </row>
        <row r="17">
          <cell r="A17" t="str">
            <v xml:space="preserve">CP0007             </v>
          </cell>
          <cell r="B17" t="str">
            <v xml:space="preserve">Dreno longitudinal profundo para corte em solo - DPS 07 - tubo PEAD e brita comercial  </v>
          </cell>
          <cell r="C17" t="str">
            <v xml:space="preserve">m     </v>
          </cell>
          <cell r="D17">
            <v>9958.49</v>
          </cell>
        </row>
        <row r="18">
          <cell r="A18" t="str">
            <v xml:space="preserve">CP0025             </v>
          </cell>
          <cell r="B18" t="str">
            <v xml:space="preserve">AQUISIÇÃO DE EMULSÃO ASFÁLTICA RR-1C                          </v>
          </cell>
          <cell r="C18" t="str">
            <v xml:space="preserve">T     </v>
          </cell>
          <cell r="D18">
            <v>328.43299999999999</v>
          </cell>
        </row>
        <row r="19">
          <cell r="A19">
            <v>4011370</v>
          </cell>
          <cell r="B19" t="str">
            <v xml:space="preserve">Tratamento superficial duplo com emulsão - brita comercial  </v>
          </cell>
          <cell r="C19" t="str">
            <v xml:space="preserve">m²    </v>
          </cell>
          <cell r="D19">
            <v>230884.26</v>
          </cell>
        </row>
        <row r="20">
          <cell r="A20">
            <v>3713610</v>
          </cell>
          <cell r="B20" t="str">
            <v xml:space="preserve">Cerca com 4 fios de arame farpado e mourão de concreto de seção quadrada de 11 cm a cada 2,5 m e esticador de 15 cm a cada 50 m - areia e brita comerciais  </v>
          </cell>
          <cell r="C20" t="str">
            <v xml:space="preserve">m     </v>
          </cell>
          <cell r="D20">
            <v>37830</v>
          </cell>
        </row>
        <row r="21">
          <cell r="A21">
            <v>1600989</v>
          </cell>
          <cell r="B21" t="str">
            <v xml:space="preserve">Demolição de concreto simples com martelete  </v>
          </cell>
          <cell r="C21" t="str">
            <v xml:space="preserve">m³    </v>
          </cell>
          <cell r="D21">
            <v>2191.04</v>
          </cell>
        </row>
        <row r="22">
          <cell r="A22">
            <v>2003309</v>
          </cell>
          <cell r="B22" t="str">
            <v xml:space="preserve">Valeta de proteção de cortes com revestimento de concreto - VPCC 120-30 - escavação mecânica - areia e brita comerciais  </v>
          </cell>
          <cell r="C22" t="str">
            <v xml:space="preserve">m     </v>
          </cell>
          <cell r="D22">
            <v>9100</v>
          </cell>
        </row>
        <row r="23">
          <cell r="A23">
            <v>2003377</v>
          </cell>
          <cell r="B23" t="str">
            <v xml:space="preserve">Meio-fio de concreto - MFC 05 - areia e brita comerciais - fôrma de madeira  </v>
          </cell>
          <cell r="C23" t="str">
            <v xml:space="preserve">m     </v>
          </cell>
          <cell r="D23">
            <v>13471.8</v>
          </cell>
        </row>
        <row r="24">
          <cell r="A24">
            <v>2003257</v>
          </cell>
          <cell r="B24" t="str">
            <v xml:space="preserve">Sarjeta triangular de concreto - STC 100-20 - escavação mecânica - areia e brita comerciais  </v>
          </cell>
          <cell r="C24" t="str">
            <v xml:space="preserve">m     </v>
          </cell>
          <cell r="D24">
            <v>12960</v>
          </cell>
        </row>
        <row r="25">
          <cell r="A25" t="str">
            <v xml:space="preserve">CP0003             </v>
          </cell>
          <cell r="B25" t="str">
            <v xml:space="preserve">DESTINAÇÃO DE RESÍDUOS SÓLIDOS (METRALHA)                     </v>
          </cell>
          <cell r="C25" t="str">
            <v xml:space="preserve">T     </v>
          </cell>
          <cell r="D25">
            <v>6611.93</v>
          </cell>
        </row>
        <row r="26">
          <cell r="A26" t="str">
            <v xml:space="preserve">CP0002             </v>
          </cell>
          <cell r="B26" t="str">
            <v xml:space="preserve">INSTALAÇÃO DO CANTEIRO DE OBRA                                </v>
          </cell>
          <cell r="C26" t="str">
            <v xml:space="preserve">UN    </v>
          </cell>
          <cell r="D26">
            <v>1</v>
          </cell>
        </row>
        <row r="27">
          <cell r="A27" t="str">
            <v xml:space="preserve">CP0035             </v>
          </cell>
          <cell r="B27" t="str">
            <v xml:space="preserve">Transporte de Emulsão asfáltic RR-2C                          </v>
          </cell>
          <cell r="C27" t="str">
            <v xml:space="preserve">t     </v>
          </cell>
          <cell r="D27">
            <v>1033.47</v>
          </cell>
        </row>
        <row r="28">
          <cell r="A28">
            <v>2003099</v>
          </cell>
          <cell r="B28" t="str">
            <v xml:space="preserve">Transposição de segmentos de sarjeta - TSS 150 - areia e brita comerciais  </v>
          </cell>
          <cell r="C28" t="str">
            <v xml:space="preserve">m     </v>
          </cell>
          <cell r="D28">
            <v>445</v>
          </cell>
        </row>
        <row r="29">
          <cell r="A29">
            <v>5213401</v>
          </cell>
          <cell r="B29" t="str">
            <v xml:space="preserve">Pintura de faixa com tinta acrílica - espessura de 0,6 mm  </v>
          </cell>
          <cell r="C29" t="str">
            <v xml:space="preserve">m²    </v>
          </cell>
          <cell r="D29">
            <v>15810.59</v>
          </cell>
        </row>
        <row r="30">
          <cell r="A30">
            <v>5219631</v>
          </cell>
          <cell r="B30" t="str">
            <v xml:space="preserve">Tacha refletiva em resina sintética - monodirecional tipo III - com um pino - fornecimento e colocação  </v>
          </cell>
          <cell r="C30" t="str">
            <v xml:space="preserve">un    </v>
          </cell>
          <cell r="D30">
            <v>6518</v>
          </cell>
        </row>
        <row r="31">
          <cell r="A31">
            <v>705225</v>
          </cell>
          <cell r="B31" t="str">
            <v xml:space="preserve">Boca de BSCC 1,50 x 1,50 m - esconsidade 0° - areia e brita comerciais  </v>
          </cell>
          <cell r="C31" t="str">
            <v xml:space="preserve">un    </v>
          </cell>
          <cell r="D31">
            <v>29</v>
          </cell>
        </row>
        <row r="32">
          <cell r="A32">
            <v>5213850</v>
          </cell>
          <cell r="B32" t="str">
            <v xml:space="preserve">Operação de sinalização por bandeirola de tecido ou com placa metálica  </v>
          </cell>
          <cell r="C32" t="str">
            <v xml:space="preserve">h     </v>
          </cell>
          <cell r="D32">
            <v>14203</v>
          </cell>
        </row>
        <row r="33">
          <cell r="A33">
            <v>2003613</v>
          </cell>
          <cell r="B33" t="str">
            <v xml:space="preserve">Boca de saída para dreno subsuperficial - BSD 03 - areia e brita comerciais  </v>
          </cell>
          <cell r="C33" t="str">
            <v xml:space="preserve">un    </v>
          </cell>
          <cell r="D33">
            <v>2038</v>
          </cell>
        </row>
        <row r="34">
          <cell r="A34">
            <v>4011209</v>
          </cell>
          <cell r="B34" t="str">
            <v xml:space="preserve">Regularização do subleito - 100% Proctor intermediário  </v>
          </cell>
          <cell r="C34" t="str">
            <v xml:space="preserve">m²    </v>
          </cell>
          <cell r="D34">
            <v>165661.84</v>
          </cell>
        </row>
        <row r="35">
          <cell r="A35" t="str">
            <v xml:space="preserve">CP0004             </v>
          </cell>
          <cell r="B35" t="str">
            <v xml:space="preserve">MOBILIZAÇÃO/DESMOBILIZAÇÃO                                    </v>
          </cell>
          <cell r="C35" t="str">
            <v xml:space="preserve">UN    </v>
          </cell>
          <cell r="D35">
            <v>1</v>
          </cell>
        </row>
        <row r="36">
          <cell r="A36">
            <v>2003315</v>
          </cell>
          <cell r="B36" t="str">
            <v xml:space="preserve">Valeta de proteção de aterros com revestimento de concreto - VPAC 120-30 - escavação mecânica - areia e brita comerciais  </v>
          </cell>
          <cell r="C36" t="str">
            <v xml:space="preserve">m     </v>
          </cell>
          <cell r="D36">
            <v>2780</v>
          </cell>
        </row>
        <row r="37">
          <cell r="A37" t="str">
            <v>CP0047</v>
          </cell>
          <cell r="B37" t="str">
            <v xml:space="preserve">Terminal absorvedor de energia de abertura com nível de contenção TL3 para defensa metálica - fornecimento e implantação  </v>
          </cell>
          <cell r="C37" t="str">
            <v xml:space="preserve">UN    </v>
          </cell>
          <cell r="D37">
            <v>16</v>
          </cell>
        </row>
        <row r="38">
          <cell r="A38" t="str">
            <v>CP0030</v>
          </cell>
          <cell r="B38" t="str">
            <v xml:space="preserve">Defensa semimaleável simples - fornecimento e implantação  </v>
          </cell>
          <cell r="C38" t="str">
            <v xml:space="preserve">M     </v>
          </cell>
          <cell r="D38">
            <v>1032</v>
          </cell>
        </row>
        <row r="39">
          <cell r="A39">
            <v>903810</v>
          </cell>
          <cell r="B39" t="str">
            <v xml:space="preserve">Instalação da usina de asfalto a quente capacidade de 120 t/h  </v>
          </cell>
          <cell r="C39" t="str">
            <v xml:space="preserve">un    </v>
          </cell>
          <cell r="D39">
            <v>1</v>
          </cell>
        </row>
        <row r="40">
          <cell r="A40">
            <v>4011214</v>
          </cell>
          <cell r="B40" t="str">
            <v xml:space="preserve">Sub-base de concreto compactado com rolo - brita comercial  </v>
          </cell>
          <cell r="C40" t="str">
            <v xml:space="preserve">m³    </v>
          </cell>
          <cell r="D40">
            <v>745.5</v>
          </cell>
        </row>
        <row r="41">
          <cell r="A41">
            <v>1207721</v>
          </cell>
          <cell r="B41" t="str">
            <v xml:space="preserve">Concreto projetado via seca fck = 30 MPa aplicado em teto  </v>
          </cell>
          <cell r="C41" t="str">
            <v xml:space="preserve">m³    </v>
          </cell>
          <cell r="D41">
            <v>109.97</v>
          </cell>
        </row>
        <row r="42">
          <cell r="A42">
            <v>5219623</v>
          </cell>
          <cell r="B42" t="str">
            <v xml:space="preserve">Tacha refletiva em resina sintética - bidirecional tipo III - com um pino - fornecimento e colocação  </v>
          </cell>
          <cell r="C42" t="str">
            <v xml:space="preserve">un    </v>
          </cell>
          <cell r="D42">
            <v>3478</v>
          </cell>
        </row>
        <row r="43">
          <cell r="A43">
            <v>2106292</v>
          </cell>
          <cell r="B43" t="str">
            <v xml:space="preserve">Escoramento contínuo de valas com tábuas de 2,5 x 30 cm e longarinas de 6 x 16 cm - estroncas a cada metro não incluídas - profundidade de até 4 m - madeira com utilização de 3 vezes - confecção, instalação e retirada  </v>
          </cell>
          <cell r="C43" t="str">
            <v xml:space="preserve">m²    </v>
          </cell>
          <cell r="D43">
            <v>1126.5999999999999</v>
          </cell>
        </row>
        <row r="44">
          <cell r="A44">
            <v>3806410</v>
          </cell>
          <cell r="B44" t="str">
            <v xml:space="preserve">Plataforma de trabalho suspensa sob tabuleiro de pontes com treliças metálicas e tábuas - utilização de 100 vezes - confecção, instalação e retirada  </v>
          </cell>
          <cell r="C44" t="str">
            <v xml:space="preserve">m²    </v>
          </cell>
          <cell r="D44">
            <v>2635.28</v>
          </cell>
        </row>
        <row r="45">
          <cell r="A45">
            <v>4011353</v>
          </cell>
          <cell r="B45" t="str">
            <v xml:space="preserve">Pintura de ligação  </v>
          </cell>
          <cell r="C45" t="str">
            <v xml:space="preserve">m²    </v>
          </cell>
          <cell r="D45">
            <v>365029.27</v>
          </cell>
        </row>
        <row r="46">
          <cell r="A46">
            <v>903802</v>
          </cell>
          <cell r="B46" t="str">
            <v xml:space="preserve">Bacia de contenção para tanque de emulsão de 30.000 l - inclusive demolição  </v>
          </cell>
          <cell r="C46" t="str">
            <v xml:space="preserve">un    </v>
          </cell>
          <cell r="D46">
            <v>10</v>
          </cell>
        </row>
        <row r="47">
          <cell r="A47">
            <v>2003393</v>
          </cell>
          <cell r="B47" t="str">
            <v xml:space="preserve">Descida d'água de aterros tipo rápido - DAR 60-30 - areia e brita comerciais  </v>
          </cell>
          <cell r="C47" t="str">
            <v xml:space="preserve">m     </v>
          </cell>
          <cell r="D47">
            <v>434.82</v>
          </cell>
        </row>
        <row r="48">
          <cell r="A48">
            <v>705233</v>
          </cell>
          <cell r="B48" t="str">
            <v xml:space="preserve">Boca de BSCC 2,00 x 2,00 m - esconsidade 0° - areia e brita comerciais  </v>
          </cell>
          <cell r="C48" t="str">
            <v xml:space="preserve">un    </v>
          </cell>
          <cell r="D48">
            <v>8</v>
          </cell>
        </row>
        <row r="49">
          <cell r="A49" t="str">
            <v>CP0054</v>
          </cell>
          <cell r="B49" t="str">
            <v xml:space="preserve">Cerca com 4 fios de arame farpado e mourão de concreto de seção quadrada de 11 cm a cada 2,5 m e esticador de 15 cm a cada 50 m - areia e brita comerciais  </v>
          </cell>
          <cell r="C49" t="str">
            <v xml:space="preserve">m     </v>
          </cell>
          <cell r="D49">
            <v>4080</v>
          </cell>
        </row>
        <row r="50">
          <cell r="A50">
            <v>5503041</v>
          </cell>
          <cell r="B50" t="str">
            <v xml:space="preserve">Compactação de aterros a 100% do Proctor intermediário  </v>
          </cell>
          <cell r="C50" t="str">
            <v xml:space="preserve">m³    </v>
          </cell>
          <cell r="D50">
            <v>21444.06</v>
          </cell>
        </row>
        <row r="51">
          <cell r="A51">
            <v>2003591</v>
          </cell>
          <cell r="B51" t="str">
            <v xml:space="preserve">Dreno longitudinal profundo para corte em rocha - DPR 02 - tubo PEAD e brita comercial  </v>
          </cell>
          <cell r="C51" t="str">
            <v xml:space="preserve">m     </v>
          </cell>
          <cell r="D51">
            <v>1000</v>
          </cell>
        </row>
        <row r="52">
          <cell r="A52">
            <v>5216111</v>
          </cell>
          <cell r="B52" t="str">
            <v xml:space="preserve">Suporte para placa de sinalização em madeira de lei tratada 8 x 8 cm - fornecimento e implantação  </v>
          </cell>
          <cell r="C52" t="str">
            <v xml:space="preserve">un    </v>
          </cell>
          <cell r="D52">
            <v>945</v>
          </cell>
        </row>
        <row r="53">
          <cell r="A53">
            <v>903808</v>
          </cell>
          <cell r="B53" t="str">
            <v xml:space="preserve">Instalação da usina misturadora de solos com capacidade de 300 t/h  </v>
          </cell>
          <cell r="C53" t="str">
            <v xml:space="preserve">un    </v>
          </cell>
          <cell r="D53">
            <v>1</v>
          </cell>
        </row>
        <row r="54">
          <cell r="A54">
            <v>1109669</v>
          </cell>
          <cell r="B54" t="str">
            <v xml:space="preserve">Argamassa de cimento e areia 1:3 - confecção em betoneira e lançamento manual - areia comercial  </v>
          </cell>
          <cell r="C54" t="str">
            <v xml:space="preserve">m³    </v>
          </cell>
          <cell r="D54">
            <v>269.14</v>
          </cell>
        </row>
        <row r="55">
          <cell r="A55" t="str">
            <v>CP0031</v>
          </cell>
          <cell r="B55" t="str">
            <v xml:space="preserve">Ancoragem de defensa semimaleável simples - fornecimento e implantação  </v>
          </cell>
          <cell r="C55" t="str">
            <v xml:space="preserve">m     </v>
          </cell>
          <cell r="D55">
            <v>324</v>
          </cell>
        </row>
        <row r="56">
          <cell r="A56">
            <v>5213476</v>
          </cell>
          <cell r="B56" t="str">
            <v xml:space="preserve">Placa delineador em aço - 0,50 x 0,60 m - película retrorrefletiva tipo I + IV - fornecimento e implantação  </v>
          </cell>
          <cell r="C56" t="str">
            <v xml:space="preserve">un    </v>
          </cell>
          <cell r="D56">
            <v>577</v>
          </cell>
        </row>
        <row r="57">
          <cell r="A57">
            <v>4915626</v>
          </cell>
          <cell r="B57" t="str">
            <v xml:space="preserve">Selagem de trincas mecanizada em pavimento flexível com emulsão - areia comercial  </v>
          </cell>
          <cell r="C57" t="str">
            <v xml:space="preserve">m     </v>
          </cell>
          <cell r="D57">
            <v>33354</v>
          </cell>
        </row>
        <row r="58">
          <cell r="A58">
            <v>804037</v>
          </cell>
          <cell r="B58" t="str">
            <v xml:space="preserve">Corpo de BSTC D = 1,00 m PA1 - areia, brita e pedra de mão comerciais  </v>
          </cell>
          <cell r="C58" t="str">
            <v xml:space="preserve">m     </v>
          </cell>
          <cell r="D58">
            <v>114</v>
          </cell>
        </row>
        <row r="59">
          <cell r="A59">
            <v>1600436</v>
          </cell>
          <cell r="B59" t="str">
            <v xml:space="preserve">Demolição manual de concreto simples  </v>
          </cell>
          <cell r="C59" t="str">
            <v xml:space="preserve">m³    </v>
          </cell>
          <cell r="D59">
            <v>149.35</v>
          </cell>
        </row>
        <row r="60">
          <cell r="A60">
            <v>5213571</v>
          </cell>
          <cell r="B60" t="str">
            <v xml:space="preserve">Placa em aço - película I + III - fornecimento e implantação  </v>
          </cell>
          <cell r="C60" t="str">
            <v xml:space="preserve">m²    </v>
          </cell>
          <cell r="D60">
            <v>162.25</v>
          </cell>
        </row>
        <row r="61">
          <cell r="A61">
            <v>4011539</v>
          </cell>
          <cell r="B61" t="str">
            <v xml:space="preserve">Cura com pintura asfáltica para camadas granulares com adição de cimento  </v>
          </cell>
          <cell r="C61" t="str">
            <v xml:space="preserve">m²    </v>
          </cell>
          <cell r="D61">
            <v>229550.46</v>
          </cell>
        </row>
        <row r="62">
          <cell r="A62">
            <v>1506055</v>
          </cell>
          <cell r="B62" t="str">
            <v xml:space="preserve">Pedra argamassada com cimento e areia 1:3 - areia e pedra de mão comercial - fornecimento e assentamento  </v>
          </cell>
          <cell r="C62" t="str">
            <v xml:space="preserve">m³    </v>
          </cell>
          <cell r="D62">
            <v>184.92</v>
          </cell>
        </row>
        <row r="63">
          <cell r="A63">
            <v>903804</v>
          </cell>
          <cell r="B63" t="str">
            <v xml:space="preserve">Instalação da central de concreto com capacidade de 30 m³/h  </v>
          </cell>
          <cell r="C63" t="str">
            <v xml:space="preserve">un    </v>
          </cell>
          <cell r="D63">
            <v>1</v>
          </cell>
        </row>
        <row r="64">
          <cell r="A64">
            <v>3815706</v>
          </cell>
          <cell r="B64" t="str">
            <v xml:space="preserve">Recomposição de guarda-corpo com agregados comerciais - instalação  </v>
          </cell>
          <cell r="C64" t="str">
            <v xml:space="preserve">m     </v>
          </cell>
          <cell r="D64">
            <v>527.20000000000005</v>
          </cell>
        </row>
        <row r="65">
          <cell r="A65">
            <v>4011537</v>
          </cell>
          <cell r="B65" t="str">
            <v xml:space="preserve">Serragem de juntas em pavimento de concreto, limpeza e enchimento com selante a frio  </v>
          </cell>
          <cell r="C65" t="str">
            <v xml:space="preserve">m     </v>
          </cell>
          <cell r="D65">
            <v>3372.5</v>
          </cell>
        </row>
        <row r="66">
          <cell r="A66">
            <v>2003175</v>
          </cell>
          <cell r="B66" t="str">
            <v xml:space="preserve">Dissipador de energia - DED 01 A - areia, brita e pedra de mão comerciais  </v>
          </cell>
          <cell r="C66" t="str">
            <v xml:space="preserve">un    </v>
          </cell>
          <cell r="D66">
            <v>99</v>
          </cell>
        </row>
        <row r="67">
          <cell r="A67" t="str">
            <v xml:space="preserve">CP0016             </v>
          </cell>
          <cell r="B67" t="str">
            <v xml:space="preserve">Fornecimento e aplicação de pintura protetora e ponte de aderência em superfícies de concreto e armaduras expostas com Sikatop Armatec 108 ou equivalente técnico (DUAS DEMÃOS)  </v>
          </cell>
          <cell r="C67" t="str">
            <v xml:space="preserve">m²    </v>
          </cell>
          <cell r="D67">
            <v>2173.56</v>
          </cell>
        </row>
        <row r="68">
          <cell r="A68">
            <v>2003237</v>
          </cell>
          <cell r="B68" t="str">
            <v xml:space="preserve">Dissipador de energia - DES 100-300 - areia, brita e pedra de mão comerciais  </v>
          </cell>
          <cell r="C68" t="str">
            <v xml:space="preserve">un    </v>
          </cell>
          <cell r="D68">
            <v>83</v>
          </cell>
        </row>
        <row r="69">
          <cell r="A69">
            <v>5213343</v>
          </cell>
          <cell r="B69" t="str">
            <v xml:space="preserve">Barreira de sinalização tipo I de direcionamento ou bloqueio - utilização de 150 ciclos - fornecimento, 01 implantação e 01 retirada diária  </v>
          </cell>
          <cell r="C69" t="str">
            <v>un.dia</v>
          </cell>
          <cell r="D69">
            <v>15030</v>
          </cell>
        </row>
        <row r="70">
          <cell r="A70">
            <v>2003233</v>
          </cell>
          <cell r="B70" t="str">
            <v xml:space="preserve">Dissipador de energia - DES 120-360 - areia, brita e pedra de mão comerciais  </v>
          </cell>
          <cell r="C70" t="str">
            <v xml:space="preserve">un    </v>
          </cell>
          <cell r="D70">
            <v>59</v>
          </cell>
        </row>
        <row r="71">
          <cell r="A71">
            <v>407819</v>
          </cell>
          <cell r="B71" t="str">
            <v xml:space="preserve">Armação em aço CA-50 - fornecimento, preparo e colocação  </v>
          </cell>
          <cell r="C71" t="str">
            <v xml:space="preserve">kg    </v>
          </cell>
          <cell r="D71">
            <v>4143</v>
          </cell>
        </row>
        <row r="72">
          <cell r="A72">
            <v>804029</v>
          </cell>
          <cell r="B72" t="str">
            <v xml:space="preserve">Corpo de BSTC D = 0,80 m PA1 - areia, brita e pedra de mão comerciais  </v>
          </cell>
          <cell r="C72" t="str">
            <v xml:space="preserve">m     </v>
          </cell>
          <cell r="D72">
            <v>81</v>
          </cell>
        </row>
        <row r="73">
          <cell r="A73">
            <v>4915668</v>
          </cell>
          <cell r="B73" t="str">
            <v xml:space="preserve">Remoção manual de revestimento asfáltico  </v>
          </cell>
          <cell r="C73" t="str">
            <v xml:space="preserve">m³    </v>
          </cell>
          <cell r="D73">
            <v>109.59</v>
          </cell>
        </row>
        <row r="74">
          <cell r="A74">
            <v>4915696</v>
          </cell>
          <cell r="B74" t="str">
            <v xml:space="preserve">Limpeza, serragem e enchimento de fissuras niveladas com abertura entre 0,4 mm e 1,0 mm e profundidade de 25 mm em pavimento de concreto com CAP com polímero  </v>
          </cell>
          <cell r="C74" t="str">
            <v xml:space="preserve">m     </v>
          </cell>
          <cell r="D74">
            <v>6550.83</v>
          </cell>
        </row>
        <row r="75">
          <cell r="A75">
            <v>5213442</v>
          </cell>
          <cell r="B75" t="str">
            <v xml:space="preserve">Placa de regulamentação em aço D = 1,00 m - película retrorrefletiva tipo I + SI - fornecimento e implantação  </v>
          </cell>
          <cell r="C75" t="str">
            <v xml:space="preserve">un    </v>
          </cell>
          <cell r="D75">
            <v>69</v>
          </cell>
        </row>
        <row r="76">
          <cell r="A76">
            <v>5501710</v>
          </cell>
          <cell r="B76" t="str">
            <v xml:space="preserve">Escavação, carga e transporte em material de 1ª categoria - DMT de 50 m  </v>
          </cell>
          <cell r="C76" t="str">
            <v xml:space="preserve">m³    </v>
          </cell>
          <cell r="D76">
            <v>12962.14</v>
          </cell>
        </row>
        <row r="77">
          <cell r="A77" t="str">
            <v>CP0011</v>
          </cell>
          <cell r="B77" t="str">
            <v xml:space="preserve">Boca de BSTC D = 1,00 m -      esconsidade 0°                 </v>
          </cell>
          <cell r="C77" t="str">
            <v xml:space="preserve">un    </v>
          </cell>
          <cell r="D77">
            <v>11</v>
          </cell>
        </row>
        <row r="78">
          <cell r="A78">
            <v>5213867</v>
          </cell>
          <cell r="B78" t="str">
            <v xml:space="preserve">Suporte metálico galvanizado para marco quilométrico - fornecimento e implantação  </v>
          </cell>
          <cell r="C78" t="str">
            <v xml:space="preserve">un    </v>
          </cell>
          <cell r="D78">
            <v>76</v>
          </cell>
        </row>
        <row r="79">
          <cell r="A79">
            <v>4413990</v>
          </cell>
          <cell r="B79" t="str">
            <v xml:space="preserve">Plantio de muda de arbusto com altura até 0,50 m em cova de 0,40 x 0,40 x 0,40 m  </v>
          </cell>
          <cell r="C79" t="str">
            <v xml:space="preserve">un    </v>
          </cell>
          <cell r="D79">
            <v>1339</v>
          </cell>
        </row>
        <row r="80">
          <cell r="A80">
            <v>4915713</v>
          </cell>
          <cell r="B80" t="str">
            <v xml:space="preserve">Desobstrução de bueiro  </v>
          </cell>
          <cell r="C80" t="str">
            <v xml:space="preserve">m³    </v>
          </cell>
          <cell r="D80">
            <v>602.97</v>
          </cell>
        </row>
        <row r="81">
          <cell r="A81">
            <v>705322</v>
          </cell>
          <cell r="B81" t="str">
            <v xml:space="preserve">Boca de BDCC 2,00 x 2,00 m - esconsidade 0° - areia e brita comerciais  </v>
          </cell>
          <cell r="C81" t="str">
            <v xml:space="preserve">un    </v>
          </cell>
          <cell r="D81">
            <v>2</v>
          </cell>
        </row>
        <row r="82">
          <cell r="A82">
            <v>1600408</v>
          </cell>
          <cell r="B82" t="str">
            <v xml:space="preserve">Apicoamento manual de concreto  </v>
          </cell>
          <cell r="C82" t="str">
            <v xml:space="preserve">m²    </v>
          </cell>
          <cell r="D82">
            <v>2070.65</v>
          </cell>
        </row>
        <row r="83">
          <cell r="A83">
            <v>4915712</v>
          </cell>
          <cell r="B83" t="str">
            <v xml:space="preserve">Limpeza de bueiro  </v>
          </cell>
          <cell r="C83" t="str">
            <v xml:space="preserve">m³    </v>
          </cell>
          <cell r="D83">
            <v>1437.21</v>
          </cell>
        </row>
        <row r="84">
          <cell r="A84" t="str">
            <v xml:space="preserve">CP0043             </v>
          </cell>
          <cell r="B84" t="str">
            <v xml:space="preserve">DESTINAÇÃO DE RESÍDUOS SÓLIDOS (REVESTIMENTO ASFÁLTICO)       </v>
          </cell>
          <cell r="C84" t="str">
            <v xml:space="preserve">T     </v>
          </cell>
          <cell r="D84">
            <v>263.02</v>
          </cell>
        </row>
        <row r="85">
          <cell r="A85">
            <v>4915740</v>
          </cell>
          <cell r="B85" t="str">
            <v xml:space="preserve">Roçada manual  </v>
          </cell>
          <cell r="C85" t="str">
            <v xml:space="preserve">ha    </v>
          </cell>
          <cell r="D85">
            <v>16.68</v>
          </cell>
        </row>
        <row r="86">
          <cell r="A86" t="str">
            <v xml:space="preserve">CP0015             </v>
          </cell>
          <cell r="B86" t="str">
            <v xml:space="preserve">Limpeza em armaduras de ponte  com escova de aço              </v>
          </cell>
          <cell r="C86" t="str">
            <v xml:space="preserve">m²    </v>
          </cell>
          <cell r="D86">
            <v>2136.2199999999998</v>
          </cell>
        </row>
        <row r="87">
          <cell r="A87" t="str">
            <v xml:space="preserve">CP0020             </v>
          </cell>
          <cell r="B87" t="str">
            <v xml:space="preserve">Limpeza e remoção de vegetação sob a ponte                    </v>
          </cell>
          <cell r="C87" t="str">
            <v xml:space="preserve">m²    </v>
          </cell>
          <cell r="D87">
            <v>5887.65</v>
          </cell>
        </row>
        <row r="88">
          <cell r="A88" t="str">
            <v xml:space="preserve">CP0017             </v>
          </cell>
          <cell r="B88" t="str">
            <v xml:space="preserve">Reparos superficiais com argamassa polimérica tixotrópica de alto desempenho Sika MonoTop 4122 ou equivalente técnico, com espessura de 5,00cm  </v>
          </cell>
          <cell r="C88" t="str">
            <v xml:space="preserve">m²    </v>
          </cell>
          <cell r="D88">
            <v>51.27</v>
          </cell>
        </row>
        <row r="89">
          <cell r="A89" t="str">
            <v xml:space="preserve">CP0018             </v>
          </cell>
          <cell r="B89" t="str">
            <v xml:space="preserve">Pintura com tinta mineral impermeável VEDACIT PRO ou equivalente técnico (meso + superestrutura)  </v>
          </cell>
          <cell r="C89" t="str">
            <v xml:space="preserve">m²    </v>
          </cell>
          <cell r="D89">
            <v>5741.08</v>
          </cell>
        </row>
        <row r="90">
          <cell r="A90">
            <v>408067</v>
          </cell>
          <cell r="B90" t="str">
            <v xml:space="preserve">Tela de aço eletrossoldada - fornecimento, preparo e colocação  </v>
          </cell>
          <cell r="C90" t="str">
            <v xml:space="preserve">kg    </v>
          </cell>
          <cell r="D90">
            <v>2715.34</v>
          </cell>
        </row>
        <row r="91">
          <cell r="A91">
            <v>5213464</v>
          </cell>
          <cell r="B91" t="str">
            <v xml:space="preserve">Placa de advertência em aço, lado de 0,60 m - película retrorrefletiva tipo I + SI - fornecimento e implantação  </v>
          </cell>
          <cell r="C91" t="str">
            <v xml:space="preserve">un    </v>
          </cell>
          <cell r="D91">
            <v>88</v>
          </cell>
        </row>
        <row r="92">
          <cell r="A92">
            <v>4011212</v>
          </cell>
          <cell r="B92" t="str">
            <v xml:space="preserve">Varredura da superfície para execução de revestimento asfáltico  </v>
          </cell>
          <cell r="C92" t="str">
            <v xml:space="preserve">m²    </v>
          </cell>
          <cell r="D92">
            <v>310905.06</v>
          </cell>
        </row>
        <row r="93">
          <cell r="A93" t="str">
            <v>CP0022</v>
          </cell>
          <cell r="B93" t="str">
            <v xml:space="preserve">Remoção de cerca com mourões   de madeira                     </v>
          </cell>
          <cell r="C93" t="str">
            <v xml:space="preserve">m     </v>
          </cell>
          <cell r="D93">
            <v>29396.720000000001</v>
          </cell>
        </row>
        <row r="94">
          <cell r="A94">
            <v>5502166</v>
          </cell>
          <cell r="B94" t="str">
            <v xml:space="preserve">Escavação, carga e transporte de material de 1ª categoria - DMT de 1.000 a 1.200 m - caminho de serviço pavimentado - com escavadeira e caminhão basculante de 14 m³  </v>
          </cell>
          <cell r="C94" t="str">
            <v xml:space="preserve">m³    </v>
          </cell>
          <cell r="D94">
            <v>3133.26</v>
          </cell>
        </row>
        <row r="95">
          <cell r="A95">
            <v>5213472</v>
          </cell>
          <cell r="B95" t="str">
            <v xml:space="preserve">Placa de marco quilométrico em aço - 0,60 x 0,865 m - película retrorrefletiva tipo I + I - fornecimento e implantação  </v>
          </cell>
          <cell r="C95" t="str">
            <v xml:space="preserve">un    </v>
          </cell>
          <cell r="D95">
            <v>76</v>
          </cell>
        </row>
        <row r="96">
          <cell r="A96">
            <v>1608019</v>
          </cell>
          <cell r="B96" t="str">
            <v xml:space="preserve">Perfuração em concreto com martelete elétrico - D = 10 mm  </v>
          </cell>
          <cell r="C96" t="str">
            <v xml:space="preserve">m     </v>
          </cell>
          <cell r="D96">
            <v>917.2</v>
          </cell>
        </row>
        <row r="97">
          <cell r="A97" t="str">
            <v>CP0010</v>
          </cell>
          <cell r="B97" t="str">
            <v xml:space="preserve">Boca de BSTC D = 0,80 m - esconsidade 0° - areia e brita comerciais - alas esconsas (BNAA 03)  </v>
          </cell>
          <cell r="C97" t="str">
            <v xml:space="preserve">un    </v>
          </cell>
          <cell r="D97">
            <v>7</v>
          </cell>
        </row>
        <row r="98">
          <cell r="A98">
            <v>5502164</v>
          </cell>
          <cell r="B98" t="str">
            <v xml:space="preserve">Escavação, carga e transporte de material de 1ª categoria - DMT de 600 a 800 m - caminho de serviço pavimentado - com escavadeira e caminhão basculante de 14 m³  </v>
          </cell>
          <cell r="C98" t="str">
            <v xml:space="preserve">m³    </v>
          </cell>
          <cell r="D98">
            <v>2641.26</v>
          </cell>
        </row>
        <row r="99">
          <cell r="A99">
            <v>1608026</v>
          </cell>
          <cell r="B99" t="str">
            <v xml:space="preserve">Perfuração em concreto com coroa diamantada - D = 25 mm  </v>
          </cell>
          <cell r="C99" t="str">
            <v xml:space="preserve">m     </v>
          </cell>
          <cell r="D99">
            <v>220.56</v>
          </cell>
        </row>
        <row r="100">
          <cell r="A100">
            <v>3806428</v>
          </cell>
          <cell r="B100" t="str">
            <v xml:space="preserve">Plataforma de trabalho em aço tubular apoiada no solo - altura de até 4 m - utilização de 100 vezes - fornecimento, instalação e retirada  </v>
          </cell>
          <cell r="C100" t="str">
            <v xml:space="preserve">m³    </v>
          </cell>
          <cell r="D100">
            <v>381.8</v>
          </cell>
        </row>
        <row r="101">
          <cell r="A101">
            <v>4413993</v>
          </cell>
          <cell r="B101" t="str">
            <v xml:space="preserve">Revestimento vegetal por semeadura a lanço manual de gramíneas e leguminosas  </v>
          </cell>
          <cell r="C101" t="str">
            <v xml:space="preserve">m²    </v>
          </cell>
          <cell r="D101">
            <v>29395</v>
          </cell>
        </row>
        <row r="102">
          <cell r="A102">
            <v>3806402</v>
          </cell>
          <cell r="B102" t="str">
            <v xml:space="preserve">Limpeza em superfície de concreto com jateamento d'água sob pressão  </v>
          </cell>
          <cell r="C102" t="str">
            <v xml:space="preserve">m²    </v>
          </cell>
          <cell r="D102">
            <v>5662.36</v>
          </cell>
        </row>
        <row r="103">
          <cell r="A103" t="str">
            <v xml:space="preserve">CP0013             </v>
          </cell>
          <cell r="B103" t="str">
            <v xml:space="preserve">Caixa coletora de talvegue com grelha de concreto - CCT 350-100 A - Areia e brita comerciais  </v>
          </cell>
          <cell r="C103" t="str">
            <v xml:space="preserve">un    </v>
          </cell>
          <cell r="D103">
            <v>2</v>
          </cell>
        </row>
        <row r="104">
          <cell r="A104" t="str">
            <v xml:space="preserve">CP0019             </v>
          </cell>
          <cell r="B104" t="str">
            <v xml:space="preserve">Revestimento com argamassa de cimento e areia no traço 1:3 espessura de 2cm  </v>
          </cell>
          <cell r="C104" t="str">
            <v xml:space="preserve">m²    </v>
          </cell>
          <cell r="D104">
            <v>402.83</v>
          </cell>
        </row>
        <row r="105">
          <cell r="A105">
            <v>2003109</v>
          </cell>
          <cell r="B105" t="str">
            <v xml:space="preserve">Entrada para descida d'água - EDA 04 A - areia e brita comerciais  </v>
          </cell>
          <cell r="C105" t="str">
            <v xml:space="preserve">un    </v>
          </cell>
          <cell r="D105">
            <v>71</v>
          </cell>
        </row>
        <row r="106">
          <cell r="A106">
            <v>2003921</v>
          </cell>
          <cell r="B106" t="str">
            <v xml:space="preserve">Boca de saída para dreno longitudinal profundo - BSD 02 - tubo de PEAD - areia e brita comerciais  </v>
          </cell>
          <cell r="C106" t="str">
            <v xml:space="preserve">un    </v>
          </cell>
          <cell r="D106">
            <v>50</v>
          </cell>
        </row>
        <row r="107">
          <cell r="A107">
            <v>5213405</v>
          </cell>
          <cell r="B107" t="str">
            <v xml:space="preserve">Pintura de setas e zebrados com tinta acrílica - espessura de 0,6 mm  </v>
          </cell>
          <cell r="C107" t="str">
            <v xml:space="preserve">m²    </v>
          </cell>
          <cell r="D107">
            <v>288.86</v>
          </cell>
        </row>
        <row r="108">
          <cell r="A108">
            <v>4915733</v>
          </cell>
          <cell r="B108" t="str">
            <v xml:space="preserve">Recomposição manual de aterro com material de jazida  </v>
          </cell>
          <cell r="C108" t="str">
            <v xml:space="preserve">m³    </v>
          </cell>
          <cell r="D108">
            <v>282.88</v>
          </cell>
        </row>
        <row r="109">
          <cell r="A109">
            <v>4815671</v>
          </cell>
          <cell r="B109" t="str">
            <v xml:space="preserve">Reaterro e compactação com soquete vibratório  </v>
          </cell>
          <cell r="C109" t="str">
            <v xml:space="preserve">m³    </v>
          </cell>
          <cell r="D109">
            <v>604.03</v>
          </cell>
        </row>
        <row r="110">
          <cell r="A110" t="str">
            <v xml:space="preserve">CP0012             </v>
          </cell>
          <cell r="B110" t="str">
            <v xml:space="preserve">Caixa coletora de talvegue com grelha de concreto - CCT 250-100 A - Areia e brita comerciais  </v>
          </cell>
          <cell r="C110" t="str">
            <v xml:space="preserve">un    </v>
          </cell>
          <cell r="D110">
            <v>2</v>
          </cell>
        </row>
        <row r="111">
          <cell r="A111">
            <v>4413987</v>
          </cell>
          <cell r="B111" t="str">
            <v xml:space="preserve">Irrigação de área plantada para proteção vegetal do corpo estradal  </v>
          </cell>
          <cell r="C111" t="str">
            <v xml:space="preserve">m²    </v>
          </cell>
          <cell r="D111">
            <v>29395</v>
          </cell>
        </row>
        <row r="112">
          <cell r="A112">
            <v>5213345</v>
          </cell>
          <cell r="B112" t="str">
            <v xml:space="preserve">Barreira de sinalização tipo II de direcionamento ou bloqueio - utilização de 150 ciclos - fornecimento, 01 implantação e 01 retirada diária  </v>
          </cell>
          <cell r="C112" t="str">
            <v>un.dia</v>
          </cell>
          <cell r="D112">
            <v>1712</v>
          </cell>
        </row>
        <row r="113">
          <cell r="A113">
            <v>5212560</v>
          </cell>
          <cell r="B113" t="str">
            <v xml:space="preserve">Placa de advertência para sinalização de obras montada em suporte metálico móvel, lado 1,00 m - utilização de 600 ciclos - fornecimento, 01 implantação e 01 retirada diária  </v>
          </cell>
          <cell r="C113" t="str">
            <v>un.dia</v>
          </cell>
          <cell r="D113">
            <v>2666</v>
          </cell>
        </row>
        <row r="114">
          <cell r="A114">
            <v>4915723</v>
          </cell>
          <cell r="B114" t="str">
            <v xml:space="preserve">Caiação manual com fixador de cal  </v>
          </cell>
          <cell r="C114" t="str">
            <v xml:space="preserve">m²    </v>
          </cell>
          <cell r="D114">
            <v>2877.34</v>
          </cell>
        </row>
        <row r="115">
          <cell r="A115">
            <v>2106295</v>
          </cell>
          <cell r="B115" t="str">
            <v xml:space="preserve">Estroncas para valas com D = 15 cm - madeira com utilização de 3 vezes  </v>
          </cell>
          <cell r="C115" t="str">
            <v xml:space="preserve">m     </v>
          </cell>
          <cell r="D115">
            <v>536.71</v>
          </cell>
        </row>
        <row r="116">
          <cell r="A116">
            <v>4805750</v>
          </cell>
          <cell r="B116" t="str">
            <v xml:space="preserve">Escavação manual em material de 1ª categoria na profundidade de até 1 m  </v>
          </cell>
          <cell r="C116" t="str">
            <v xml:space="preserve">m³    </v>
          </cell>
          <cell r="D116">
            <v>212.16</v>
          </cell>
        </row>
        <row r="117">
          <cell r="A117" t="str">
            <v xml:space="preserve">CP0014             </v>
          </cell>
          <cell r="B117" t="str">
            <v xml:space="preserve">Espalhamento manual de solo proveniente do excedente da escavação para implantação de bueiros, nas áreas laterais das novas estruturas  </v>
          </cell>
          <cell r="C117" t="str">
            <v xml:space="preserve">m³    </v>
          </cell>
          <cell r="D117">
            <v>2565.08</v>
          </cell>
        </row>
        <row r="118">
          <cell r="A118">
            <v>5212557</v>
          </cell>
          <cell r="B118" t="str">
            <v xml:space="preserve">Placa de regulamentação para sinalização de obras montada em suporte metálico móvel - D = 1,00 m - utilização de 600 ciclos - fornecimento, 01 implantação e 01 retirada diária  </v>
          </cell>
          <cell r="C118" t="str">
            <v>un.dia</v>
          </cell>
          <cell r="D118">
            <v>2464</v>
          </cell>
        </row>
        <row r="119">
          <cell r="A119" t="str">
            <v>CP0023</v>
          </cell>
          <cell r="B119" t="str">
            <v xml:space="preserve">Placa em aço - película I + III - fornecimento e implantação  </v>
          </cell>
          <cell r="C119" t="str">
            <v xml:space="preserve">m²    </v>
          </cell>
          <cell r="D119">
            <v>20</v>
          </cell>
        </row>
        <row r="120">
          <cell r="A120">
            <v>5502170</v>
          </cell>
          <cell r="B120" t="str">
            <v xml:space="preserve">Escavação, carga e transporte de material de 1ª categoria - DMT de 1.800 a 2.000 m - caminho de serviço pavimentado - com escavadeira e caminhão basculante de 14 m³  </v>
          </cell>
          <cell r="C120" t="str">
            <v xml:space="preserve">m³    </v>
          </cell>
          <cell r="D120">
            <v>1107.22</v>
          </cell>
        </row>
        <row r="121">
          <cell r="A121">
            <v>4413985</v>
          </cell>
          <cell r="B121" t="str">
            <v xml:space="preserve">Regularização manual de taludes de cortes e aterros  </v>
          </cell>
          <cell r="C121" t="str">
            <v xml:space="preserve">m²    </v>
          </cell>
          <cell r="D121">
            <v>353.6</v>
          </cell>
        </row>
        <row r="122">
          <cell r="A122">
            <v>5502162</v>
          </cell>
          <cell r="B122" t="str">
            <v xml:space="preserve">Escavação, carga e transporte de material de 1ª categoria - DMT de 200 a 400 m - caminho de serviço pavimentado - com escavadeira e caminhão basculante de 14 m³  </v>
          </cell>
          <cell r="C122" t="str">
            <v xml:space="preserve">m³    </v>
          </cell>
          <cell r="D122">
            <v>1270.42</v>
          </cell>
        </row>
        <row r="123">
          <cell r="A123">
            <v>5502161</v>
          </cell>
          <cell r="B123" t="str">
            <v xml:space="preserve">Escavação, carga e transporte de material de 1ª categoria - DMT de 50 a 200 m - caminho de serviço pavimentado - com escavadeira e caminhão basculante de 14 m³  </v>
          </cell>
          <cell r="C123" t="str">
            <v xml:space="preserve">m³    </v>
          </cell>
          <cell r="D123">
            <v>1360.24</v>
          </cell>
        </row>
        <row r="124">
          <cell r="A124">
            <v>2003121</v>
          </cell>
          <cell r="B124" t="str">
            <v xml:space="preserve">Entrada para descida d'água - EDA 04 B - areia e brita comerciais  </v>
          </cell>
          <cell r="C124" t="str">
            <v xml:space="preserve">un    </v>
          </cell>
          <cell r="D124">
            <v>27</v>
          </cell>
        </row>
        <row r="125">
          <cell r="A125">
            <v>4805757</v>
          </cell>
          <cell r="B125" t="str">
            <v xml:space="preserve">Escavação mecânica de vala em material de 1ª categoria  </v>
          </cell>
          <cell r="C125" t="str">
            <v xml:space="preserve">m³    </v>
          </cell>
          <cell r="D125">
            <v>1085.45</v>
          </cell>
        </row>
        <row r="126">
          <cell r="A126">
            <v>3108017</v>
          </cell>
          <cell r="B126" t="str">
            <v xml:space="preserve">Fôrmas de compensado plastificado 14 mm - uso geral - utilização de 3 vezes - confecção, instalação e retirada  </v>
          </cell>
          <cell r="C126" t="str">
            <v xml:space="preserve">m²    </v>
          </cell>
          <cell r="D126">
            <v>73.62</v>
          </cell>
        </row>
        <row r="127">
          <cell r="A127" t="str">
            <v xml:space="preserve">CP0036             </v>
          </cell>
          <cell r="B127" t="str">
            <v xml:space="preserve">Placa para sinalização de obras montada em cavalete metálico - 1,25 x 0,40 m - utilização de 600 ciclos - fornecimento, 01 implantação e 01 retirada diária  </v>
          </cell>
          <cell r="C127" t="str">
            <v>un.dia</v>
          </cell>
          <cell r="D127">
            <v>4463</v>
          </cell>
        </row>
        <row r="128">
          <cell r="A128">
            <v>4805760</v>
          </cell>
          <cell r="B128" t="str">
            <v xml:space="preserve">Escavação manual em material de 2ª categoria na profundidade de até 1 m  </v>
          </cell>
          <cell r="C128" t="str">
            <v xml:space="preserve">m³    </v>
          </cell>
          <cell r="D128">
            <v>86.96</v>
          </cell>
        </row>
        <row r="129">
          <cell r="A129">
            <v>5213446</v>
          </cell>
          <cell r="B129" t="str">
            <v xml:space="preserve">Placa de regulamentação em aço, R1 lado 0,414 m - película retrorrefletiva tipo I + SI - fornecimento e implantação  </v>
          </cell>
          <cell r="C129" t="str">
            <v xml:space="preserve">un    </v>
          </cell>
          <cell r="D129">
            <v>8</v>
          </cell>
        </row>
        <row r="130">
          <cell r="A130" t="str">
            <v xml:space="preserve">CP0032             </v>
          </cell>
          <cell r="B130" t="str">
            <v xml:space="preserve">Aquisição de Emulsão asfáltica para imprimação                </v>
          </cell>
          <cell r="C130" t="str">
            <v xml:space="preserve">t     </v>
          </cell>
          <cell r="D130">
            <v>1.734</v>
          </cell>
        </row>
        <row r="131">
          <cell r="A131">
            <v>5213848</v>
          </cell>
          <cell r="B131" t="str">
            <v xml:space="preserve">Luz de advertência e bateria para dispositivos de sinalização - utilização de 200 ciclos - fornecimento, 01 implantação e 01 retirada diária  </v>
          </cell>
          <cell r="C131" t="str">
            <v>un.dia</v>
          </cell>
          <cell r="D131">
            <v>4940</v>
          </cell>
        </row>
        <row r="132">
          <cell r="A132">
            <v>2003419</v>
          </cell>
          <cell r="B132" t="str">
            <v xml:space="preserve">Descida d'água de aterros em degraus - DAD 170-35 - areia e brita comerciais  </v>
          </cell>
          <cell r="C132" t="str">
            <v xml:space="preserve">m     </v>
          </cell>
          <cell r="D132">
            <v>5</v>
          </cell>
        </row>
        <row r="133">
          <cell r="A133">
            <v>307734</v>
          </cell>
          <cell r="B133" t="str">
            <v xml:space="preserve">Junta de dilatação em elastômero e perfil VV - L = 25 mm e H = 50 mm - fornecimento e instalação  </v>
          </cell>
          <cell r="C133" t="str">
            <v xml:space="preserve">m     </v>
          </cell>
          <cell r="D133">
            <v>14.6</v>
          </cell>
        </row>
        <row r="134">
          <cell r="A134">
            <v>5219643</v>
          </cell>
          <cell r="B134" t="str">
            <v xml:space="preserve">Tachão refletivo em resina sintética - bidirecional - fornecimento e colocação  </v>
          </cell>
          <cell r="C134" t="str">
            <v xml:space="preserve">un    </v>
          </cell>
          <cell r="D134">
            <v>59</v>
          </cell>
        </row>
        <row r="135">
          <cell r="A135">
            <v>2007971</v>
          </cell>
          <cell r="B135" t="str">
            <v xml:space="preserve">Dreno de PVC D = 100 mm para OAE - fornecimento e instalação  </v>
          </cell>
          <cell r="C135" t="str">
            <v xml:space="preserve">m     </v>
          </cell>
          <cell r="D135">
            <v>43.8</v>
          </cell>
        </row>
        <row r="136">
          <cell r="A136">
            <v>5502165</v>
          </cell>
          <cell r="B136" t="str">
            <v xml:space="preserve">Escavação, carga e transporte de material de 1ª categoria - DMT de 800 a 1.000 m - caminho de serviço pavimentado - com escavadeira e caminhão basculante de 14 m³  </v>
          </cell>
          <cell r="C136" t="str">
            <v xml:space="preserve">m³    </v>
          </cell>
          <cell r="D136">
            <v>567.94000000000005</v>
          </cell>
        </row>
        <row r="137">
          <cell r="A137" t="str">
            <v>CP0039</v>
          </cell>
          <cell r="B137" t="str">
            <v xml:space="preserve">Placa para sinalização de obras montada em cavalete metálico - 1,25 x 0,80 m - utilização de 600 ciclos - fornecimento, 01 implantação e 01 retirada diária  </v>
          </cell>
          <cell r="C137" t="str">
            <v>un.dia</v>
          </cell>
          <cell r="D137">
            <v>2360</v>
          </cell>
        </row>
        <row r="138">
          <cell r="A138">
            <v>2407972</v>
          </cell>
          <cell r="B138" t="str">
            <v xml:space="preserve">Fornecimento e aplicação de adesivo estrutural à base de resina epóxi  </v>
          </cell>
          <cell r="C138" t="str">
            <v xml:space="preserve">kg    </v>
          </cell>
          <cell r="D138">
            <v>51.44</v>
          </cell>
        </row>
        <row r="139">
          <cell r="A139" t="str">
            <v>CP0009</v>
          </cell>
          <cell r="B139" t="str">
            <v xml:space="preserve">Boca de BSTC D=0,60 m - esconsidade 0° - areia e brita comerciais - alas esconsas (BNAA 01)  </v>
          </cell>
          <cell r="C139" t="str">
            <v xml:space="preserve">UN    </v>
          </cell>
          <cell r="D139">
            <v>2</v>
          </cell>
        </row>
        <row r="140">
          <cell r="A140" t="str">
            <v>CP0024</v>
          </cell>
          <cell r="B140" t="str">
            <v xml:space="preserve">Execução de lombada em Concret asfáltico c/ asfalto polímero  </v>
          </cell>
          <cell r="C140" t="str">
            <v xml:space="preserve">un    </v>
          </cell>
          <cell r="D140">
            <v>2</v>
          </cell>
        </row>
        <row r="141">
          <cell r="A141">
            <v>2003457</v>
          </cell>
          <cell r="B141" t="str">
            <v xml:space="preserve">Dissipador de energia - DEB 300-366 - areia, brita e pedra de mão comerciais  </v>
          </cell>
          <cell r="C141" t="str">
            <v xml:space="preserve">un    </v>
          </cell>
          <cell r="D141">
            <v>2</v>
          </cell>
        </row>
        <row r="142">
          <cell r="A142">
            <v>1108112</v>
          </cell>
          <cell r="B142" t="str">
            <v xml:space="preserve">Concreto com 8% de microssílica fck = 30 MPa - confecção em central dosadora de 30 m³/h - areia e brita comerciais  </v>
          </cell>
          <cell r="C142" t="str">
            <v xml:space="preserve">m³    </v>
          </cell>
          <cell r="D142">
            <v>8.57</v>
          </cell>
        </row>
        <row r="143">
          <cell r="A143" t="str">
            <v xml:space="preserve">CP0008             </v>
          </cell>
          <cell r="B143" t="str">
            <v xml:space="preserve">Remoção de tubos de concreto com diâmetro de 0,40 m a 1,00 m em valas e bueiros - Inclusive transporte para CTR  </v>
          </cell>
          <cell r="C143" t="str">
            <v xml:space="preserve">m     </v>
          </cell>
          <cell r="D143">
            <v>45</v>
          </cell>
        </row>
        <row r="144">
          <cell r="A144">
            <v>1600438</v>
          </cell>
          <cell r="B144" t="str">
            <v xml:space="preserve">Demolição manual de concreto armado  </v>
          </cell>
          <cell r="C144" t="str">
            <v xml:space="preserve">m³    </v>
          </cell>
          <cell r="D144">
            <v>3.55</v>
          </cell>
        </row>
        <row r="145">
          <cell r="A145">
            <v>5213450</v>
          </cell>
          <cell r="B145" t="str">
            <v xml:space="preserve">Placa de regulamentação em aço, R2 lado 1,00 m - película retrorrefletiva tipo I + SI - fornecimento e implantação  </v>
          </cell>
          <cell r="C145" t="str">
            <v xml:space="preserve">un    </v>
          </cell>
          <cell r="D145">
            <v>6</v>
          </cell>
        </row>
        <row r="146">
          <cell r="A146">
            <v>1108059</v>
          </cell>
          <cell r="B146" t="str">
            <v xml:space="preserve">Microconcreto para reparos e grauteamento - confecção em misturador e lançamento manual  </v>
          </cell>
          <cell r="C146" t="str">
            <v xml:space="preserve">m³    </v>
          </cell>
          <cell r="D146">
            <v>0.57999999999999996</v>
          </cell>
        </row>
        <row r="147">
          <cell r="A147">
            <v>5213835</v>
          </cell>
          <cell r="B147" t="str">
            <v xml:space="preserve">Cone plástico para canalização de trânsito - utilização de 150 ciclos - fornecimento, 01 implantação e 01 retirada diária  </v>
          </cell>
          <cell r="C147" t="str">
            <v>un.dia</v>
          </cell>
          <cell r="D147">
            <v>2464</v>
          </cell>
        </row>
        <row r="148">
          <cell r="A148">
            <v>5213346</v>
          </cell>
          <cell r="B148" t="str">
            <v xml:space="preserve">Barreira de sinalização tipo III de direcionamento ou bloqueio - utilização de 150 ciclos - fornecimento, 01 implantação e 01 retirada diária  </v>
          </cell>
          <cell r="C148" t="str">
            <v>un.dia</v>
          </cell>
          <cell r="D148">
            <v>190</v>
          </cell>
        </row>
        <row r="149">
          <cell r="A149">
            <v>5501706</v>
          </cell>
          <cell r="B149" t="str">
            <v xml:space="preserve">Escavação mecânica com retroescavadeira em material de 1ª categoria  </v>
          </cell>
          <cell r="C149" t="str">
            <v xml:space="preserve">m³    </v>
          </cell>
          <cell r="D149">
            <v>233.42</v>
          </cell>
        </row>
        <row r="150">
          <cell r="A150" t="str">
            <v>CP0029</v>
          </cell>
          <cell r="B150" t="str">
            <v xml:space="preserve">Execução de sonorizadodor em   concreto sfáltico polímero     </v>
          </cell>
          <cell r="C150" t="str">
            <v xml:space="preserve">un    </v>
          </cell>
          <cell r="D150">
            <v>4</v>
          </cell>
        </row>
        <row r="151">
          <cell r="A151">
            <v>5501702</v>
          </cell>
          <cell r="B151" t="str">
            <v xml:space="preserve">Destocamento de árvores com diâmetro maior que 0,30 m  </v>
          </cell>
          <cell r="C151" t="str">
            <v xml:space="preserve">un    </v>
          </cell>
          <cell r="D151">
            <v>10</v>
          </cell>
        </row>
        <row r="152">
          <cell r="A152">
            <v>5502169</v>
          </cell>
          <cell r="B152" t="str">
            <v xml:space="preserve">Escavação, carga e transporte de material de 1ª categoria - DMT de 1.600 a 1.800 m - caminho de serviço pavimentado - com escavadeira e caminhão basculante de 14 m³  </v>
          </cell>
          <cell r="C152" t="str">
            <v xml:space="preserve">m³    </v>
          </cell>
          <cell r="D152">
            <v>160.66999999999999</v>
          </cell>
        </row>
        <row r="153">
          <cell r="A153">
            <v>4915672</v>
          </cell>
          <cell r="B153" t="str">
            <v xml:space="preserve">Limpeza de ponte  </v>
          </cell>
          <cell r="C153" t="str">
            <v xml:space="preserve">m     </v>
          </cell>
          <cell r="D153">
            <v>263.60000000000002</v>
          </cell>
        </row>
        <row r="154">
          <cell r="A154" t="str">
            <v>CP0033</v>
          </cell>
          <cell r="B154" t="str">
            <v xml:space="preserve">Cerca com 4 fios de arame farpado e mourão de concreto de seção quadrada de 11 cm a cada 2,5 m e esticador de 15 cm a cada 50 m - areia e brita comerciais  </v>
          </cell>
          <cell r="C154" t="str">
            <v xml:space="preserve">t     </v>
          </cell>
          <cell r="D154">
            <v>1.734</v>
          </cell>
        </row>
        <row r="155">
          <cell r="A155">
            <v>4011352</v>
          </cell>
          <cell r="B155" t="str">
            <v xml:space="preserve">Imprimação com emulsão asfáltica  </v>
          </cell>
          <cell r="C155" t="str">
            <v xml:space="preserve">m²    </v>
          </cell>
          <cell r="D155">
            <v>1333.8</v>
          </cell>
        </row>
        <row r="156">
          <cell r="A156">
            <v>5502163</v>
          </cell>
          <cell r="B156" t="str">
            <v xml:space="preserve">Escavação, carga e transporte de material de 1ª categoria - DMT de 400 a 600 m - caminho de serviço pavimentado - com escavadeira e caminhão basculante de 14 m³  </v>
          </cell>
          <cell r="C156" t="str">
            <v xml:space="preserve">m³    </v>
          </cell>
          <cell r="D156">
            <v>102.55</v>
          </cell>
        </row>
        <row r="157">
          <cell r="A157">
            <v>1207719</v>
          </cell>
          <cell r="B157" t="str">
            <v xml:space="preserve">Concreto projetado via seca fck = 30 MPa aplicado em superfícies inclinadas e verticais  </v>
          </cell>
          <cell r="C157" t="str">
            <v xml:space="preserve">m³    </v>
          </cell>
          <cell r="D157">
            <v>0.52</v>
          </cell>
        </row>
        <row r="158">
          <cell r="A158">
            <v>1106061</v>
          </cell>
          <cell r="B158" t="str">
            <v xml:space="preserve">Lançamento manual de concreto usinado - confecção em central dosadora de 30 m³/h  </v>
          </cell>
          <cell r="C158" t="str">
            <v xml:space="preserve">m³    </v>
          </cell>
          <cell r="D158">
            <v>8.57</v>
          </cell>
        </row>
        <row r="159">
          <cell r="A159">
            <v>307084</v>
          </cell>
          <cell r="B159" t="str">
            <v xml:space="preserve">Lábios poliméricos em junta de pavimento de concreto - L = 20 mm e H = 30 mm - confecção e assentamento  </v>
          </cell>
          <cell r="C159" t="str">
            <v xml:space="preserve">m     </v>
          </cell>
          <cell r="D159">
            <v>14.6</v>
          </cell>
        </row>
        <row r="160">
          <cell r="A160" t="str">
            <v xml:space="preserve">CP0028             </v>
          </cell>
          <cell r="B160" t="str">
            <v xml:space="preserve">TRANSPORTE DE CAP 55/75-E                                     </v>
          </cell>
          <cell r="C160" t="str">
            <v xml:space="preserve">T     </v>
          </cell>
          <cell r="D160">
            <v>0.89</v>
          </cell>
        </row>
        <row r="161">
          <cell r="A161" t="str">
            <v>CP0041</v>
          </cell>
          <cell r="B161" t="str">
            <v xml:space="preserve">Placa para sinalização de obras montada em cavalete metálico - 1,75 x 1,00 m - utilização de 600 ciclos - fornecimento, 01 implantação e 01 retirada diária  </v>
          </cell>
          <cell r="C161" t="str">
            <v>un.dia</v>
          </cell>
          <cell r="D161">
            <v>152</v>
          </cell>
        </row>
        <row r="162">
          <cell r="A162">
            <v>5501701</v>
          </cell>
          <cell r="B162" t="str">
            <v xml:space="preserve">Destocamento de árvores com diâmetro de 0,15 a 0,30 m  </v>
          </cell>
          <cell r="C162" t="str">
            <v xml:space="preserve">un    </v>
          </cell>
          <cell r="D162">
            <v>8</v>
          </cell>
        </row>
        <row r="163">
          <cell r="A163">
            <v>3806415</v>
          </cell>
          <cell r="B163" t="str">
            <v xml:space="preserve">Demolição controlada de concreto com martelete  </v>
          </cell>
          <cell r="C163" t="str">
            <v xml:space="preserve">m³    </v>
          </cell>
          <cell r="D163">
            <v>0.57999999999999996</v>
          </cell>
        </row>
        <row r="164">
          <cell r="A164">
            <v>5213364</v>
          </cell>
          <cell r="B164" t="str">
            <v xml:space="preserve">Remoção de placa de sinalização  </v>
          </cell>
          <cell r="C164" t="str">
            <v xml:space="preserve">m²    </v>
          </cell>
          <cell r="D164">
            <v>16.5</v>
          </cell>
        </row>
        <row r="165">
          <cell r="A165" t="str">
            <v xml:space="preserve">CP0021             </v>
          </cell>
          <cell r="B165" t="str">
            <v xml:space="preserve">Limpeza em superfície de       alvenaria  de pedra rachão     </v>
          </cell>
          <cell r="C165" t="str">
            <v xml:space="preserve">m²    </v>
          </cell>
          <cell r="D165">
            <v>130.33000000000001</v>
          </cell>
        </row>
        <row r="166">
          <cell r="A166">
            <v>5213667</v>
          </cell>
          <cell r="B166" t="str">
            <v xml:space="preserve">Remoção da estrutura de pórtico metálico  </v>
          </cell>
          <cell r="C166" t="str">
            <v xml:space="preserve">un    </v>
          </cell>
          <cell r="D166">
            <v>1</v>
          </cell>
        </row>
        <row r="167">
          <cell r="A167" t="str">
            <v>CP0040</v>
          </cell>
          <cell r="B167" t="str">
            <v xml:space="preserve">Placa para sinalização de obras montada em cavalete metálico - 1,50 x 1,00 m - utilização de 600 ciclos - fornecimento, 01 implantação e 01 retirada diária  </v>
          </cell>
          <cell r="C167" t="str">
            <v>un.dia</v>
          </cell>
          <cell r="D167">
            <v>76</v>
          </cell>
        </row>
        <row r="168">
          <cell r="A168">
            <v>1106165</v>
          </cell>
          <cell r="B168" t="str">
            <v xml:space="preserve">Concreto ciclópico fck = 20 MPa - confecção em betoneira e lançamento manual - areia, brita e pedra de mão comerciais  </v>
          </cell>
          <cell r="C168" t="str">
            <v xml:space="preserve">m³    </v>
          </cell>
          <cell r="D168">
            <v>0.4</v>
          </cell>
        </row>
        <row r="169">
          <cell r="A169">
            <v>5502168</v>
          </cell>
          <cell r="B169" t="str">
            <v xml:space="preserve">Escavação, carga e transporte de material de 1ª categoria - DMT de 1.400 a 1.600 m - caminho de serviço pavimentado - com escavadeira e caminhão basculante de 14 m³  </v>
          </cell>
          <cell r="C169" t="str">
            <v xml:space="preserve">m³    </v>
          </cell>
          <cell r="D169">
            <v>15.59</v>
          </cell>
        </row>
        <row r="170">
          <cell r="A170">
            <v>1107900</v>
          </cell>
          <cell r="B170" t="str">
            <v xml:space="preserve">Concreto fck = 30 MPa - confecção em betoneira e lançamento manual - areia e brita comerciais  </v>
          </cell>
          <cell r="C170" t="str">
            <v xml:space="preserve">m³    </v>
          </cell>
          <cell r="D170">
            <v>0.18</v>
          </cell>
        </row>
        <row r="171">
          <cell r="A171">
            <v>5502167</v>
          </cell>
          <cell r="B171" t="str">
            <v xml:space="preserve">Escavação, carga e transporte de material de 1ª categoria - DMT de 1.200 a 1.400 m - caminho de serviço pavimentado - com escavadeira e caminhão basculante de 14 m³  </v>
          </cell>
          <cell r="C171" t="str">
            <v xml:space="preserve">m³    </v>
          </cell>
          <cell r="D171">
            <v>9.74</v>
          </cell>
        </row>
        <row r="172">
          <cell r="A172" t="str">
            <v>CP0027</v>
          </cell>
          <cell r="B172" t="str">
            <v xml:space="preserve">TRANSPORTE DE EMULSÃO ASFÁLTIC RR-1C                          </v>
          </cell>
          <cell r="C172" t="str">
            <v xml:space="preserve">T     </v>
          </cell>
          <cell r="D172">
            <v>9.2999999999999999E-2</v>
          </cell>
        </row>
        <row r="173">
          <cell r="A173">
            <v>1100657</v>
          </cell>
          <cell r="B173" t="str">
            <v xml:space="preserve">Adensamento de concreto por vibrador de imersão  </v>
          </cell>
          <cell r="C173" t="str">
            <v xml:space="preserve">m³    </v>
          </cell>
          <cell r="D173">
            <v>8.75</v>
          </cell>
        </row>
        <row r="174">
          <cell r="A174">
            <v>5501700</v>
          </cell>
          <cell r="B174" t="str">
            <v xml:space="preserve">Desmatamento, destocamento e limpeza de área com árvores de diâmetro até 0,15 m  </v>
          </cell>
          <cell r="C174" t="str">
            <v xml:space="preserve">m²    </v>
          </cell>
          <cell r="D174">
            <v>16.68</v>
          </cell>
        </row>
        <row r="175">
          <cell r="A175"/>
          <cell r="B175"/>
          <cell r="C175"/>
          <cell r="D175"/>
        </row>
        <row r="176">
          <cell r="A176"/>
          <cell r="B176"/>
          <cell r="C176"/>
          <cell r="D176"/>
        </row>
        <row r="177">
          <cell r="A177"/>
          <cell r="B177"/>
          <cell r="C177"/>
          <cell r="D177"/>
        </row>
        <row r="178">
          <cell r="A178"/>
          <cell r="B178"/>
          <cell r="C178"/>
          <cell r="D178"/>
        </row>
        <row r="179">
          <cell r="A179"/>
          <cell r="B179"/>
          <cell r="C179"/>
          <cell r="D179"/>
        </row>
        <row r="180">
          <cell r="A180"/>
          <cell r="B180"/>
          <cell r="C180"/>
          <cell r="D180"/>
        </row>
        <row r="181">
          <cell r="A181"/>
          <cell r="B181"/>
          <cell r="C181"/>
          <cell r="D181"/>
        </row>
        <row r="182">
          <cell r="A182"/>
          <cell r="B182"/>
          <cell r="C182"/>
          <cell r="D182"/>
        </row>
        <row r="183">
          <cell r="A183"/>
          <cell r="B183"/>
          <cell r="C183"/>
          <cell r="D183"/>
        </row>
        <row r="184">
          <cell r="A184"/>
          <cell r="B184"/>
          <cell r="C184"/>
          <cell r="D184"/>
        </row>
        <row r="185">
          <cell r="A185"/>
          <cell r="B185"/>
          <cell r="C185"/>
          <cell r="D185"/>
        </row>
        <row r="186">
          <cell r="A186"/>
          <cell r="B186"/>
          <cell r="C186"/>
          <cell r="D186"/>
        </row>
        <row r="187">
          <cell r="A187"/>
          <cell r="B187"/>
          <cell r="C187"/>
          <cell r="D187"/>
        </row>
        <row r="188">
          <cell r="A188"/>
          <cell r="B188"/>
          <cell r="C188"/>
          <cell r="D188"/>
        </row>
        <row r="189">
          <cell r="A189"/>
          <cell r="B189"/>
          <cell r="C189"/>
          <cell r="D189"/>
        </row>
        <row r="190">
          <cell r="A190"/>
          <cell r="B190"/>
          <cell r="C190"/>
          <cell r="D190"/>
        </row>
        <row r="191">
          <cell r="A191"/>
          <cell r="B191"/>
          <cell r="C191"/>
          <cell r="D191"/>
        </row>
        <row r="192">
          <cell r="A192"/>
          <cell r="B192"/>
          <cell r="C192"/>
          <cell r="D192"/>
        </row>
        <row r="193">
          <cell r="A193"/>
          <cell r="B193"/>
          <cell r="C193"/>
          <cell r="D193"/>
        </row>
        <row r="194">
          <cell r="A194"/>
          <cell r="B194"/>
          <cell r="C194"/>
          <cell r="D194"/>
        </row>
        <row r="195">
          <cell r="A195"/>
          <cell r="B195"/>
          <cell r="C195"/>
          <cell r="D195"/>
        </row>
        <row r="196">
          <cell r="A196"/>
          <cell r="B196"/>
          <cell r="C196"/>
          <cell r="D196"/>
        </row>
        <row r="197">
          <cell r="A197"/>
          <cell r="B197"/>
          <cell r="C197"/>
          <cell r="D197"/>
        </row>
        <row r="198">
          <cell r="A198"/>
          <cell r="B198"/>
          <cell r="C198"/>
          <cell r="D198"/>
        </row>
        <row r="199">
          <cell r="A199"/>
          <cell r="B199"/>
          <cell r="C199"/>
          <cell r="D199"/>
        </row>
        <row r="200">
          <cell r="A200"/>
          <cell r="B200"/>
          <cell r="C200"/>
          <cell r="D200"/>
        </row>
        <row r="201">
          <cell r="A201"/>
          <cell r="B201"/>
          <cell r="C201"/>
          <cell r="D201"/>
        </row>
        <row r="202">
          <cell r="A202"/>
          <cell r="B202"/>
          <cell r="C202"/>
          <cell r="D202"/>
        </row>
        <row r="203">
          <cell r="A203"/>
          <cell r="B203"/>
          <cell r="C203"/>
          <cell r="D203"/>
        </row>
        <row r="204">
          <cell r="A204"/>
          <cell r="B204"/>
          <cell r="C204"/>
          <cell r="D204"/>
        </row>
        <row r="205">
          <cell r="A205"/>
          <cell r="B205"/>
          <cell r="C205"/>
          <cell r="D205"/>
        </row>
        <row r="206">
          <cell r="A206"/>
          <cell r="B206"/>
          <cell r="C206"/>
          <cell r="D206"/>
        </row>
        <row r="207">
          <cell r="A207"/>
          <cell r="B207"/>
          <cell r="C207"/>
          <cell r="D207"/>
        </row>
        <row r="208">
          <cell r="A208"/>
          <cell r="B208"/>
          <cell r="C208"/>
          <cell r="D208"/>
        </row>
        <row r="209">
          <cell r="A209"/>
          <cell r="B209"/>
          <cell r="C209"/>
          <cell r="D209"/>
        </row>
        <row r="210">
          <cell r="A210"/>
          <cell r="B210"/>
          <cell r="C210"/>
          <cell r="D210"/>
        </row>
        <row r="211">
          <cell r="A211"/>
          <cell r="B211"/>
          <cell r="C211"/>
          <cell r="D211"/>
        </row>
        <row r="212">
          <cell r="A212"/>
          <cell r="B212"/>
          <cell r="C212"/>
          <cell r="D212"/>
        </row>
        <row r="213">
          <cell r="A213"/>
          <cell r="B213"/>
          <cell r="C213"/>
          <cell r="D213"/>
        </row>
        <row r="214">
          <cell r="A214"/>
          <cell r="B214"/>
          <cell r="C214"/>
          <cell r="D214"/>
        </row>
        <row r="215">
          <cell r="A215"/>
          <cell r="B215"/>
          <cell r="C215"/>
          <cell r="D215"/>
        </row>
        <row r="216">
          <cell r="A216"/>
          <cell r="B216"/>
          <cell r="C216"/>
          <cell r="D216"/>
        </row>
        <row r="217">
          <cell r="A217"/>
          <cell r="B217"/>
          <cell r="C217"/>
          <cell r="D217"/>
        </row>
        <row r="218">
          <cell r="A218"/>
          <cell r="B218"/>
          <cell r="C218"/>
          <cell r="D218"/>
        </row>
        <row r="219">
          <cell r="A219"/>
          <cell r="B219"/>
          <cell r="C219"/>
          <cell r="D219"/>
        </row>
        <row r="220">
          <cell r="A220"/>
          <cell r="B220"/>
          <cell r="C220"/>
          <cell r="D220"/>
        </row>
        <row r="221">
          <cell r="A221"/>
          <cell r="B221"/>
          <cell r="C221"/>
          <cell r="D221"/>
        </row>
        <row r="222">
          <cell r="A222"/>
          <cell r="B222"/>
          <cell r="C222"/>
          <cell r="D222"/>
        </row>
        <row r="223">
          <cell r="A223"/>
          <cell r="B223"/>
          <cell r="C223"/>
          <cell r="D223"/>
        </row>
        <row r="224">
          <cell r="A224"/>
          <cell r="B224"/>
          <cell r="C224"/>
          <cell r="D224"/>
        </row>
        <row r="225">
          <cell r="A225"/>
          <cell r="B225"/>
          <cell r="C225"/>
          <cell r="D225"/>
        </row>
        <row r="226">
          <cell r="A226"/>
          <cell r="B226"/>
          <cell r="C226"/>
          <cell r="D226"/>
        </row>
        <row r="227">
          <cell r="A227"/>
          <cell r="B227"/>
          <cell r="C227"/>
          <cell r="D227"/>
        </row>
        <row r="228">
          <cell r="A228"/>
          <cell r="B228"/>
          <cell r="C228"/>
          <cell r="D228"/>
        </row>
        <row r="229">
          <cell r="A229"/>
          <cell r="B229"/>
          <cell r="C229"/>
          <cell r="D229"/>
        </row>
        <row r="230">
          <cell r="A230"/>
          <cell r="B230"/>
          <cell r="C230"/>
          <cell r="D230"/>
        </row>
        <row r="231">
          <cell r="A231"/>
          <cell r="B231"/>
          <cell r="C231"/>
          <cell r="D231"/>
        </row>
        <row r="232">
          <cell r="A232"/>
          <cell r="B232"/>
          <cell r="C232"/>
          <cell r="D232"/>
        </row>
        <row r="233">
          <cell r="A233"/>
          <cell r="B233"/>
          <cell r="C233"/>
          <cell r="D233"/>
        </row>
        <row r="234">
          <cell r="A234"/>
          <cell r="B234"/>
          <cell r="C234"/>
          <cell r="D234"/>
        </row>
        <row r="235">
          <cell r="A235"/>
          <cell r="B235"/>
          <cell r="C235"/>
          <cell r="D235"/>
        </row>
        <row r="236">
          <cell r="A236"/>
          <cell r="B236"/>
          <cell r="C236"/>
          <cell r="D236"/>
        </row>
        <row r="237">
          <cell r="A237"/>
          <cell r="B237"/>
          <cell r="C237"/>
          <cell r="D237"/>
        </row>
        <row r="238">
          <cell r="A238"/>
          <cell r="B238"/>
          <cell r="C238"/>
          <cell r="D238"/>
        </row>
        <row r="239">
          <cell r="A239"/>
          <cell r="B239"/>
          <cell r="C239"/>
          <cell r="D239"/>
        </row>
        <row r="240">
          <cell r="A240"/>
          <cell r="B240"/>
          <cell r="C240"/>
          <cell r="D240"/>
        </row>
        <row r="241">
          <cell r="A241"/>
          <cell r="B241"/>
          <cell r="C241"/>
          <cell r="D241"/>
        </row>
        <row r="242">
          <cell r="A242"/>
          <cell r="B242"/>
          <cell r="C242"/>
          <cell r="D242"/>
        </row>
        <row r="243">
          <cell r="A243"/>
          <cell r="B243"/>
          <cell r="C243"/>
          <cell r="D243"/>
        </row>
        <row r="244">
          <cell r="A244"/>
          <cell r="B244"/>
          <cell r="C244"/>
          <cell r="D244"/>
        </row>
        <row r="245">
          <cell r="A245"/>
          <cell r="B245"/>
          <cell r="C245"/>
          <cell r="D245"/>
        </row>
        <row r="246">
          <cell r="A246"/>
          <cell r="B246"/>
          <cell r="C246"/>
          <cell r="D246"/>
        </row>
        <row r="247">
          <cell r="A247"/>
          <cell r="B247"/>
          <cell r="C247"/>
          <cell r="D247"/>
        </row>
        <row r="248">
          <cell r="A248"/>
          <cell r="B248"/>
          <cell r="C248"/>
          <cell r="D248"/>
        </row>
        <row r="249">
          <cell r="A249"/>
          <cell r="B249"/>
          <cell r="C249"/>
          <cell r="D249"/>
        </row>
        <row r="250">
          <cell r="A250"/>
          <cell r="B250"/>
          <cell r="C250"/>
          <cell r="D250"/>
        </row>
        <row r="251">
          <cell r="A251"/>
          <cell r="B251"/>
          <cell r="C251"/>
          <cell r="D251"/>
        </row>
        <row r="252">
          <cell r="A252"/>
          <cell r="B252"/>
          <cell r="C252"/>
          <cell r="D252"/>
        </row>
        <row r="253">
          <cell r="A253"/>
          <cell r="B253"/>
          <cell r="C253"/>
          <cell r="D253"/>
        </row>
        <row r="254">
          <cell r="A254"/>
          <cell r="B254"/>
          <cell r="C254"/>
          <cell r="D254"/>
        </row>
        <row r="255">
          <cell r="A255"/>
          <cell r="B255"/>
          <cell r="C255"/>
          <cell r="D255"/>
        </row>
        <row r="256">
          <cell r="A256"/>
          <cell r="B256"/>
          <cell r="C256"/>
          <cell r="D256"/>
        </row>
        <row r="257">
          <cell r="A257"/>
          <cell r="B257"/>
          <cell r="C257"/>
          <cell r="D257"/>
        </row>
        <row r="258">
          <cell r="A258"/>
          <cell r="B258"/>
          <cell r="C258"/>
          <cell r="D258"/>
        </row>
        <row r="259">
          <cell r="A259"/>
          <cell r="B259"/>
          <cell r="C259"/>
          <cell r="D259"/>
        </row>
        <row r="260">
          <cell r="A260"/>
          <cell r="B260"/>
          <cell r="C260"/>
          <cell r="D260"/>
        </row>
        <row r="261">
          <cell r="A261"/>
          <cell r="B261"/>
          <cell r="C261"/>
          <cell r="D261"/>
        </row>
        <row r="262">
          <cell r="A262"/>
          <cell r="B262"/>
          <cell r="C262"/>
          <cell r="D262"/>
        </row>
        <row r="263">
          <cell r="A263"/>
          <cell r="B263"/>
          <cell r="C263"/>
          <cell r="D263"/>
        </row>
        <row r="264">
          <cell r="A264"/>
          <cell r="B264"/>
          <cell r="C264"/>
          <cell r="D264"/>
        </row>
        <row r="265">
          <cell r="A265"/>
          <cell r="B265"/>
          <cell r="C265"/>
          <cell r="D265"/>
        </row>
        <row r="266">
          <cell r="A266"/>
          <cell r="B266"/>
          <cell r="C266"/>
          <cell r="D266"/>
        </row>
        <row r="267">
          <cell r="A267"/>
          <cell r="B267"/>
          <cell r="C267"/>
          <cell r="D267"/>
        </row>
        <row r="268">
          <cell r="A268"/>
          <cell r="B268"/>
          <cell r="C268"/>
          <cell r="D268"/>
        </row>
        <row r="269">
          <cell r="A269"/>
          <cell r="B269"/>
          <cell r="C269"/>
          <cell r="D269"/>
        </row>
        <row r="270">
          <cell r="A270"/>
          <cell r="B270"/>
          <cell r="C270"/>
          <cell r="D270"/>
        </row>
        <row r="271">
          <cell r="A271"/>
          <cell r="B271"/>
          <cell r="C271"/>
          <cell r="D271"/>
        </row>
        <row r="272">
          <cell r="A272"/>
          <cell r="B272"/>
          <cell r="C272"/>
          <cell r="D272"/>
        </row>
        <row r="273">
          <cell r="A273"/>
          <cell r="B273"/>
          <cell r="C273"/>
          <cell r="D273"/>
        </row>
        <row r="274">
          <cell r="A274"/>
          <cell r="B274"/>
          <cell r="C274"/>
          <cell r="D274"/>
        </row>
        <row r="275">
          <cell r="A275"/>
          <cell r="B275"/>
          <cell r="C275"/>
          <cell r="D275"/>
        </row>
        <row r="276">
          <cell r="A276"/>
          <cell r="B276"/>
          <cell r="C276"/>
          <cell r="D276"/>
        </row>
        <row r="277">
          <cell r="A277"/>
          <cell r="B277"/>
          <cell r="C277"/>
          <cell r="D277"/>
        </row>
        <row r="278">
          <cell r="A278"/>
          <cell r="B278"/>
          <cell r="C278"/>
          <cell r="D278"/>
        </row>
        <row r="279">
          <cell r="A279"/>
          <cell r="B279"/>
          <cell r="C279"/>
          <cell r="D279"/>
        </row>
        <row r="280">
          <cell r="A280"/>
          <cell r="B280"/>
          <cell r="C280"/>
          <cell r="D280"/>
        </row>
        <row r="281">
          <cell r="A281"/>
          <cell r="B281"/>
          <cell r="C281"/>
          <cell r="D281"/>
        </row>
        <row r="282">
          <cell r="A282"/>
          <cell r="B282"/>
          <cell r="C282"/>
          <cell r="D282"/>
        </row>
        <row r="283">
          <cell r="A283"/>
          <cell r="B283"/>
          <cell r="C283"/>
          <cell r="D283"/>
        </row>
        <row r="284">
          <cell r="A284"/>
          <cell r="B284"/>
          <cell r="C284"/>
          <cell r="D284"/>
        </row>
        <row r="285">
          <cell r="A285"/>
          <cell r="B285"/>
          <cell r="C285"/>
          <cell r="D285"/>
        </row>
        <row r="286">
          <cell r="A286"/>
          <cell r="B286"/>
          <cell r="C286"/>
          <cell r="D286"/>
        </row>
        <row r="287">
          <cell r="A287"/>
          <cell r="B287"/>
          <cell r="C287"/>
          <cell r="D287"/>
        </row>
        <row r="288">
          <cell r="A288"/>
          <cell r="B288"/>
          <cell r="C288"/>
          <cell r="D288"/>
        </row>
        <row r="289">
          <cell r="A289"/>
          <cell r="B289"/>
          <cell r="C289"/>
          <cell r="D289"/>
        </row>
        <row r="290">
          <cell r="A290"/>
          <cell r="B290"/>
          <cell r="C290"/>
          <cell r="D290"/>
        </row>
        <row r="291">
          <cell r="A291"/>
          <cell r="B291"/>
          <cell r="C291"/>
          <cell r="D291"/>
        </row>
        <row r="292">
          <cell r="A292"/>
          <cell r="B292"/>
          <cell r="C292"/>
          <cell r="D292"/>
        </row>
        <row r="293">
          <cell r="A293"/>
          <cell r="B293"/>
          <cell r="C293"/>
          <cell r="D293"/>
        </row>
        <row r="294">
          <cell r="A294"/>
          <cell r="B294"/>
          <cell r="C294"/>
          <cell r="D294"/>
        </row>
        <row r="295">
          <cell r="A295"/>
          <cell r="B295"/>
          <cell r="C295"/>
          <cell r="D295"/>
        </row>
        <row r="296">
          <cell r="A296"/>
          <cell r="B296"/>
          <cell r="C296"/>
          <cell r="D296"/>
        </row>
        <row r="297">
          <cell r="A297"/>
          <cell r="B297"/>
          <cell r="C297"/>
          <cell r="D297"/>
        </row>
        <row r="298">
          <cell r="A298"/>
          <cell r="B298"/>
          <cell r="C298"/>
          <cell r="D298"/>
        </row>
        <row r="299">
          <cell r="A299"/>
          <cell r="B299"/>
          <cell r="C299"/>
          <cell r="D299"/>
        </row>
        <row r="300">
          <cell r="A300"/>
          <cell r="B300"/>
          <cell r="C300"/>
          <cell r="D300"/>
        </row>
        <row r="301">
          <cell r="A301"/>
          <cell r="B301"/>
          <cell r="C301"/>
          <cell r="D301"/>
        </row>
        <row r="302">
          <cell r="A302"/>
          <cell r="B302"/>
          <cell r="C302"/>
          <cell r="D302"/>
        </row>
        <row r="303">
          <cell r="A303"/>
          <cell r="B303"/>
          <cell r="C303"/>
          <cell r="D303"/>
        </row>
        <row r="304">
          <cell r="A304"/>
          <cell r="B304"/>
          <cell r="C304"/>
          <cell r="D304"/>
        </row>
        <row r="305">
          <cell r="A305"/>
          <cell r="B305"/>
          <cell r="C305"/>
          <cell r="D305"/>
        </row>
        <row r="306">
          <cell r="A306"/>
          <cell r="B306"/>
          <cell r="C306"/>
          <cell r="D306"/>
        </row>
        <row r="307">
          <cell r="A307"/>
          <cell r="B307"/>
          <cell r="C307"/>
          <cell r="D307"/>
        </row>
        <row r="308">
          <cell r="A308"/>
          <cell r="B308"/>
          <cell r="C308"/>
          <cell r="D308"/>
        </row>
        <row r="309">
          <cell r="A309"/>
          <cell r="B309"/>
          <cell r="C309"/>
          <cell r="D309"/>
        </row>
        <row r="310">
          <cell r="A310"/>
          <cell r="B310"/>
          <cell r="C310"/>
          <cell r="D310"/>
        </row>
        <row r="311">
          <cell r="A311"/>
          <cell r="B311"/>
          <cell r="C311"/>
          <cell r="D311"/>
        </row>
        <row r="312">
          <cell r="A312"/>
          <cell r="B312"/>
          <cell r="C312"/>
          <cell r="D312"/>
        </row>
        <row r="313">
          <cell r="A313"/>
          <cell r="B313"/>
          <cell r="C313"/>
          <cell r="D313"/>
        </row>
        <row r="314">
          <cell r="A314"/>
          <cell r="B314"/>
          <cell r="C314"/>
          <cell r="D314"/>
        </row>
        <row r="315">
          <cell r="A315"/>
          <cell r="B315"/>
          <cell r="C315"/>
          <cell r="D315"/>
        </row>
        <row r="316">
          <cell r="A316"/>
          <cell r="B316"/>
          <cell r="C316"/>
          <cell r="D316"/>
        </row>
        <row r="317">
          <cell r="A317"/>
          <cell r="B317"/>
          <cell r="C317"/>
          <cell r="D317"/>
        </row>
        <row r="318">
          <cell r="A318"/>
          <cell r="B318"/>
          <cell r="C318"/>
          <cell r="D318"/>
        </row>
        <row r="319">
          <cell r="A319"/>
          <cell r="B319"/>
          <cell r="C319"/>
          <cell r="D319"/>
        </row>
        <row r="320">
          <cell r="A320"/>
          <cell r="B320"/>
          <cell r="C320"/>
          <cell r="D320"/>
        </row>
        <row r="321">
          <cell r="A321"/>
          <cell r="B321"/>
          <cell r="C321"/>
          <cell r="D321"/>
        </row>
        <row r="322">
          <cell r="A322"/>
          <cell r="B322"/>
          <cell r="C322"/>
          <cell r="D322"/>
        </row>
        <row r="323">
          <cell r="A323"/>
          <cell r="B323"/>
          <cell r="C323"/>
          <cell r="D323"/>
        </row>
        <row r="324">
          <cell r="A324"/>
          <cell r="B324"/>
          <cell r="C324"/>
          <cell r="D324"/>
        </row>
        <row r="325">
          <cell r="A325"/>
          <cell r="B325"/>
          <cell r="C325"/>
          <cell r="D325"/>
        </row>
        <row r="326">
          <cell r="A326"/>
          <cell r="B326"/>
          <cell r="C326"/>
          <cell r="D326"/>
        </row>
        <row r="327">
          <cell r="A327"/>
          <cell r="B327"/>
          <cell r="C327"/>
          <cell r="D327"/>
        </row>
        <row r="328">
          <cell r="A328"/>
          <cell r="B328"/>
          <cell r="C328"/>
          <cell r="D328"/>
        </row>
        <row r="329">
          <cell r="A329"/>
          <cell r="B329"/>
          <cell r="C329"/>
          <cell r="D329"/>
        </row>
        <row r="330">
          <cell r="A330"/>
          <cell r="B330"/>
          <cell r="C330"/>
          <cell r="D330"/>
        </row>
        <row r="331">
          <cell r="A331"/>
          <cell r="B331"/>
          <cell r="C331"/>
          <cell r="D331"/>
        </row>
        <row r="332">
          <cell r="A332"/>
          <cell r="B332"/>
          <cell r="C332"/>
          <cell r="D332"/>
        </row>
        <row r="333">
          <cell r="A333"/>
          <cell r="B333"/>
          <cell r="C333"/>
          <cell r="D333"/>
        </row>
        <row r="334">
          <cell r="A334"/>
          <cell r="B334"/>
          <cell r="C334"/>
          <cell r="D334"/>
        </row>
        <row r="335">
          <cell r="A335"/>
          <cell r="B335"/>
          <cell r="C335"/>
          <cell r="D335"/>
        </row>
        <row r="336">
          <cell r="A336"/>
          <cell r="B336"/>
          <cell r="C336"/>
          <cell r="D336"/>
        </row>
        <row r="337">
          <cell r="A337"/>
          <cell r="B337"/>
          <cell r="C337"/>
          <cell r="D337"/>
        </row>
        <row r="338">
          <cell r="A338"/>
          <cell r="B338"/>
          <cell r="C338"/>
          <cell r="D338"/>
        </row>
        <row r="339">
          <cell r="A339"/>
          <cell r="B339"/>
          <cell r="C339"/>
          <cell r="D339"/>
        </row>
        <row r="340">
          <cell r="A340"/>
          <cell r="B340"/>
          <cell r="C340"/>
          <cell r="D340"/>
        </row>
        <row r="341">
          <cell r="A341"/>
          <cell r="B341"/>
          <cell r="C341"/>
          <cell r="D341"/>
        </row>
        <row r="342">
          <cell r="A342"/>
          <cell r="B342"/>
          <cell r="C342"/>
          <cell r="D342"/>
        </row>
        <row r="343">
          <cell r="A343"/>
          <cell r="B343"/>
          <cell r="C343"/>
          <cell r="D343"/>
        </row>
        <row r="344">
          <cell r="A344"/>
          <cell r="B344"/>
          <cell r="C344"/>
          <cell r="D344"/>
        </row>
        <row r="345">
          <cell r="A345"/>
          <cell r="B345"/>
          <cell r="C345"/>
          <cell r="D345"/>
        </row>
        <row r="346">
          <cell r="A346"/>
          <cell r="B346"/>
          <cell r="C346"/>
          <cell r="D346"/>
        </row>
        <row r="347">
          <cell r="A347"/>
          <cell r="B347"/>
          <cell r="C347"/>
          <cell r="D347"/>
        </row>
        <row r="348">
          <cell r="A348"/>
          <cell r="B348"/>
          <cell r="C348"/>
          <cell r="D348"/>
        </row>
        <row r="349">
          <cell r="A349"/>
          <cell r="B349"/>
          <cell r="C349"/>
          <cell r="D349"/>
        </row>
        <row r="350">
          <cell r="A350"/>
          <cell r="B350"/>
          <cell r="C350"/>
          <cell r="D350"/>
        </row>
        <row r="351">
          <cell r="A351"/>
          <cell r="B351"/>
          <cell r="C351"/>
          <cell r="D351"/>
        </row>
        <row r="352">
          <cell r="A352"/>
          <cell r="B352"/>
          <cell r="C352"/>
          <cell r="D352"/>
        </row>
        <row r="353">
          <cell r="A353"/>
          <cell r="B353"/>
          <cell r="C353"/>
          <cell r="D353"/>
        </row>
        <row r="354">
          <cell r="A354"/>
          <cell r="B354"/>
          <cell r="C354"/>
          <cell r="D354"/>
        </row>
      </sheetData>
      <sheetData sheetId="3">
        <row r="1">
          <cell r="A1" t="str">
            <v>CGCIT</v>
          </cell>
          <cell r="B1" t="str">
            <v>SISTEMA DE CUSTOS REFERENCIAIS DE OBRAS - SICRO</v>
          </cell>
          <cell r="C1"/>
          <cell r="D1"/>
          <cell r="E1"/>
          <cell r="F1"/>
          <cell r="G1" t="str">
            <v>DNIT</v>
          </cell>
        </row>
        <row r="2">
          <cell r="A2"/>
          <cell r="B2"/>
          <cell r="C2"/>
          <cell r="D2"/>
          <cell r="E2"/>
          <cell r="F2"/>
          <cell r="G2"/>
        </row>
        <row r="3">
          <cell r="A3" t="str">
            <v>Pernambuco - Outubro/2025</v>
          </cell>
          <cell r="B3"/>
          <cell r="C3"/>
          <cell r="D3"/>
          <cell r="E3"/>
          <cell r="F3"/>
          <cell r="G3"/>
        </row>
        <row r="4">
          <cell r="A4" t="str">
            <v>Sem desoneração</v>
          </cell>
          <cell r="B4"/>
          <cell r="C4"/>
          <cell r="D4"/>
          <cell r="E4"/>
          <cell r="F4"/>
          <cell r="G4"/>
        </row>
        <row r="5">
          <cell r="A5" t="str">
            <v>Código</v>
          </cell>
          <cell r="B5" t="str">
            <v>Descrição</v>
          </cell>
          <cell r="C5" t="str">
            <v>Unidade</v>
          </cell>
          <cell r="D5" t="str">
            <v>Salário (R$)</v>
          </cell>
          <cell r="E5" t="str">
            <v>Encargos Totais</v>
          </cell>
          <cell r="F5" t="str">
            <v>Custo (R$)</v>
          </cell>
          <cell r="G5" t="str">
            <v>Periculosidade/
Insalubridade</v>
          </cell>
        </row>
        <row r="6">
          <cell r="A6" t="str">
            <v>P9801</v>
          </cell>
          <cell r="B6" t="str">
            <v>Ajudante</v>
          </cell>
          <cell r="C6" t="str">
            <v>h</v>
          </cell>
          <cell r="D6"/>
          <cell r="E6"/>
          <cell r="F6">
            <v>23.488299999999999</v>
          </cell>
          <cell r="G6"/>
        </row>
        <row r="7">
          <cell r="A7" t="str">
            <v>P9802</v>
          </cell>
          <cell r="B7" t="str">
            <v>Ajudante especializado</v>
          </cell>
          <cell r="C7" t="str">
            <v>h</v>
          </cell>
          <cell r="D7"/>
          <cell r="E7"/>
          <cell r="F7">
            <v>27.398499999999999</v>
          </cell>
          <cell r="G7"/>
        </row>
        <row r="8">
          <cell r="A8" t="str">
            <v>P9803</v>
          </cell>
          <cell r="B8" t="str">
            <v>Almoxarife - mensalista</v>
          </cell>
          <cell r="C8" t="str">
            <v>mês</v>
          </cell>
          <cell r="D8"/>
          <cell r="E8"/>
          <cell r="F8">
            <v>6582.7602999999999</v>
          </cell>
          <cell r="G8"/>
        </row>
        <row r="9">
          <cell r="A9" t="str">
            <v>P9804</v>
          </cell>
          <cell r="B9" t="str">
            <v>Apontador - mensalista</v>
          </cell>
          <cell r="C9" t="str">
            <v>mês</v>
          </cell>
          <cell r="D9"/>
          <cell r="E9"/>
          <cell r="F9">
            <v>5278.6116000000002</v>
          </cell>
          <cell r="G9"/>
        </row>
        <row r="10">
          <cell r="A10" t="str">
            <v>P9805</v>
          </cell>
          <cell r="B10" t="str">
            <v>Armador</v>
          </cell>
          <cell r="C10" t="str">
            <v>h</v>
          </cell>
          <cell r="D10"/>
          <cell r="E10"/>
          <cell r="F10">
            <v>32.425400000000003</v>
          </cell>
          <cell r="G10"/>
        </row>
        <row r="11">
          <cell r="A11" t="str">
            <v>P9806</v>
          </cell>
          <cell r="B11" t="str">
            <v>Auxiliar administrativo - mensalista</v>
          </cell>
          <cell r="C11" t="str">
            <v>mês</v>
          </cell>
          <cell r="D11"/>
          <cell r="E11"/>
          <cell r="F11">
            <v>5272.1359000000002</v>
          </cell>
          <cell r="G11"/>
        </row>
        <row r="12">
          <cell r="A12" t="str">
            <v>P9807</v>
          </cell>
          <cell r="B12" t="str">
            <v>Bombeiro hidráulico</v>
          </cell>
          <cell r="C12" t="str">
            <v>h</v>
          </cell>
          <cell r="D12"/>
          <cell r="E12"/>
          <cell r="F12">
            <v>33.008299999999998</v>
          </cell>
          <cell r="G12"/>
        </row>
        <row r="13">
          <cell r="A13" t="str">
            <v>P9808</v>
          </cell>
          <cell r="B13" t="str">
            <v>Carpinteiro</v>
          </cell>
          <cell r="C13" t="str">
            <v>h</v>
          </cell>
          <cell r="D13"/>
          <cell r="E13"/>
          <cell r="F13">
            <v>28.851199999999999</v>
          </cell>
          <cell r="G13"/>
        </row>
        <row r="14">
          <cell r="A14" t="str">
            <v>P9809</v>
          </cell>
          <cell r="B14" t="str">
            <v>Encarregado administrativo - mensalista</v>
          </cell>
          <cell r="C14" t="str">
            <v>mês</v>
          </cell>
          <cell r="D14"/>
          <cell r="E14"/>
          <cell r="F14">
            <v>7823.1738999999998</v>
          </cell>
          <cell r="G14"/>
        </row>
        <row r="15">
          <cell r="A15" t="str">
            <v>P9810</v>
          </cell>
          <cell r="B15" t="str">
            <v>Eletricista</v>
          </cell>
          <cell r="C15" t="str">
            <v>h</v>
          </cell>
          <cell r="D15"/>
          <cell r="E15"/>
          <cell r="F15">
            <v>33.3523</v>
          </cell>
          <cell r="G15"/>
        </row>
        <row r="16">
          <cell r="A16" t="str">
            <v>P9811</v>
          </cell>
          <cell r="B16" t="str">
            <v>Encarregado especializado - mensalista</v>
          </cell>
          <cell r="C16" t="str">
            <v>mês</v>
          </cell>
          <cell r="D16"/>
          <cell r="E16"/>
          <cell r="F16">
            <v>8287.4948999999997</v>
          </cell>
          <cell r="G16"/>
        </row>
        <row r="17">
          <cell r="A17" t="str">
            <v>P9812</v>
          </cell>
          <cell r="B17" t="str">
            <v>Engenheiro - mensalista</v>
          </cell>
          <cell r="C17" t="str">
            <v>mês</v>
          </cell>
          <cell r="D17"/>
          <cell r="E17"/>
          <cell r="F17">
            <v>27534.561799999999</v>
          </cell>
          <cell r="G17"/>
        </row>
        <row r="18">
          <cell r="A18" t="str">
            <v>P9813</v>
          </cell>
          <cell r="B18" t="str">
            <v>Almoxarife</v>
          </cell>
          <cell r="C18" t="str">
            <v>h</v>
          </cell>
          <cell r="D18"/>
          <cell r="E18"/>
          <cell r="F18">
            <v>35.684600000000003</v>
          </cell>
          <cell r="G18"/>
        </row>
        <row r="19">
          <cell r="A19" t="str">
            <v>P9814</v>
          </cell>
          <cell r="B19" t="str">
            <v>Operacional - mensalista</v>
          </cell>
          <cell r="C19" t="str">
            <v>mês</v>
          </cell>
          <cell r="D19"/>
          <cell r="E19"/>
          <cell r="F19">
            <v>4299.4062000000004</v>
          </cell>
          <cell r="G19"/>
        </row>
        <row r="20">
          <cell r="A20" t="str">
            <v>P9815</v>
          </cell>
          <cell r="B20" t="str">
            <v>Jardineiro</v>
          </cell>
          <cell r="C20" t="str">
            <v>h</v>
          </cell>
          <cell r="D20"/>
          <cell r="E20"/>
          <cell r="F20">
            <v>30.300999999999998</v>
          </cell>
          <cell r="G20"/>
        </row>
        <row r="21">
          <cell r="A21" t="str">
            <v>P9817</v>
          </cell>
          <cell r="B21" t="str">
            <v>Apontador</v>
          </cell>
          <cell r="C21" t="str">
            <v>h</v>
          </cell>
          <cell r="D21"/>
          <cell r="E21"/>
          <cell r="F21">
            <v>28.668700000000001</v>
          </cell>
          <cell r="G21"/>
        </row>
        <row r="22">
          <cell r="A22" t="str">
            <v>P9818</v>
          </cell>
          <cell r="B22" t="str">
            <v>Auxiliar administrativo</v>
          </cell>
          <cell r="C22" t="str">
            <v>h</v>
          </cell>
          <cell r="D22"/>
          <cell r="E22"/>
          <cell r="F22">
            <v>28.6511</v>
          </cell>
          <cell r="G22"/>
        </row>
        <row r="23">
          <cell r="A23" t="str">
            <v>P9819</v>
          </cell>
          <cell r="B23" t="str">
            <v>Engenheiro supervisor - mensalista</v>
          </cell>
          <cell r="C23" t="str">
            <v>mês</v>
          </cell>
          <cell r="D23"/>
          <cell r="E23"/>
          <cell r="F23">
            <v>27534.561799999999</v>
          </cell>
          <cell r="G23"/>
        </row>
        <row r="24">
          <cell r="A24" t="str">
            <v>P9820</v>
          </cell>
          <cell r="B24" t="str">
            <v>Auxiliar de laboratório</v>
          </cell>
          <cell r="C24" t="str">
            <v>h</v>
          </cell>
          <cell r="D24"/>
          <cell r="E24"/>
          <cell r="F24">
            <v>32.161200000000001</v>
          </cell>
          <cell r="G24"/>
        </row>
        <row r="25">
          <cell r="A25" t="str">
            <v>P9821</v>
          </cell>
          <cell r="B25" t="str">
            <v>Pedreiro</v>
          </cell>
          <cell r="C25" t="str">
            <v>h</v>
          </cell>
          <cell r="D25"/>
          <cell r="E25"/>
          <cell r="F25">
            <v>28.8188</v>
          </cell>
          <cell r="G25"/>
        </row>
        <row r="26">
          <cell r="A26" t="str">
            <v>P9822</v>
          </cell>
          <cell r="B26" t="str">
            <v>Pintor</v>
          </cell>
          <cell r="C26" t="str">
            <v>h</v>
          </cell>
          <cell r="D26"/>
          <cell r="E26"/>
          <cell r="F26">
            <v>32.412999999999997</v>
          </cell>
          <cell r="G26"/>
        </row>
        <row r="27">
          <cell r="A27" t="str">
            <v>P9823</v>
          </cell>
          <cell r="B27" t="str">
            <v>Serralheiro</v>
          </cell>
          <cell r="C27" t="str">
            <v>h</v>
          </cell>
          <cell r="D27"/>
          <cell r="E27"/>
          <cell r="F27">
            <v>30.103200000000001</v>
          </cell>
          <cell r="G27"/>
        </row>
        <row r="28">
          <cell r="A28" t="str">
            <v>P9824</v>
          </cell>
          <cell r="B28" t="str">
            <v>Servente</v>
          </cell>
          <cell r="C28" t="str">
            <v>h</v>
          </cell>
          <cell r="D28"/>
          <cell r="E28"/>
          <cell r="F28">
            <v>23.373699999999999</v>
          </cell>
          <cell r="G28"/>
        </row>
        <row r="29">
          <cell r="A29" t="str">
            <v>P9825</v>
          </cell>
          <cell r="B29" t="str">
            <v>Soldador</v>
          </cell>
          <cell r="C29" t="str">
            <v>h</v>
          </cell>
          <cell r="D29"/>
          <cell r="E29"/>
          <cell r="F29">
            <v>36.5565</v>
          </cell>
          <cell r="G29"/>
        </row>
        <row r="30">
          <cell r="A30" t="str">
            <v>P9827</v>
          </cell>
          <cell r="B30" t="str">
            <v>Vigia - mensalista</v>
          </cell>
          <cell r="C30" t="str">
            <v>mês</v>
          </cell>
          <cell r="D30"/>
          <cell r="E30"/>
          <cell r="F30">
            <v>4985.9786999999997</v>
          </cell>
          <cell r="G30"/>
        </row>
        <row r="31">
          <cell r="A31" t="str">
            <v>P9828</v>
          </cell>
          <cell r="B31" t="str">
            <v>Auxiliar de topografia</v>
          </cell>
          <cell r="C31" t="str">
            <v>h</v>
          </cell>
          <cell r="D31"/>
          <cell r="E31"/>
          <cell r="F31">
            <v>32.2318</v>
          </cell>
          <cell r="G31"/>
        </row>
        <row r="32">
          <cell r="A32" t="str">
            <v>P9829</v>
          </cell>
          <cell r="B32" t="str">
            <v>Auxiliar técnico</v>
          </cell>
          <cell r="C32" t="str">
            <v>h</v>
          </cell>
          <cell r="D32"/>
          <cell r="E32"/>
          <cell r="F32">
            <v>26.494199999999999</v>
          </cell>
          <cell r="G32"/>
        </row>
        <row r="33">
          <cell r="A33" t="str">
            <v>P9830</v>
          </cell>
          <cell r="B33" t="str">
            <v>Montador</v>
          </cell>
          <cell r="C33" t="str">
            <v>h</v>
          </cell>
          <cell r="D33"/>
          <cell r="E33"/>
          <cell r="F33">
            <v>33.055399999999999</v>
          </cell>
          <cell r="G33"/>
        </row>
        <row r="34">
          <cell r="A34" t="str">
            <v>P9831</v>
          </cell>
          <cell r="B34" t="str">
            <v>Chefe do setor administrativo</v>
          </cell>
          <cell r="C34" t="str">
            <v>h</v>
          </cell>
          <cell r="D34"/>
          <cell r="E34"/>
          <cell r="F34">
            <v>42.482999999999997</v>
          </cell>
          <cell r="G34"/>
        </row>
        <row r="35">
          <cell r="A35" t="str">
            <v>P9833</v>
          </cell>
          <cell r="B35" t="str">
            <v>Auxiliar de laboratório - mensalista</v>
          </cell>
          <cell r="C35" t="str">
            <v>mês</v>
          </cell>
          <cell r="D35"/>
          <cell r="E35"/>
          <cell r="F35">
            <v>5946.8743000000004</v>
          </cell>
          <cell r="G35"/>
        </row>
        <row r="36">
          <cell r="A36" t="str">
            <v>P9834</v>
          </cell>
          <cell r="B36" t="str">
            <v>Comandante de longo curso</v>
          </cell>
          <cell r="C36" t="str">
            <v>h</v>
          </cell>
          <cell r="D36"/>
          <cell r="E36"/>
          <cell r="F36">
            <v>109.8086</v>
          </cell>
          <cell r="G36"/>
        </row>
        <row r="37">
          <cell r="A37" t="str">
            <v>P9837</v>
          </cell>
          <cell r="B37" t="str">
            <v>Oceanógrafo - mensalista</v>
          </cell>
          <cell r="C37" t="str">
            <v>mês</v>
          </cell>
          <cell r="D37"/>
          <cell r="E37"/>
          <cell r="F37">
            <v>14225.886</v>
          </cell>
          <cell r="G37"/>
        </row>
        <row r="38">
          <cell r="A38" t="str">
            <v>P9839</v>
          </cell>
          <cell r="B38" t="str">
            <v>Condutor maquinista fluvial</v>
          </cell>
          <cell r="C38" t="str">
            <v>h</v>
          </cell>
          <cell r="D38"/>
          <cell r="E38"/>
          <cell r="F38">
            <v>31.674299999999999</v>
          </cell>
          <cell r="G38"/>
        </row>
        <row r="39">
          <cell r="A39" t="str">
            <v>P9840</v>
          </cell>
          <cell r="B39" t="str">
            <v>Encarregado geral - mensalista</v>
          </cell>
          <cell r="C39" t="str">
            <v>mês</v>
          </cell>
          <cell r="D39"/>
          <cell r="E39"/>
          <cell r="F39">
            <v>11551.203100000001</v>
          </cell>
          <cell r="G39"/>
        </row>
        <row r="40">
          <cell r="A40" t="str">
            <v>P9842</v>
          </cell>
          <cell r="B40" t="str">
            <v>Faxineiro - mensalista</v>
          </cell>
          <cell r="C40" t="str">
            <v>mês</v>
          </cell>
          <cell r="D40"/>
          <cell r="E40"/>
          <cell r="F40">
            <v>4271.9215999999997</v>
          </cell>
          <cell r="G40"/>
        </row>
        <row r="41">
          <cell r="A41" t="str">
            <v>P9843</v>
          </cell>
          <cell r="B41" t="str">
            <v>Operador de equipamento leve</v>
          </cell>
          <cell r="C41" t="str">
            <v>h</v>
          </cell>
          <cell r="D41"/>
          <cell r="E41"/>
          <cell r="F41">
            <v>28.668700000000001</v>
          </cell>
          <cell r="G41"/>
        </row>
        <row r="42">
          <cell r="A42" t="str">
            <v>P9845</v>
          </cell>
          <cell r="B42" t="str">
            <v>Operador de equipamento pesado</v>
          </cell>
          <cell r="C42" t="str">
            <v>h</v>
          </cell>
          <cell r="D42"/>
          <cell r="E42"/>
          <cell r="F42">
            <v>35.639000000000003</v>
          </cell>
          <cell r="G42"/>
        </row>
        <row r="43">
          <cell r="A43" t="str">
            <v>P9846</v>
          </cell>
          <cell r="B43" t="str">
            <v>Operador de equipamento especial</v>
          </cell>
          <cell r="C43" t="str">
            <v>h</v>
          </cell>
          <cell r="D43"/>
          <cell r="E43"/>
          <cell r="F43">
            <v>42.982999999999997</v>
          </cell>
          <cell r="G43"/>
        </row>
        <row r="44">
          <cell r="A44" t="str">
            <v>P9847</v>
          </cell>
          <cell r="B44" t="str">
            <v>Perfurador de tubulão</v>
          </cell>
          <cell r="C44" t="str">
            <v>h</v>
          </cell>
          <cell r="D44"/>
          <cell r="E44"/>
          <cell r="F44">
            <v>23.461600000000001</v>
          </cell>
          <cell r="G44"/>
        </row>
        <row r="45">
          <cell r="A45" t="str">
            <v>P9848</v>
          </cell>
          <cell r="B45" t="str">
            <v>Desenhista - mensalista</v>
          </cell>
          <cell r="C45" t="str">
            <v>mês</v>
          </cell>
          <cell r="D45"/>
          <cell r="E45"/>
          <cell r="F45">
            <v>8007.4916999999996</v>
          </cell>
          <cell r="G45"/>
        </row>
        <row r="46">
          <cell r="A46" t="str">
            <v>P9849</v>
          </cell>
          <cell r="B46" t="str">
            <v>Condutor maquinista fluvial - mensalista</v>
          </cell>
          <cell r="C46" t="str">
            <v>mês</v>
          </cell>
          <cell r="D46"/>
          <cell r="E46"/>
          <cell r="F46">
            <v>5832.4277000000002</v>
          </cell>
          <cell r="G46"/>
        </row>
        <row r="47">
          <cell r="A47" t="str">
            <v>P9851</v>
          </cell>
          <cell r="B47" t="str">
            <v>Médico do trabalho - mensalista</v>
          </cell>
          <cell r="C47" t="str">
            <v>mês</v>
          </cell>
          <cell r="D47"/>
          <cell r="E47"/>
          <cell r="F47">
            <v>18389.417600000001</v>
          </cell>
          <cell r="G47"/>
        </row>
        <row r="48">
          <cell r="A48" t="str">
            <v>P9852</v>
          </cell>
          <cell r="B48" t="str">
            <v>Blaster</v>
          </cell>
          <cell r="C48" t="str">
            <v>h</v>
          </cell>
          <cell r="D48"/>
          <cell r="E48"/>
          <cell r="F48">
            <v>42.822699999999998</v>
          </cell>
          <cell r="G48"/>
        </row>
        <row r="49">
          <cell r="A49" t="str">
            <v>P9853</v>
          </cell>
          <cell r="B49" t="str">
            <v>Pré-marcador</v>
          </cell>
          <cell r="C49" t="str">
            <v>h</v>
          </cell>
          <cell r="D49"/>
          <cell r="E49"/>
          <cell r="F49">
            <v>23.347100000000001</v>
          </cell>
          <cell r="G49"/>
        </row>
        <row r="50">
          <cell r="A50" t="str">
            <v>P9855</v>
          </cell>
          <cell r="B50" t="str">
            <v>Marinheiro de máquinas - mensalista</v>
          </cell>
          <cell r="C50" t="str">
            <v>mês</v>
          </cell>
          <cell r="D50"/>
          <cell r="E50"/>
          <cell r="F50">
            <v>5526.8234000000002</v>
          </cell>
          <cell r="G50"/>
        </row>
        <row r="51">
          <cell r="A51" t="str">
            <v>P9856</v>
          </cell>
          <cell r="B51" t="str">
            <v>Marinheiro de convés</v>
          </cell>
          <cell r="C51" t="str">
            <v>h</v>
          </cell>
          <cell r="D51"/>
          <cell r="E51"/>
          <cell r="F51">
            <v>29.833400000000001</v>
          </cell>
          <cell r="G51"/>
        </row>
        <row r="52">
          <cell r="A52" t="str">
            <v>P9857</v>
          </cell>
          <cell r="B52" t="str">
            <v>Marinheiro de convés - mensalista</v>
          </cell>
          <cell r="C52" t="str">
            <v>mês</v>
          </cell>
          <cell r="D52"/>
          <cell r="E52"/>
          <cell r="F52">
            <v>5486.9584000000004</v>
          </cell>
          <cell r="G52"/>
        </row>
        <row r="53">
          <cell r="A53" t="str">
            <v>P9858</v>
          </cell>
          <cell r="B53" t="str">
            <v>Laboratorista - mensalista</v>
          </cell>
          <cell r="C53" t="str">
            <v>mês</v>
          </cell>
          <cell r="D53"/>
          <cell r="E53"/>
          <cell r="F53">
            <v>7854.3998000000001</v>
          </cell>
          <cell r="G53"/>
        </row>
        <row r="54">
          <cell r="A54" t="str">
            <v>P9859</v>
          </cell>
          <cell r="B54" t="str">
            <v>Trabalhador de via</v>
          </cell>
          <cell r="C54" t="str">
            <v>h</v>
          </cell>
          <cell r="D54"/>
          <cell r="E54"/>
          <cell r="F54">
            <v>22.518899999999999</v>
          </cell>
          <cell r="G54"/>
        </row>
        <row r="55">
          <cell r="A55" t="str">
            <v>P9861</v>
          </cell>
          <cell r="B55" t="str">
            <v>Selecionador de material pétreo</v>
          </cell>
          <cell r="C55" t="str">
            <v>h</v>
          </cell>
          <cell r="D55"/>
          <cell r="E55"/>
          <cell r="F55">
            <v>23.392399999999999</v>
          </cell>
          <cell r="G55"/>
        </row>
        <row r="56">
          <cell r="A56" t="str">
            <v>P9862</v>
          </cell>
          <cell r="B56" t="str">
            <v>Desenhista</v>
          </cell>
          <cell r="C56" t="str">
            <v>h</v>
          </cell>
          <cell r="D56"/>
          <cell r="E56"/>
          <cell r="F56">
            <v>43.238700000000001</v>
          </cell>
          <cell r="G56"/>
        </row>
        <row r="57">
          <cell r="A57" t="str">
            <v>P9863</v>
          </cell>
          <cell r="B57" t="str">
            <v>Draguista</v>
          </cell>
          <cell r="C57" t="str">
            <v>h</v>
          </cell>
          <cell r="D57"/>
          <cell r="E57"/>
          <cell r="F57">
            <v>34.601199999999999</v>
          </cell>
          <cell r="G57"/>
        </row>
        <row r="58">
          <cell r="A58" t="str">
            <v>P9864</v>
          </cell>
          <cell r="B58" t="str">
            <v>Engenheiro de segurança do trabalho - mensalista</v>
          </cell>
          <cell r="C58" t="str">
            <v>mês</v>
          </cell>
          <cell r="D58"/>
          <cell r="E58"/>
          <cell r="F58">
            <v>25094.2196</v>
          </cell>
          <cell r="G58"/>
        </row>
        <row r="59">
          <cell r="A59" t="str">
            <v>P9866</v>
          </cell>
          <cell r="B59" t="str">
            <v>Motorista de caminhão</v>
          </cell>
          <cell r="C59" t="str">
            <v>h</v>
          </cell>
          <cell r="D59"/>
          <cell r="E59"/>
          <cell r="F59">
            <v>35.546199999999999</v>
          </cell>
          <cell r="G59"/>
        </row>
        <row r="60">
          <cell r="A60" t="str">
            <v>P9867</v>
          </cell>
          <cell r="B60" t="str">
            <v>Técnico especializado - mensalista</v>
          </cell>
          <cell r="C60" t="str">
            <v>mês</v>
          </cell>
          <cell r="D60"/>
          <cell r="E60"/>
          <cell r="F60">
            <v>7460.8230000000003</v>
          </cell>
          <cell r="G60"/>
        </row>
        <row r="61">
          <cell r="A61" t="str">
            <v>P9868</v>
          </cell>
          <cell r="B61" t="str">
            <v>Encarregado administrativo</v>
          </cell>
          <cell r="C61" t="str">
            <v>h</v>
          </cell>
          <cell r="D61"/>
          <cell r="E61"/>
          <cell r="F61">
            <v>42.482999999999997</v>
          </cell>
          <cell r="G61"/>
        </row>
        <row r="62">
          <cell r="A62" t="str">
            <v>P9869</v>
          </cell>
          <cell r="B62" t="str">
            <v>Encarregado de obras de artes especiais - mensalista</v>
          </cell>
          <cell r="C62" t="str">
            <v>mês</v>
          </cell>
          <cell r="D62"/>
          <cell r="E62"/>
          <cell r="F62">
            <v>8287.4948999999997</v>
          </cell>
          <cell r="G62"/>
        </row>
        <row r="63">
          <cell r="A63" t="str">
            <v>P9870</v>
          </cell>
          <cell r="B63" t="str">
            <v>Motorista de veículo leve</v>
          </cell>
          <cell r="C63" t="str">
            <v>h</v>
          </cell>
          <cell r="D63"/>
          <cell r="E63"/>
          <cell r="F63">
            <v>32.113599999999998</v>
          </cell>
          <cell r="G63"/>
        </row>
        <row r="64">
          <cell r="A64" t="str">
            <v>P9871</v>
          </cell>
          <cell r="B64" t="str">
            <v>Motorista de veículo especial</v>
          </cell>
          <cell r="C64" t="str">
            <v>h</v>
          </cell>
          <cell r="D64"/>
          <cell r="E64"/>
          <cell r="F64">
            <v>35.890500000000003</v>
          </cell>
          <cell r="G64"/>
        </row>
        <row r="65">
          <cell r="A65" t="str">
            <v>P9872</v>
          </cell>
          <cell r="B65" t="str">
            <v>Encarregado de conservação rodoviária</v>
          </cell>
          <cell r="C65" t="str">
            <v>h</v>
          </cell>
          <cell r="D65"/>
          <cell r="E65"/>
          <cell r="F65">
            <v>44.932600000000001</v>
          </cell>
          <cell r="G65"/>
        </row>
        <row r="66">
          <cell r="A66" t="str">
            <v>P9873</v>
          </cell>
          <cell r="B66" t="str">
            <v>Encarregado de obras de artes especiais</v>
          </cell>
          <cell r="C66" t="str">
            <v>h</v>
          </cell>
          <cell r="D66"/>
          <cell r="E66"/>
          <cell r="F66">
            <v>44.932600000000001</v>
          </cell>
          <cell r="G66"/>
        </row>
        <row r="67">
          <cell r="A67" t="str">
            <v>P9874</v>
          </cell>
          <cell r="B67" t="str">
            <v>Encarregado de pavimentação</v>
          </cell>
          <cell r="C67" t="str">
            <v>h</v>
          </cell>
          <cell r="D67"/>
          <cell r="E67"/>
          <cell r="F67">
            <v>44.932600000000001</v>
          </cell>
          <cell r="G67"/>
        </row>
        <row r="68">
          <cell r="A68" t="str">
            <v>P9875</v>
          </cell>
          <cell r="B68" t="str">
            <v>Encarregado de turma - mensalista</v>
          </cell>
          <cell r="C68" t="str">
            <v>mês</v>
          </cell>
          <cell r="D68"/>
          <cell r="E68"/>
          <cell r="F68">
            <v>6191.2078000000001</v>
          </cell>
          <cell r="G68"/>
        </row>
        <row r="69">
          <cell r="A69" t="str">
            <v>P9876</v>
          </cell>
          <cell r="B69" t="str">
            <v>Técnico de segurança do trabalho - mensalista</v>
          </cell>
          <cell r="C69" t="str">
            <v>mês</v>
          </cell>
          <cell r="D69"/>
          <cell r="E69"/>
          <cell r="F69">
            <v>7702.3910999999998</v>
          </cell>
          <cell r="G69"/>
        </row>
        <row r="70">
          <cell r="A70" t="str">
            <v>P9877</v>
          </cell>
          <cell r="B70" t="str">
            <v>Encarregado de superestrutura ferroviária</v>
          </cell>
          <cell r="C70" t="str">
            <v>h</v>
          </cell>
          <cell r="D70"/>
          <cell r="E70"/>
          <cell r="F70">
            <v>44.932600000000001</v>
          </cell>
          <cell r="G70"/>
        </row>
        <row r="71">
          <cell r="A71" t="str">
            <v>P9879</v>
          </cell>
          <cell r="B71" t="str">
            <v>Encarregado de terraplenagem</v>
          </cell>
          <cell r="C71" t="str">
            <v>h</v>
          </cell>
          <cell r="D71"/>
          <cell r="E71"/>
          <cell r="F71">
            <v>44.932600000000001</v>
          </cell>
          <cell r="G71"/>
        </row>
        <row r="72">
          <cell r="A72" t="str">
            <v>P9880</v>
          </cell>
          <cell r="B72" t="str">
            <v>Piloto fluvial - mensalista</v>
          </cell>
          <cell r="C72" t="str">
            <v>mês</v>
          </cell>
          <cell r="D72"/>
          <cell r="E72"/>
          <cell r="F72">
            <v>7676.4822000000004</v>
          </cell>
          <cell r="G72"/>
        </row>
        <row r="73">
          <cell r="A73" t="str">
            <v>P9881</v>
          </cell>
          <cell r="B73" t="str">
            <v>Encarregado de turma</v>
          </cell>
          <cell r="C73" t="str">
            <v>h</v>
          </cell>
          <cell r="D73"/>
          <cell r="E73"/>
          <cell r="F73">
            <v>33.604999999999997</v>
          </cell>
          <cell r="G73"/>
        </row>
        <row r="74">
          <cell r="A74" t="str">
            <v>P9882</v>
          </cell>
          <cell r="B74" t="str">
            <v>Técnico especializado</v>
          </cell>
          <cell r="C74" t="str">
            <v>h</v>
          </cell>
          <cell r="D74"/>
          <cell r="E74"/>
          <cell r="F74">
            <v>40.390799999999999</v>
          </cell>
          <cell r="G74"/>
        </row>
        <row r="75">
          <cell r="A75" t="str">
            <v>P9883</v>
          </cell>
          <cell r="B75" t="str">
            <v>Chefe do setor administrativo - mensalista</v>
          </cell>
          <cell r="C75" t="str">
            <v>mês</v>
          </cell>
          <cell r="D75"/>
          <cell r="E75"/>
          <cell r="F75">
            <v>7823.1731</v>
          </cell>
          <cell r="G75"/>
        </row>
        <row r="76">
          <cell r="A76" t="str">
            <v>P9884</v>
          </cell>
          <cell r="B76" t="str">
            <v>Encarregado de terraplenagem - mensalista</v>
          </cell>
          <cell r="C76" t="str">
            <v>mês</v>
          </cell>
          <cell r="D76"/>
          <cell r="E76"/>
          <cell r="F76">
            <v>8287.4948999999997</v>
          </cell>
          <cell r="G76"/>
        </row>
        <row r="77">
          <cell r="A77" t="str">
            <v>P9885</v>
          </cell>
          <cell r="B77" t="str">
            <v>Frentista de túnel</v>
          </cell>
          <cell r="C77" t="str">
            <v>h</v>
          </cell>
          <cell r="D77"/>
          <cell r="E77"/>
          <cell r="F77">
            <v>29.101299999999998</v>
          </cell>
          <cell r="G77"/>
        </row>
        <row r="78">
          <cell r="A78" t="str">
            <v>P9886</v>
          </cell>
          <cell r="B78" t="str">
            <v>Encarregado especializado</v>
          </cell>
          <cell r="C78" t="str">
            <v>h</v>
          </cell>
          <cell r="D78"/>
          <cell r="E78"/>
          <cell r="F78">
            <v>44.932600000000001</v>
          </cell>
          <cell r="G78"/>
        </row>
        <row r="79">
          <cell r="A79" t="str">
            <v>P9887</v>
          </cell>
          <cell r="B79" t="str">
            <v>Encarregado geral</v>
          </cell>
          <cell r="C79" t="str">
            <v>h</v>
          </cell>
          <cell r="D79"/>
          <cell r="E79"/>
          <cell r="F79">
            <v>62.603999999999999</v>
          </cell>
          <cell r="G79"/>
        </row>
        <row r="80">
          <cell r="A80" t="str">
            <v>P9888</v>
          </cell>
          <cell r="B80" t="str">
            <v>Engenheiro</v>
          </cell>
          <cell r="C80" t="str">
            <v>h</v>
          </cell>
          <cell r="D80"/>
          <cell r="E80"/>
          <cell r="F80">
            <v>149.066</v>
          </cell>
          <cell r="G80"/>
        </row>
        <row r="81">
          <cell r="A81" t="str">
            <v>P9889</v>
          </cell>
          <cell r="B81" t="str">
            <v>Técnico da qualidade - mensalista</v>
          </cell>
          <cell r="C81" t="str">
            <v>mês</v>
          </cell>
          <cell r="D81"/>
          <cell r="E81"/>
          <cell r="F81">
            <v>7730.5272000000004</v>
          </cell>
          <cell r="G81"/>
        </row>
        <row r="82">
          <cell r="A82" t="str">
            <v>P9890</v>
          </cell>
          <cell r="B82" t="str">
            <v>Engenheiro auxiliar</v>
          </cell>
          <cell r="C82" t="str">
            <v>h</v>
          </cell>
          <cell r="D82"/>
          <cell r="E82"/>
          <cell r="F82">
            <v>135.38149999999999</v>
          </cell>
          <cell r="G82"/>
        </row>
        <row r="83">
          <cell r="A83" t="str">
            <v>P9892</v>
          </cell>
          <cell r="B83" t="str">
            <v>Auxiliar de blaster</v>
          </cell>
          <cell r="C83" t="str">
            <v>h</v>
          </cell>
          <cell r="D83"/>
          <cell r="E83"/>
          <cell r="F83">
            <v>37.383200000000002</v>
          </cell>
          <cell r="G83"/>
        </row>
        <row r="84">
          <cell r="A84" t="str">
            <v>P9893</v>
          </cell>
          <cell r="B84" t="str">
            <v>Encarregado de pavimentação - mensalista</v>
          </cell>
          <cell r="C84" t="str">
            <v>mês</v>
          </cell>
          <cell r="D84"/>
          <cell r="E84"/>
          <cell r="F84">
            <v>8287.4948999999997</v>
          </cell>
          <cell r="G84"/>
        </row>
        <row r="85">
          <cell r="A85" t="str">
            <v>P9894</v>
          </cell>
          <cell r="B85" t="str">
            <v>Engenheiro chefe</v>
          </cell>
          <cell r="C85" t="str">
            <v>h</v>
          </cell>
          <cell r="D85"/>
          <cell r="E85"/>
          <cell r="F85">
            <v>186.39879999999999</v>
          </cell>
          <cell r="G85"/>
        </row>
        <row r="86">
          <cell r="A86" t="str">
            <v>P9895</v>
          </cell>
          <cell r="B86" t="str">
            <v>Engenheiro de segurança do trabalho</v>
          </cell>
          <cell r="C86" t="str">
            <v>h</v>
          </cell>
          <cell r="D86"/>
          <cell r="E86"/>
          <cell r="F86">
            <v>135.78200000000001</v>
          </cell>
          <cell r="G86"/>
        </row>
        <row r="87">
          <cell r="A87" t="str">
            <v>P9896</v>
          </cell>
          <cell r="B87" t="str">
            <v>Porteiro - mensalista</v>
          </cell>
          <cell r="C87" t="str">
            <v>mês</v>
          </cell>
          <cell r="D87"/>
          <cell r="E87"/>
          <cell r="F87">
            <v>4258.6482999999998</v>
          </cell>
          <cell r="G87"/>
        </row>
        <row r="88">
          <cell r="A88" t="str">
            <v>P9897</v>
          </cell>
          <cell r="B88" t="str">
            <v>Técnico de meio ambiente - mensalista</v>
          </cell>
          <cell r="C88" t="str">
            <v>mês</v>
          </cell>
          <cell r="D88"/>
          <cell r="E88"/>
          <cell r="F88">
            <v>8029.9043000000001</v>
          </cell>
          <cell r="G88"/>
        </row>
        <row r="89">
          <cell r="A89" t="str">
            <v>P9898</v>
          </cell>
          <cell r="B89" t="str">
            <v>Engenheiro supervisor</v>
          </cell>
          <cell r="C89" t="str">
            <v>h</v>
          </cell>
          <cell r="D89"/>
          <cell r="E89"/>
          <cell r="F89">
            <v>149.066</v>
          </cell>
          <cell r="G89"/>
        </row>
        <row r="90">
          <cell r="A90" t="str">
            <v>P9899</v>
          </cell>
          <cell r="B90" t="str">
            <v>Faxineiro</v>
          </cell>
          <cell r="C90" t="str">
            <v>h</v>
          </cell>
          <cell r="D90"/>
          <cell r="E90"/>
          <cell r="F90">
            <v>23.1739</v>
          </cell>
          <cell r="G90"/>
        </row>
        <row r="91">
          <cell r="A91" t="str">
            <v>P9901</v>
          </cell>
          <cell r="B91" t="str">
            <v>Encarregado de superestrutura ferroviária - mensalista</v>
          </cell>
          <cell r="C91" t="str">
            <v>mês</v>
          </cell>
          <cell r="D91"/>
          <cell r="E91"/>
          <cell r="F91">
            <v>8287.4948999999997</v>
          </cell>
          <cell r="G91"/>
        </row>
        <row r="92">
          <cell r="A92" t="str">
            <v>P9902</v>
          </cell>
          <cell r="B92" t="str">
            <v>Imediato</v>
          </cell>
          <cell r="C92" t="str">
            <v>h</v>
          </cell>
          <cell r="D92"/>
          <cell r="E92"/>
          <cell r="F92">
            <v>90.650400000000005</v>
          </cell>
          <cell r="G92"/>
        </row>
        <row r="93">
          <cell r="A93" t="str">
            <v>P9903</v>
          </cell>
          <cell r="B93" t="str">
            <v>Auxiliar técnico - mensalista</v>
          </cell>
          <cell r="C93" t="str">
            <v>mês</v>
          </cell>
          <cell r="D93"/>
          <cell r="E93"/>
          <cell r="F93">
            <v>4887.4143000000004</v>
          </cell>
          <cell r="G93"/>
        </row>
        <row r="94">
          <cell r="A94" t="str">
            <v>P9904</v>
          </cell>
          <cell r="B94" t="str">
            <v>Laboratorista</v>
          </cell>
          <cell r="C94" t="str">
            <v>h</v>
          </cell>
          <cell r="D94"/>
          <cell r="E94"/>
          <cell r="F94">
            <v>42.440800000000003</v>
          </cell>
          <cell r="G94"/>
        </row>
        <row r="95">
          <cell r="A95" t="str">
            <v>P9905</v>
          </cell>
          <cell r="B95" t="str">
            <v>Marinheiro de máquinas</v>
          </cell>
          <cell r="C95" t="str">
            <v>h</v>
          </cell>
          <cell r="D95"/>
          <cell r="E95"/>
          <cell r="F95">
            <v>30.045100000000001</v>
          </cell>
          <cell r="G95"/>
        </row>
        <row r="96">
          <cell r="A96" t="str">
            <v>P9906</v>
          </cell>
          <cell r="B96" t="str">
            <v>Médico de câmara hiperbárica</v>
          </cell>
          <cell r="C96" t="str">
            <v>h</v>
          </cell>
          <cell r="D96"/>
          <cell r="E96"/>
          <cell r="F96">
            <v>113.71339999999999</v>
          </cell>
          <cell r="G96"/>
        </row>
        <row r="97">
          <cell r="A97" t="str">
            <v>P9907</v>
          </cell>
          <cell r="B97" t="str">
            <v>Comandante de longo curso - mensalista</v>
          </cell>
          <cell r="C97" t="str">
            <v>mês</v>
          </cell>
          <cell r="D97"/>
          <cell r="E97"/>
          <cell r="F97">
            <v>20216.297399999999</v>
          </cell>
          <cell r="G97"/>
        </row>
        <row r="98">
          <cell r="A98" t="str">
            <v>P9908</v>
          </cell>
          <cell r="B98" t="str">
            <v>Imediato - mensalista</v>
          </cell>
          <cell r="C98" t="str">
            <v>mês</v>
          </cell>
          <cell r="D98"/>
          <cell r="E98"/>
          <cell r="F98">
            <v>16687.212500000001</v>
          </cell>
          <cell r="G98"/>
        </row>
        <row r="99">
          <cell r="A99" t="str">
            <v>P9909</v>
          </cell>
          <cell r="B99" t="str">
            <v>Oficial de náutica - mensalista</v>
          </cell>
          <cell r="C99" t="str">
            <v>mês</v>
          </cell>
          <cell r="D99"/>
          <cell r="E99"/>
          <cell r="F99">
            <v>6991.9267</v>
          </cell>
          <cell r="G99"/>
        </row>
        <row r="100">
          <cell r="A100" t="str">
            <v>P9910</v>
          </cell>
          <cell r="B100" t="str">
            <v>Oficial de máquinas - mensalista</v>
          </cell>
          <cell r="C100" t="str">
            <v>mês</v>
          </cell>
          <cell r="D100"/>
          <cell r="E100"/>
          <cell r="F100">
            <v>6815.2528000000002</v>
          </cell>
          <cell r="G100"/>
        </row>
        <row r="101">
          <cell r="A101" t="str">
            <v>P9913</v>
          </cell>
          <cell r="B101" t="str">
            <v>Draguista - mensalista</v>
          </cell>
          <cell r="C101" t="str">
            <v>mês</v>
          </cell>
          <cell r="D101"/>
          <cell r="E101"/>
          <cell r="F101">
            <v>6362.5963000000002</v>
          </cell>
          <cell r="G101"/>
        </row>
        <row r="102">
          <cell r="A102" t="str">
            <v>P9914</v>
          </cell>
          <cell r="B102" t="str">
            <v>Médico do trabalho</v>
          </cell>
          <cell r="C102" t="str">
            <v>h</v>
          </cell>
          <cell r="D102"/>
          <cell r="E102"/>
          <cell r="F102">
            <v>99.668700000000001</v>
          </cell>
          <cell r="G102"/>
        </row>
        <row r="103">
          <cell r="A103" t="str">
            <v>P9915</v>
          </cell>
          <cell r="B103" t="str">
            <v>Maquinista</v>
          </cell>
          <cell r="C103" t="str">
            <v>h</v>
          </cell>
          <cell r="D103"/>
          <cell r="E103"/>
          <cell r="F103">
            <v>34.7928</v>
          </cell>
          <cell r="G103"/>
        </row>
        <row r="104">
          <cell r="A104" t="str">
            <v>P9916</v>
          </cell>
          <cell r="B104" t="str">
            <v>Encarregado de conservação rodoviária - mensalista</v>
          </cell>
          <cell r="C104" t="str">
            <v>mês</v>
          </cell>
          <cell r="D104"/>
          <cell r="E104"/>
          <cell r="F104">
            <v>8287.4948999999997</v>
          </cell>
          <cell r="G104"/>
        </row>
        <row r="105">
          <cell r="A105" t="str">
            <v>P9917</v>
          </cell>
          <cell r="B105" t="str">
            <v>Mestre fluvial</v>
          </cell>
          <cell r="C105" t="str">
            <v>h</v>
          </cell>
          <cell r="D105"/>
          <cell r="E105"/>
          <cell r="F105">
            <v>44.415500000000002</v>
          </cell>
          <cell r="G105"/>
        </row>
        <row r="106">
          <cell r="A106" t="str">
            <v>P9918</v>
          </cell>
          <cell r="B106" t="str">
            <v>Oceanógrafo</v>
          </cell>
          <cell r="C106" t="str">
            <v>h</v>
          </cell>
          <cell r="D106"/>
          <cell r="E106"/>
          <cell r="F106">
            <v>77.039199999999994</v>
          </cell>
          <cell r="G106"/>
        </row>
        <row r="107">
          <cell r="A107" t="str">
            <v>P9919</v>
          </cell>
          <cell r="B107" t="str">
            <v>Oficial de máquinas</v>
          </cell>
          <cell r="C107" t="str">
            <v>h</v>
          </cell>
          <cell r="D107"/>
          <cell r="F107">
            <v>37.047899999999998</v>
          </cell>
        </row>
        <row r="108">
          <cell r="A108" t="str">
            <v>P9920</v>
          </cell>
          <cell r="B108" t="str">
            <v>Mestre fluvial - mensalista</v>
          </cell>
          <cell r="C108" t="str">
            <v>mês</v>
          </cell>
          <cell r="D108"/>
          <cell r="F108">
            <v>8170.4750000000004</v>
          </cell>
        </row>
        <row r="109">
          <cell r="A109" t="str">
            <v>P9921</v>
          </cell>
          <cell r="B109" t="str">
            <v>Mergulhador raso autônomo de emergência</v>
          </cell>
          <cell r="C109" t="str">
            <v>h</v>
          </cell>
          <cell r="D109"/>
          <cell r="F109">
            <v>41.633699999999997</v>
          </cell>
        </row>
        <row r="110">
          <cell r="A110" t="str">
            <v>P9922</v>
          </cell>
          <cell r="B110" t="str">
            <v>Mergulhador raso dependente de emergência</v>
          </cell>
          <cell r="C110" t="str">
            <v>h</v>
          </cell>
          <cell r="F110">
            <v>43.942500000000003</v>
          </cell>
        </row>
        <row r="111">
          <cell r="A111" t="str">
            <v>P9924</v>
          </cell>
          <cell r="B111" t="str">
            <v>Mergulhador raso dependente</v>
          </cell>
          <cell r="C111" t="str">
            <v>h</v>
          </cell>
          <cell r="F111">
            <v>59.712600000000002</v>
          </cell>
        </row>
        <row r="112">
          <cell r="A112" t="str">
            <v>P9925</v>
          </cell>
          <cell r="B112" t="str">
            <v>Mergulhador raso autônomo</v>
          </cell>
          <cell r="C112" t="str">
            <v>h</v>
          </cell>
          <cell r="F112">
            <v>55.232199999999999</v>
          </cell>
        </row>
        <row r="113">
          <cell r="A113" t="str">
            <v>P9926</v>
          </cell>
          <cell r="B113" t="str">
            <v>Mergulhador raso auxiliar de superfície</v>
          </cell>
          <cell r="C113" t="str">
            <v>h</v>
          </cell>
          <cell r="F113">
            <v>38.613</v>
          </cell>
        </row>
        <row r="114">
          <cell r="A114" t="str">
            <v>P9927</v>
          </cell>
          <cell r="B114" t="str">
            <v>Frentista de túnel com periculosidade</v>
          </cell>
          <cell r="C114" t="str">
            <v>h</v>
          </cell>
          <cell r="F114">
            <v>35.618899999999996</v>
          </cell>
        </row>
        <row r="115">
          <cell r="A115" t="str">
            <v>P9930</v>
          </cell>
          <cell r="B115" t="str">
            <v>Eletricista com periculosidade</v>
          </cell>
          <cell r="C115" t="str">
            <v>h</v>
          </cell>
          <cell r="F115">
            <v>41.122199999999999</v>
          </cell>
        </row>
        <row r="116">
          <cell r="A116" t="str">
            <v>P9931</v>
          </cell>
          <cell r="B116" t="str">
            <v>Operador de equipamento de mergulho</v>
          </cell>
          <cell r="C116" t="str">
            <v>h</v>
          </cell>
          <cell r="F116">
            <v>60.981400000000001</v>
          </cell>
        </row>
        <row r="117">
          <cell r="A117" t="str">
            <v>P9932</v>
          </cell>
          <cell r="B117" t="str">
            <v>Operador de equipamento pesado com periculosidade</v>
          </cell>
          <cell r="C117" t="str">
            <v>h</v>
          </cell>
          <cell r="F117">
            <v>44.252699999999997</v>
          </cell>
        </row>
        <row r="118">
          <cell r="A118" t="str">
            <v>P9933</v>
          </cell>
          <cell r="B118" t="str">
            <v>Supervisor de mergulho raso - mensalista</v>
          </cell>
          <cell r="C118" t="str">
            <v>mês</v>
          </cell>
          <cell r="F118">
            <v>11240.3256</v>
          </cell>
        </row>
        <row r="119">
          <cell r="A119" t="str">
            <v>P9934</v>
          </cell>
          <cell r="B119" t="str">
            <v>Motorista de veículo especial com periculosidade</v>
          </cell>
          <cell r="C119" t="str">
            <v>h</v>
          </cell>
          <cell r="F119">
            <v>44.604500000000002</v>
          </cell>
        </row>
        <row r="120">
          <cell r="A120" t="str">
            <v>P9935</v>
          </cell>
          <cell r="B120" t="str">
            <v>Oficial de náutica</v>
          </cell>
          <cell r="C120" t="str">
            <v>h</v>
          </cell>
          <cell r="F120">
            <v>37.964399999999998</v>
          </cell>
        </row>
        <row r="121">
          <cell r="A121" t="str">
            <v>P9936</v>
          </cell>
          <cell r="B121" t="str">
            <v>Operacional</v>
          </cell>
          <cell r="C121" t="str">
            <v>h</v>
          </cell>
          <cell r="F121">
            <v>23.270900000000001</v>
          </cell>
        </row>
        <row r="122">
          <cell r="A122" t="str">
            <v>P9937</v>
          </cell>
          <cell r="B122" t="str">
            <v>Piloto fluvial</v>
          </cell>
          <cell r="C122" t="str">
            <v>h</v>
          </cell>
          <cell r="F122">
            <v>41.733800000000002</v>
          </cell>
        </row>
        <row r="123">
          <cell r="A123" t="str">
            <v>P9938</v>
          </cell>
          <cell r="B123" t="str">
            <v>Operador de equipamento leve com periculosidade</v>
          </cell>
          <cell r="C123" t="str">
            <v>h</v>
          </cell>
          <cell r="F123">
            <v>35.186999999999998</v>
          </cell>
        </row>
        <row r="124">
          <cell r="A124" t="str">
            <v>P9939</v>
          </cell>
          <cell r="B124" t="str">
            <v>Operador de equipamento leve com insalubridade</v>
          </cell>
          <cell r="C124" t="str">
            <v>h</v>
          </cell>
          <cell r="F124">
            <v>36.684699999999999</v>
          </cell>
        </row>
        <row r="125">
          <cell r="A125" t="str">
            <v>P9942</v>
          </cell>
          <cell r="B125" t="str">
            <v>Marinheiro de convés com periculosidade</v>
          </cell>
          <cell r="C125" t="str">
            <v>h</v>
          </cell>
          <cell r="F125">
            <v>36.8307</v>
          </cell>
        </row>
        <row r="126">
          <cell r="A126" t="str">
            <v>P9944</v>
          </cell>
          <cell r="B126" t="str">
            <v>Operador de equipamento especial com periculosidade</v>
          </cell>
          <cell r="C126" t="str">
            <v>h</v>
          </cell>
          <cell r="F126">
            <v>53.825499999999998</v>
          </cell>
        </row>
        <row r="127">
          <cell r="A127" t="str">
            <v>P9946</v>
          </cell>
          <cell r="B127" t="str">
            <v>Engenheiro auxiliar - mensalista</v>
          </cell>
          <cell r="C127" t="str">
            <v>mês</v>
          </cell>
          <cell r="F127">
            <v>25005.827799999999</v>
          </cell>
        </row>
        <row r="128">
          <cell r="A128" t="str">
            <v>P9947</v>
          </cell>
          <cell r="B128" t="str">
            <v>Técnico florestal - mensalista</v>
          </cell>
          <cell r="C128" t="str">
            <v>mês</v>
          </cell>
          <cell r="F128">
            <v>8029.9043000000001</v>
          </cell>
        </row>
        <row r="129">
          <cell r="A129" t="str">
            <v>P9948</v>
          </cell>
          <cell r="B129" t="str">
            <v>Motorista de veículo leve - mensalista</v>
          </cell>
          <cell r="C129" t="str">
            <v>mês</v>
          </cell>
          <cell r="F129">
            <v>5919.9660999999996</v>
          </cell>
        </row>
        <row r="130">
          <cell r="A130" t="str">
            <v>P9949</v>
          </cell>
          <cell r="B130" t="str">
            <v>Topógrafo - mensalista</v>
          </cell>
          <cell r="C130" t="str">
            <v>mês</v>
          </cell>
          <cell r="F130">
            <v>8892.4902999999995</v>
          </cell>
        </row>
        <row r="131">
          <cell r="A131" t="str">
            <v>P9950</v>
          </cell>
          <cell r="B131" t="str">
            <v>Auxiliar de topografia - mensalista</v>
          </cell>
          <cell r="C131" t="str">
            <v>mês</v>
          </cell>
          <cell r="F131">
            <v>5963.7447000000002</v>
          </cell>
        </row>
        <row r="132">
          <cell r="A132" t="str">
            <v>P9951</v>
          </cell>
          <cell r="B132" t="str">
            <v>Médico de câmara hiperbárica - mensalista</v>
          </cell>
          <cell r="C132" t="str">
            <v>mês</v>
          </cell>
          <cell r="F132">
            <v>20969.8171</v>
          </cell>
        </row>
        <row r="133">
          <cell r="A133" t="str">
            <v>P9952</v>
          </cell>
          <cell r="B133" t="str">
            <v>Pedreiro - mensalista</v>
          </cell>
          <cell r="C133" t="str">
            <v>mês</v>
          </cell>
          <cell r="F133">
            <v>5316.0622000000003</v>
          </cell>
        </row>
        <row r="134">
          <cell r="A134" t="str">
            <v>P9953</v>
          </cell>
          <cell r="B134" t="str">
            <v>Eletricista - mensalista</v>
          </cell>
          <cell r="C134" t="str">
            <v>mês</v>
          </cell>
          <cell r="F134">
            <v>6146.8212999999996</v>
          </cell>
        </row>
        <row r="135">
          <cell r="A135" t="str">
            <v>P9954</v>
          </cell>
          <cell r="B135" t="str">
            <v>Servente - mensalista</v>
          </cell>
          <cell r="C135" t="str">
            <v>mês</v>
          </cell>
          <cell r="F135">
            <v>4313.2129000000004</v>
          </cell>
        </row>
        <row r="136">
          <cell r="A136" t="str">
            <v>P9955</v>
          </cell>
          <cell r="B136" t="str">
            <v>Engenheiro chefe - mensalista</v>
          </cell>
          <cell r="C136" t="str">
            <v>mês</v>
          </cell>
          <cell r="F136">
            <v>34433.217700000001</v>
          </cell>
        </row>
        <row r="137">
          <cell r="A137" t="str">
            <v>P9956</v>
          </cell>
          <cell r="B137" t="str">
            <v>Motorista de caminhão com periculosidade</v>
          </cell>
          <cell r="C137" t="str">
            <v>h</v>
          </cell>
          <cell r="F137">
            <v>44.156999999999996</v>
          </cell>
        </row>
        <row r="138">
          <cell r="A138" t="str">
            <v>P9957</v>
          </cell>
          <cell r="B138" t="str">
            <v>Motorista de ônibus</v>
          </cell>
          <cell r="C138" t="str">
            <v>h</v>
          </cell>
          <cell r="F138">
            <v>34.844999999999999</v>
          </cell>
        </row>
        <row r="139">
          <cell r="A139" t="str">
            <v>P9958</v>
          </cell>
          <cell r="B139" t="str">
            <v>Motorista de ônibus - mensalista</v>
          </cell>
          <cell r="C139" t="str">
            <v>mês</v>
          </cell>
          <cell r="F139">
            <v>6555.7124000000003</v>
          </cell>
        </row>
        <row r="140">
          <cell r="A140" t="str">
            <v>P9959</v>
          </cell>
          <cell r="B140" t="str">
            <v>Motorista de veículo especial com periculosidade - mensalista</v>
          </cell>
          <cell r="C140" t="str">
            <v>mês</v>
          </cell>
          <cell r="F140">
            <v>8230.6108000000004</v>
          </cell>
        </row>
        <row r="141">
          <cell r="A141" t="str">
            <v>P9960</v>
          </cell>
          <cell r="B141" t="str">
            <v>Porteiro</v>
          </cell>
          <cell r="C141" t="str">
            <v>h</v>
          </cell>
          <cell r="F141">
            <v>23.130600000000001</v>
          </cell>
        </row>
        <row r="142">
          <cell r="A142" t="str">
            <v>P9963</v>
          </cell>
          <cell r="B142" t="str">
            <v>Supervisor de mergulho raso</v>
          </cell>
          <cell r="C142" t="str">
            <v>h</v>
          </cell>
          <cell r="F142">
            <v>60.981400000000001</v>
          </cell>
        </row>
        <row r="143">
          <cell r="A143" t="str">
            <v>P9964</v>
          </cell>
          <cell r="B143" t="str">
            <v>Técnico da qualidade</v>
          </cell>
          <cell r="C143" t="str">
            <v>h</v>
          </cell>
          <cell r="F143">
            <v>41.829000000000001</v>
          </cell>
        </row>
        <row r="144">
          <cell r="A144" t="str">
            <v>P9965</v>
          </cell>
          <cell r="B144" t="str">
            <v>Técnico de batimetria</v>
          </cell>
          <cell r="C144" t="str">
            <v>h</v>
          </cell>
          <cell r="F144">
            <v>36.613399999999999</v>
          </cell>
        </row>
        <row r="145">
          <cell r="A145" t="str">
            <v>P9966</v>
          </cell>
          <cell r="B145" t="str">
            <v>Técnico de meio ambiente</v>
          </cell>
          <cell r="C145" t="str">
            <v>h</v>
          </cell>
          <cell r="F145">
            <v>43.333300000000001</v>
          </cell>
        </row>
        <row r="146">
          <cell r="A146" t="str">
            <v>P9967</v>
          </cell>
          <cell r="B146" t="str">
            <v>Técnico de segurança do trabalho</v>
          </cell>
          <cell r="C146" t="str">
            <v>h</v>
          </cell>
          <cell r="F146">
            <v>41.654600000000002</v>
          </cell>
        </row>
        <row r="147">
          <cell r="A147" t="str">
            <v>P9968</v>
          </cell>
          <cell r="B147" t="str">
            <v>Técnico florestal</v>
          </cell>
          <cell r="C147" t="str">
            <v>h</v>
          </cell>
          <cell r="F147">
            <v>43.333300000000001</v>
          </cell>
        </row>
        <row r="148">
          <cell r="A148" t="str">
            <v>P9972</v>
          </cell>
          <cell r="B148" t="str">
            <v>Técnico de batimetria - mensalista</v>
          </cell>
          <cell r="C148" t="str">
            <v>mês</v>
          </cell>
          <cell r="F148">
            <v>6749.3163999999997</v>
          </cell>
        </row>
        <row r="149">
          <cell r="A149" t="str">
            <v>P9981</v>
          </cell>
          <cell r="B149" t="str">
            <v>Topógrafo</v>
          </cell>
          <cell r="C149" t="str">
            <v>h</v>
          </cell>
          <cell r="F149">
            <v>47.968000000000004</v>
          </cell>
        </row>
        <row r="150">
          <cell r="A150" t="str">
            <v>P9982</v>
          </cell>
          <cell r="B150" t="str">
            <v>Vigia</v>
          </cell>
          <cell r="C150" t="str">
            <v>h</v>
          </cell>
          <cell r="F150">
            <v>27.075299999999999</v>
          </cell>
        </row>
      </sheetData>
      <sheetData sheetId="4">
        <row r="1">
          <cell r="D1"/>
          <cell r="E1"/>
          <cell r="F1"/>
          <cell r="G1"/>
        </row>
        <row r="2">
          <cell r="D2"/>
          <cell r="E2"/>
          <cell r="F2"/>
          <cell r="G2"/>
        </row>
        <row r="3">
          <cell r="D3"/>
          <cell r="E3"/>
          <cell r="F3"/>
          <cell r="G3"/>
        </row>
        <row r="4">
          <cell r="D4"/>
          <cell r="E4"/>
          <cell r="F4"/>
          <cell r="G4"/>
        </row>
        <row r="5">
          <cell r="D5"/>
          <cell r="E5"/>
          <cell r="F5"/>
          <cell r="G5"/>
        </row>
        <row r="6">
          <cell r="D6" t="str">
            <v>OUTUBRO/2025</v>
          </cell>
          <cell r="E6"/>
          <cell r="F6"/>
          <cell r="G6"/>
        </row>
        <row r="7">
          <cell r="D7" t="str">
            <v>SEM DESONERAÇÃO</v>
          </cell>
          <cell r="E7"/>
          <cell r="F7"/>
          <cell r="G7"/>
        </row>
        <row r="8">
          <cell r="D8"/>
          <cell r="E8"/>
          <cell r="F8"/>
          <cell r="G8"/>
        </row>
        <row r="9">
          <cell r="D9"/>
          <cell r="E9"/>
          <cell r="F9"/>
          <cell r="G9"/>
        </row>
        <row r="10">
          <cell r="D10"/>
          <cell r="E10"/>
          <cell r="F10"/>
          <cell r="G10"/>
        </row>
        <row r="11">
          <cell r="D11"/>
          <cell r="E11"/>
          <cell r="F11"/>
          <cell r="G11"/>
        </row>
        <row r="12">
          <cell r="D12" t="str">
            <v>Código</v>
          </cell>
          <cell r="E12" t="str">
            <v>Descrição</v>
          </cell>
          <cell r="F12" t="str">
            <v>Custo Produtivo (R$/h)</v>
          </cell>
          <cell r="G12" t="str">
            <v>Custo Improdutivo (R$/h)</v>
          </cell>
        </row>
        <row r="13">
          <cell r="D13" t="str">
            <v>E9001</v>
          </cell>
          <cell r="E13" t="str">
            <v>Conjunto vibratório para tubos de concreto com encaixe PB e 3 jogos de fôrmas - D = 0,60 m - 2,20 kW</v>
          </cell>
          <cell r="F13">
            <v>18.565100000000001</v>
          </cell>
          <cell r="G13">
            <v>11.2531</v>
          </cell>
        </row>
        <row r="14">
          <cell r="D14" t="str">
            <v>E9002</v>
          </cell>
          <cell r="E14" t="str">
            <v>Conjunto vibratório para tubos de concreto com encaixe PB e 3 jogos de fôrmas - D = 0,80 m - 2,20 kW</v>
          </cell>
          <cell r="F14">
            <v>24.331499999999998</v>
          </cell>
          <cell r="G14">
            <v>14.7484</v>
          </cell>
        </row>
        <row r="15">
          <cell r="D15" t="str">
            <v>E9003</v>
          </cell>
          <cell r="E15" t="str">
            <v>Conjunto vibratório para tubos de concreto com encaixe PB e 3 jogos de fôrmas - D = 1,00 m - 2,20 kW</v>
          </cell>
          <cell r="F15">
            <v>25.442499999999999</v>
          </cell>
          <cell r="G15">
            <v>15.421799999999999</v>
          </cell>
        </row>
        <row r="16">
          <cell r="D16" t="str">
            <v>E9004</v>
          </cell>
          <cell r="E16" t="str">
            <v>Conjunto vibratório para tubos de concreto com encaixe PB e 3 jogos de fôrmas - D = 1,20 m - 2,20 kW</v>
          </cell>
          <cell r="F16">
            <v>32.068899999999999</v>
          </cell>
          <cell r="G16">
            <v>19.438400000000001</v>
          </cell>
        </row>
        <row r="17">
          <cell r="D17" t="str">
            <v>E9005</v>
          </cell>
          <cell r="E17" t="str">
            <v>Conjunto vibratório para tubos de concreto com encaixe PB e 3 jogos de fôrmas - D = 1,50 m - 2,20 kW</v>
          </cell>
          <cell r="F17">
            <v>37.953400000000002</v>
          </cell>
          <cell r="G17">
            <v>23.005199999999999</v>
          </cell>
        </row>
        <row r="18">
          <cell r="D18" t="str">
            <v>E9006</v>
          </cell>
          <cell r="E18" t="str">
            <v>Equipamento para sondagem manual</v>
          </cell>
          <cell r="F18">
            <v>1.5045999999999999</v>
          </cell>
          <cell r="G18">
            <v>0.98860000000000003</v>
          </cell>
        </row>
        <row r="19">
          <cell r="D19" t="str">
            <v>E9007</v>
          </cell>
          <cell r="E19" t="str">
            <v>Bomba de pistão triplex com capacidade de 7,80 m³/h (130 l/min) - 8,20 kW</v>
          </cell>
          <cell r="F19">
            <v>42.5214</v>
          </cell>
          <cell r="G19">
            <v>19.864000000000001</v>
          </cell>
        </row>
        <row r="20">
          <cell r="D20" t="str">
            <v>E9008</v>
          </cell>
          <cell r="E20" t="str">
            <v>Transportador manual de tubos de concreto com capacidade de 1 t</v>
          </cell>
          <cell r="F20">
            <v>2.4762</v>
          </cell>
          <cell r="G20">
            <v>1.6201000000000001</v>
          </cell>
        </row>
        <row r="21">
          <cell r="D21" t="str">
            <v>E9009</v>
          </cell>
          <cell r="E21" t="str">
            <v>Embarcação rebocadora - 268 kW</v>
          </cell>
          <cell r="F21">
            <v>428.72059999999999</v>
          </cell>
          <cell r="G21">
            <v>147.45419999999999</v>
          </cell>
        </row>
        <row r="22">
          <cell r="D22" t="str">
            <v>E9010</v>
          </cell>
          <cell r="E22" t="str">
            <v>Balança plataforma digital à bateria, com mesa de 75 x 75 cm e capacidade de 500 kg</v>
          </cell>
          <cell r="F22">
            <v>1.2222999999999999</v>
          </cell>
          <cell r="G22">
            <v>0.82110000000000005</v>
          </cell>
        </row>
        <row r="23">
          <cell r="D23" t="str">
            <v>E9011</v>
          </cell>
          <cell r="E23" t="str">
            <v>Carro manual modelo plataforma de 200 x 80 cm com capacidade de 800 kg</v>
          </cell>
          <cell r="F23">
            <v>0.56499999999999995</v>
          </cell>
          <cell r="G23">
            <v>0.37769999999999998</v>
          </cell>
        </row>
        <row r="24">
          <cell r="D24" t="str">
            <v>E9014</v>
          </cell>
          <cell r="E24" t="str">
            <v>Deflectômetro de impacto (FWD) instalado em picape com reboque e faixa de carga de 7 a 120 kN - 147 kW</v>
          </cell>
          <cell r="F24">
            <v>376.3458</v>
          </cell>
          <cell r="G24">
            <v>261.72210000000001</v>
          </cell>
        </row>
        <row r="25">
          <cell r="D25" t="str">
            <v>E9015</v>
          </cell>
          <cell r="E25" t="str">
            <v>Elevador de obra com capacidade de 1.000 kg - 9 kW</v>
          </cell>
          <cell r="F25">
            <v>40.1404</v>
          </cell>
          <cell r="G25">
            <v>35.375</v>
          </cell>
        </row>
        <row r="26">
          <cell r="D26" t="str">
            <v>E9016</v>
          </cell>
          <cell r="E26" t="str">
            <v>Usina misturadora móvel de reciclagem a frio com sistema de espuma de asfalto - 129,40 kW</v>
          </cell>
          <cell r="F26">
            <v>3821.4765000000002</v>
          </cell>
          <cell r="G26">
            <v>1785.9598000000001</v>
          </cell>
        </row>
        <row r="27">
          <cell r="D27" t="str">
            <v>E9017</v>
          </cell>
          <cell r="E27" t="str">
            <v>Escavadeira hidráulica sobre esteira com capacidade de 0,4 m³ - 64 kW</v>
          </cell>
          <cell r="F27">
            <v>202.22130000000001</v>
          </cell>
          <cell r="G27">
            <v>103.7376</v>
          </cell>
        </row>
        <row r="28">
          <cell r="D28" t="str">
            <v>E9020</v>
          </cell>
          <cell r="E28" t="str">
            <v>Recicladora a frio - 455 kW</v>
          </cell>
          <cell r="F28">
            <v>2663.4625999999998</v>
          </cell>
          <cell r="G28">
            <v>1002.9982</v>
          </cell>
        </row>
        <row r="29">
          <cell r="D29" t="str">
            <v>E9021</v>
          </cell>
          <cell r="E29" t="str">
            <v>Grupo gerador - 456 kVA</v>
          </cell>
          <cell r="F29">
            <v>408.74709999999999</v>
          </cell>
          <cell r="G29">
            <v>31.197099999999999</v>
          </cell>
        </row>
        <row r="30">
          <cell r="D30" t="str">
            <v>E9022</v>
          </cell>
          <cell r="E30" t="str">
            <v>Pórtico metálico rolante com capacidade de 25 t - 30 kW</v>
          </cell>
          <cell r="F30">
            <v>105.0872</v>
          </cell>
          <cell r="G30">
            <v>77.058400000000006</v>
          </cell>
        </row>
        <row r="31">
          <cell r="D31" t="str">
            <v>E9023</v>
          </cell>
          <cell r="E31" t="str">
            <v>Guindaste móvel sobre esteiras com dragline com capacidade de 1,9 a 2,3 m³ - 270 kW</v>
          </cell>
          <cell r="F31">
            <v>556.02750000000003</v>
          </cell>
          <cell r="G31">
            <v>265.4101</v>
          </cell>
        </row>
        <row r="32">
          <cell r="D32" t="str">
            <v>E9024</v>
          </cell>
          <cell r="E32" t="str">
            <v>Misturador de nata cimento - 1,50 kW</v>
          </cell>
          <cell r="F32">
            <v>31.9405</v>
          </cell>
          <cell r="G32">
            <v>30.516200000000001</v>
          </cell>
        </row>
        <row r="33">
          <cell r="D33" t="str">
            <v>E9025</v>
          </cell>
          <cell r="E33" t="str">
            <v>Conjunto bomba e macaco hidráulico para protensão com capacidade de 7.000 kN - 15 kW</v>
          </cell>
          <cell r="F33">
            <v>57.104300000000002</v>
          </cell>
          <cell r="G33">
            <v>50.987200000000001</v>
          </cell>
        </row>
        <row r="34">
          <cell r="D34" t="str">
            <v>E9026</v>
          </cell>
          <cell r="E34" t="str">
            <v>Bomba para injeção de nata de cimento com capacidade de 2 MPa - 2,20 kW</v>
          </cell>
          <cell r="F34">
            <v>7.6403999999999996</v>
          </cell>
          <cell r="G34">
            <v>4.4073000000000002</v>
          </cell>
        </row>
        <row r="35">
          <cell r="D35" t="str">
            <v>E9028</v>
          </cell>
          <cell r="E35" t="str">
            <v>Bomba de alta pressão para hidrojateamento com capacidade de 18 MPa - 5,20 kW</v>
          </cell>
          <cell r="F35">
            <v>40.572099999999999</v>
          </cell>
          <cell r="G35">
            <v>29.9377</v>
          </cell>
        </row>
        <row r="36">
          <cell r="D36" t="str">
            <v>E9029</v>
          </cell>
          <cell r="E36" t="str">
            <v>Conjunto bomba e macaco hidráulico para protensão com capacidade de 8.000 kN - 20 kW</v>
          </cell>
          <cell r="F36">
            <v>60.939900000000002</v>
          </cell>
          <cell r="G36">
            <v>53.161299999999997</v>
          </cell>
        </row>
        <row r="37">
          <cell r="D37" t="str">
            <v>E9030</v>
          </cell>
          <cell r="E37" t="str">
            <v>Bomba de protensão com leitura digital para tensionamento de estais - 3 kW</v>
          </cell>
          <cell r="F37">
            <v>1.9537</v>
          </cell>
          <cell r="G37">
            <v>1.1073999999999999</v>
          </cell>
        </row>
        <row r="38">
          <cell r="D38" t="str">
            <v>E9031</v>
          </cell>
          <cell r="E38" t="str">
            <v>Elevador de cremalheira com cabine simples, com capacidade de 1.500 kg e altura de até 100 m - 15 kW</v>
          </cell>
          <cell r="F38">
            <v>85.754400000000004</v>
          </cell>
          <cell r="G38">
            <v>62.040700000000001</v>
          </cell>
        </row>
        <row r="39">
          <cell r="D39" t="str">
            <v>E9032</v>
          </cell>
          <cell r="E39" t="str">
            <v>Equipamento para regulagem final de estais com até 37 cordoalhas - D = 15,7 mm - 20 kW</v>
          </cell>
          <cell r="F39">
            <v>53.275700000000001</v>
          </cell>
          <cell r="G39">
            <v>48.817100000000003</v>
          </cell>
        </row>
        <row r="40">
          <cell r="D40" t="str">
            <v>E9033</v>
          </cell>
          <cell r="E40" t="str">
            <v>Equipamento para regulagem final de estais de 38 a 55 cordoalhas - D = 15,7 mm - 30 kW</v>
          </cell>
          <cell r="F40">
            <v>57.684699999999999</v>
          </cell>
          <cell r="G40">
            <v>51.316200000000002</v>
          </cell>
        </row>
        <row r="41">
          <cell r="D41" t="str">
            <v>E9034</v>
          </cell>
          <cell r="E41" t="str">
            <v>Equipamento para regulagem final de estais de 56 a 73 cordoalhas - D = 15,7 mm - 40 kW</v>
          </cell>
          <cell r="F41">
            <v>65.029399999999995</v>
          </cell>
          <cell r="G41">
            <v>55.479300000000002</v>
          </cell>
        </row>
        <row r="42">
          <cell r="D42" t="str">
            <v>E9035</v>
          </cell>
          <cell r="E42" t="str">
            <v>Equipamento para regulagem final de estais de 74 a 91 cordoalhas - D = 15,7 mm - 50 kW</v>
          </cell>
          <cell r="F42">
            <v>72.374399999999994</v>
          </cell>
          <cell r="G42">
            <v>59.642600000000002</v>
          </cell>
        </row>
        <row r="43">
          <cell r="D43" t="str">
            <v>E9036</v>
          </cell>
          <cell r="E43" t="str">
            <v>Grua fixa para alturas de 60 a 102 m, com alcance de 60 m com capacidade de 1.500 kg na ponta da lança - 37 kW</v>
          </cell>
          <cell r="F43">
            <v>433.12939999999998</v>
          </cell>
          <cell r="G43">
            <v>260.54599999999999</v>
          </cell>
        </row>
        <row r="44">
          <cell r="D44" t="str">
            <v>E9038</v>
          </cell>
          <cell r="E44" t="str">
            <v>Macaco hidráulico monocordoalha para tensionamento de estais - 3 kW</v>
          </cell>
          <cell r="F44">
            <v>45.429099999999998</v>
          </cell>
          <cell r="G44">
            <v>44.369500000000002</v>
          </cell>
        </row>
        <row r="45">
          <cell r="D45" t="str">
            <v>E9039</v>
          </cell>
          <cell r="E45" t="str">
            <v>Máquina de solda por termofusão para tubos PEAD com gerador de 4 kW</v>
          </cell>
          <cell r="F45">
            <v>80.141000000000005</v>
          </cell>
          <cell r="G45">
            <v>60.7789</v>
          </cell>
        </row>
        <row r="46">
          <cell r="D46" t="str">
            <v>E9040</v>
          </cell>
          <cell r="E46" t="str">
            <v>Serra mármore - 1,45 kW</v>
          </cell>
          <cell r="F46">
            <v>7.6600000000000001E-2</v>
          </cell>
          <cell r="G46">
            <v>5.2400000000000002E-2</v>
          </cell>
        </row>
        <row r="47">
          <cell r="D47" t="str">
            <v>E9042</v>
          </cell>
          <cell r="E47" t="str">
            <v>Trator sobre esteiras com lâmina - 97 kW</v>
          </cell>
          <cell r="F47">
            <v>397.44909999999999</v>
          </cell>
          <cell r="G47">
            <v>169.85419999999999</v>
          </cell>
        </row>
        <row r="48">
          <cell r="D48" t="str">
            <v>E9043</v>
          </cell>
          <cell r="E48" t="str">
            <v>Embarcação de alumínio com comprimento de 6 m e motor de popa - 18,60 kW</v>
          </cell>
          <cell r="F48">
            <v>81.091300000000004</v>
          </cell>
          <cell r="G48">
            <v>42.3752</v>
          </cell>
        </row>
        <row r="49">
          <cell r="D49" t="str">
            <v>E9044</v>
          </cell>
          <cell r="E49" t="str">
            <v>Central de concreto com capacidade de 150 m³/h - dosadora e misturadora</v>
          </cell>
          <cell r="F49">
            <v>474.32679999999999</v>
          </cell>
          <cell r="G49">
            <v>291.80259999999998</v>
          </cell>
        </row>
        <row r="50">
          <cell r="D50" t="str">
            <v>E9045</v>
          </cell>
          <cell r="E50" t="str">
            <v>Conjunto bomba e macaco hidráulico para elevação com capacidade de 496 kN</v>
          </cell>
          <cell r="F50">
            <v>60.179400000000001</v>
          </cell>
          <cell r="G50">
            <v>49.205100000000002</v>
          </cell>
        </row>
        <row r="51">
          <cell r="D51" t="str">
            <v>E9046</v>
          </cell>
          <cell r="E51" t="str">
            <v>Conjunto bomba e macaco hidráulico para elevação com capacidade de 929 kN</v>
          </cell>
          <cell r="F51">
            <v>63.160800000000002</v>
          </cell>
          <cell r="G51">
            <v>50.8504</v>
          </cell>
        </row>
        <row r="52">
          <cell r="D52" t="str">
            <v>E9047</v>
          </cell>
          <cell r="E52" t="str">
            <v>Conjunto bomba e macaco hidráulico para elevação com capacidade de 1.390 kN</v>
          </cell>
          <cell r="F52">
            <v>70.451599999999999</v>
          </cell>
          <cell r="G52">
            <v>54.873800000000003</v>
          </cell>
        </row>
        <row r="53">
          <cell r="D53" t="str">
            <v>E9048</v>
          </cell>
          <cell r="E53" t="str">
            <v>Conjunto bomba e macaco hidráulico para elevação com capacidade de 1.859 kN</v>
          </cell>
          <cell r="F53">
            <v>73.848399999999998</v>
          </cell>
          <cell r="G53">
            <v>56.7483</v>
          </cell>
        </row>
        <row r="54">
          <cell r="D54" t="str">
            <v>E9049</v>
          </cell>
          <cell r="E54" t="str">
            <v>Bomba de alta pressão para hidrojateamento com capacidade de 250 MPa - 72 kW</v>
          </cell>
          <cell r="F54">
            <v>412.029</v>
          </cell>
          <cell r="G54">
            <v>191.64269999999999</v>
          </cell>
        </row>
        <row r="55">
          <cell r="D55" t="str">
            <v>E9050</v>
          </cell>
          <cell r="E55" t="str">
            <v>Guindaste móvel sobre pneus com 2 eixos com capacidade de 18 t - 97 kW</v>
          </cell>
          <cell r="F55">
            <v>443.62740000000002</v>
          </cell>
          <cell r="G55">
            <v>232.0205</v>
          </cell>
        </row>
        <row r="56">
          <cell r="D56" t="str">
            <v>E9051</v>
          </cell>
          <cell r="E56" t="str">
            <v>Máquina levantadora e posicionadora de via - 7,40 kW</v>
          </cell>
          <cell r="F56">
            <v>217.79640000000001</v>
          </cell>
          <cell r="G56">
            <v>133.00569999999999</v>
          </cell>
        </row>
        <row r="57">
          <cell r="D57" t="str">
            <v>E9052</v>
          </cell>
          <cell r="E57" t="str">
            <v>Empilhadeira a diesel com capacidade de 10 t - 82 kW</v>
          </cell>
          <cell r="F57">
            <v>227.30109999999999</v>
          </cell>
          <cell r="G57">
            <v>107.4693</v>
          </cell>
        </row>
        <row r="58">
          <cell r="D58" t="str">
            <v>E9053</v>
          </cell>
          <cell r="E58" t="str">
            <v>Perfuratriz hidráulica montada em flutuante - 32 kW</v>
          </cell>
          <cell r="F58">
            <v>84.991299999999995</v>
          </cell>
          <cell r="G58">
            <v>55.037999999999997</v>
          </cell>
        </row>
        <row r="59">
          <cell r="D59" t="str">
            <v>E9054</v>
          </cell>
          <cell r="E59" t="str">
            <v>Equipamento sobre forma-trilho para execução e acabamento de pavimento de concreto - 13,40 kW</v>
          </cell>
          <cell r="F59">
            <v>463.07089999999999</v>
          </cell>
          <cell r="G59">
            <v>297.96679999999998</v>
          </cell>
        </row>
        <row r="60">
          <cell r="D60" t="str">
            <v>E9055</v>
          </cell>
          <cell r="E60" t="str">
            <v>Guincho pneumático com capacidade de 2,5 t</v>
          </cell>
          <cell r="F60">
            <v>85.811400000000006</v>
          </cell>
          <cell r="G60">
            <v>58.4773</v>
          </cell>
        </row>
        <row r="61">
          <cell r="D61" t="str">
            <v>E9056</v>
          </cell>
          <cell r="E61" t="str">
            <v>Plataforma autoelevatória de 12 x 24 m com capacidade de 150 t</v>
          </cell>
          <cell r="F61">
            <v>154.0813</v>
          </cell>
          <cell r="G61">
            <v>131.64830000000001</v>
          </cell>
        </row>
        <row r="62">
          <cell r="D62" t="str">
            <v>E9057</v>
          </cell>
          <cell r="E62" t="str">
            <v>Batelão sem propulsão com capacidade de 66 m³</v>
          </cell>
          <cell r="F62">
            <v>60.769500000000001</v>
          </cell>
          <cell r="G62">
            <v>43.924500000000002</v>
          </cell>
        </row>
        <row r="63">
          <cell r="D63" t="str">
            <v>E9058</v>
          </cell>
          <cell r="E63" t="str">
            <v>Plataforma flutuante de 12 x 24 x 1,8 m com capacidade de 150 t</v>
          </cell>
          <cell r="F63">
            <v>55.417900000000003</v>
          </cell>
          <cell r="G63">
            <v>41.961599999999997</v>
          </cell>
        </row>
        <row r="64">
          <cell r="D64" t="str">
            <v>E9059</v>
          </cell>
          <cell r="E64" t="str">
            <v>Plataforma autoelevatória de 12 x 24 m montada na obra com capacidade de 150 t</v>
          </cell>
          <cell r="F64">
            <v>154.0813</v>
          </cell>
          <cell r="G64">
            <v>131.64830000000001</v>
          </cell>
        </row>
        <row r="65">
          <cell r="D65" t="str">
            <v>E9060</v>
          </cell>
          <cell r="E65" t="str">
            <v>Perfuratriz pneumática rotopercussiva montada em flutuante com pressão de 0,70 MPa e capacidade de 2.500 gpm</v>
          </cell>
          <cell r="F65">
            <v>72.608999999999995</v>
          </cell>
          <cell r="G65">
            <v>71.710499999999996</v>
          </cell>
        </row>
        <row r="66">
          <cell r="D66" t="str">
            <v>E9061</v>
          </cell>
          <cell r="E66" t="str">
            <v>Lixadeira/esmerilhadeira elétrica manual angular - 2,2 kW</v>
          </cell>
          <cell r="F66">
            <v>0.34560000000000002</v>
          </cell>
          <cell r="G66">
            <v>0.22420000000000001</v>
          </cell>
        </row>
        <row r="67">
          <cell r="D67" t="str">
            <v>E9062</v>
          </cell>
          <cell r="E67" t="str">
            <v>Soprador de ar quente manual - 1,60 kW</v>
          </cell>
          <cell r="F67">
            <v>1.3835999999999999</v>
          </cell>
          <cell r="G67">
            <v>0.89759999999999995</v>
          </cell>
        </row>
        <row r="68">
          <cell r="D68" t="str">
            <v>E9063</v>
          </cell>
          <cell r="E68" t="str">
            <v>Equipamento de estabilização dinâmica da via - 300 kW</v>
          </cell>
          <cell r="F68">
            <v>3291.4648999999999</v>
          </cell>
          <cell r="G68">
            <v>1841.6690000000001</v>
          </cell>
        </row>
        <row r="69">
          <cell r="D69" t="str">
            <v>E9064</v>
          </cell>
          <cell r="E69" t="str">
            <v>Transportador manual gerica com capacidade de 180 l</v>
          </cell>
          <cell r="F69">
            <v>1.7472000000000001</v>
          </cell>
          <cell r="G69">
            <v>1.1821999999999999</v>
          </cell>
        </row>
        <row r="70">
          <cell r="D70" t="str">
            <v>E9065</v>
          </cell>
          <cell r="E70" t="str">
            <v>Carro controle ferroviário - 186 kW</v>
          </cell>
          <cell r="F70">
            <v>3182.4198999999999</v>
          </cell>
          <cell r="G70">
            <v>1915.8915</v>
          </cell>
        </row>
        <row r="71">
          <cell r="D71" t="str">
            <v>E9066</v>
          </cell>
          <cell r="E71" t="str">
            <v>Grupo gerador - 14 kVA</v>
          </cell>
          <cell r="F71">
            <v>20.421800000000001</v>
          </cell>
          <cell r="G71">
            <v>6.1184000000000003</v>
          </cell>
        </row>
        <row r="72">
          <cell r="D72" t="str">
            <v>E9067</v>
          </cell>
          <cell r="E72" t="str">
            <v>Veículo ferroviário para capina química com capacidade de 12.000 l - 115 kW</v>
          </cell>
          <cell r="F72">
            <v>239.6559</v>
          </cell>
          <cell r="G72">
            <v>125.5277</v>
          </cell>
        </row>
        <row r="73">
          <cell r="D73" t="str">
            <v>E9068</v>
          </cell>
          <cell r="E73" t="str">
            <v>Perfuratriz hidráulica rotopercussiva para CCPH - 123 kW</v>
          </cell>
          <cell r="F73">
            <v>1140.5588</v>
          </cell>
          <cell r="G73">
            <v>592.5421</v>
          </cell>
        </row>
        <row r="74">
          <cell r="D74" t="str">
            <v>E9069</v>
          </cell>
          <cell r="E74" t="str">
            <v>Vibrador de imersão para concreto - 4,10 kW</v>
          </cell>
          <cell r="F74">
            <v>8.8214000000000006</v>
          </cell>
          <cell r="G74">
            <v>0.92649999999999999</v>
          </cell>
        </row>
        <row r="75">
          <cell r="D75" t="str">
            <v>E9070</v>
          </cell>
          <cell r="E75" t="str">
            <v>Ponte rolante com capacidade de 5 t e vão de até 15 m - 10 kW</v>
          </cell>
          <cell r="F75">
            <v>62.272100000000002</v>
          </cell>
          <cell r="G75">
            <v>51.826500000000003</v>
          </cell>
        </row>
        <row r="76">
          <cell r="D76" t="str">
            <v>E9071</v>
          </cell>
          <cell r="E76" t="str">
            <v>Transportador manual carrinho de mão com capacidade de 80 l</v>
          </cell>
          <cell r="F76">
            <v>0.73709999999999998</v>
          </cell>
          <cell r="G76">
            <v>0.49880000000000002</v>
          </cell>
        </row>
        <row r="77">
          <cell r="D77" t="str">
            <v>E9072</v>
          </cell>
          <cell r="E77" t="str">
            <v>Martelo hidráulico vibratório com unidade hidráulica - 486 kW</v>
          </cell>
          <cell r="F77">
            <v>1343.3241</v>
          </cell>
          <cell r="G77">
            <v>567.41669999999999</v>
          </cell>
        </row>
        <row r="78">
          <cell r="D78" t="str">
            <v>E9073</v>
          </cell>
          <cell r="E78" t="str">
            <v>Bomba de concreto rebocável com capacidade de 30 m³/h - 74 kW</v>
          </cell>
          <cell r="F78">
            <v>215.15020000000001</v>
          </cell>
          <cell r="G78">
            <v>90.414199999999994</v>
          </cell>
        </row>
        <row r="79">
          <cell r="D79" t="str">
            <v>E9074</v>
          </cell>
          <cell r="E79" t="str">
            <v>Tanque de estocagem de asfalto com agitadores de 60.000 l</v>
          </cell>
          <cell r="F79">
            <v>247.5849</v>
          </cell>
          <cell r="G79">
            <v>160.61539999999999</v>
          </cell>
        </row>
        <row r="80">
          <cell r="D80" t="str">
            <v>E9075</v>
          </cell>
          <cell r="E80" t="str">
            <v>Trado cavadeira de 12"</v>
          </cell>
          <cell r="F80">
            <v>0.12180000000000001</v>
          </cell>
          <cell r="G80">
            <v>8.2799999999999999E-2</v>
          </cell>
        </row>
        <row r="81">
          <cell r="D81" t="str">
            <v>E9076</v>
          </cell>
          <cell r="E81" t="str">
            <v>Equipamento para pintura eletrostática com cabine dupla de 7,00 kW e estufa de 80.000 kCal</v>
          </cell>
          <cell r="F81">
            <v>47.269199999999998</v>
          </cell>
          <cell r="G81">
            <v>41.621699999999997</v>
          </cell>
        </row>
        <row r="82">
          <cell r="D82" t="str">
            <v>E9077</v>
          </cell>
          <cell r="E82" t="str">
            <v>Perfuratriz de circulação reversa tipo Wirth ou similar com unidade hidráulica (Power Pack) - 273 kW</v>
          </cell>
          <cell r="F82">
            <v>1019.2494</v>
          </cell>
          <cell r="G82">
            <v>500.2509</v>
          </cell>
        </row>
        <row r="83">
          <cell r="D83" t="str">
            <v>E9078</v>
          </cell>
          <cell r="E83" t="str">
            <v>Treliça lançadeira com capacidade de carga de 100 a 120 t e vão máximo de 45 m - 110 kW</v>
          </cell>
          <cell r="F83">
            <v>359.78230000000002</v>
          </cell>
          <cell r="G83">
            <v>261.3057</v>
          </cell>
        </row>
        <row r="84">
          <cell r="D84" t="str">
            <v>E9079</v>
          </cell>
          <cell r="E84" t="str">
            <v>Bomba submersível com capacidade de 360 m³/h - 23 kW</v>
          </cell>
          <cell r="F84">
            <v>37.088099999999997</v>
          </cell>
          <cell r="G84">
            <v>21.394200000000001</v>
          </cell>
        </row>
        <row r="85">
          <cell r="D85" t="str">
            <v>E9080</v>
          </cell>
          <cell r="E85" t="str">
            <v>Carrelone com capacidade máxima de 70 t</v>
          </cell>
          <cell r="F85">
            <v>187.93819999999999</v>
          </cell>
          <cell r="G85">
            <v>142.154</v>
          </cell>
        </row>
        <row r="86">
          <cell r="D86" t="str">
            <v>E9081</v>
          </cell>
          <cell r="E86" t="str">
            <v>Fischietti simples com capacidade de 70 t</v>
          </cell>
          <cell r="F86">
            <v>9.2914999999999992</v>
          </cell>
          <cell r="G86">
            <v>6.6204999999999998</v>
          </cell>
        </row>
        <row r="87">
          <cell r="D87" t="str">
            <v>E9083</v>
          </cell>
          <cell r="E87" t="str">
            <v>Vagão fechado FLT com capacidade de 99 t</v>
          </cell>
          <cell r="F87">
            <v>34.859200000000001</v>
          </cell>
          <cell r="G87">
            <v>27.616</v>
          </cell>
        </row>
        <row r="88">
          <cell r="D88" t="str">
            <v>E9084</v>
          </cell>
          <cell r="E88" t="str">
            <v>Vagão tanque convencional TCT com capacidade de 97 t e 103.000 l</v>
          </cell>
          <cell r="F88">
            <v>50.741799999999998</v>
          </cell>
          <cell r="G88">
            <v>40.198500000000003</v>
          </cell>
        </row>
        <row r="89">
          <cell r="D89" t="str">
            <v>E9085</v>
          </cell>
          <cell r="E89" t="str">
            <v>Vagão gôndola GDE com capacidade de 93,5 t / 29 m³</v>
          </cell>
          <cell r="F89">
            <v>25.577200000000001</v>
          </cell>
          <cell r="G89">
            <v>20.262699999999999</v>
          </cell>
        </row>
        <row r="90">
          <cell r="D90" t="str">
            <v>E9086</v>
          </cell>
          <cell r="E90" t="str">
            <v>Bomba de concreto rebocável com capacidade de 41 m³/h - 74 kW</v>
          </cell>
          <cell r="F90">
            <v>219.6046</v>
          </cell>
          <cell r="G90">
            <v>92.837199999999996</v>
          </cell>
        </row>
        <row r="91">
          <cell r="D91" t="str">
            <v>E9089</v>
          </cell>
          <cell r="E91" t="str">
            <v>Roçadeira costal - 1,40 kW</v>
          </cell>
          <cell r="F91">
            <v>8.7828999999999997</v>
          </cell>
          <cell r="G91">
            <v>0.51500000000000001</v>
          </cell>
        </row>
        <row r="92">
          <cell r="D92" t="str">
            <v>E9093</v>
          </cell>
          <cell r="E92" t="str">
            <v>Veículo leve - 53 kW (sem motorista)</v>
          </cell>
          <cell r="F92">
            <v>35.804299999999998</v>
          </cell>
          <cell r="G92">
            <v>6.6485000000000003</v>
          </cell>
        </row>
        <row r="93">
          <cell r="D93" t="str">
            <v>E9094</v>
          </cell>
          <cell r="E93" t="str">
            <v>Guindaste móvel sobre pneus com 6 eixos com capacidade máxima de 350 t - 450 kW</v>
          </cell>
          <cell r="F93">
            <v>2371.2374</v>
          </cell>
          <cell r="G93">
            <v>1293.0473999999999</v>
          </cell>
        </row>
        <row r="94">
          <cell r="D94" t="str">
            <v>E9095</v>
          </cell>
          <cell r="E94" t="str">
            <v>Guindaste móvel sobre pneus com 8 eixos com capacidade máxima de 500 t - 500 kW</v>
          </cell>
          <cell r="F94">
            <v>3923.4522999999999</v>
          </cell>
          <cell r="G94">
            <v>2165.2599</v>
          </cell>
        </row>
        <row r="95">
          <cell r="D95" t="str">
            <v>E9096</v>
          </cell>
          <cell r="E95" t="str">
            <v>Minicarregadeira de pneus - 45,50 kW</v>
          </cell>
          <cell r="F95">
            <v>173.70869999999999</v>
          </cell>
          <cell r="G95">
            <v>79.077500000000001</v>
          </cell>
        </row>
        <row r="96">
          <cell r="D96" t="str">
            <v>E9101</v>
          </cell>
          <cell r="E96" t="str">
            <v>Removedora de faixas de sinalização viária - 9,69 kW</v>
          </cell>
          <cell r="F96">
            <v>25.989000000000001</v>
          </cell>
          <cell r="G96">
            <v>5.0022000000000002</v>
          </cell>
        </row>
        <row r="97">
          <cell r="D97" t="str">
            <v>E9102</v>
          </cell>
          <cell r="E97" t="str">
            <v>Extrusora para sarjeta de concreto - 10,44 kW</v>
          </cell>
          <cell r="F97">
            <v>50.885300000000001</v>
          </cell>
          <cell r="G97">
            <v>36.905099999999997</v>
          </cell>
        </row>
        <row r="98">
          <cell r="D98" t="str">
            <v>E9103</v>
          </cell>
          <cell r="E98" t="str">
            <v>Extrusora para meio-fio de concreto - 10,44 kW</v>
          </cell>
          <cell r="F98">
            <v>48.267099999999999</v>
          </cell>
          <cell r="G98">
            <v>35.374499999999998</v>
          </cell>
        </row>
        <row r="99">
          <cell r="D99" t="str">
            <v>E9105</v>
          </cell>
          <cell r="E99" t="str">
            <v>Embarcação rebocadora multipropósito com guindaste hidráulico 155 kN.m - 2 x 186 kW</v>
          </cell>
          <cell r="F99">
            <v>736.30769999999995</v>
          </cell>
          <cell r="G99">
            <v>230.1506</v>
          </cell>
        </row>
        <row r="100">
          <cell r="D100" t="str">
            <v>E9106</v>
          </cell>
          <cell r="E100" t="str">
            <v>Balsa de convés com capacidade de 200 t</v>
          </cell>
          <cell r="F100">
            <v>103.074</v>
          </cell>
          <cell r="G100">
            <v>64.552700000000002</v>
          </cell>
        </row>
        <row r="101">
          <cell r="D101" t="str">
            <v>E9107</v>
          </cell>
          <cell r="E101" t="str">
            <v>Compactador manual com soquete vibratório - 2,24 kW</v>
          </cell>
          <cell r="F101">
            <v>8.9789999999999992</v>
          </cell>
          <cell r="G101">
            <v>2.6099000000000001</v>
          </cell>
        </row>
        <row r="102">
          <cell r="D102" t="str">
            <v>E9108</v>
          </cell>
          <cell r="E102" t="str">
            <v>Soldadora de trilho por caldeamento na via - 400 kW</v>
          </cell>
          <cell r="F102">
            <v>855.50599999999997</v>
          </cell>
          <cell r="G102">
            <v>406.38600000000002</v>
          </cell>
        </row>
        <row r="103">
          <cell r="D103" t="str">
            <v>E9110</v>
          </cell>
          <cell r="E103" t="str">
            <v>Escavadeira hidráulica sobre esteiras para rocha com caçamba com capacidade de 1,56 m³ - 118 kW</v>
          </cell>
          <cell r="F103">
            <v>396.10309999999998</v>
          </cell>
          <cell r="G103">
            <v>168.7021</v>
          </cell>
        </row>
        <row r="104">
          <cell r="D104" t="str">
            <v>E9111</v>
          </cell>
          <cell r="E104" t="str">
            <v>Jateador abrasivo úmido com capacidade de 350 kg de abrasivo</v>
          </cell>
          <cell r="F104">
            <v>160.8004</v>
          </cell>
          <cell r="G104">
            <v>98.473299999999995</v>
          </cell>
        </row>
        <row r="105">
          <cell r="D105" t="str">
            <v>E9112</v>
          </cell>
          <cell r="E105" t="str">
            <v>Sinalizador direcional móvel com sistema fotovoltaico de energia e montado em chassi sobre pneus</v>
          </cell>
          <cell r="F105">
            <v>4.4279000000000002</v>
          </cell>
          <cell r="G105">
            <v>3.0034000000000001</v>
          </cell>
        </row>
        <row r="106">
          <cell r="D106" t="str">
            <v>E9113</v>
          </cell>
          <cell r="E106" t="str">
            <v>Painel de Mensagem Variável - PMV móvel, com sistema fotovoltaico de energia e montado em chassi sobre pneus</v>
          </cell>
          <cell r="F106">
            <v>33.588900000000002</v>
          </cell>
          <cell r="G106">
            <v>22.7834</v>
          </cell>
        </row>
        <row r="107">
          <cell r="D107" t="str">
            <v>E9116</v>
          </cell>
          <cell r="E107" t="str">
            <v>Semáforo móvel com 3 lentes e bateria - D = 200 mm</v>
          </cell>
          <cell r="F107">
            <v>1.5909</v>
          </cell>
          <cell r="G107">
            <v>1.0790999999999999</v>
          </cell>
        </row>
        <row r="108">
          <cell r="D108" t="str">
            <v>E9117</v>
          </cell>
          <cell r="E108" t="str">
            <v>Carregadeira de pneus para rocha com capacidade de 2,50 m³ - 105 kW</v>
          </cell>
          <cell r="F108">
            <v>307.58690000000001</v>
          </cell>
          <cell r="G108">
            <v>128.7672</v>
          </cell>
        </row>
        <row r="109">
          <cell r="D109" t="str">
            <v>E9118</v>
          </cell>
          <cell r="E109" t="str">
            <v>Cortadora de pavimento com disco diamantado de 450 a 1.500 mm - 55,40 kW</v>
          </cell>
          <cell r="F109">
            <v>212.1397</v>
          </cell>
          <cell r="G109">
            <v>103.8642</v>
          </cell>
        </row>
        <row r="110">
          <cell r="D110" t="str">
            <v>E9119</v>
          </cell>
          <cell r="E110" t="str">
            <v>Minicarregadeira sobre pneus com valetadeira - 55,40 kW</v>
          </cell>
          <cell r="F110">
            <v>254.61490000000001</v>
          </cell>
          <cell r="G110">
            <v>116.4853</v>
          </cell>
        </row>
        <row r="111">
          <cell r="D111" t="str">
            <v>E9120</v>
          </cell>
          <cell r="E111" t="str">
            <v>Equipamento de cravação sobre esteira para geodreno com haste para profundidade de até 20 m - 258 kW</v>
          </cell>
          <cell r="F111">
            <v>585.22239999999999</v>
          </cell>
          <cell r="G111">
            <v>245.46600000000001</v>
          </cell>
        </row>
        <row r="112">
          <cell r="D112" t="str">
            <v>E9122</v>
          </cell>
          <cell r="E112" t="str">
            <v>Perfuratriz tipo Bottom Feed para coluna de brita - 194 kW</v>
          </cell>
          <cell r="F112">
            <v>1437.6241</v>
          </cell>
          <cell r="G112">
            <v>753.75549999999998</v>
          </cell>
        </row>
        <row r="113">
          <cell r="D113" t="str">
            <v>E9125</v>
          </cell>
          <cell r="E113" t="str">
            <v>Veículo tipo van furgão com capacidade de 1,38 t - 100 kW</v>
          </cell>
          <cell r="F113">
            <v>88.963999999999999</v>
          </cell>
          <cell r="G113">
            <v>50.682200000000002</v>
          </cell>
        </row>
        <row r="114">
          <cell r="D114" t="str">
            <v>E9126</v>
          </cell>
          <cell r="E114" t="str">
            <v>Draga backhoe com capacidade de 7 m³ - 1.000 kW</v>
          </cell>
          <cell r="F114">
            <v>17565.396700000001</v>
          </cell>
          <cell r="G114">
            <v>6225.1187</v>
          </cell>
        </row>
        <row r="115">
          <cell r="D115" t="str">
            <v>E9127</v>
          </cell>
          <cell r="E115" t="str">
            <v>Escavadeira hidráulica com martelo hidráulico de 520 kg - 75 kW</v>
          </cell>
          <cell r="F115">
            <v>322.18079999999998</v>
          </cell>
          <cell r="G115">
            <v>149.88640000000001</v>
          </cell>
        </row>
        <row r="116">
          <cell r="D116" t="str">
            <v>E9128</v>
          </cell>
          <cell r="E116" t="str">
            <v>Veículo leve picape compacta 4 x 2 com cabine dupla com capacidade de 0,65 t - 72 kW</v>
          </cell>
          <cell r="F116">
            <v>69.996499999999997</v>
          </cell>
          <cell r="G116">
            <v>43.423099999999998</v>
          </cell>
        </row>
        <row r="117">
          <cell r="D117" t="str">
            <v>E9129</v>
          </cell>
          <cell r="E117" t="str">
            <v>Veículo leve picape compacta 4 x 2 com cabine dupla com capacidade de 0,65 t - 72 kW (sem motorista)</v>
          </cell>
          <cell r="F117">
            <v>37.882899999999999</v>
          </cell>
          <cell r="G117">
            <v>11.3095</v>
          </cell>
        </row>
        <row r="118">
          <cell r="D118" t="str">
            <v>E9130</v>
          </cell>
          <cell r="E118" t="str">
            <v>Veículo leve picape média 4 x 4 com cabine dupla com capacidade de 1,10 t - 152,25 kW (sem motorista)</v>
          </cell>
          <cell r="F118">
            <v>78.749300000000005</v>
          </cell>
          <cell r="G118">
            <v>23.115300000000001</v>
          </cell>
        </row>
        <row r="119">
          <cell r="D119" t="str">
            <v>E9131</v>
          </cell>
          <cell r="E119" t="str">
            <v>Veículo tipo van furgão com capacidade de 1,38 t - 100 kW (sem motorista)</v>
          </cell>
          <cell r="F119">
            <v>52.179200000000002</v>
          </cell>
          <cell r="G119">
            <v>15.7616</v>
          </cell>
        </row>
        <row r="120">
          <cell r="D120" t="str">
            <v>E9134</v>
          </cell>
          <cell r="E120" t="str">
            <v>Miniônibus com capacidade para 30 passageiros - 120 kW</v>
          </cell>
          <cell r="F120">
            <v>242.98869999999999</v>
          </cell>
          <cell r="G120">
            <v>80.888800000000003</v>
          </cell>
        </row>
        <row r="121">
          <cell r="D121" t="str">
            <v>E9141</v>
          </cell>
          <cell r="E121" t="str">
            <v>Rebarbador hidráulico com bomba manual com capacidade de força de 9.000 kgf</v>
          </cell>
          <cell r="F121">
            <v>14.2408</v>
          </cell>
          <cell r="G121">
            <v>9.4461999999999993</v>
          </cell>
        </row>
        <row r="122">
          <cell r="D122" t="str">
            <v>E9144</v>
          </cell>
          <cell r="E122" t="str">
            <v>Pórtico metálico rolante com talha com capacidade de 5 t - 5,6 kW</v>
          </cell>
          <cell r="F122">
            <v>55.758200000000002</v>
          </cell>
          <cell r="G122">
            <v>47.337499999999999</v>
          </cell>
        </row>
        <row r="123">
          <cell r="D123" t="str">
            <v>E9148</v>
          </cell>
          <cell r="E123" t="str">
            <v>Macaco de protensão de fios com bomba - 3,72 kW</v>
          </cell>
          <cell r="F123">
            <v>57.545699999999997</v>
          </cell>
          <cell r="G123">
            <v>51.237400000000001</v>
          </cell>
        </row>
        <row r="124">
          <cell r="D124" t="str">
            <v>E9149</v>
          </cell>
          <cell r="E124" t="str">
            <v>Máquina de aplicação e extração de grampo elástico tipo Pandrol - 6,70 kW</v>
          </cell>
          <cell r="F124">
            <v>58.411999999999999</v>
          </cell>
          <cell r="G124">
            <v>26.9132</v>
          </cell>
        </row>
        <row r="125">
          <cell r="D125" t="str">
            <v>E9151</v>
          </cell>
          <cell r="E125" t="str">
            <v>Britador de mandíbulas móvel sobre esteiras, sem peneira, com capacidade de 140 m³/h - 170 kW</v>
          </cell>
          <cell r="F125">
            <v>571.19489999999996</v>
          </cell>
          <cell r="G125">
            <v>253.68989999999999</v>
          </cell>
        </row>
        <row r="126">
          <cell r="D126" t="str">
            <v>E9152</v>
          </cell>
          <cell r="E126" t="str">
            <v>Ferramenta de fixação à pólvora de ação direta</v>
          </cell>
          <cell r="F126">
            <v>0.2273</v>
          </cell>
          <cell r="G126">
            <v>0.12820000000000001</v>
          </cell>
        </row>
        <row r="127">
          <cell r="D127" t="str">
            <v>E9153</v>
          </cell>
          <cell r="E127" t="str">
            <v>Ferramenta de fixação à pólvora e sistema à pistão</v>
          </cell>
          <cell r="F127">
            <v>0.2021</v>
          </cell>
          <cell r="G127">
            <v>0.114</v>
          </cell>
        </row>
        <row r="128">
          <cell r="D128" t="str">
            <v>E9154</v>
          </cell>
          <cell r="E128" t="str">
            <v>Equipamento para selagem com material asfáltico rebocável com capacidade de 370 l - 35 kW</v>
          </cell>
          <cell r="F128">
            <v>178.64779999999999</v>
          </cell>
          <cell r="G128">
            <v>123.2503</v>
          </cell>
        </row>
        <row r="129">
          <cell r="D129" t="str">
            <v>E9155</v>
          </cell>
          <cell r="E129" t="str">
            <v>Caldeira de asfalto rebocável com capacidade de 600 l - 5,20 kW</v>
          </cell>
          <cell r="F129">
            <v>36.976999999999997</v>
          </cell>
          <cell r="G129">
            <v>25.672899999999998</v>
          </cell>
        </row>
        <row r="130">
          <cell r="D130" t="str">
            <v>E9156</v>
          </cell>
          <cell r="E130" t="str">
            <v>Soprador de ar costal - 2,6 kW</v>
          </cell>
          <cell r="F130">
            <v>5.5247999999999999</v>
          </cell>
          <cell r="G130">
            <v>0.47849999999999998</v>
          </cell>
        </row>
        <row r="131">
          <cell r="D131" t="str">
            <v>E9157</v>
          </cell>
          <cell r="E131" t="str">
            <v>Locomotiva diesel-elétrica CC - bitola métrica - 2.237 kW</v>
          </cell>
          <cell r="F131">
            <v>1887.9881</v>
          </cell>
          <cell r="G131">
            <v>318.00740000000002</v>
          </cell>
        </row>
        <row r="132">
          <cell r="D132" t="str">
            <v>E9158</v>
          </cell>
          <cell r="E132" t="str">
            <v>Locomotiva diesel-elétrica CC - bitola larga - 2.237 kW</v>
          </cell>
          <cell r="F132">
            <v>1908.3252</v>
          </cell>
          <cell r="G132">
            <v>330.52879999999999</v>
          </cell>
        </row>
        <row r="133">
          <cell r="D133" t="str">
            <v>E9159</v>
          </cell>
          <cell r="E133" t="str">
            <v>Vagão plataforma PNE com capacidade de 82 t - bitola métrica</v>
          </cell>
          <cell r="F133">
            <v>30.362500000000001</v>
          </cell>
          <cell r="G133">
            <v>24.053699999999999</v>
          </cell>
        </row>
        <row r="134">
          <cell r="D134" t="str">
            <v>E9160</v>
          </cell>
          <cell r="E134" t="str">
            <v>Vagão plataforma PNT com capacidade de 98 t - bitola larga</v>
          </cell>
          <cell r="F134">
            <v>39.603400000000001</v>
          </cell>
          <cell r="G134">
            <v>31.374500000000001</v>
          </cell>
        </row>
        <row r="135">
          <cell r="D135" t="str">
            <v>E9161</v>
          </cell>
          <cell r="E135" t="str">
            <v>Vagão fechado com porta para carga e descarga de paletes FLD com capacidade de 64 t - bitola métrica</v>
          </cell>
          <cell r="F135">
            <v>30.115100000000002</v>
          </cell>
          <cell r="G135">
            <v>23.857700000000001</v>
          </cell>
        </row>
        <row r="136">
          <cell r="D136" t="str">
            <v>E9162</v>
          </cell>
          <cell r="E136" t="str">
            <v>Vagão fechado com porta para carga e descarga de paletes FLT com capacidade de 99 t - bitola larga</v>
          </cell>
          <cell r="F136">
            <v>34.859200000000001</v>
          </cell>
          <cell r="G136">
            <v>27.616</v>
          </cell>
        </row>
        <row r="137">
          <cell r="D137" t="str">
            <v>E9163</v>
          </cell>
          <cell r="E137" t="str">
            <v>Vagão hopper aberto com descarga automática HNE com capacidade de 45 m³ - bitola métrica</v>
          </cell>
          <cell r="F137">
            <v>36.303199999999997</v>
          </cell>
          <cell r="G137">
            <v>28.76</v>
          </cell>
        </row>
        <row r="138">
          <cell r="D138" t="str">
            <v>E9164</v>
          </cell>
          <cell r="E138" t="str">
            <v>Vagão hopper aberto com descarga automática HNT com capacidade de 63 m³ - bitola larga</v>
          </cell>
          <cell r="F138">
            <v>46.65</v>
          </cell>
          <cell r="G138">
            <v>36.956899999999997</v>
          </cell>
        </row>
        <row r="139">
          <cell r="D139" t="str">
            <v>E9167</v>
          </cell>
          <cell r="E139" t="str">
            <v>Equipamento para carga e descarga de TLS de até 250 m - 90 kW</v>
          </cell>
          <cell r="F139">
            <v>246.0771</v>
          </cell>
          <cell r="G139">
            <v>133.51609999999999</v>
          </cell>
        </row>
        <row r="140">
          <cell r="D140" t="str">
            <v>E9168</v>
          </cell>
          <cell r="E140" t="str">
            <v>Carregadeira de pneus com implemento de garfo - 195 kW</v>
          </cell>
          <cell r="F140">
            <v>401.22370000000001</v>
          </cell>
          <cell r="G140">
            <v>192.0728</v>
          </cell>
        </row>
        <row r="141">
          <cell r="D141" t="str">
            <v>E9172</v>
          </cell>
          <cell r="E141" t="str">
            <v>Equipamento distribuidor de fios para fábrica de dormentes - 2,50 kW</v>
          </cell>
          <cell r="F141">
            <v>97.345200000000006</v>
          </cell>
          <cell r="G141">
            <v>67.595799999999997</v>
          </cell>
        </row>
        <row r="142">
          <cell r="D142" t="str">
            <v>E9173</v>
          </cell>
          <cell r="E142" t="str">
            <v>Bancos de ancoragem passiva e ativa para protensão de fios com capacidade de 200 tf</v>
          </cell>
          <cell r="F142">
            <v>36.189700000000002</v>
          </cell>
          <cell r="G142">
            <v>20.513000000000002</v>
          </cell>
        </row>
        <row r="143">
          <cell r="D143" t="str">
            <v>E9174</v>
          </cell>
          <cell r="E143" t="str">
            <v>Aferidor para protensão de fios com capacidade de 3 a 6 t</v>
          </cell>
          <cell r="F143">
            <v>2.3449</v>
          </cell>
          <cell r="G143">
            <v>1.6052</v>
          </cell>
        </row>
        <row r="144">
          <cell r="D144" t="str">
            <v>E9175</v>
          </cell>
          <cell r="E144" t="str">
            <v>Equipamento para concretagem de fôrmas de dormentes com silo de 1,5 m³ - 9 kW</v>
          </cell>
          <cell r="F144">
            <v>109.039</v>
          </cell>
          <cell r="G144">
            <v>73.020700000000005</v>
          </cell>
        </row>
        <row r="145">
          <cell r="D145" t="str">
            <v>E9176</v>
          </cell>
          <cell r="E145" t="str">
            <v>Sistema de desprotensão com capacidade de 150 t - 3,72 kW</v>
          </cell>
          <cell r="F145">
            <v>95.586600000000004</v>
          </cell>
          <cell r="G145">
            <v>72.799700000000001</v>
          </cell>
        </row>
        <row r="146">
          <cell r="D146" t="str">
            <v>E9177</v>
          </cell>
          <cell r="E146" t="str">
            <v>Pórtico metálico rolante com talha com capacidade de 5 t e pinça mecânica dupla para elevação de até 4 dormentes - 5,60 kW</v>
          </cell>
          <cell r="F146">
            <v>46.748199999999997</v>
          </cell>
          <cell r="G146">
            <v>41.1282</v>
          </cell>
        </row>
        <row r="147">
          <cell r="D147" t="str">
            <v>E9178</v>
          </cell>
          <cell r="E147" t="str">
            <v>Estação viradora de dormentes com esteira de 6 m - 7,70 kW</v>
          </cell>
          <cell r="F147">
            <v>104.4265</v>
          </cell>
          <cell r="G147">
            <v>69.014899999999997</v>
          </cell>
        </row>
        <row r="148">
          <cell r="D148" t="str">
            <v>E9179</v>
          </cell>
          <cell r="E148" t="str">
            <v>Pórtico metálico com talha e pinça para seleção de dormentes com capacidade de 1 t - 1,10 kW</v>
          </cell>
          <cell r="F148">
            <v>42.2241</v>
          </cell>
          <cell r="G148">
            <v>38.010399999999997</v>
          </cell>
        </row>
        <row r="149">
          <cell r="D149" t="str">
            <v>E9180</v>
          </cell>
          <cell r="E149" t="str">
            <v>Cesto para transporte aéreo de concreto com capacidade de 1,5 m³</v>
          </cell>
          <cell r="F149">
            <v>4.3479999999999999</v>
          </cell>
          <cell r="G149">
            <v>2.7690999999999999</v>
          </cell>
        </row>
        <row r="150">
          <cell r="D150" t="str">
            <v>E9181</v>
          </cell>
          <cell r="E150" t="str">
            <v>Equipamento desbobinador de fios de protensão móvel</v>
          </cell>
          <cell r="F150">
            <v>19.514199999999999</v>
          </cell>
          <cell r="G150">
            <v>11.061</v>
          </cell>
        </row>
        <row r="151">
          <cell r="D151" t="str">
            <v>E9182</v>
          </cell>
          <cell r="E151" t="str">
            <v>Central de concreto com capacidade de 20 m³/h - dosadora e misturadora</v>
          </cell>
          <cell r="F151">
            <v>340.89690000000002</v>
          </cell>
          <cell r="G151">
            <v>214.8339</v>
          </cell>
        </row>
        <row r="152">
          <cell r="D152" t="str">
            <v>E9183</v>
          </cell>
          <cell r="E152" t="str">
            <v>Vagonete para transporte de até 16 dormentes</v>
          </cell>
          <cell r="F152">
            <v>1.6519999999999999</v>
          </cell>
          <cell r="G152">
            <v>1.3087</v>
          </cell>
        </row>
        <row r="153">
          <cell r="D153" t="str">
            <v>E9184</v>
          </cell>
          <cell r="E153" t="str">
            <v>Pista de apoio para fôrmas metálicas para dormentes de concreto - 4 cavidades - C = 127,90 m</v>
          </cell>
          <cell r="F153">
            <v>16.2591</v>
          </cell>
          <cell r="G153">
            <v>10.046200000000001</v>
          </cell>
        </row>
        <row r="154">
          <cell r="D154" t="str">
            <v>E9185</v>
          </cell>
          <cell r="E154" t="str">
            <v>Fôrma metálica para dormentes de concreto de bitola larga ou mista - 4 cavidades</v>
          </cell>
          <cell r="F154">
            <v>1.1032999999999999</v>
          </cell>
          <cell r="G154">
            <v>0.68169999999999997</v>
          </cell>
        </row>
        <row r="155">
          <cell r="D155" t="str">
            <v>E9186</v>
          </cell>
          <cell r="E155" t="str">
            <v>Fôrma metálica para dormentes de concreto de bitola métrica - 4 cavidades</v>
          </cell>
          <cell r="F155">
            <v>0.92010000000000003</v>
          </cell>
          <cell r="G155">
            <v>0.56850000000000001</v>
          </cell>
        </row>
        <row r="156">
          <cell r="D156" t="str">
            <v>E9200</v>
          </cell>
          <cell r="E156" t="str">
            <v>Carregadeira de pneus para rocha com capacidade de 2,50 m³ - 105 kW com periculosidade</v>
          </cell>
          <cell r="F156">
            <v>316.20060000000001</v>
          </cell>
          <cell r="G156">
            <v>137.3809</v>
          </cell>
        </row>
        <row r="157">
          <cell r="D157" t="str">
            <v>E9203</v>
          </cell>
          <cell r="E157" t="str">
            <v>Escavadeira hidráulica com martelo hidráulico de 1.700 kg - 103 kW com periculosidade</v>
          </cell>
          <cell r="F157">
            <v>679.36180000000002</v>
          </cell>
          <cell r="G157">
            <v>318.13690000000003</v>
          </cell>
        </row>
        <row r="158">
          <cell r="D158" t="str">
            <v>E9204</v>
          </cell>
          <cell r="E158" t="str">
            <v>Perfuratriz sobre esteiras - 145 kW com periculosidade</v>
          </cell>
          <cell r="F158">
            <v>518.83709999999996</v>
          </cell>
          <cell r="G158">
            <v>243.85640000000001</v>
          </cell>
        </row>
        <row r="159">
          <cell r="D159" t="str">
            <v>E9205</v>
          </cell>
          <cell r="E159" t="str">
            <v>Equipamento de corte a plasma CNC - 12.000 x 5.500 mm - 19,5 kW</v>
          </cell>
          <cell r="F159">
            <v>166.44290000000001</v>
          </cell>
          <cell r="G159">
            <v>103.4401</v>
          </cell>
        </row>
        <row r="160">
          <cell r="D160" t="str">
            <v>E9207</v>
          </cell>
          <cell r="E160" t="str">
            <v>Máquina de solda elétrica retificadora 425 A - 18,70 kW</v>
          </cell>
          <cell r="F160">
            <v>2.4441999999999999</v>
          </cell>
          <cell r="G160">
            <v>1.3096000000000001</v>
          </cell>
        </row>
        <row r="161">
          <cell r="D161" t="str">
            <v>E9209</v>
          </cell>
          <cell r="E161" t="str">
            <v>Martelete perfurador/rompedor a ar comprimido de 25 kg para rocha, com insalubridade, com capacidade de 2.040 gpm</v>
          </cell>
          <cell r="F161">
            <v>42.728200000000001</v>
          </cell>
          <cell r="G161">
            <v>39.922800000000002</v>
          </cell>
        </row>
        <row r="162">
          <cell r="D162" t="str">
            <v>E9213</v>
          </cell>
          <cell r="E162" t="str">
            <v>Jumbo eletro-hidráulico com 3 braços - 155 kW/237 kW com periculosidade</v>
          </cell>
          <cell r="F162">
            <v>2311.4099000000001</v>
          </cell>
          <cell r="G162">
            <v>1122.0289</v>
          </cell>
        </row>
        <row r="163">
          <cell r="D163" t="str">
            <v>E9220</v>
          </cell>
          <cell r="E163" t="str">
            <v>Ônibus rodoviário com capacidade para 50 passageiros - 280 kW</v>
          </cell>
          <cell r="F163">
            <v>519.30949999999996</v>
          </cell>
          <cell r="G163">
            <v>141.66319999999999</v>
          </cell>
        </row>
        <row r="164">
          <cell r="D164" t="str">
            <v>E9231</v>
          </cell>
          <cell r="E164" t="str">
            <v>Maçarico lança-chamas a gás liquefeito de petróleo (GLP)</v>
          </cell>
          <cell r="F164">
            <v>2.4299999999999999E-2</v>
          </cell>
          <cell r="G164">
            <v>1.2999999999999999E-2</v>
          </cell>
        </row>
        <row r="165">
          <cell r="D165" t="str">
            <v>E9239</v>
          </cell>
          <cell r="E165" t="str">
            <v>Miniônibus com capacidade para 30 passageiros - 120 kW (sem motorista)</v>
          </cell>
          <cell r="F165">
            <v>208.1437</v>
          </cell>
          <cell r="G165">
            <v>46.043799999999997</v>
          </cell>
        </row>
        <row r="166">
          <cell r="D166" t="str">
            <v>E9240</v>
          </cell>
          <cell r="E166" t="str">
            <v>Ônibus com capacidade para 46 passageiros - 153 kW (sem motorista)</v>
          </cell>
          <cell r="F166">
            <v>301.1986</v>
          </cell>
          <cell r="G166">
            <v>77.067400000000006</v>
          </cell>
        </row>
        <row r="167">
          <cell r="D167" t="str">
            <v>E9242</v>
          </cell>
          <cell r="E167" t="str">
            <v>Estação transmissora de superfície para televisionamento</v>
          </cell>
          <cell r="F167">
            <v>1.9649000000000001</v>
          </cell>
          <cell r="G167">
            <v>1.3683000000000001</v>
          </cell>
        </row>
        <row r="168">
          <cell r="D168" t="str">
            <v>E9243</v>
          </cell>
          <cell r="E168" t="str">
            <v>Câmara hiperbárica com filtro, serpentina e reservatório de ar para mergulho raso - D = 1,80 m e H = 2,22 m</v>
          </cell>
          <cell r="F168">
            <v>100.4348</v>
          </cell>
          <cell r="G168">
            <v>83.630700000000004</v>
          </cell>
        </row>
        <row r="169">
          <cell r="D169" t="str">
            <v>E9244</v>
          </cell>
          <cell r="E169" t="str">
            <v>Estação transmissora de superfície para comunicação sem fio</v>
          </cell>
          <cell r="F169">
            <v>4.7427999999999999</v>
          </cell>
          <cell r="G169">
            <v>3.3028</v>
          </cell>
        </row>
        <row r="170">
          <cell r="D170" t="str">
            <v>E9245</v>
          </cell>
          <cell r="E170" t="str">
            <v>Estação transmissora de superfície para comunicação com fio</v>
          </cell>
          <cell r="F170">
            <v>0.79490000000000005</v>
          </cell>
          <cell r="G170">
            <v>0.55349999999999999</v>
          </cell>
        </row>
        <row r="171">
          <cell r="D171" t="str">
            <v>E9246</v>
          </cell>
          <cell r="E171" t="str">
            <v>Painel de controle de ar com manômetros e pneufatômetros</v>
          </cell>
          <cell r="F171">
            <v>1.5255000000000001</v>
          </cell>
          <cell r="G171">
            <v>1.0623</v>
          </cell>
        </row>
        <row r="172">
          <cell r="D172" t="str">
            <v>E9247</v>
          </cell>
          <cell r="E172" t="str">
            <v>Sistema de Sino aberto (sinete) para mergulho até 50 m - 33,50 kW</v>
          </cell>
          <cell r="F172">
            <v>135.24870000000001</v>
          </cell>
          <cell r="G172">
            <v>101.6754</v>
          </cell>
        </row>
        <row r="173">
          <cell r="D173" t="str">
            <v>E9248</v>
          </cell>
          <cell r="E173" t="str">
            <v>Sistema de ar comprimido para mergulho até 30 m com pressão de trabalho de 1,4 MPa - 7,46 kW</v>
          </cell>
          <cell r="F173">
            <v>16.1526</v>
          </cell>
          <cell r="G173">
            <v>5.2815000000000003</v>
          </cell>
        </row>
        <row r="174">
          <cell r="D174" t="str">
            <v>E9249</v>
          </cell>
          <cell r="E174" t="str">
            <v>Sistema de ar comprimido para mergulho até 50 m com pressão de trabalho de 1,7 MPa - 16,18 kW</v>
          </cell>
          <cell r="F174">
            <v>28.735099999999999</v>
          </cell>
          <cell r="G174">
            <v>7.9794</v>
          </cell>
        </row>
        <row r="175">
          <cell r="D175" t="str">
            <v>E9251</v>
          </cell>
          <cell r="E175" t="str">
            <v>Fonte de plasma para corte manual - 65A - 15 kW</v>
          </cell>
          <cell r="F175">
            <v>9.3745999999999992</v>
          </cell>
          <cell r="G175">
            <v>5.0228999999999999</v>
          </cell>
        </row>
        <row r="176">
          <cell r="D176" t="str">
            <v>E9252</v>
          </cell>
          <cell r="E176" t="str">
            <v>Serra de esquadria com braço telescópico - D = 250 mm (10") - 1,80 kW</v>
          </cell>
          <cell r="F176">
            <v>0.58720000000000006</v>
          </cell>
          <cell r="G176">
            <v>0.40200000000000002</v>
          </cell>
        </row>
        <row r="177">
          <cell r="D177" t="str">
            <v>E9253</v>
          </cell>
          <cell r="E177" t="str">
            <v>Rebordeadeira diâmetro máximo 3,00 m - 4,85 kW</v>
          </cell>
          <cell r="F177">
            <v>6.8085000000000004</v>
          </cell>
          <cell r="G177">
            <v>4.2173999999999996</v>
          </cell>
        </row>
        <row r="178">
          <cell r="D178" t="str">
            <v>E9254</v>
          </cell>
          <cell r="E178" t="str">
            <v>Dobradeira viradeira manual comprimento máximo de dobra de até 2.000 mm</v>
          </cell>
          <cell r="F178">
            <v>1.7430000000000001</v>
          </cell>
          <cell r="G178">
            <v>1.0797000000000001</v>
          </cell>
        </row>
        <row r="179">
          <cell r="D179" t="str">
            <v>E9255</v>
          </cell>
          <cell r="E179" t="str">
            <v>Fonte de plasma para corte manual - 45A - 10 kW</v>
          </cell>
          <cell r="F179">
            <v>6.2054999999999998</v>
          </cell>
          <cell r="G179">
            <v>3.3249</v>
          </cell>
        </row>
        <row r="180">
          <cell r="D180" t="str">
            <v>E9256</v>
          </cell>
          <cell r="E180" t="str">
            <v>Equipamento para pintura com cal rebocável com dois bicos aplicadores e capacidade de 2.200 l</v>
          </cell>
          <cell r="F180">
            <v>44.527299999999997</v>
          </cell>
          <cell r="G180">
            <v>37.295200000000001</v>
          </cell>
        </row>
        <row r="181">
          <cell r="D181" t="str">
            <v>E9258</v>
          </cell>
          <cell r="E181" t="str">
            <v>Balsa de convés com capacidade de 600 t</v>
          </cell>
          <cell r="F181">
            <v>246.80410000000001</v>
          </cell>
          <cell r="G181">
            <v>132.68719999999999</v>
          </cell>
        </row>
        <row r="182">
          <cell r="D182" t="str">
            <v>E9259</v>
          </cell>
          <cell r="E182" t="str">
            <v>Ventilador centrífugo média pressão com capacidade de 38 m³/min - 2,21 kW</v>
          </cell>
          <cell r="F182">
            <v>2.8751000000000002</v>
          </cell>
          <cell r="G182">
            <v>1.8513999999999999</v>
          </cell>
        </row>
        <row r="183">
          <cell r="D183" t="str">
            <v>E9260</v>
          </cell>
          <cell r="E183" t="str">
            <v>Detector de gases com bomba elétrica para espaço confinado</v>
          </cell>
          <cell r="F183">
            <v>0.69410000000000005</v>
          </cell>
          <cell r="G183">
            <v>0.46039999999999998</v>
          </cell>
        </row>
        <row r="184">
          <cell r="D184" t="str">
            <v>E9261</v>
          </cell>
          <cell r="E184" t="str">
            <v>Equipamento de pintura com pistola airless - 0,90 kW</v>
          </cell>
          <cell r="F184">
            <v>0.70509999999999995</v>
          </cell>
          <cell r="G184">
            <v>0.4713</v>
          </cell>
        </row>
        <row r="185">
          <cell r="D185" t="str">
            <v>E9262</v>
          </cell>
          <cell r="E185" t="str">
            <v>Escova rotativa com cerdas de aço para tratamento de superfície - 0,91 kW</v>
          </cell>
          <cell r="F185">
            <v>33.658000000000001</v>
          </cell>
          <cell r="G185">
            <v>31.9054</v>
          </cell>
        </row>
        <row r="186">
          <cell r="D186" t="str">
            <v>E9263</v>
          </cell>
          <cell r="E186" t="str">
            <v>Tripé com guincho para espaço confinado</v>
          </cell>
          <cell r="F186">
            <v>1.7121999999999999</v>
          </cell>
          <cell r="G186">
            <v>1.0577000000000001</v>
          </cell>
        </row>
        <row r="187">
          <cell r="D187" t="str">
            <v>E9264</v>
          </cell>
          <cell r="E187" t="str">
            <v>Respirador purificador de ar motorizado</v>
          </cell>
          <cell r="F187">
            <v>1.2977000000000001</v>
          </cell>
          <cell r="G187">
            <v>0.86080000000000001</v>
          </cell>
        </row>
        <row r="188">
          <cell r="D188" t="str">
            <v>E9265</v>
          </cell>
          <cell r="E188" t="str">
            <v>Respirador de adução de ar tipo linha de ar comprimido para jateamento</v>
          </cell>
          <cell r="F188">
            <v>2.6492</v>
          </cell>
          <cell r="G188">
            <v>1.7573000000000001</v>
          </cell>
        </row>
        <row r="189">
          <cell r="D189" t="str">
            <v>E9267</v>
          </cell>
          <cell r="E189" t="str">
            <v>Exaustor centrífugo alta pressão com capacidade de 35 m³/min - 1,47 kW</v>
          </cell>
          <cell r="F189">
            <v>1.1076999999999999</v>
          </cell>
          <cell r="G189">
            <v>0.71330000000000005</v>
          </cell>
        </row>
        <row r="190">
          <cell r="D190" t="str">
            <v>E9501</v>
          </cell>
          <cell r="E190" t="str">
            <v>Ventilador axial para ventilação forçada com velocidade de saída de 32,8 m/s - D = 1.000 mm - 30 kW</v>
          </cell>
          <cell r="F190">
            <v>77.251099999999994</v>
          </cell>
          <cell r="G190">
            <v>49.744900000000001</v>
          </cell>
        </row>
        <row r="191">
          <cell r="D191" t="str">
            <v>E9502</v>
          </cell>
          <cell r="E191" t="str">
            <v>Bate-estaca de gravidade para 6 t - 119 kW</v>
          </cell>
          <cell r="F191">
            <v>362.15429999999998</v>
          </cell>
          <cell r="G191">
            <v>184.88740000000001</v>
          </cell>
        </row>
        <row r="192">
          <cell r="D192" t="str">
            <v>E9503</v>
          </cell>
          <cell r="E192" t="str">
            <v>Guilhotina hidráulica 16 x 6.100 mm - 30 kW</v>
          </cell>
          <cell r="F192">
            <v>150.96299999999999</v>
          </cell>
          <cell r="G192">
            <v>104.42149999999999</v>
          </cell>
        </row>
        <row r="193">
          <cell r="D193" t="str">
            <v>E9505</v>
          </cell>
          <cell r="E193" t="str">
            <v>Prensa dobradeira capacidade 320 t - comprimento até 3.100 mm - 30 kW</v>
          </cell>
          <cell r="F193">
            <v>114.20050000000001</v>
          </cell>
          <cell r="G193">
            <v>81.649699999999996</v>
          </cell>
        </row>
        <row r="194">
          <cell r="D194" t="str">
            <v>E9507</v>
          </cell>
          <cell r="E194" t="str">
            <v>Plotadora de recorte com computador e programa computacional</v>
          </cell>
          <cell r="F194">
            <v>25.7379</v>
          </cell>
          <cell r="G194">
            <v>16.225300000000001</v>
          </cell>
        </row>
        <row r="195">
          <cell r="D195" t="str">
            <v>E9510</v>
          </cell>
          <cell r="E195" t="str">
            <v>Ventilador centrífugo baixa pressão com capacidade de 58 m³/min - 3,68 kW</v>
          </cell>
          <cell r="F195">
            <v>2.4558</v>
          </cell>
          <cell r="G195">
            <v>1.5813999999999999</v>
          </cell>
        </row>
        <row r="196">
          <cell r="D196" t="str">
            <v>E9511</v>
          </cell>
          <cell r="E196" t="str">
            <v>Carregadeira de pneus com capacidade de 3,40 m³ - 195 kW</v>
          </cell>
          <cell r="F196">
            <v>521.62080000000003</v>
          </cell>
          <cell r="G196">
            <v>258.2457</v>
          </cell>
        </row>
        <row r="197">
          <cell r="D197" t="str">
            <v>E9512</v>
          </cell>
          <cell r="E197" t="str">
            <v>Veículo leve - 53 kW</v>
          </cell>
          <cell r="F197">
            <v>67.917900000000003</v>
          </cell>
          <cell r="G197">
            <v>38.762099999999997</v>
          </cell>
        </row>
        <row r="198">
          <cell r="D198" t="str">
            <v>E9513</v>
          </cell>
          <cell r="E198" t="str">
            <v>Compressor de ar portátil de 160,46 l/s (340 PCM) - 81 kW</v>
          </cell>
          <cell r="F198">
            <v>127.05070000000001</v>
          </cell>
          <cell r="G198">
            <v>30.673999999999999</v>
          </cell>
        </row>
        <row r="199">
          <cell r="D199" t="str">
            <v>E9514</v>
          </cell>
          <cell r="E199" t="str">
            <v>Distribuidor de agregados sobre pneus autopropelido - 130 kW</v>
          </cell>
          <cell r="F199">
            <v>370.21080000000001</v>
          </cell>
          <cell r="G199">
            <v>154.68809999999999</v>
          </cell>
        </row>
        <row r="200">
          <cell r="D200" t="str">
            <v>E9515</v>
          </cell>
          <cell r="E200" t="str">
            <v>Escavadeira hidráulica sobre esteiras com caçamba com capacidade de 1,56 m³ - 118 kW</v>
          </cell>
          <cell r="F200">
            <v>330.98590000000002</v>
          </cell>
          <cell r="G200">
            <v>154.21019999999999</v>
          </cell>
        </row>
        <row r="201">
          <cell r="D201" t="str">
            <v>E9516</v>
          </cell>
          <cell r="E201" t="str">
            <v>Perfuratriz hidráulica sobre esteiras - 283 kW</v>
          </cell>
          <cell r="F201">
            <v>1618.5972999999999</v>
          </cell>
          <cell r="G201">
            <v>828.1345</v>
          </cell>
        </row>
        <row r="202">
          <cell r="D202" t="str">
            <v>E9518</v>
          </cell>
          <cell r="E202" t="str">
            <v>Grade de 24 discos rebocável de D = 60 cm (24")</v>
          </cell>
          <cell r="F202">
            <v>5.0632000000000001</v>
          </cell>
          <cell r="G202">
            <v>3.5259</v>
          </cell>
        </row>
        <row r="203">
          <cell r="D203" t="str">
            <v>E9519</v>
          </cell>
          <cell r="E203" t="str">
            <v>Betoneira com motor a gasolina com capacidade de 600 l - 10 kW</v>
          </cell>
          <cell r="F203">
            <v>58.664900000000003</v>
          </cell>
          <cell r="G203">
            <v>35.897799999999997</v>
          </cell>
        </row>
        <row r="204">
          <cell r="D204" t="str">
            <v>E9521</v>
          </cell>
          <cell r="E204" t="str">
            <v>Grupo gerador - 3,2 kVA</v>
          </cell>
          <cell r="F204">
            <v>4.8788</v>
          </cell>
          <cell r="G204">
            <v>0.37990000000000002</v>
          </cell>
        </row>
        <row r="205">
          <cell r="D205" t="str">
            <v>E9522</v>
          </cell>
          <cell r="E205" t="str">
            <v>Caldeira de asfalto rebocável com capacidade de 1.500 l - 6,5 kW</v>
          </cell>
          <cell r="F205">
            <v>51.077599999999997</v>
          </cell>
          <cell r="G205">
            <v>35.846600000000002</v>
          </cell>
        </row>
        <row r="206">
          <cell r="D206" t="str">
            <v>E9523</v>
          </cell>
          <cell r="E206" t="str">
            <v>Motoscraper - 304 kW</v>
          </cell>
          <cell r="F206">
            <v>1086.0637999999999</v>
          </cell>
          <cell r="G206">
            <v>467.61680000000001</v>
          </cell>
        </row>
        <row r="207">
          <cell r="D207" t="str">
            <v>E9524</v>
          </cell>
          <cell r="E207" t="str">
            <v>Motoniveladora - 93 kW</v>
          </cell>
          <cell r="F207">
            <v>340.6087</v>
          </cell>
          <cell r="G207">
            <v>150.953</v>
          </cell>
        </row>
        <row r="208">
          <cell r="D208" t="str">
            <v>E9525</v>
          </cell>
          <cell r="E208" t="str">
            <v>Ponte rolante com capacidade de 15 t e vão de até 15 m - 20 kW</v>
          </cell>
          <cell r="F208">
            <v>382.77429999999998</v>
          </cell>
          <cell r="G208">
            <v>281.61270000000002</v>
          </cell>
        </row>
        <row r="209">
          <cell r="D209" t="str">
            <v>E9526</v>
          </cell>
          <cell r="E209" t="str">
            <v xml:space="preserve">Retroescavadeira de pneus - capacidade da caçamba da pá-carregadeira de 0,76 m³ e da retroescavadeira de 0,29 m³ - 58 kW </v>
          </cell>
          <cell r="F209">
            <v>155.25370000000001</v>
          </cell>
          <cell r="G209">
            <v>80.4054</v>
          </cell>
        </row>
        <row r="210">
          <cell r="D210" t="str">
            <v>E9527</v>
          </cell>
          <cell r="E210" t="str">
            <v>Martelete perfurador/rompedor a ar comprimido de 25 kg para rocha com capacidade de 2.040 gpm</v>
          </cell>
          <cell r="F210">
            <v>34.712200000000003</v>
          </cell>
          <cell r="G210">
            <v>31.9068</v>
          </cell>
        </row>
        <row r="211">
          <cell r="D211" t="str">
            <v>E9528</v>
          </cell>
          <cell r="E211" t="str">
            <v>Empilhadeira a diesel com capacidade de 4 t - 60 kW</v>
          </cell>
          <cell r="F211">
            <v>168.5591</v>
          </cell>
          <cell r="G211">
            <v>83.141400000000004</v>
          </cell>
        </row>
        <row r="212">
          <cell r="D212" t="str">
            <v>E9529</v>
          </cell>
          <cell r="E212" t="str">
            <v>Jateador para chapas e perfis metálicos com transportador a roletes - 132 kW</v>
          </cell>
          <cell r="F212">
            <v>917.95079999999996</v>
          </cell>
          <cell r="G212">
            <v>586.75360000000001</v>
          </cell>
        </row>
        <row r="213">
          <cell r="D213" t="str">
            <v>E9530</v>
          </cell>
          <cell r="E213" t="str">
            <v>Rolo compactador liso vibratório autopropelido por pneus de 11 t - 97 kW</v>
          </cell>
          <cell r="F213">
            <v>282.19119999999998</v>
          </cell>
          <cell r="G213">
            <v>127.2473</v>
          </cell>
        </row>
        <row r="214">
          <cell r="D214" t="str">
            <v>E9532</v>
          </cell>
          <cell r="E214" t="str">
            <v>Equipamento de solda MIG/MAG semiautomática com acessórios - 28,36 kVA</v>
          </cell>
          <cell r="F214">
            <v>20.260300000000001</v>
          </cell>
          <cell r="G214">
            <v>10.855499999999999</v>
          </cell>
        </row>
        <row r="215">
          <cell r="D215" t="str">
            <v>E9535</v>
          </cell>
          <cell r="E215" t="str">
            <v>Serra circular com bancada - D = 30 cm - 4 kW</v>
          </cell>
          <cell r="F215">
            <v>29.8764</v>
          </cell>
          <cell r="G215">
            <v>29.4954</v>
          </cell>
        </row>
        <row r="216">
          <cell r="D216" t="str">
            <v>E9536</v>
          </cell>
          <cell r="E216" t="str">
            <v>Embarcação de transporte de pessoal e apoio logístico - 30 kW</v>
          </cell>
          <cell r="F216">
            <v>108.1305</v>
          </cell>
          <cell r="G216">
            <v>44.445099999999996</v>
          </cell>
        </row>
        <row r="217">
          <cell r="D217" t="str">
            <v>E9538</v>
          </cell>
          <cell r="E217" t="str">
            <v>Conjunto vibratório para meio tubo de concreto com encaixe PB e 3 jogos de fôrmas - D = 0,30 m - 2,20 kW</v>
          </cell>
          <cell r="F217">
            <v>4.0903</v>
          </cell>
          <cell r="G217">
            <v>2.4792999999999998</v>
          </cell>
        </row>
        <row r="218">
          <cell r="D218" t="str">
            <v>E9539</v>
          </cell>
          <cell r="E218" t="str">
            <v>Equipamento de batimetria monofeixe</v>
          </cell>
          <cell r="F218">
            <v>46.129600000000003</v>
          </cell>
          <cell r="G218">
            <v>43.385800000000003</v>
          </cell>
        </row>
        <row r="219">
          <cell r="D219" t="str">
            <v>E9540</v>
          </cell>
          <cell r="E219" t="str">
            <v>Trator sobre esteiras com lâmina - 127 kW</v>
          </cell>
          <cell r="F219">
            <v>453.86130000000003</v>
          </cell>
          <cell r="G219">
            <v>188.67760000000001</v>
          </cell>
        </row>
        <row r="220">
          <cell r="D220" t="str">
            <v>E9541</v>
          </cell>
          <cell r="E220" t="str">
            <v>Trator sobre esteiras com lâmina - 259 kW</v>
          </cell>
          <cell r="F220">
            <v>1028.7840000000001</v>
          </cell>
          <cell r="G220">
            <v>418.76260000000002</v>
          </cell>
        </row>
        <row r="221">
          <cell r="D221" t="str">
            <v>E9543</v>
          </cell>
          <cell r="E221" t="str">
            <v>Compressor de ar respirável com capacidade de até 35 MPa e 3,58 l/s - 5,52 kW</v>
          </cell>
          <cell r="F221">
            <v>14.397500000000001</v>
          </cell>
          <cell r="G221">
            <v>7.9451999999999998</v>
          </cell>
        </row>
        <row r="222">
          <cell r="D222" t="str">
            <v>E9544</v>
          </cell>
          <cell r="E222" t="str">
            <v>Vassoura mecânica rebocável com largura de 2,44 m</v>
          </cell>
          <cell r="F222">
            <v>17.650400000000001</v>
          </cell>
          <cell r="G222">
            <v>11.2486</v>
          </cell>
        </row>
        <row r="223">
          <cell r="D223" t="str">
            <v>E9545</v>
          </cell>
          <cell r="E223" t="str">
            <v>Vibroacabadora de asfalto sobre esteiras - 97 kW</v>
          </cell>
          <cell r="F223">
            <v>499.00420000000003</v>
          </cell>
          <cell r="G223">
            <v>218.46860000000001</v>
          </cell>
        </row>
        <row r="224">
          <cell r="D224" t="str">
            <v>E9546</v>
          </cell>
          <cell r="E224" t="str">
            <v>Equipamento para solda e corte com oxi-GLP</v>
          </cell>
          <cell r="F224">
            <v>0.56869999999999998</v>
          </cell>
          <cell r="G224">
            <v>0.30470000000000003</v>
          </cell>
        </row>
        <row r="225">
          <cell r="D225" t="str">
            <v>E9547</v>
          </cell>
          <cell r="E225" t="str">
            <v>Máquina de solda elétrica transformadora 250 A - 9,20 kW</v>
          </cell>
          <cell r="F225">
            <v>0.32590000000000002</v>
          </cell>
          <cell r="G225">
            <v>0.17460000000000001</v>
          </cell>
        </row>
        <row r="226">
          <cell r="D226" t="str">
            <v>E9548</v>
          </cell>
          <cell r="E226" t="str">
            <v>Bomba centrífuga com capacidade de 7,1 a 22 m³/h - 1,50 kW</v>
          </cell>
          <cell r="F226">
            <v>0.5413</v>
          </cell>
          <cell r="G226">
            <v>0.31230000000000002</v>
          </cell>
        </row>
        <row r="227">
          <cell r="D227" t="str">
            <v>E9549</v>
          </cell>
          <cell r="E227" t="str">
            <v>Jateador e sistema de pintura para chapas e perfis metálicos com transportador a roletes - 160 kW</v>
          </cell>
          <cell r="F227">
            <v>1275.2458999999999</v>
          </cell>
          <cell r="G227">
            <v>808.80359999999996</v>
          </cell>
        </row>
        <row r="228">
          <cell r="D228" t="str">
            <v>E9551</v>
          </cell>
          <cell r="E228" t="str">
            <v>Obturador mecânico simples com extensão de 12 m</v>
          </cell>
          <cell r="F228">
            <v>0.77529999999999999</v>
          </cell>
          <cell r="G228">
            <v>0.53069999999999995</v>
          </cell>
        </row>
        <row r="229">
          <cell r="D229" t="str">
            <v>E9552</v>
          </cell>
          <cell r="E229" t="str">
            <v>Nível ótico com capacidade de aumento de 32x</v>
          </cell>
          <cell r="F229">
            <v>2.2948</v>
          </cell>
          <cell r="G229">
            <v>1.5222</v>
          </cell>
        </row>
        <row r="230">
          <cell r="D230" t="str">
            <v>E9553</v>
          </cell>
          <cell r="E230" t="str">
            <v>Estação total eletrônica com alcance máximo de 3.000 m</v>
          </cell>
          <cell r="F230">
            <v>8.5777000000000001</v>
          </cell>
          <cell r="G230">
            <v>5.8719999999999999</v>
          </cell>
        </row>
        <row r="231">
          <cell r="D231" t="str">
            <v>E9556</v>
          </cell>
          <cell r="E231" t="str">
            <v>Compactador manual de placa vibratória - 3,00 kW</v>
          </cell>
          <cell r="F231">
            <v>10.063599999999999</v>
          </cell>
          <cell r="G231">
            <v>2.4609000000000001</v>
          </cell>
        </row>
        <row r="232">
          <cell r="D232" t="str">
            <v>E9558</v>
          </cell>
          <cell r="E232" t="str">
            <v>Tanque de estocagem de asfalto com capacidade de 30.000 l</v>
          </cell>
          <cell r="F232">
            <v>142.88229999999999</v>
          </cell>
          <cell r="G232">
            <v>92.691800000000001</v>
          </cell>
        </row>
        <row r="233">
          <cell r="D233" t="str">
            <v>E9559</v>
          </cell>
          <cell r="E233" t="str">
            <v>Aquecedor de fluido térmico - 12 kW</v>
          </cell>
          <cell r="F233">
            <v>238.7731</v>
          </cell>
          <cell r="G233">
            <v>144.63460000000001</v>
          </cell>
        </row>
        <row r="234">
          <cell r="D234" t="str">
            <v>E9560</v>
          </cell>
          <cell r="E234" t="str">
            <v>Ônibus com capacidade para 46 passageiros - 153 kW</v>
          </cell>
          <cell r="F234">
            <v>336.04360000000003</v>
          </cell>
          <cell r="G234">
            <v>111.91240000000001</v>
          </cell>
        </row>
        <row r="235">
          <cell r="D235" t="str">
            <v>E9561</v>
          </cell>
          <cell r="E235" t="str">
            <v>GPS geodésico de simples frequência (L1)</v>
          </cell>
          <cell r="F235">
            <v>8.0940999999999992</v>
          </cell>
          <cell r="G235">
            <v>5.3689999999999998</v>
          </cell>
        </row>
        <row r="236">
          <cell r="D236" t="str">
            <v>E9562</v>
          </cell>
          <cell r="E236" t="str">
            <v>GPS geodésico de dupla frequência (L1/L2)</v>
          </cell>
          <cell r="F236">
            <v>20.826699999999999</v>
          </cell>
          <cell r="G236">
            <v>13.8148</v>
          </cell>
        </row>
        <row r="237">
          <cell r="D237" t="str">
            <v>E9563</v>
          </cell>
          <cell r="E237" t="str">
            <v>Perfuratriz hidráulica sobre esteiras com clamshell - 220 kW</v>
          </cell>
          <cell r="F237">
            <v>1006.5549999999999</v>
          </cell>
          <cell r="G237">
            <v>508.42520000000002</v>
          </cell>
        </row>
        <row r="238">
          <cell r="D238" t="str">
            <v>E9565</v>
          </cell>
          <cell r="E238" t="str">
            <v>Trator sobre esteiras com lâmina e escarificador - 259 kW</v>
          </cell>
          <cell r="F238">
            <v>1047.0927999999999</v>
          </cell>
          <cell r="G238">
            <v>427.47680000000003</v>
          </cell>
        </row>
        <row r="239">
          <cell r="D239" t="str">
            <v>E9566</v>
          </cell>
          <cell r="E239" t="str">
            <v>Guindaste móvel sobre esteiras com clamshell de 1,9 m³ - 220 kW</v>
          </cell>
          <cell r="F239">
            <v>638.57889999999998</v>
          </cell>
          <cell r="G239">
            <v>309.19299999999998</v>
          </cell>
        </row>
        <row r="240">
          <cell r="D240" t="str">
            <v>E9567</v>
          </cell>
          <cell r="E240" t="str">
            <v>Fresadora de piso de concreto - 6,7 kW</v>
          </cell>
          <cell r="F240">
            <v>17.239899999999999</v>
          </cell>
          <cell r="G240">
            <v>2.7789999999999999</v>
          </cell>
        </row>
        <row r="241">
          <cell r="D241" t="str">
            <v>E9568</v>
          </cell>
          <cell r="E241" t="str">
            <v>Furadeira de impacto de 12,5 mm - 0,80 kW</v>
          </cell>
          <cell r="F241">
            <v>0.36899999999999999</v>
          </cell>
          <cell r="G241">
            <v>0.2394</v>
          </cell>
        </row>
        <row r="242">
          <cell r="D242" t="str">
            <v>E9569</v>
          </cell>
          <cell r="E242" t="str">
            <v>Guindaste móvel sobre esteiras com clamshell de 4,6 m³ - 403 kW</v>
          </cell>
          <cell r="F242">
            <v>860.5249</v>
          </cell>
          <cell r="G242">
            <v>400.53800000000001</v>
          </cell>
        </row>
        <row r="243">
          <cell r="D243" t="str">
            <v>E9570</v>
          </cell>
          <cell r="E243" t="str">
            <v>Furadeira com base magnética - 1,20 kW</v>
          </cell>
          <cell r="F243">
            <v>1.7166999999999999</v>
          </cell>
          <cell r="G243">
            <v>1.0406</v>
          </cell>
        </row>
        <row r="244">
          <cell r="D244" t="str">
            <v>E9574</v>
          </cell>
          <cell r="E244" t="str">
            <v>Perfuratriz sobre esteiras - 145 kW</v>
          </cell>
          <cell r="F244">
            <v>510.22340000000003</v>
          </cell>
          <cell r="G244">
            <v>235.24270000000001</v>
          </cell>
        </row>
        <row r="245">
          <cell r="D245" t="str">
            <v>E9576</v>
          </cell>
          <cell r="E245" t="str">
            <v>Escavadeira hidráulica de longo alcance sobre esteiras - 103 kW</v>
          </cell>
          <cell r="F245">
            <v>318.7688</v>
          </cell>
          <cell r="G245">
            <v>153.05789999999999</v>
          </cell>
        </row>
        <row r="246">
          <cell r="D246" t="str">
            <v>E9577</v>
          </cell>
          <cell r="E246" t="str">
            <v>Trator agrícola sobre pneus - 77 kW</v>
          </cell>
          <cell r="F246">
            <v>178.79519999999999</v>
          </cell>
          <cell r="G246">
            <v>73.774199999999993</v>
          </cell>
        </row>
        <row r="247">
          <cell r="D247" t="str">
            <v>E9578</v>
          </cell>
          <cell r="E247" t="str">
            <v>Conjunto vibratório para meio tubo de concreto com encaixe PB e 3 jogos de fôrmas - D = 0,40 m - 2,20 kW</v>
          </cell>
          <cell r="F247">
            <v>4.3792999999999997</v>
          </cell>
          <cell r="G247">
            <v>2.6545000000000001</v>
          </cell>
        </row>
        <row r="248">
          <cell r="D248" t="str">
            <v>E9580</v>
          </cell>
          <cell r="E248" t="str">
            <v>Fresadora e distribuidora com controle de greide - 287 kW</v>
          </cell>
          <cell r="F248">
            <v>1415.4306999999999</v>
          </cell>
          <cell r="G248">
            <v>541.67070000000001</v>
          </cell>
        </row>
        <row r="249">
          <cell r="D249" t="str">
            <v>E9581</v>
          </cell>
          <cell r="E249" t="str">
            <v>Carregadeira de pneus para rocha com capacidade de 1,72 m³ - 113 kW</v>
          </cell>
          <cell r="F249">
            <v>288.58260000000001</v>
          </cell>
          <cell r="G249">
            <v>113.8955</v>
          </cell>
        </row>
        <row r="250">
          <cell r="D250" t="str">
            <v>E9583</v>
          </cell>
          <cell r="E250" t="str">
            <v>Distribuidor de agregados rebocável com capacidade de 1,9 m³</v>
          </cell>
          <cell r="F250">
            <v>25.849</v>
          </cell>
          <cell r="G250">
            <v>16.295400000000001</v>
          </cell>
        </row>
        <row r="251">
          <cell r="D251" t="str">
            <v>E9584</v>
          </cell>
          <cell r="E251" t="str">
            <v>Carregadeira de pneus com capacidade de 1,72 m³ - 113 kW</v>
          </cell>
          <cell r="F251">
            <v>217.08920000000001</v>
          </cell>
          <cell r="G251">
            <v>110.32940000000001</v>
          </cell>
        </row>
        <row r="252">
          <cell r="D252" t="str">
            <v>E9585</v>
          </cell>
          <cell r="E252" t="str">
            <v>Motosserra com motor a gasolina - 2,30 kW</v>
          </cell>
          <cell r="F252">
            <v>34.850499999999997</v>
          </cell>
          <cell r="G252">
            <v>29.724599999999999</v>
          </cell>
        </row>
        <row r="253">
          <cell r="D253" t="str">
            <v>E9586</v>
          </cell>
          <cell r="E253" t="str">
            <v>Régua vibratória dupla com 4 m - 4,10 kW</v>
          </cell>
          <cell r="F253">
            <v>9.4370999999999992</v>
          </cell>
          <cell r="G253">
            <v>1.2163999999999999</v>
          </cell>
        </row>
        <row r="254">
          <cell r="D254" t="str">
            <v>E9587</v>
          </cell>
          <cell r="E254" t="str">
            <v>Serra para corte de concreto - 4 kW</v>
          </cell>
          <cell r="F254">
            <v>10.0274</v>
          </cell>
          <cell r="G254">
            <v>1.6105</v>
          </cell>
        </row>
        <row r="255">
          <cell r="D255" t="str">
            <v>E9588</v>
          </cell>
          <cell r="E255" t="str">
            <v>Vibroacabadora de concreto sobre esteiras com fôrmas deslizantes - 205 kW</v>
          </cell>
          <cell r="F255">
            <v>1640.0005000000001</v>
          </cell>
          <cell r="G255">
            <v>722.2278</v>
          </cell>
        </row>
        <row r="256">
          <cell r="D256" t="str">
            <v>E9589</v>
          </cell>
          <cell r="E256" t="str">
            <v>Máquina texturizadora e aplicadora de cura química em pavimento de concreto - 44,80 kW</v>
          </cell>
          <cell r="F256">
            <v>472.39049999999997</v>
          </cell>
          <cell r="G256">
            <v>252.85290000000001</v>
          </cell>
        </row>
        <row r="257">
          <cell r="D257" t="str">
            <v>E9590</v>
          </cell>
          <cell r="E257" t="str">
            <v>Central de concreto com capacidade de 40 m³/h - dosadora fixa</v>
          </cell>
          <cell r="F257">
            <v>133.1994</v>
          </cell>
          <cell r="G257">
            <v>95.024100000000004</v>
          </cell>
        </row>
        <row r="258">
          <cell r="D258" t="str">
            <v>E9591</v>
          </cell>
          <cell r="E258" t="str">
            <v>Serra para corte de concreto e asfalto - 10 kW</v>
          </cell>
          <cell r="F258">
            <v>23.92</v>
          </cell>
          <cell r="G258">
            <v>3.3730000000000002</v>
          </cell>
        </row>
        <row r="259">
          <cell r="D259" t="str">
            <v>E9593</v>
          </cell>
          <cell r="E259" t="str">
            <v>Draga hopper com capacidade de 750 m³</v>
          </cell>
          <cell r="F259">
            <v>10663.2808</v>
          </cell>
          <cell r="G259">
            <v>4344.3927000000003</v>
          </cell>
        </row>
        <row r="260">
          <cell r="D260" t="str">
            <v>E9594</v>
          </cell>
          <cell r="E260" t="str">
            <v>Draga hopper com capacidade de 1.000 m³</v>
          </cell>
          <cell r="F260">
            <v>11601.6206</v>
          </cell>
          <cell r="G260">
            <v>4705.7408999999998</v>
          </cell>
        </row>
        <row r="261">
          <cell r="D261" t="str">
            <v>E9595</v>
          </cell>
          <cell r="E261" t="str">
            <v>Draga hopper com capacidade de 2.000 m³</v>
          </cell>
          <cell r="F261">
            <v>15297.926299999999</v>
          </cell>
          <cell r="G261">
            <v>6031.8001999999997</v>
          </cell>
        </row>
        <row r="262">
          <cell r="D262" t="str">
            <v>E9596</v>
          </cell>
          <cell r="E262" t="str">
            <v>Draga hopper com capacidade de 3.000 m³</v>
          </cell>
          <cell r="F262">
            <v>19151.7637</v>
          </cell>
          <cell r="G262">
            <v>7515.3913000000002</v>
          </cell>
        </row>
        <row r="263">
          <cell r="D263" t="str">
            <v>E9597</v>
          </cell>
          <cell r="E263" t="str">
            <v>Draga hopper com capacidade de 4.000 m³</v>
          </cell>
          <cell r="F263">
            <v>22909.577000000001</v>
          </cell>
          <cell r="G263">
            <v>8902.9581999999991</v>
          </cell>
        </row>
        <row r="264">
          <cell r="D264" t="str">
            <v>E9598</v>
          </cell>
          <cell r="E264" t="str">
            <v>Draga hopper com capacidade de 5.000 m³</v>
          </cell>
          <cell r="F264">
            <v>26605.882699999998</v>
          </cell>
          <cell r="G264">
            <v>10229.017599999999</v>
          </cell>
        </row>
        <row r="265">
          <cell r="D265" t="str">
            <v>E9599</v>
          </cell>
          <cell r="E265" t="str">
            <v>Central de concreto com capacidade de 30 m³/h - dosadora RS</v>
          </cell>
          <cell r="F265">
            <v>107.4511</v>
          </cell>
          <cell r="G265">
            <v>80.171300000000002</v>
          </cell>
        </row>
        <row r="266">
          <cell r="D266" t="str">
            <v>E9601</v>
          </cell>
          <cell r="E266" t="str">
            <v>Embarcação de transporte de pessoal e apoio logístico - 130 kW</v>
          </cell>
          <cell r="F266">
            <v>324.02530000000002</v>
          </cell>
          <cell r="G266">
            <v>50.362699999999997</v>
          </cell>
        </row>
        <row r="267">
          <cell r="D267" t="str">
            <v>E9603</v>
          </cell>
          <cell r="E267" t="str">
            <v>Embarcação rebocadora multipropósito com guindaste hidráulico de 74 kN.m - 165 kW</v>
          </cell>
          <cell r="F267">
            <v>397.45800000000003</v>
          </cell>
          <cell r="G267">
            <v>175.8108</v>
          </cell>
        </row>
        <row r="268">
          <cell r="D268" t="str">
            <v>E9606</v>
          </cell>
          <cell r="E268" t="str">
            <v>Embarcação rebocadora - 2 x 268 kW</v>
          </cell>
          <cell r="F268">
            <v>714.92070000000001</v>
          </cell>
          <cell r="G268">
            <v>155.8997</v>
          </cell>
        </row>
        <row r="269">
          <cell r="D269" t="str">
            <v>E9607</v>
          </cell>
          <cell r="E269" t="str">
            <v>Conjunto de britagem para rachão com capacidade de 80 m³/h - 224 kW</v>
          </cell>
          <cell r="F269">
            <v>310.12139999999999</v>
          </cell>
          <cell r="G269">
            <v>213.69460000000001</v>
          </cell>
        </row>
        <row r="270">
          <cell r="D270" t="str">
            <v>E9609</v>
          </cell>
          <cell r="E270" t="str">
            <v>Draga de sucção para extração de areia com tubo de descarga de 150 mm - 100 kW</v>
          </cell>
          <cell r="F270">
            <v>163.46870000000001</v>
          </cell>
          <cell r="G270">
            <v>54.269399999999997</v>
          </cell>
        </row>
        <row r="271">
          <cell r="D271" t="str">
            <v>E9610</v>
          </cell>
          <cell r="E271" t="str">
            <v>Compressor de ar portátil de 42,48 l/s (90 PCM) - 18,50 kW</v>
          </cell>
          <cell r="F271">
            <v>38.121600000000001</v>
          </cell>
          <cell r="G271">
            <v>12.0297</v>
          </cell>
        </row>
        <row r="272">
          <cell r="D272" t="str">
            <v>E9611</v>
          </cell>
          <cell r="E272" t="str">
            <v>Conjunto de britagem com capacidade de 80 m³/h - 313 kW</v>
          </cell>
          <cell r="F272">
            <v>1004.6367</v>
          </cell>
          <cell r="G272">
            <v>657.5163</v>
          </cell>
        </row>
        <row r="273">
          <cell r="D273" t="str">
            <v>E9612</v>
          </cell>
          <cell r="E273" t="str">
            <v>Plataforma flutuante montada na obra de 12 x 24 x 1,8 m com capacidade de 150 t</v>
          </cell>
          <cell r="F273">
            <v>85.251300000000001</v>
          </cell>
          <cell r="G273">
            <v>71.795000000000002</v>
          </cell>
        </row>
        <row r="274">
          <cell r="D274" t="str">
            <v>E9613</v>
          </cell>
          <cell r="E274" t="str">
            <v>Guindaste móvel sobre esteiras com pinça com capacidade de 40 t - 186 kW</v>
          </cell>
          <cell r="F274">
            <v>1211.5920000000001</v>
          </cell>
          <cell r="G274">
            <v>583.25019999999995</v>
          </cell>
        </row>
        <row r="275">
          <cell r="D275" t="str">
            <v>E9614</v>
          </cell>
          <cell r="E275" t="str">
            <v>Bomba com capacidade de 136 m³/h e câmara de vácuo - 5,60 kW</v>
          </cell>
          <cell r="F275">
            <v>2.0055000000000001</v>
          </cell>
          <cell r="G275">
            <v>1.1724000000000001</v>
          </cell>
        </row>
        <row r="276">
          <cell r="D276" t="str">
            <v>E9615</v>
          </cell>
          <cell r="E276" t="str">
            <v>Usina misturadora de solos com capacidade de 300 t/h - 44 kW</v>
          </cell>
          <cell r="F276">
            <v>380.72149999999999</v>
          </cell>
          <cell r="G276">
            <v>234.69900000000001</v>
          </cell>
        </row>
        <row r="277">
          <cell r="D277" t="str">
            <v>E9617</v>
          </cell>
          <cell r="E277" t="str">
            <v>Usina misturadora de pré-misturado a frio com capacidade de 60 t/h - 23,50 kW</v>
          </cell>
          <cell r="F277">
            <v>88.774500000000003</v>
          </cell>
          <cell r="G277">
            <v>66.290099999999995</v>
          </cell>
        </row>
        <row r="278">
          <cell r="D278" t="str">
            <v>E9618</v>
          </cell>
          <cell r="E278" t="str">
            <v>Batelão autopropelido com capacidade de 300 m³ - 224 kW</v>
          </cell>
          <cell r="F278">
            <v>1311.8815999999999</v>
          </cell>
          <cell r="G278">
            <v>553.26599999999996</v>
          </cell>
        </row>
        <row r="279">
          <cell r="D279" t="str">
            <v>E9619</v>
          </cell>
          <cell r="E279" t="str">
            <v>Batelão autopropelido com capacidade de 500 m³ - 373 kW</v>
          </cell>
          <cell r="F279">
            <v>1616.3022000000001</v>
          </cell>
          <cell r="G279">
            <v>655.07759999999996</v>
          </cell>
        </row>
        <row r="280">
          <cell r="D280" t="str">
            <v>E9620</v>
          </cell>
          <cell r="E280" t="str">
            <v>Pontão flutuante de 15 x 30 x 1,8 m com capacidade de 500 t</v>
          </cell>
          <cell r="F280">
            <v>156.10550000000001</v>
          </cell>
          <cell r="G280">
            <v>89.691999999999993</v>
          </cell>
        </row>
        <row r="281">
          <cell r="D281" t="str">
            <v>E9621</v>
          </cell>
          <cell r="E281" t="str">
            <v>Bomba de injeção de argamassa e nata com capacidade de 1,08 m³/h (18 l/min) e misturador com tambor de 0,100 m³ - 6,20 kW</v>
          </cell>
          <cell r="F281">
            <v>41.015999999999998</v>
          </cell>
          <cell r="G281">
            <v>35.385199999999998</v>
          </cell>
        </row>
        <row r="282">
          <cell r="D282" t="str">
            <v>E9622</v>
          </cell>
          <cell r="E282" t="str">
            <v>Máquina de bancada universal para corte de chapa - 1,50 kW</v>
          </cell>
          <cell r="F282">
            <v>12.582599999999999</v>
          </cell>
          <cell r="G282">
            <v>7.9981999999999998</v>
          </cell>
        </row>
        <row r="283">
          <cell r="D283" t="str">
            <v>E9623</v>
          </cell>
          <cell r="E283" t="str">
            <v>Máquina de bancada guilhotina - 4,00 kW</v>
          </cell>
          <cell r="F283">
            <v>15.087199999999999</v>
          </cell>
          <cell r="G283">
            <v>9.5902999999999992</v>
          </cell>
        </row>
        <row r="284">
          <cell r="D284" t="str">
            <v>E9624</v>
          </cell>
          <cell r="E284" t="str">
            <v>Draga hopper com capacidade de 10.000 m³</v>
          </cell>
          <cell r="F284">
            <v>44536.458500000001</v>
          </cell>
          <cell r="G284">
            <v>16993.441699999999</v>
          </cell>
        </row>
        <row r="285">
          <cell r="D285" t="str">
            <v>E9625</v>
          </cell>
          <cell r="E285" t="str">
            <v>Draga hopper com capacidade de 15.000 m³</v>
          </cell>
          <cell r="F285">
            <v>62487.512000000002</v>
          </cell>
          <cell r="G285">
            <v>23653.7834</v>
          </cell>
        </row>
        <row r="286">
          <cell r="D286" t="str">
            <v>E9626</v>
          </cell>
          <cell r="E286" t="str">
            <v>Draga hopper com capacidade de 20.000 m³</v>
          </cell>
          <cell r="F286">
            <v>80500.633799999996</v>
          </cell>
          <cell r="G286">
            <v>30313.913499999999</v>
          </cell>
        </row>
        <row r="287">
          <cell r="D287" t="str">
            <v>E9627</v>
          </cell>
          <cell r="E287" t="str">
            <v>Embarcação hotel com capacidade para 15 pessoas - 199 kW</v>
          </cell>
          <cell r="F287">
            <v>362.71370000000002</v>
          </cell>
          <cell r="G287">
            <v>102.2321</v>
          </cell>
        </row>
        <row r="288">
          <cell r="D288" t="str">
            <v>E9628</v>
          </cell>
          <cell r="E288" t="str">
            <v>Fábrica de pré-moldado de concreto para balizador - 2,20 kW</v>
          </cell>
          <cell r="F288">
            <v>3.6901999999999999</v>
          </cell>
          <cell r="G288">
            <v>2.2368000000000001</v>
          </cell>
        </row>
        <row r="289">
          <cell r="D289" t="str">
            <v>E9629</v>
          </cell>
          <cell r="E289" t="str">
            <v>Compressor de ar portátil de 185,95 l/s (394 PCM) - 81,50 kW</v>
          </cell>
          <cell r="F289">
            <v>132.89609999999999</v>
          </cell>
          <cell r="G289">
            <v>33.656300000000002</v>
          </cell>
        </row>
        <row r="290">
          <cell r="D290" t="str">
            <v>E9630</v>
          </cell>
          <cell r="E290" t="str">
            <v>Bomba submersível com capacidade de 75 m³/h - 3,6 kW</v>
          </cell>
          <cell r="F290">
            <v>1.2970999999999999</v>
          </cell>
          <cell r="G290">
            <v>0.74819999999999998</v>
          </cell>
        </row>
        <row r="291">
          <cell r="D291" t="str">
            <v>E9631</v>
          </cell>
          <cell r="E291" t="str">
            <v>Bomba para concreto projetado via seca com capacidade de 6 m³/h - 7,5 kW</v>
          </cell>
          <cell r="F291">
            <v>118.47929999999999</v>
          </cell>
          <cell r="G291">
            <v>86.232200000000006</v>
          </cell>
        </row>
        <row r="292">
          <cell r="D292" t="str">
            <v>E9632</v>
          </cell>
          <cell r="E292" t="str">
            <v>Conjunto vibratório para tubos de concreto com encaixe PB e 3 jogos de fôrmas - D = 0,20 m - 2,20 kW</v>
          </cell>
          <cell r="F292">
            <v>11.954800000000001</v>
          </cell>
          <cell r="G292">
            <v>7.2462999999999997</v>
          </cell>
        </row>
        <row r="293">
          <cell r="D293" t="str">
            <v>E9633</v>
          </cell>
          <cell r="E293" t="str">
            <v>Conjunto vibratório para tubos de concreto com encaixe PB e 3 jogos de fôrmas - D = 0,30 m - 2,20 kW</v>
          </cell>
          <cell r="F293">
            <v>13.808299999999999</v>
          </cell>
          <cell r="G293">
            <v>8.3697999999999997</v>
          </cell>
        </row>
        <row r="294">
          <cell r="D294" t="str">
            <v>E9634</v>
          </cell>
          <cell r="E294" t="str">
            <v>Conjunto vibratório para tubos de concreto com encaixe PB e 3 jogos de fôrmas - D = 0,40 m - 2,20 kW</v>
          </cell>
          <cell r="F294">
            <v>15.253299999999999</v>
          </cell>
          <cell r="G294">
            <v>9.2456999999999994</v>
          </cell>
        </row>
        <row r="295">
          <cell r="D295" t="str">
            <v>E9635</v>
          </cell>
          <cell r="E295" t="str">
            <v>Draga de sucção e recalque com potência da bomba de 294 kW e cortador de 30 kW</v>
          </cell>
          <cell r="F295">
            <v>643.14390000000003</v>
          </cell>
          <cell r="G295">
            <v>205.5326</v>
          </cell>
        </row>
        <row r="296">
          <cell r="D296" t="str">
            <v>E9636</v>
          </cell>
          <cell r="E296" t="str">
            <v>Draga de sucção e recalque com potência da bomba de 483 kW e cortador de 55 kW</v>
          </cell>
          <cell r="F296">
            <v>1026.4019000000001</v>
          </cell>
          <cell r="G296">
            <v>300.76819999999998</v>
          </cell>
        </row>
        <row r="297">
          <cell r="D297" t="str">
            <v>E9637</v>
          </cell>
          <cell r="E297" t="str">
            <v>Draga de sucção e recalque com potência da bomba de 746 kW e cortador de 110 kW</v>
          </cell>
          <cell r="F297">
            <v>1770.6506999999999</v>
          </cell>
          <cell r="G297">
            <v>536.16819999999996</v>
          </cell>
        </row>
        <row r="298">
          <cell r="D298" t="str">
            <v>E9638</v>
          </cell>
          <cell r="E298" t="str">
            <v>Draga de sucção e recalque com potência da bomba de 1.350 kW e cortador de 170 kW</v>
          </cell>
          <cell r="F298">
            <v>2817.9104000000002</v>
          </cell>
          <cell r="G298">
            <v>768.90970000000004</v>
          </cell>
        </row>
        <row r="299">
          <cell r="D299" t="str">
            <v>E9639</v>
          </cell>
          <cell r="E299" t="str">
            <v>Embarcação hotel com capacidade para 30 pessoas - 2 x 112 kW</v>
          </cell>
          <cell r="F299">
            <v>524.38850000000002</v>
          </cell>
          <cell r="G299">
            <v>200.96379999999999</v>
          </cell>
        </row>
        <row r="300">
          <cell r="D300" t="str">
            <v>E9640</v>
          </cell>
          <cell r="E300" t="str">
            <v>Compressor de ar portátil de 33,51 l/s (71 PCM) - 14 kW</v>
          </cell>
          <cell r="F300">
            <v>31.547799999999999</v>
          </cell>
          <cell r="G300">
            <v>10.593</v>
          </cell>
        </row>
        <row r="301">
          <cell r="D301" t="str">
            <v>E9641</v>
          </cell>
          <cell r="E301" t="str">
            <v>Compressor de ar portátil de 75,04 l/s (159 PCM) - 33 kW</v>
          </cell>
          <cell r="F301">
            <v>56.517400000000002</v>
          </cell>
          <cell r="G301">
            <v>15.1214</v>
          </cell>
        </row>
        <row r="302">
          <cell r="D302" t="str">
            <v>E9642</v>
          </cell>
          <cell r="E302" t="str">
            <v>Perfuratriz hidráulica sobre esteiras para estaca raiz - 56 kW</v>
          </cell>
          <cell r="F302">
            <v>391.91449999999998</v>
          </cell>
          <cell r="G302">
            <v>216.20930000000001</v>
          </cell>
        </row>
        <row r="303">
          <cell r="D303" t="str">
            <v>E9643</v>
          </cell>
          <cell r="E303" t="str">
            <v>Equipamento para pintura a ar comprimido de pistola com caneca com capacidade de 1.000 ml e compressor de 1,50 kW</v>
          </cell>
          <cell r="F303">
            <v>0.46929999999999999</v>
          </cell>
          <cell r="G303">
            <v>0.32129999999999997</v>
          </cell>
        </row>
        <row r="304">
          <cell r="D304" t="str">
            <v>E9646</v>
          </cell>
          <cell r="E304" t="str">
            <v>Compressor de ar portátil de 58,52 l/s (124 PCM) - 27 kW</v>
          </cell>
          <cell r="F304">
            <v>46.602600000000002</v>
          </cell>
          <cell r="G304">
            <v>12.571300000000001</v>
          </cell>
        </row>
        <row r="305">
          <cell r="D305" t="str">
            <v>E9647</v>
          </cell>
          <cell r="E305" t="str">
            <v>Compactador manual com soquete vibratório - 4,10 kW</v>
          </cell>
          <cell r="F305">
            <v>12.7163</v>
          </cell>
          <cell r="G305">
            <v>2.8161999999999998</v>
          </cell>
        </row>
        <row r="306">
          <cell r="D306" t="str">
            <v>E9648</v>
          </cell>
          <cell r="E306" t="str">
            <v>Compressor de ar portátil de 422,86 l/s (896 PCM) - 213 kW</v>
          </cell>
          <cell r="F306">
            <v>320.95269999999999</v>
          </cell>
          <cell r="G306">
            <v>73.408100000000005</v>
          </cell>
        </row>
        <row r="307">
          <cell r="D307" t="str">
            <v>E9649</v>
          </cell>
          <cell r="E307" t="str">
            <v>Compressor de ar portátil de 94,39 l/s (200 PCM) - 36 kW</v>
          </cell>
          <cell r="F307">
            <v>63.747500000000002</v>
          </cell>
          <cell r="G307">
            <v>17.650600000000001</v>
          </cell>
        </row>
        <row r="308">
          <cell r="D308" t="str">
            <v>E9651</v>
          </cell>
          <cell r="E308" t="str">
            <v>Guindaste móvel sobre esteiras com Hammer Grab - 186 kW</v>
          </cell>
          <cell r="F308">
            <v>610.18899999999996</v>
          </cell>
          <cell r="G308">
            <v>297.45740000000001</v>
          </cell>
        </row>
        <row r="309">
          <cell r="D309" t="str">
            <v>E9652</v>
          </cell>
          <cell r="E309" t="str">
            <v>Compressor de ar portátil de 540,85 l/s (1.146 PCM) - 331,10 kW</v>
          </cell>
          <cell r="F309">
            <v>444.49740000000003</v>
          </cell>
          <cell r="G309">
            <v>84.083600000000004</v>
          </cell>
        </row>
        <row r="310">
          <cell r="D310" t="str">
            <v>E9653</v>
          </cell>
          <cell r="E310" t="str">
            <v>Guindaste móvel sobre esteiras com trado para escavação em solos - 186 kW</v>
          </cell>
          <cell r="F310">
            <v>955.93820000000005</v>
          </cell>
          <cell r="G310">
            <v>459.96519999999998</v>
          </cell>
        </row>
        <row r="311">
          <cell r="D311" t="str">
            <v>E9654</v>
          </cell>
          <cell r="E311" t="str">
            <v>Guindaste móvel sobre esteiras com trado com bits escavação em rocha - 186 kW</v>
          </cell>
          <cell r="F311">
            <v>955.93820000000005</v>
          </cell>
          <cell r="G311">
            <v>459.96519999999998</v>
          </cell>
        </row>
        <row r="312">
          <cell r="D312" t="str">
            <v>E9656</v>
          </cell>
          <cell r="E312" t="str">
            <v>Guindaste móvel sobre esteiras com caçamba para escavação em solos - 186 kW</v>
          </cell>
          <cell r="F312">
            <v>953.45439999999996</v>
          </cell>
          <cell r="G312">
            <v>458.76740000000001</v>
          </cell>
        </row>
        <row r="313">
          <cell r="D313" t="str">
            <v>E9657</v>
          </cell>
          <cell r="E313" t="str">
            <v>Guindaste móvel sobre esteiras com caçamba para escavação em rocha - 186 kW</v>
          </cell>
          <cell r="F313">
            <v>953.45439999999996</v>
          </cell>
          <cell r="G313">
            <v>458.76740000000001</v>
          </cell>
        </row>
        <row r="314">
          <cell r="D314" t="str">
            <v>E9660</v>
          </cell>
          <cell r="E314" t="str">
            <v>Guindaste móvel sobre esteiras com capacidade de 40 t - 186 kW</v>
          </cell>
          <cell r="F314">
            <v>498.14879999999999</v>
          </cell>
          <cell r="G314">
            <v>247.29339999999999</v>
          </cell>
        </row>
        <row r="315">
          <cell r="D315" t="str">
            <v>E9661</v>
          </cell>
          <cell r="E315" t="str">
            <v>Compressor de ar portátil de 89,67 l/s (190 PCM) - 36 kW</v>
          </cell>
          <cell r="F315">
            <v>62.171300000000002</v>
          </cell>
          <cell r="G315">
            <v>16.780799999999999</v>
          </cell>
        </row>
        <row r="316">
          <cell r="D316" t="str">
            <v>E9662</v>
          </cell>
          <cell r="E316" t="str">
            <v>Equipamento para solda e corte com oxiacetileno</v>
          </cell>
          <cell r="F316">
            <v>0.8679</v>
          </cell>
          <cell r="G316">
            <v>0.46500000000000002</v>
          </cell>
        </row>
        <row r="317">
          <cell r="D317" t="str">
            <v>E9664</v>
          </cell>
          <cell r="E317" t="str">
            <v>Guindaste móvel sobre esteiras com capacidade de 80 t - 212 kW</v>
          </cell>
          <cell r="F317">
            <v>745.91189999999995</v>
          </cell>
          <cell r="G317">
            <v>373.19130000000001</v>
          </cell>
        </row>
        <row r="318">
          <cell r="D318" t="str">
            <v>E9668</v>
          </cell>
          <cell r="E318" t="str">
            <v>Mesa vibratória - 2,20 kW</v>
          </cell>
          <cell r="F318">
            <v>3.6052</v>
          </cell>
          <cell r="G318">
            <v>2.1852999999999998</v>
          </cell>
        </row>
        <row r="319">
          <cell r="D319" t="str">
            <v>E9671</v>
          </cell>
          <cell r="E319" t="str">
            <v>Compressor de ar portátil de 363,87 l/s (771 PCM) - 158,13 kW</v>
          </cell>
          <cell r="F319">
            <v>231.71719999999999</v>
          </cell>
          <cell r="G319">
            <v>50.8797</v>
          </cell>
        </row>
        <row r="320">
          <cell r="D320" t="str">
            <v>E9673</v>
          </cell>
          <cell r="E320" t="str">
            <v>Equipamento de batimetria multifeixe</v>
          </cell>
          <cell r="F320">
            <v>311.52800000000002</v>
          </cell>
          <cell r="G320">
            <v>204.86279999999999</v>
          </cell>
        </row>
        <row r="321">
          <cell r="D321" t="str">
            <v>E9674</v>
          </cell>
          <cell r="E321" t="str">
            <v>Equipamento de medição de descarga líquida com ADCP</v>
          </cell>
          <cell r="F321">
            <v>122.2105</v>
          </cell>
          <cell r="G321">
            <v>100.2851</v>
          </cell>
        </row>
        <row r="322">
          <cell r="D322" t="str">
            <v>E9675</v>
          </cell>
          <cell r="E322" t="str">
            <v>Martelete perfurador/rompedor elétrico - 1,50 kW</v>
          </cell>
          <cell r="F322">
            <v>2.3102</v>
          </cell>
          <cell r="G322">
            <v>1.2378</v>
          </cell>
        </row>
        <row r="323">
          <cell r="D323" t="str">
            <v>E9676</v>
          </cell>
          <cell r="E323" t="str">
            <v>Embarcação de transporte de pessoal e apoio logístico - 90 kW</v>
          </cell>
          <cell r="F323">
            <v>246.6576</v>
          </cell>
          <cell r="G323">
            <v>53.163400000000003</v>
          </cell>
        </row>
        <row r="324">
          <cell r="D324" t="str">
            <v>E9677</v>
          </cell>
          <cell r="E324" t="str">
            <v>Martelete perfurador/rompedor a ar comprimido de 10 kg com capacidade de 1.800 gpm</v>
          </cell>
          <cell r="F324">
            <v>33.714799999999997</v>
          </cell>
          <cell r="G324">
            <v>31.372399999999999</v>
          </cell>
        </row>
        <row r="325">
          <cell r="D325" t="str">
            <v>E9678</v>
          </cell>
          <cell r="E325" t="str">
            <v>Fresadora a frio - 455 kW</v>
          </cell>
          <cell r="F325">
            <v>3087.4607999999998</v>
          </cell>
          <cell r="G325">
            <v>1225.8434999999999</v>
          </cell>
        </row>
        <row r="326">
          <cell r="D326" t="str">
            <v>E9681</v>
          </cell>
          <cell r="E326" t="str">
            <v>Rolo compactador liso tandem vibratório autopropelido de 10,4 t - 82 kW</v>
          </cell>
          <cell r="F326">
            <v>354.46440000000001</v>
          </cell>
          <cell r="G326">
            <v>146.56360000000001</v>
          </cell>
        </row>
        <row r="327">
          <cell r="D327" t="str">
            <v>E9682</v>
          </cell>
          <cell r="E327" t="str">
            <v>Rolo compactador liso tandem vibratório autopropelido de 1,6 t - 18 kW</v>
          </cell>
          <cell r="F327">
            <v>127.70699999999999</v>
          </cell>
          <cell r="G327">
            <v>72.000100000000003</v>
          </cell>
        </row>
        <row r="328">
          <cell r="D328" t="str">
            <v>E9683</v>
          </cell>
          <cell r="E328" t="str">
            <v>Martelete perfurador/rompedor elétrico - 0,90 kW</v>
          </cell>
          <cell r="F328">
            <v>1.5496000000000001</v>
          </cell>
          <cell r="G328">
            <v>0.83030000000000004</v>
          </cell>
        </row>
        <row r="329">
          <cell r="D329" t="str">
            <v>E9684</v>
          </cell>
          <cell r="E329" t="str">
            <v>Veículo leve picape média 4 x 4 com cabine dupla com capacidade de 1,10 t - 152,25 kW</v>
          </cell>
          <cell r="F329">
            <v>112.80410000000001</v>
          </cell>
          <cell r="G329">
            <v>56.372399999999999</v>
          </cell>
        </row>
        <row r="330">
          <cell r="D330" t="str">
            <v>E9685</v>
          </cell>
          <cell r="E330" t="str">
            <v>Rolo compactador pé de carneiro vibratório autopropelido por pneus de 11,6 t - 82 kW</v>
          </cell>
          <cell r="F330">
            <v>244.31290000000001</v>
          </cell>
          <cell r="G330">
            <v>113.21810000000001</v>
          </cell>
        </row>
        <row r="331">
          <cell r="D331" t="str">
            <v>E9689</v>
          </cell>
          <cell r="E331" t="str">
            <v>Usina de asfalto a quente gravimétrica com capacidade de 100/140 t/h - 260 kW</v>
          </cell>
          <cell r="F331">
            <v>1887.0595000000001</v>
          </cell>
          <cell r="G331">
            <v>940.97490000000005</v>
          </cell>
        </row>
        <row r="332">
          <cell r="D332" t="str">
            <v>E9691</v>
          </cell>
          <cell r="E332" t="str">
            <v>Guincho tracionador de cordoalhas - 7,50 kW</v>
          </cell>
          <cell r="F332">
            <v>93.067300000000003</v>
          </cell>
          <cell r="G332">
            <v>71.158199999999994</v>
          </cell>
        </row>
        <row r="333">
          <cell r="D333" t="str">
            <v>E9692</v>
          </cell>
          <cell r="E333" t="str">
            <v>Caldeira para aquecimento e injeção de cera - 1 kW</v>
          </cell>
          <cell r="F333">
            <v>55.2196</v>
          </cell>
          <cell r="G333">
            <v>49.200800000000001</v>
          </cell>
        </row>
        <row r="334">
          <cell r="D334" t="str">
            <v>E9694</v>
          </cell>
          <cell r="E334" t="str">
            <v>Misturador de argamassa de alta turbulência com capacidade de 220 l - 13 kW</v>
          </cell>
          <cell r="F334">
            <v>40.300400000000003</v>
          </cell>
          <cell r="G334">
            <v>35.236800000000002</v>
          </cell>
        </row>
        <row r="335">
          <cell r="D335" t="str">
            <v>E9697</v>
          </cell>
          <cell r="E335" t="str">
            <v>Minicarregadeira de pneus com vassoura de 1,68 m - 45,50 kW</v>
          </cell>
          <cell r="F335">
            <v>177.50129999999999</v>
          </cell>
          <cell r="G335">
            <v>81.162000000000006</v>
          </cell>
        </row>
        <row r="336">
          <cell r="D336" t="str">
            <v>E9699</v>
          </cell>
          <cell r="E336" t="str">
            <v>Trituradora de galhos e troncos rebocável com capacidade de até 350 mm de diâmetro com guincho - 96,94 kW</v>
          </cell>
          <cell r="F336">
            <v>217.38939999999999</v>
          </cell>
          <cell r="G336">
            <v>86.790599999999998</v>
          </cell>
        </row>
        <row r="337">
          <cell r="D337" t="str">
            <v>E9700</v>
          </cell>
          <cell r="E337" t="str">
            <v>Fresadora a frio - 155 kW</v>
          </cell>
          <cell r="F337">
            <v>1436.9019000000001</v>
          </cell>
          <cell r="G337">
            <v>607.0521</v>
          </cell>
        </row>
        <row r="338">
          <cell r="D338" t="str">
            <v>E9701</v>
          </cell>
          <cell r="E338" t="str">
            <v>Jateador pressurizado multiabrasivo com capacidade de 280 l</v>
          </cell>
          <cell r="F338">
            <v>34.472900000000003</v>
          </cell>
          <cell r="G338">
            <v>31.8414</v>
          </cell>
        </row>
        <row r="339">
          <cell r="D339" t="str">
            <v>E9703</v>
          </cell>
          <cell r="E339" t="str">
            <v>Fábrica de pré-moldado de concreto para mourão - 2,20 kW</v>
          </cell>
          <cell r="F339">
            <v>3.6901999999999999</v>
          </cell>
          <cell r="G339">
            <v>2.2368000000000001</v>
          </cell>
        </row>
        <row r="340">
          <cell r="D340" t="str">
            <v>E9704</v>
          </cell>
          <cell r="E340" t="str">
            <v>Batelão sem propulsão montado na obra com capacidade de 66 m³</v>
          </cell>
          <cell r="F340">
            <v>60.769500000000001</v>
          </cell>
          <cell r="G340">
            <v>43.924500000000002</v>
          </cell>
        </row>
        <row r="341">
          <cell r="D341" t="str">
            <v>E9705</v>
          </cell>
          <cell r="E341" t="str">
            <v>Misturador de lama bentonítica - 4 kW</v>
          </cell>
          <cell r="F341">
            <v>34.750700000000002</v>
          </cell>
          <cell r="G341">
            <v>32.103000000000002</v>
          </cell>
        </row>
        <row r="342">
          <cell r="D342" t="str">
            <v>E9706</v>
          </cell>
          <cell r="E342" t="str">
            <v>Martelete perfurador/rompedor a ar comprimido de 28 kg para concreto com capacidade de 1.230 gpm</v>
          </cell>
          <cell r="F342">
            <v>34.257899999999999</v>
          </cell>
          <cell r="G342">
            <v>31.663399999999999</v>
          </cell>
        </row>
        <row r="343">
          <cell r="D343" t="str">
            <v>E9707</v>
          </cell>
          <cell r="E343" t="str">
            <v>Desarenador - 15 kW</v>
          </cell>
          <cell r="F343">
            <v>31.323399999999999</v>
          </cell>
          <cell r="G343">
            <v>30.133700000000001</v>
          </cell>
        </row>
        <row r="344">
          <cell r="D344" t="str">
            <v>E9708</v>
          </cell>
          <cell r="E344" t="str">
            <v>Microtrator com roçadeira - 10 kW</v>
          </cell>
          <cell r="F344">
            <v>47.074399999999997</v>
          </cell>
          <cell r="G344">
            <v>34.795200000000001</v>
          </cell>
        </row>
        <row r="345">
          <cell r="D345" t="str">
            <v>E9710</v>
          </cell>
          <cell r="E345" t="str">
            <v>Socadora automática de linha - 253 kW</v>
          </cell>
          <cell r="F345">
            <v>4014.8674000000001</v>
          </cell>
          <cell r="G345">
            <v>2301.5889000000002</v>
          </cell>
        </row>
        <row r="346">
          <cell r="D346" t="str">
            <v>E9712</v>
          </cell>
          <cell r="E346" t="str">
            <v>Reguladora e distribuidora de lastro - 300 kW</v>
          </cell>
          <cell r="F346">
            <v>1927.6949999999999</v>
          </cell>
          <cell r="G346">
            <v>1058.1977999999999</v>
          </cell>
        </row>
        <row r="347">
          <cell r="D347" t="str">
            <v>E9714</v>
          </cell>
          <cell r="E347" t="str">
            <v>Bate-estaca com martelo hidráulico - 450 kW</v>
          </cell>
          <cell r="F347">
            <v>1213.5923</v>
          </cell>
          <cell r="G347">
            <v>565.61400000000003</v>
          </cell>
        </row>
        <row r="348">
          <cell r="D348" t="str">
            <v>E9716</v>
          </cell>
          <cell r="E348" t="str">
            <v>Conjunto bomba e macaco hidráulico para protensão com capacidade de 590 kN - 3,70 kW</v>
          </cell>
          <cell r="F348">
            <v>45.101300000000002</v>
          </cell>
          <cell r="G348">
            <v>44.183700000000002</v>
          </cell>
        </row>
        <row r="349">
          <cell r="D349" t="str">
            <v>E9717</v>
          </cell>
          <cell r="E349" t="str">
            <v>Máquina policorte - 2,20 kW</v>
          </cell>
          <cell r="F349">
            <v>0.1893</v>
          </cell>
          <cell r="G349">
            <v>0.12959999999999999</v>
          </cell>
        </row>
        <row r="350">
          <cell r="D350" t="str">
            <v>E9718</v>
          </cell>
          <cell r="E350" t="str">
            <v>Pórtico duplo de descarga e posicionamento de dormente - 89 kW</v>
          </cell>
          <cell r="F350">
            <v>1022.7349</v>
          </cell>
          <cell r="G350">
            <v>663.28189999999995</v>
          </cell>
        </row>
        <row r="351">
          <cell r="D351" t="str">
            <v>E9719</v>
          </cell>
          <cell r="E351" t="str">
            <v>Talha manual com capacidade de 3 t</v>
          </cell>
          <cell r="F351">
            <v>1.3832</v>
          </cell>
          <cell r="G351">
            <v>0.91259999999999997</v>
          </cell>
        </row>
        <row r="352">
          <cell r="D352" t="str">
            <v>E9720</v>
          </cell>
          <cell r="E352" t="str">
            <v>Conjunto bomba e macaco hidráulico para protensão com capacidade de 250 kN - 3,70 kW</v>
          </cell>
          <cell r="F352">
            <v>44.6571</v>
          </cell>
          <cell r="G352">
            <v>43.931899999999999</v>
          </cell>
        </row>
        <row r="353">
          <cell r="D353" t="str">
            <v>E9721</v>
          </cell>
          <cell r="E353" t="str">
            <v>Conjunto bomba e macaco hidráulico para protensão com capacidade de 1.150 kN - 5 kW</v>
          </cell>
          <cell r="F353">
            <v>46.467700000000001</v>
          </cell>
          <cell r="G353">
            <v>44.958199999999998</v>
          </cell>
        </row>
        <row r="354">
          <cell r="D354" t="str">
            <v>E9722</v>
          </cell>
          <cell r="E354" t="str">
            <v>Conjunto bomba e macaco hidráulico para protensão com capacidade de 2.000 kN - 5 kW</v>
          </cell>
          <cell r="F354">
            <v>48.540500000000002</v>
          </cell>
          <cell r="G354">
            <v>46.133099999999999</v>
          </cell>
        </row>
        <row r="355">
          <cell r="D355" t="str">
            <v>E9723</v>
          </cell>
          <cell r="E355" t="str">
            <v>Conjunto bomba e macaco hidráulico para protensão com capacidade de 2.500 kN - 7 kW</v>
          </cell>
          <cell r="F355">
            <v>49.5426</v>
          </cell>
          <cell r="G355">
            <v>46.701099999999997</v>
          </cell>
        </row>
        <row r="356">
          <cell r="D356" t="str">
            <v>E9724</v>
          </cell>
          <cell r="E356" t="str">
            <v>Conjunto bomba e macaco hidráulico para protensão com capacidade de 4.000 kN - 10 kW</v>
          </cell>
          <cell r="F356">
            <v>49.998100000000001</v>
          </cell>
          <cell r="G356">
            <v>46.959299999999999</v>
          </cell>
        </row>
        <row r="357">
          <cell r="D357" t="str">
            <v>E9725</v>
          </cell>
          <cell r="E357" t="str">
            <v>Conjunto bomba e macaco hidráulico para protensão com capacidade de 5.400 kN - 10 kW</v>
          </cell>
          <cell r="F357">
            <v>50.476399999999998</v>
          </cell>
          <cell r="G357">
            <v>47.230400000000003</v>
          </cell>
        </row>
        <row r="358">
          <cell r="D358" t="str">
            <v>E9726</v>
          </cell>
          <cell r="E358" t="str">
            <v>Bate-estaca Strauss - 15 kW</v>
          </cell>
          <cell r="F358">
            <v>78.274900000000002</v>
          </cell>
          <cell r="G358">
            <v>55.347999999999999</v>
          </cell>
        </row>
        <row r="359">
          <cell r="D359" t="str">
            <v>E9727</v>
          </cell>
          <cell r="E359" t="str">
            <v>Posicionadora de trilhos - 7,40 kW</v>
          </cell>
          <cell r="F359">
            <v>97.460800000000006</v>
          </cell>
          <cell r="G359">
            <v>55.6432</v>
          </cell>
        </row>
        <row r="360">
          <cell r="D360" t="str">
            <v>E9728</v>
          </cell>
          <cell r="E360" t="str">
            <v>Tirefonadora/parafusadora portátil - 3,10 kW</v>
          </cell>
          <cell r="F360">
            <v>14.0038</v>
          </cell>
          <cell r="G360">
            <v>5.2659000000000002</v>
          </cell>
        </row>
        <row r="361">
          <cell r="D361" t="str">
            <v>E9729</v>
          </cell>
          <cell r="E361" t="str">
            <v>Equipamento para pintura eletrostática com cabine simples de 5,50 kW e estufa de 2x120.000 kCal</v>
          </cell>
          <cell r="F361">
            <v>22.584499999999998</v>
          </cell>
          <cell r="G361">
            <v>12.5067</v>
          </cell>
        </row>
        <row r="362">
          <cell r="D362" t="str">
            <v>E9730</v>
          </cell>
          <cell r="E362" t="str">
            <v>Grupo vibrador com gerador - 2,80 kW</v>
          </cell>
          <cell r="F362">
            <v>27.404800000000002</v>
          </cell>
          <cell r="G362">
            <v>14.439399999999999</v>
          </cell>
        </row>
        <row r="363">
          <cell r="D363" t="str">
            <v>E9731</v>
          </cell>
          <cell r="E363" t="str">
            <v>Máquina de furar dormente portátil - 1,50 kW</v>
          </cell>
          <cell r="F363">
            <v>17.161000000000001</v>
          </cell>
          <cell r="G363">
            <v>8.2789000000000001</v>
          </cell>
        </row>
        <row r="364">
          <cell r="D364" t="str">
            <v>E9732</v>
          </cell>
          <cell r="E364" t="str">
            <v>Máquina para furar dormente - 6,70 kW</v>
          </cell>
          <cell r="F364">
            <v>24.734000000000002</v>
          </cell>
          <cell r="G364">
            <v>8.3280999999999992</v>
          </cell>
        </row>
        <row r="365">
          <cell r="D365" t="str">
            <v>E9733</v>
          </cell>
          <cell r="E365" t="str">
            <v>Máquina tirefonadora e parafusadora - 6,70 kW</v>
          </cell>
          <cell r="F365">
            <v>25.1326</v>
          </cell>
          <cell r="G365">
            <v>8.5480999999999998</v>
          </cell>
        </row>
        <row r="366">
          <cell r="D366" t="str">
            <v>E9734</v>
          </cell>
          <cell r="E366" t="str">
            <v>Bomba projetora de argamassa com capacidade de 2 m³/h - 5,50 kW</v>
          </cell>
          <cell r="F366">
            <v>60.197499999999998</v>
          </cell>
          <cell r="G366">
            <v>46.730400000000003</v>
          </cell>
        </row>
        <row r="367">
          <cell r="D367" t="str">
            <v>E9735</v>
          </cell>
          <cell r="E367" t="str">
            <v>Máquina para serrar trilho - 5,00 kW</v>
          </cell>
          <cell r="F367">
            <v>13.2477</v>
          </cell>
          <cell r="G367">
            <v>3.3395999999999999</v>
          </cell>
        </row>
        <row r="368">
          <cell r="D368" t="str">
            <v>E9736</v>
          </cell>
          <cell r="E368" t="str">
            <v>Máquina para furar trilho - 1,20 kW</v>
          </cell>
          <cell r="F368">
            <v>9.6931999999999992</v>
          </cell>
          <cell r="G368">
            <v>4.3960999999999997</v>
          </cell>
        </row>
        <row r="369">
          <cell r="D369" t="str">
            <v>E9737</v>
          </cell>
          <cell r="E369" t="str">
            <v>Conjunto para pré-aquecimento de trilho em solda aluminotérmica</v>
          </cell>
          <cell r="F369">
            <v>1.1999</v>
          </cell>
          <cell r="G369">
            <v>0.64290000000000003</v>
          </cell>
        </row>
        <row r="370">
          <cell r="D370" t="str">
            <v>E9738</v>
          </cell>
          <cell r="E370" t="str">
            <v>Máquina de esmerilhar topo e lateral de boleto - 5,20 kW</v>
          </cell>
          <cell r="F370">
            <v>23.421399999999998</v>
          </cell>
          <cell r="G370">
            <v>8.7950999999999997</v>
          </cell>
        </row>
        <row r="371">
          <cell r="D371" t="str">
            <v>E9742</v>
          </cell>
          <cell r="E371" t="str">
            <v>Trator agrícola sobre pneus com roçadeira articulada e capacidade de 1,12 m - 77 kW</v>
          </cell>
          <cell r="F371">
            <v>249.36750000000001</v>
          </cell>
          <cell r="G371">
            <v>114.4837</v>
          </cell>
        </row>
        <row r="372">
          <cell r="D372" t="str">
            <v>E9745</v>
          </cell>
          <cell r="E372" t="str">
            <v>Trator agrícola sobre pneus com roçadeira de arraste e capacidade de 1,50 m - 77 kW</v>
          </cell>
          <cell r="F372">
            <v>183.80070000000001</v>
          </cell>
          <cell r="G372">
            <v>76.661600000000007</v>
          </cell>
        </row>
        <row r="373">
          <cell r="D373" t="str">
            <v>E9746</v>
          </cell>
          <cell r="E373" t="str">
            <v>Conjunto bomba e prensa para luva de emenda de 25 mm</v>
          </cell>
          <cell r="F373">
            <v>32.519799999999996</v>
          </cell>
          <cell r="G373">
            <v>31.223199999999999</v>
          </cell>
        </row>
        <row r="374">
          <cell r="D374" t="str">
            <v>E9747</v>
          </cell>
          <cell r="E374" t="str">
            <v>Conjunto bomba e prensa para luva de emenda de 32 mm</v>
          </cell>
          <cell r="F374">
            <v>32.712299999999999</v>
          </cell>
          <cell r="G374">
            <v>31.350899999999999</v>
          </cell>
        </row>
        <row r="375">
          <cell r="D375" t="str">
            <v>E9748</v>
          </cell>
          <cell r="E375" t="str">
            <v>Rosqueadeira para rosca cônica - 0,75 kW</v>
          </cell>
          <cell r="F375">
            <v>29.540600000000001</v>
          </cell>
          <cell r="G375">
            <v>29.1629</v>
          </cell>
        </row>
        <row r="376">
          <cell r="D376" t="str">
            <v>E9749</v>
          </cell>
          <cell r="E376" t="str">
            <v>Jateador portátil multiabrasivo com capacidade de 300 kg</v>
          </cell>
          <cell r="F376">
            <v>30.456800000000001</v>
          </cell>
          <cell r="G376">
            <v>29.646100000000001</v>
          </cell>
        </row>
        <row r="377">
          <cell r="D377" t="str">
            <v>E9750</v>
          </cell>
          <cell r="E377" t="str">
            <v>Bomba de injeção de argamassa com capacidade de 50 l/min</v>
          </cell>
          <cell r="F377">
            <v>10.1342</v>
          </cell>
          <cell r="G377">
            <v>5.8459000000000003</v>
          </cell>
        </row>
        <row r="378">
          <cell r="D378" t="str">
            <v>E9753</v>
          </cell>
          <cell r="E378" t="str">
            <v>Grupo gerador - 23 kVA</v>
          </cell>
          <cell r="F378">
            <v>30.0885</v>
          </cell>
          <cell r="G378">
            <v>7.8845999999999998</v>
          </cell>
        </row>
        <row r="379">
          <cell r="D379" t="str">
            <v>E9754</v>
          </cell>
          <cell r="E379" t="str">
            <v>Grupo gerador - 68 kVA</v>
          </cell>
          <cell r="F379">
            <v>68.321799999999996</v>
          </cell>
          <cell r="G379">
            <v>9.6315000000000008</v>
          </cell>
        </row>
        <row r="380">
          <cell r="D380" t="str">
            <v>E9755</v>
          </cell>
          <cell r="E380" t="str">
            <v>Bomba de alta pressão para jet grouting de até 45 MPa - 150 kW</v>
          </cell>
          <cell r="F380">
            <v>501.16149999999999</v>
          </cell>
          <cell r="G380">
            <v>207.78559999999999</v>
          </cell>
        </row>
        <row r="381">
          <cell r="D381" t="str">
            <v>E9756</v>
          </cell>
          <cell r="E381" t="str">
            <v>Calandra para chapas de aço até 25 mm - 22 kW</v>
          </cell>
          <cell r="F381">
            <v>130.31530000000001</v>
          </cell>
          <cell r="G381">
            <v>91.631699999999995</v>
          </cell>
        </row>
        <row r="382">
          <cell r="D382" t="str">
            <v>E9758</v>
          </cell>
          <cell r="E382" t="str">
            <v>Vibroacabadora de asfalto sobre pneus - 97 kW</v>
          </cell>
          <cell r="F382">
            <v>418.11239999999998</v>
          </cell>
          <cell r="G382">
            <v>186.81020000000001</v>
          </cell>
        </row>
        <row r="383">
          <cell r="D383" t="str">
            <v>E9759</v>
          </cell>
          <cell r="E383" t="str">
            <v>Guincho de alavanca com capacidade de 5,4 t</v>
          </cell>
          <cell r="F383">
            <v>1.2116</v>
          </cell>
          <cell r="G383">
            <v>0.82569999999999999</v>
          </cell>
        </row>
        <row r="384">
          <cell r="D384" t="str">
            <v>E9760</v>
          </cell>
          <cell r="E384" t="str">
            <v>Perfuratriz manual para coroa diamantada - 1,60 kW</v>
          </cell>
          <cell r="F384">
            <v>6.1296999999999997</v>
          </cell>
          <cell r="G384">
            <v>3.2843</v>
          </cell>
        </row>
        <row r="385">
          <cell r="D385" t="str">
            <v>E9761</v>
          </cell>
          <cell r="E385" t="str">
            <v>Guincho de coluna com capacidade de 200 kg - 0,92 kW</v>
          </cell>
          <cell r="F385">
            <v>0.89629999999999999</v>
          </cell>
          <cell r="G385">
            <v>0.55369999999999997</v>
          </cell>
        </row>
        <row r="386">
          <cell r="D386" t="str">
            <v>E9762</v>
          </cell>
          <cell r="E386" t="str">
            <v>Rolo compactador de pneus autopropelido de 27 t - 85 kW</v>
          </cell>
          <cell r="F386">
            <v>332.98739999999998</v>
          </cell>
          <cell r="G386">
            <v>166.18989999999999</v>
          </cell>
        </row>
        <row r="387">
          <cell r="D387" t="str">
            <v>E9763</v>
          </cell>
          <cell r="E387" t="str">
            <v>Grupo gerador - 40 kVA</v>
          </cell>
          <cell r="F387">
            <v>44.740499999999997</v>
          </cell>
          <cell r="G387">
            <v>8.4255999999999993</v>
          </cell>
        </row>
        <row r="388">
          <cell r="D388" t="str">
            <v>E9764</v>
          </cell>
          <cell r="E388" t="str">
            <v>Grupo gerador - 7,2 kVA</v>
          </cell>
          <cell r="F388">
            <v>10.8561</v>
          </cell>
          <cell r="G388">
            <v>0.77839999999999998</v>
          </cell>
        </row>
        <row r="389">
          <cell r="D389" t="str">
            <v>E9765</v>
          </cell>
          <cell r="E389" t="str">
            <v>Grupo gerador - 569 kVA</v>
          </cell>
          <cell r="F389">
            <v>508.41730000000001</v>
          </cell>
          <cell r="G389">
            <v>38.175899999999999</v>
          </cell>
        </row>
        <row r="390">
          <cell r="D390" t="str">
            <v>E9766</v>
          </cell>
          <cell r="E390" t="str">
            <v>Prensa hidráulica para fabricação de blocos pré-moldados - 20 kW</v>
          </cell>
          <cell r="F390">
            <v>125.6854</v>
          </cell>
          <cell r="G390">
            <v>86.816500000000005</v>
          </cell>
        </row>
        <row r="391">
          <cell r="D391" t="str">
            <v>E9767</v>
          </cell>
          <cell r="E391" t="str">
            <v>Compressor de ar portátil de 9,44 l/s (20 PCM) a gasolina - 5,22 kW</v>
          </cell>
          <cell r="F391">
            <v>11.815200000000001</v>
          </cell>
          <cell r="G391">
            <v>1.3379000000000001</v>
          </cell>
        </row>
        <row r="392">
          <cell r="D392" t="str">
            <v>E9768</v>
          </cell>
          <cell r="E392" t="str">
            <v>Compressor de ar portátil de 373,78 l/s (792 PCM) - 213,30 kW</v>
          </cell>
          <cell r="F392">
            <v>289.31650000000002</v>
          </cell>
          <cell r="G392">
            <v>55.803699999999999</v>
          </cell>
        </row>
        <row r="393">
          <cell r="D393" t="str">
            <v>E9769</v>
          </cell>
          <cell r="E393" t="str">
            <v>Cunha hidráulica com três cilindros e acessórios com capacidade de 3.000 kN - 5,60 kW</v>
          </cell>
          <cell r="F393">
            <v>117.36839999999999</v>
          </cell>
          <cell r="G393">
            <v>73.235299999999995</v>
          </cell>
        </row>
        <row r="394">
          <cell r="D394" t="str">
            <v>E9770</v>
          </cell>
          <cell r="E394" t="str">
            <v>Retroescavadeira de pneus com caçamba de escavação trapezoidal ou triangular com seção de corte inferior a 0,10 m² - 58 kW</v>
          </cell>
          <cell r="F394">
            <v>155.25370000000001</v>
          </cell>
          <cell r="G394">
            <v>80.4054</v>
          </cell>
        </row>
        <row r="395">
          <cell r="D395" t="str">
            <v>E9771</v>
          </cell>
          <cell r="E395" t="str">
            <v>Retroescavadeira de pneus com caçamba de escavação trapezoidal ou triangular com seção de corte de 0,10 a 0,15 m² - 58 kW</v>
          </cell>
          <cell r="F395">
            <v>155.25370000000001</v>
          </cell>
          <cell r="G395">
            <v>80.4054</v>
          </cell>
        </row>
        <row r="396">
          <cell r="D396" t="str">
            <v>E9772</v>
          </cell>
          <cell r="E396" t="str">
            <v>Retroescavadeira de pneus com caçamba de escavação trapezoidal ou triangular com seção de corte de 0,15 a 0,20 m² - 58 kW</v>
          </cell>
          <cell r="F396">
            <v>155.25370000000001</v>
          </cell>
          <cell r="G396">
            <v>80.4054</v>
          </cell>
        </row>
        <row r="397">
          <cell r="D397" t="str">
            <v>E9773</v>
          </cell>
          <cell r="E397" t="str">
            <v>Retroescavadeira de pneus com caçamba de escavação trapezoidal ou triangular com seção de corte de 0,20 a 0,30 m² - 58 kW</v>
          </cell>
          <cell r="F397">
            <v>155.25370000000001</v>
          </cell>
          <cell r="G397">
            <v>80.4054</v>
          </cell>
        </row>
        <row r="398">
          <cell r="D398" t="str">
            <v>E9774</v>
          </cell>
          <cell r="E398" t="str">
            <v>Retroescavadeira de pneus com caçamba de escavação trapezoidal ou triangular com seção de corte de 0,30 a 0,50 m² - 58 kW</v>
          </cell>
          <cell r="F398">
            <v>155.25370000000001</v>
          </cell>
          <cell r="G398">
            <v>80.4054</v>
          </cell>
        </row>
        <row r="399">
          <cell r="D399" t="str">
            <v>E9775</v>
          </cell>
          <cell r="E399" t="str">
            <v>Escavadeira hidráulica com martelo hidráulico de 1.700 kg - 103 kW</v>
          </cell>
          <cell r="F399">
            <v>670.74810000000002</v>
          </cell>
          <cell r="G399">
            <v>309.52319999999997</v>
          </cell>
        </row>
        <row r="400">
          <cell r="D400" t="str">
            <v>E9776</v>
          </cell>
          <cell r="E400" t="str">
            <v>Grupo gerador - 174 kVA</v>
          </cell>
          <cell r="F400">
            <v>164.00229999999999</v>
          </cell>
          <cell r="G400">
            <v>17.211500000000001</v>
          </cell>
        </row>
        <row r="401">
          <cell r="D401" t="str">
            <v>E9777</v>
          </cell>
          <cell r="E401" t="str">
            <v>Extrusora de barreira de concreto - 74 kW</v>
          </cell>
          <cell r="F401">
            <v>1124.9875999999999</v>
          </cell>
          <cell r="G401">
            <v>547.2029</v>
          </cell>
        </row>
        <row r="402">
          <cell r="D402" t="str">
            <v>E9778</v>
          </cell>
          <cell r="E402" t="str">
            <v>Grupo gerador - 338 kVA</v>
          </cell>
          <cell r="F402">
            <v>302.36130000000003</v>
          </cell>
          <cell r="G402">
            <v>23.0776</v>
          </cell>
        </row>
        <row r="403">
          <cell r="D403" t="str">
            <v>E9779</v>
          </cell>
          <cell r="E403" t="str">
            <v>Grupo gerador - 113 kVA</v>
          </cell>
          <cell r="F403">
            <v>106.27500000000001</v>
          </cell>
          <cell r="G403">
            <v>11.199400000000001</v>
          </cell>
        </row>
        <row r="404">
          <cell r="D404" t="str">
            <v>E9780</v>
          </cell>
          <cell r="E404" t="str">
            <v>Misturador automático para grauteamento com capacidade de 20 m³/h - 7 kW</v>
          </cell>
          <cell r="F404">
            <v>130.5504</v>
          </cell>
          <cell r="G404">
            <v>79.160399999999996</v>
          </cell>
        </row>
        <row r="405">
          <cell r="D405" t="str">
            <v>E9781</v>
          </cell>
          <cell r="E405" t="str">
            <v>Misturador com bomba para grauteamento tipo Flex E ou similar - 25 kW</v>
          </cell>
          <cell r="F405">
            <v>254.46789999999999</v>
          </cell>
          <cell r="G405">
            <v>148.7056</v>
          </cell>
        </row>
        <row r="406">
          <cell r="D406" t="str">
            <v>E9782</v>
          </cell>
          <cell r="E406" t="str">
            <v>Perfuratriz pneumática com avanço de coluna de 33,5 kg com capacidade de 2.280 gpm</v>
          </cell>
          <cell r="F406">
            <v>45.332900000000002</v>
          </cell>
          <cell r="G406">
            <v>37.5974</v>
          </cell>
        </row>
        <row r="407">
          <cell r="D407" t="str">
            <v>E9784</v>
          </cell>
          <cell r="E407" t="str">
            <v>Plataforma autopropelida com alcance de 12 m com capacidade de 700 kg - 24 kW</v>
          </cell>
          <cell r="F407">
            <v>199.53210000000001</v>
          </cell>
          <cell r="G407">
            <v>111.44889999999999</v>
          </cell>
        </row>
        <row r="408">
          <cell r="D408" t="str">
            <v>E9785</v>
          </cell>
          <cell r="E408" t="str">
            <v>Guindaste móvel sobre pneus com 2 eixos com capacidade máxima de 55 t - 186 kW</v>
          </cell>
          <cell r="F408">
            <v>510.96859999999998</v>
          </cell>
          <cell r="G408">
            <v>265.38810000000001</v>
          </cell>
        </row>
        <row r="409">
          <cell r="D409" t="str">
            <v>E9786</v>
          </cell>
          <cell r="E409" t="str">
            <v>Guincho elétrico para lançamento de embarcações com capacidade de 30 t - 66 kW</v>
          </cell>
          <cell r="F409">
            <v>45.374499999999998</v>
          </cell>
          <cell r="G409">
            <v>42.273400000000002</v>
          </cell>
        </row>
        <row r="410">
          <cell r="D410" t="str">
            <v>E9788</v>
          </cell>
          <cell r="E410" t="str">
            <v>Misturador de argamassa com capacidade de 0,250 m³ - 3,70 kW</v>
          </cell>
          <cell r="F410">
            <v>41.289900000000003</v>
          </cell>
          <cell r="G410">
            <v>33.438600000000001</v>
          </cell>
        </row>
        <row r="411">
          <cell r="D411" t="str">
            <v>E9789</v>
          </cell>
          <cell r="E411" t="str">
            <v>Carro manual modelo plataforma de 150 x 80 cm com capacidade de 800 kg</v>
          </cell>
          <cell r="F411">
            <v>0.46189999999999998</v>
          </cell>
          <cell r="G411">
            <v>0.30880000000000002</v>
          </cell>
        </row>
        <row r="412">
          <cell r="D412" t="str">
            <v>E9790</v>
          </cell>
          <cell r="E412" t="str">
            <v>Bomba para concreto projetado via úmida com capacidade de 10 m³/h - 14,70 kW</v>
          </cell>
          <cell r="F412">
            <v>158.86760000000001</v>
          </cell>
          <cell r="G412">
            <v>97.724800000000002</v>
          </cell>
        </row>
        <row r="413">
          <cell r="D413" t="str">
            <v>E9791</v>
          </cell>
          <cell r="E413" t="str">
            <v>Bomba pneumática para injeção de resina com capacidade de 0,18 m³/h</v>
          </cell>
          <cell r="F413">
            <v>10.774800000000001</v>
          </cell>
          <cell r="G413">
            <v>6.2153999999999998</v>
          </cell>
        </row>
        <row r="414">
          <cell r="D414" t="str">
            <v>E9793</v>
          </cell>
          <cell r="E414" t="str">
            <v>Robot para concreto projetado com capacidade de 30 m³/h - 70 kW - com compressor diesel</v>
          </cell>
          <cell r="F414">
            <v>1490.056</v>
          </cell>
          <cell r="G414">
            <v>787.01649999999995</v>
          </cell>
        </row>
        <row r="415">
          <cell r="D415" t="str">
            <v>E9795</v>
          </cell>
          <cell r="E415" t="str">
            <v>Perfuratriz de superfície sobre pneus com martelo de topo e controle remoto via rádio - 60 kW</v>
          </cell>
          <cell r="F415">
            <v>499.54939999999999</v>
          </cell>
          <cell r="G415">
            <v>265.86930000000001</v>
          </cell>
        </row>
        <row r="416">
          <cell r="D416" t="str">
            <v>E9797</v>
          </cell>
          <cell r="E416" t="str">
            <v>Jumbo eletro-hidráulico com 3 braços - 155 kW/237 kW</v>
          </cell>
          <cell r="F416">
            <v>2300.5673999999999</v>
          </cell>
          <cell r="G416">
            <v>1111.1864</v>
          </cell>
        </row>
        <row r="417">
          <cell r="D417" t="str">
            <v>E9798</v>
          </cell>
          <cell r="E417" t="str">
            <v>Perfuratriz hidráulica rotopercussiva - 123 kW</v>
          </cell>
          <cell r="F417">
            <v>579.11500000000001</v>
          </cell>
          <cell r="G417">
            <v>282.71170000000001</v>
          </cell>
        </row>
        <row r="418">
          <cell r="D418" t="str">
            <v>E9013</v>
          </cell>
          <cell r="E418" t="str">
            <v>Caminhão tanque de asfalto com capacidade de 31.000 l - 368 kW</v>
          </cell>
          <cell r="F418">
            <v>675.82100000000003</v>
          </cell>
          <cell r="G418">
            <v>175.14279999999999</v>
          </cell>
        </row>
        <row r="419">
          <cell r="D419" t="str">
            <v>A9335</v>
          </cell>
          <cell r="E419" t="str">
            <v>Cavalo mecânico estradeiro 8 x 2, PBT 29.000 kg - 368 kW - condição de trabalho severa - motorista de veículo especial</v>
          </cell>
          <cell r="F419">
            <v>593.72529999999995</v>
          </cell>
          <cell r="G419">
            <v>131.1558</v>
          </cell>
        </row>
        <row r="420">
          <cell r="D420" t="str">
            <v>A9364</v>
          </cell>
          <cell r="E420" t="str">
            <v>Tanque isotérmico de asfalto com capacidade de 31.000 l</v>
          </cell>
          <cell r="F420">
            <v>82.095699999999994</v>
          </cell>
          <cell r="G420">
            <v>43.987000000000002</v>
          </cell>
        </row>
        <row r="421">
          <cell r="D421" t="str">
            <v>E9018</v>
          </cell>
          <cell r="E421" t="str">
            <v>Cavalo mecânico com dolly intermediário e semirreboque de 4 eixos com capacidade de 52 t - 364 kW</v>
          </cell>
          <cell r="F421">
            <v>552.5394</v>
          </cell>
          <cell r="G421">
            <v>164.58539999999999</v>
          </cell>
        </row>
        <row r="422">
          <cell r="D422" t="str">
            <v>A9324</v>
          </cell>
          <cell r="E422" t="str">
            <v>Cavalo mecânico estradeiro 6 x 4, PBT 23.000 kg - 364 kW - motorista de veículo especial</v>
          </cell>
          <cell r="F422">
            <v>442.87560000000002</v>
          </cell>
          <cell r="G422">
            <v>107.2782</v>
          </cell>
        </row>
        <row r="423">
          <cell r="D423" t="str">
            <v>A9355</v>
          </cell>
          <cell r="E423" t="str">
            <v>Semirreboque com 4 eixos</v>
          </cell>
          <cell r="F423">
            <v>92.647000000000006</v>
          </cell>
          <cell r="G423">
            <v>48.414700000000003</v>
          </cell>
        </row>
        <row r="424">
          <cell r="D424" t="str">
            <v>A9382</v>
          </cell>
          <cell r="E424" t="str">
            <v>Dolly intermediário com 2 eixos para semirreboque</v>
          </cell>
          <cell r="F424">
            <v>17.0168</v>
          </cell>
          <cell r="G424">
            <v>8.8925000000000001</v>
          </cell>
        </row>
        <row r="425">
          <cell r="D425" t="str">
            <v>E9027</v>
          </cell>
          <cell r="E425" t="str">
            <v>Caminhão distribuidor de cimento e cal com capacidade de 15 m³ - 210 kW</v>
          </cell>
          <cell r="F425">
            <v>426.22949999999997</v>
          </cell>
          <cell r="G425">
            <v>156.7124</v>
          </cell>
        </row>
        <row r="426">
          <cell r="D426" t="str">
            <v>A9333</v>
          </cell>
          <cell r="E426" t="str">
            <v>Caminhão plataforma 8 x 4, PBT 29.000 kg e distância entre eixos 4,6 m - 210 kW - motorista de veículo especial</v>
          </cell>
          <cell r="F426">
            <v>300.57369999999997</v>
          </cell>
          <cell r="G426">
            <v>92.046300000000002</v>
          </cell>
        </row>
        <row r="427">
          <cell r="D427" t="str">
            <v>A9365</v>
          </cell>
          <cell r="E427" t="str">
            <v>Distribuidor de cimento e cal montado sobre chassi com capacidade de 15 m³</v>
          </cell>
          <cell r="F427">
            <v>125.6558</v>
          </cell>
          <cell r="G427">
            <v>64.6661</v>
          </cell>
        </row>
        <row r="428">
          <cell r="D428" t="str">
            <v>E9037</v>
          </cell>
          <cell r="E428" t="str">
            <v>Plataforma de inspeção sob pontes montada em caminhão com capacidade de 500 kg e alcance de 15 m - 236 kW</v>
          </cell>
          <cell r="F428">
            <v>1224.6357</v>
          </cell>
          <cell r="G428">
            <v>524.37360000000001</v>
          </cell>
        </row>
        <row r="429">
          <cell r="D429" t="str">
            <v>A9334</v>
          </cell>
          <cell r="E429" t="str">
            <v>Caminhão plataforma 8 x 2, PBT 29.000 kg e distância entre eixos 4,8 m - 236 kW - condição de trabalho severa - motorista de veículo especial</v>
          </cell>
          <cell r="F429">
            <v>403.99430000000001</v>
          </cell>
          <cell r="G429">
            <v>102.04810000000001</v>
          </cell>
        </row>
        <row r="430">
          <cell r="D430" t="str">
            <v>A9378</v>
          </cell>
          <cell r="E430" t="str">
            <v>Plataforma telescópica para inspeção de pontes montada sobre chassi com capacidade de 500 kg</v>
          </cell>
          <cell r="F430">
            <v>820.64139999999998</v>
          </cell>
          <cell r="G430">
            <v>422.32549999999998</v>
          </cell>
        </row>
        <row r="431">
          <cell r="D431" t="str">
            <v>E9041</v>
          </cell>
          <cell r="E431" t="str">
            <v>Caminhão guindauto com capacidade de elevação de 11,9 t e carroceria de 11,5 t - 188 kW</v>
          </cell>
          <cell r="F431">
            <v>389.70749999999998</v>
          </cell>
          <cell r="G431">
            <v>123.27849999999999</v>
          </cell>
        </row>
        <row r="432">
          <cell r="D432" t="str">
            <v>A9313</v>
          </cell>
          <cell r="E432" t="str">
            <v>Caminhão plataforma 6 x 2, PBT 23.000 kg e distância entre eixos 5,2 m - 188 kW - motorista de veículo especial</v>
          </cell>
          <cell r="F432">
            <v>319.67899999999997</v>
          </cell>
          <cell r="G432">
            <v>85.185500000000005</v>
          </cell>
        </row>
        <row r="433">
          <cell r="D433" t="str">
            <v>A9351</v>
          </cell>
          <cell r="E433" t="str">
            <v>Carroceria de madeira com capacidade de 11,5 t</v>
          </cell>
          <cell r="F433">
            <v>7.4779</v>
          </cell>
          <cell r="G433">
            <v>4.0677000000000003</v>
          </cell>
        </row>
        <row r="434">
          <cell r="D434" t="str">
            <v>A9373</v>
          </cell>
          <cell r="E434" t="str">
            <v>Guindaste articulado montado sobre chassi com capacidade máxima de elevação de 11,9 t</v>
          </cell>
          <cell r="F434">
            <v>62.550600000000003</v>
          </cell>
          <cell r="G434">
            <v>34.025300000000001</v>
          </cell>
        </row>
        <row r="435">
          <cell r="D435" t="str">
            <v>E9082</v>
          </cell>
          <cell r="E435" t="str">
            <v>Bate-estaca hidráulico para defensas montado em caminhão guindauto com capacidade de 6,2 t e carroceria de 5 t - 152 kW</v>
          </cell>
          <cell r="F435">
            <v>391.44040000000001</v>
          </cell>
          <cell r="G435">
            <v>158.57550000000001</v>
          </cell>
        </row>
        <row r="436">
          <cell r="D436" t="str">
            <v>A9305</v>
          </cell>
          <cell r="E436" t="str">
            <v>Caminhão plataforma 4 x 2, PBT 15.000 kg e distância entre eixos 4,8 m - 152 kW - motorista de veículo especial</v>
          </cell>
          <cell r="F436">
            <v>252.00219999999999</v>
          </cell>
          <cell r="G436">
            <v>69.066100000000006</v>
          </cell>
        </row>
        <row r="437">
          <cell r="D437" t="str">
            <v>A9348</v>
          </cell>
          <cell r="E437" t="str">
            <v>Carroceria de madeira com capacidade de 5 t</v>
          </cell>
          <cell r="F437">
            <v>5.6731999999999996</v>
          </cell>
          <cell r="G437">
            <v>3.0859999999999999</v>
          </cell>
        </row>
        <row r="438">
          <cell r="D438" t="str">
            <v>A9372</v>
          </cell>
          <cell r="E438" t="str">
            <v>Guindaste articulado montado sobre chassi com capacidade máxima de elevação de 6,2 t</v>
          </cell>
          <cell r="F438">
            <v>58.723700000000001</v>
          </cell>
          <cell r="G438">
            <v>31.9436</v>
          </cell>
        </row>
        <row r="439">
          <cell r="D439" t="str">
            <v>A9379</v>
          </cell>
          <cell r="E439" t="str">
            <v>Bate-estaca hidráulico para defensas metálicas montada sobre chassi</v>
          </cell>
          <cell r="F439">
            <v>75.041300000000007</v>
          </cell>
          <cell r="G439">
            <v>54.479799999999997</v>
          </cell>
        </row>
        <row r="440">
          <cell r="D440" t="str">
            <v>E9097</v>
          </cell>
          <cell r="E440" t="str">
            <v>Caminhão de resgate de veículos leves com plataforma com capacidade de 5 t - 129 kW</v>
          </cell>
          <cell r="F440">
            <v>257.67149999999998</v>
          </cell>
          <cell r="G440">
            <v>82.624200000000002</v>
          </cell>
        </row>
        <row r="441">
          <cell r="D441" t="str">
            <v>A9326</v>
          </cell>
          <cell r="E441" t="str">
            <v>Caminhão plataforma 4 x 2, PBT 10.800 kg e distância entre eixos 4,6 m - 129 kW - motorista de veículo especial</v>
          </cell>
          <cell r="F441">
            <v>242.37530000000001</v>
          </cell>
          <cell r="G441">
            <v>74.630799999999994</v>
          </cell>
        </row>
        <row r="442">
          <cell r="D442" t="str">
            <v>A9374</v>
          </cell>
          <cell r="E442" t="str">
            <v>Plataforma hidráulica para resgate de veículos montada sobre chassi com capacidade de 5 t</v>
          </cell>
          <cell r="F442">
            <v>15.296200000000001</v>
          </cell>
          <cell r="G442">
            <v>7.9934000000000003</v>
          </cell>
        </row>
        <row r="443">
          <cell r="D443" t="str">
            <v>E9098</v>
          </cell>
          <cell r="E443" t="str">
            <v>Caminhão de resgate de veículos de porte médio com capacidade do guincho de 20 t - 236 kW</v>
          </cell>
          <cell r="F443">
            <v>403.60039999999998</v>
          </cell>
          <cell r="G443">
            <v>105.00709999999999</v>
          </cell>
        </row>
        <row r="444">
          <cell r="D444" t="str">
            <v>A9306</v>
          </cell>
          <cell r="E444" t="str">
            <v>Caminhão plataforma 4 x 2, PBT 16.000 kg e distância entre eixos 3,6 m - 236 kW - motorista de veículo especial</v>
          </cell>
          <cell r="F444">
            <v>369.6508</v>
          </cell>
          <cell r="G444">
            <v>86.507499999999993</v>
          </cell>
        </row>
        <row r="445">
          <cell r="D445" t="str">
            <v>A9375</v>
          </cell>
          <cell r="E445" t="str">
            <v>Guincho rebocador para resgate de veículos montada sobre chassi com capacidade de 20 t</v>
          </cell>
          <cell r="F445">
            <v>33.949599999999997</v>
          </cell>
          <cell r="G445">
            <v>18.499600000000001</v>
          </cell>
        </row>
        <row r="446">
          <cell r="D446" t="str">
            <v>E9099</v>
          </cell>
          <cell r="E446" t="str">
            <v>Caminhão de resgate de veículos pesados com dois guinchos com capacidade de 35 t - 265 kW</v>
          </cell>
          <cell r="F446">
            <v>554.95140000000004</v>
          </cell>
          <cell r="G446">
            <v>166.91540000000001</v>
          </cell>
        </row>
        <row r="447">
          <cell r="D447" t="str">
            <v>A9320</v>
          </cell>
          <cell r="E447" t="str">
            <v>Caminhão plataforma 6 x 4, PBT 23.000 kg e distância entre eixos 4,8 m - 265 kW - motorista de veículo especial</v>
          </cell>
          <cell r="F447">
            <v>415.52870000000001</v>
          </cell>
          <cell r="G447">
            <v>95.164500000000004</v>
          </cell>
        </row>
        <row r="448">
          <cell r="D448" t="str">
            <v>A9376</v>
          </cell>
          <cell r="E448" t="str">
            <v>Guincho rebocador para resgate de veículos montada sobre chassi com capacidade de 35 t</v>
          </cell>
          <cell r="F448">
            <v>139.42269999999999</v>
          </cell>
          <cell r="G448">
            <v>71.750900000000001</v>
          </cell>
        </row>
        <row r="449">
          <cell r="D449" t="str">
            <v>E9100</v>
          </cell>
          <cell r="E449" t="str">
            <v>Cavalo mecânico sem reboque - 272 kW</v>
          </cell>
          <cell r="F449">
            <v>325.76209999999998</v>
          </cell>
          <cell r="G449">
            <v>82.096900000000005</v>
          </cell>
        </row>
        <row r="450">
          <cell r="D450" t="str">
            <v>A9310</v>
          </cell>
          <cell r="E450" t="str">
            <v>Cavalo mecânico 4 x 2, PBT 16.000 kg - 272 kW - motorista de veículo especial</v>
          </cell>
          <cell r="F450">
            <v>325.76209999999998</v>
          </cell>
          <cell r="G450">
            <v>82.096900000000005</v>
          </cell>
        </row>
        <row r="451">
          <cell r="D451" t="str">
            <v>E9114</v>
          </cell>
          <cell r="E451" t="str">
            <v>Painel com seta luminosa para montagem em caminhão</v>
          </cell>
          <cell r="F451">
            <v>6.8007999999999997</v>
          </cell>
          <cell r="G451">
            <v>4.6130000000000004</v>
          </cell>
        </row>
        <row r="452">
          <cell r="D452" t="str">
            <v>A9380</v>
          </cell>
          <cell r="E452" t="str">
            <v>Painel com seta luminosa montado sobre chassi</v>
          </cell>
          <cell r="F452">
            <v>6.8007999999999997</v>
          </cell>
          <cell r="G452">
            <v>4.6130000000000004</v>
          </cell>
        </row>
        <row r="453">
          <cell r="D453" t="str">
            <v>E9115</v>
          </cell>
          <cell r="E453" t="str">
            <v>Amortecedor retrátil (AMC) para montagem em caminhão</v>
          </cell>
          <cell r="F453">
            <v>105.8189</v>
          </cell>
          <cell r="G453">
            <v>57.085599999999999</v>
          </cell>
        </row>
        <row r="454">
          <cell r="D454" t="str">
            <v>A9381</v>
          </cell>
          <cell r="E454" t="str">
            <v>Amortecedor retrátil montado em caminhão</v>
          </cell>
          <cell r="F454">
            <v>105.8189</v>
          </cell>
          <cell r="G454">
            <v>57.085599999999999</v>
          </cell>
        </row>
        <row r="455">
          <cell r="D455" t="str">
            <v>E9145</v>
          </cell>
          <cell r="E455" t="str">
            <v>Caminhão basculante para concreto com capacidade de 10 m³ - 210 kW</v>
          </cell>
          <cell r="F455">
            <v>320.1062</v>
          </cell>
          <cell r="G455">
            <v>101.9312</v>
          </cell>
        </row>
        <row r="456">
          <cell r="D456" t="str">
            <v>A9316</v>
          </cell>
          <cell r="E456" t="str">
            <v>Caminhão plataforma 8 x 4, PBT 29.000 kg e distância entre eixos 4,6 m - 210 kW - motorista de caminhão</v>
          </cell>
          <cell r="F456">
            <v>300.2294</v>
          </cell>
          <cell r="G456">
            <v>91.701999999999998</v>
          </cell>
        </row>
        <row r="457">
          <cell r="D457" t="str">
            <v>A9340</v>
          </cell>
          <cell r="E457" t="str">
            <v>Caçamba basculante para concreto com capacidade de 10 m³</v>
          </cell>
          <cell r="F457">
            <v>19.876799999999999</v>
          </cell>
          <cell r="G457">
            <v>10.229200000000001</v>
          </cell>
        </row>
        <row r="458">
          <cell r="D458" t="str">
            <v>E9146</v>
          </cell>
          <cell r="E458" t="str">
            <v>Caminhão silo com capacidade de 30 m³ - 368 kW</v>
          </cell>
          <cell r="F458">
            <v>654.97839999999997</v>
          </cell>
          <cell r="G458">
            <v>164.4753</v>
          </cell>
        </row>
        <row r="459">
          <cell r="D459" t="str">
            <v>A9335</v>
          </cell>
          <cell r="E459" t="str">
            <v>Cavalo mecânico estradeiro 8 x 2, PBT 29.000 kg - 368 kW - condição de trabalho severa - motorista de veículo especial</v>
          </cell>
          <cell r="F459">
            <v>593.72529999999995</v>
          </cell>
          <cell r="G459">
            <v>131.1558</v>
          </cell>
        </row>
        <row r="460">
          <cell r="D460" t="str">
            <v>A9357</v>
          </cell>
          <cell r="E460" t="str">
            <v>Semirreboque silo para cimento com capacidade de 30 m³</v>
          </cell>
          <cell r="F460">
            <v>61.253100000000003</v>
          </cell>
          <cell r="G460">
            <v>33.319499999999998</v>
          </cell>
        </row>
        <row r="461">
          <cell r="D461" t="str">
            <v>E9169</v>
          </cell>
          <cell r="E461" t="str">
            <v>Cavalo mecânico com dolly pneumático de 4 eixos e mesas de giro com capacidade de 56 t - 364 kW</v>
          </cell>
          <cell r="F461">
            <v>643.85080000000005</v>
          </cell>
          <cell r="G461">
            <v>212.3021</v>
          </cell>
        </row>
        <row r="462">
          <cell r="D462" t="str">
            <v>A9324</v>
          </cell>
          <cell r="E462" t="str">
            <v>Cavalo mecânico estradeiro 6 x 4, PBT 23.000 kg - 364 kW - motorista de veículo especial</v>
          </cell>
          <cell r="F462">
            <v>442.87560000000002</v>
          </cell>
          <cell r="G462">
            <v>107.2782</v>
          </cell>
        </row>
        <row r="463">
          <cell r="D463" t="str">
            <v>A9385</v>
          </cell>
          <cell r="E463" t="str">
            <v>Conjunto de duas mesas de giro para quinta roda ou reboque com capacidade de 100 t cada</v>
          </cell>
          <cell r="F463">
            <v>107.7321</v>
          </cell>
          <cell r="G463">
            <v>56.297699999999999</v>
          </cell>
        </row>
        <row r="464">
          <cell r="D464" t="str">
            <v>A9389</v>
          </cell>
          <cell r="E464" t="str">
            <v>Dolly pneumático com capacidade de 48 t e 4 eixos</v>
          </cell>
          <cell r="F464">
            <v>93.243099999999998</v>
          </cell>
          <cell r="G464">
            <v>48.726199999999999</v>
          </cell>
        </row>
        <row r="465">
          <cell r="D465" t="str">
            <v>E9170</v>
          </cell>
          <cell r="E465" t="str">
            <v>Cavalo mecânico com dois dollys pneumáticos de 3 e 4 eixos e mesas de giro com capacidade de 77 t - 364 kW</v>
          </cell>
          <cell r="F465">
            <v>727.04579999999999</v>
          </cell>
          <cell r="G465">
            <v>255.5264</v>
          </cell>
        </row>
        <row r="466">
          <cell r="D466" t="str">
            <v>A9385</v>
          </cell>
          <cell r="E466" t="str">
            <v>Conjunto de duas mesas de giro para quinta roda ou reboque com capacidade de 100 t cada</v>
          </cell>
          <cell r="F466">
            <v>107.7321</v>
          </cell>
          <cell r="G466">
            <v>56.297699999999999</v>
          </cell>
        </row>
        <row r="467">
          <cell r="D467" t="str">
            <v>A9386</v>
          </cell>
          <cell r="E467" t="str">
            <v>Cavalo mecânico estradeiro 6 x 4, CMT 150.000 kg - 364 kW - motorista de veículo especial</v>
          </cell>
          <cell r="F467">
            <v>454.49</v>
          </cell>
          <cell r="G467">
            <v>113.09650000000001</v>
          </cell>
        </row>
        <row r="468">
          <cell r="D468" t="str">
            <v>A9387</v>
          </cell>
          <cell r="E468" t="str">
            <v>Dolly pneumático com capacidade de 28,5 t e 3 eixos</v>
          </cell>
          <cell r="F468">
            <v>71.580600000000004</v>
          </cell>
          <cell r="G468">
            <v>37.405999999999999</v>
          </cell>
        </row>
        <row r="469">
          <cell r="D469" t="str">
            <v>A9389</v>
          </cell>
          <cell r="E469" t="str">
            <v>Dolly pneumático com capacidade de 48 t e 4 eixos</v>
          </cell>
          <cell r="F469">
            <v>93.243099999999998</v>
          </cell>
          <cell r="G469">
            <v>48.726199999999999</v>
          </cell>
        </row>
        <row r="470">
          <cell r="D470" t="str">
            <v>E9171</v>
          </cell>
          <cell r="E470" t="str">
            <v>Cavalo mecânico com dois dollys pneumáticos de 4 e 5 eixos e mesas de giro com capacidade de 111 t - 440 kW</v>
          </cell>
          <cell r="F470">
            <v>1439.5306</v>
          </cell>
          <cell r="G470">
            <v>585.72310000000004</v>
          </cell>
        </row>
        <row r="471">
          <cell r="D471" t="str">
            <v>A9325</v>
          </cell>
          <cell r="E471" t="str">
            <v>Cavalo mecânico 8 x 8, PBT 26.000 kg - 440 kW -  motorista de veículo especial</v>
          </cell>
          <cell r="F471">
            <v>1123.6496</v>
          </cell>
          <cell r="G471">
            <v>420.65269999999998</v>
          </cell>
        </row>
        <row r="472">
          <cell r="D472" t="str">
            <v>A9385</v>
          </cell>
          <cell r="E472" t="str">
            <v>Conjunto de duas mesas de giro para quinta roda ou reboque com capacidade de 100 t cada</v>
          </cell>
          <cell r="F472">
            <v>107.7321</v>
          </cell>
          <cell r="G472">
            <v>56.297699999999999</v>
          </cell>
        </row>
        <row r="473">
          <cell r="D473" t="str">
            <v>A9388</v>
          </cell>
          <cell r="E473" t="str">
            <v>Dolly pneumático com capacidade de 60 t e 5 eixos</v>
          </cell>
          <cell r="F473">
            <v>114.9058</v>
          </cell>
          <cell r="G473">
            <v>60.046500000000002</v>
          </cell>
        </row>
        <row r="474">
          <cell r="D474" t="str">
            <v>A9389</v>
          </cell>
          <cell r="E474" t="str">
            <v>Dolly pneumático com capacidade de 48 t e 4 eixos</v>
          </cell>
          <cell r="F474">
            <v>93.243099999999998</v>
          </cell>
          <cell r="G474">
            <v>48.726199999999999</v>
          </cell>
        </row>
        <row r="475">
          <cell r="D475" t="str">
            <v>E9199</v>
          </cell>
          <cell r="E475" t="str">
            <v>Caminhão com sistema de hidrojateamento de alta pressão e vácuo para limpeza e desobstrução de bueiros com capacidade total de 15.600 l - 188 kW</v>
          </cell>
          <cell r="F475">
            <v>409.14109999999999</v>
          </cell>
          <cell r="G475">
            <v>133.84970000000001</v>
          </cell>
        </row>
        <row r="476">
          <cell r="D476" t="str">
            <v>A9299</v>
          </cell>
          <cell r="E476" t="str">
            <v>Equipamento com sistema de hidrojateamento de alta pressão e vácuo para limpeza e desobstrução de bueiros com diâmetro de até 1.500 mm com capacidade total de 15.600 l</v>
          </cell>
          <cell r="F476">
            <v>89.462100000000007</v>
          </cell>
          <cell r="G476">
            <v>48.664200000000001</v>
          </cell>
        </row>
        <row r="477">
          <cell r="D477" t="str">
            <v>A9313</v>
          </cell>
          <cell r="E477" t="str">
            <v>Caminhão plataforma 6 x 2, PBT 23.000 kg e distância entre eixos 5,2 m - 188 kW - motorista de veículo especial</v>
          </cell>
          <cell r="F477">
            <v>319.67899999999997</v>
          </cell>
          <cell r="G477">
            <v>85.185500000000005</v>
          </cell>
        </row>
        <row r="478">
          <cell r="D478" t="str">
            <v>E9201</v>
          </cell>
          <cell r="E478" t="str">
            <v>Caminhão basculante para rocha com capacidade de 12 m³ - 210 kW com periculosidade</v>
          </cell>
          <cell r="F478">
            <v>359.47699999999998</v>
          </cell>
          <cell r="G478">
            <v>126.06140000000001</v>
          </cell>
        </row>
        <row r="479">
          <cell r="D479" t="str">
            <v>A9327</v>
          </cell>
          <cell r="E479" t="str">
            <v>Caminhão plataforma 8 x 4, PBT 29.000 kg e distância entre eixos 4,6 m - 210 kW - motorista de caminhão com periculosidade</v>
          </cell>
          <cell r="F479">
            <v>308.84019999999998</v>
          </cell>
          <cell r="G479">
            <v>100.3128</v>
          </cell>
        </row>
        <row r="480">
          <cell r="D480" t="str">
            <v>A9343</v>
          </cell>
          <cell r="E480" t="str">
            <v>Caçamba basculante para rocha com capacidade de 12 m³</v>
          </cell>
          <cell r="F480">
            <v>50.636800000000001</v>
          </cell>
          <cell r="G480">
            <v>25.7486</v>
          </cell>
        </row>
        <row r="481">
          <cell r="D481" t="str">
            <v>E9202</v>
          </cell>
          <cell r="E481" t="str">
            <v>Plataforma pantográfica montada em caminhão com capacidade de carga de 600 kg - 120 kW com periculosidade</v>
          </cell>
          <cell r="F481">
            <v>335.14679999999998</v>
          </cell>
          <cell r="G481">
            <v>134.59569999999999</v>
          </cell>
        </row>
        <row r="482">
          <cell r="D482" t="str">
            <v>A9300</v>
          </cell>
          <cell r="E482" t="str">
            <v>Caminhão plataforma 4 x 2, PBT 8.300 kg e distância entre eixos 3,9 m - 120 kW - motorista de veículo especial com periculosidade</v>
          </cell>
          <cell r="F482">
            <v>229.57599999999999</v>
          </cell>
          <cell r="G482">
            <v>77.168899999999994</v>
          </cell>
        </row>
        <row r="483">
          <cell r="D483" t="str">
            <v>A9383</v>
          </cell>
          <cell r="E483" t="str">
            <v>Plataforma pantográfica hidráulica montada sobre chassi com capacidade de 600 kg - com periculosidade</v>
          </cell>
          <cell r="F483">
            <v>105.57080000000001</v>
          </cell>
          <cell r="G483">
            <v>57.4268</v>
          </cell>
        </row>
        <row r="484">
          <cell r="D484" t="str">
            <v>E9506</v>
          </cell>
          <cell r="E484" t="str">
            <v>Caminhão basculante com capacidade de 6 m³ - 136 kW</v>
          </cell>
          <cell r="F484">
            <v>200.8349</v>
          </cell>
          <cell r="G484">
            <v>83.187799999999996</v>
          </cell>
        </row>
        <row r="485">
          <cell r="D485" t="str">
            <v>A9307</v>
          </cell>
          <cell r="E485" t="str">
            <v>Caminhão plataforma 4 x 2, PBT 16.000 kg e distância entre eixos 3,6 m - 136 kW - motorista de caminhão</v>
          </cell>
          <cell r="F485">
            <v>186.30109999999999</v>
          </cell>
          <cell r="G485">
            <v>75.708299999999994</v>
          </cell>
        </row>
        <row r="486">
          <cell r="D486" t="str">
            <v>A9338</v>
          </cell>
          <cell r="E486" t="str">
            <v>Caçamba basculante com capacidade de 6 m³</v>
          </cell>
          <cell r="F486">
            <v>14.533799999999999</v>
          </cell>
          <cell r="G486">
            <v>7.4794999999999998</v>
          </cell>
        </row>
        <row r="487">
          <cell r="D487" t="str">
            <v>E9508</v>
          </cell>
          <cell r="E487" t="str">
            <v>Caminhão carroceria com capacidade de 9 t - 136 kW</v>
          </cell>
          <cell r="F487">
            <v>194.37569999999999</v>
          </cell>
          <cell r="G487">
            <v>80.055099999999996</v>
          </cell>
        </row>
        <row r="488">
          <cell r="D488" t="str">
            <v>A9309</v>
          </cell>
          <cell r="E488" t="str">
            <v>Caminhão plataforma 4 x 2, PBT 16.000 kg e distância entre eixos 4,8 m - 136 kW - motorista de caminhão</v>
          </cell>
          <cell r="F488">
            <v>187.3596</v>
          </cell>
          <cell r="G488">
            <v>76.238600000000005</v>
          </cell>
        </row>
        <row r="489">
          <cell r="D489" t="str">
            <v>A9350</v>
          </cell>
          <cell r="E489" t="str">
            <v>Carroceria de madeira com capacidade de 9 t</v>
          </cell>
          <cell r="F489">
            <v>7.0160999999999998</v>
          </cell>
          <cell r="G489">
            <v>3.8165</v>
          </cell>
        </row>
        <row r="490">
          <cell r="D490" t="str">
            <v>E9509</v>
          </cell>
          <cell r="E490" t="str">
            <v>Caminhão tanque distribuidor de asfalto com capacidade de 6.000 l - 7 kW/136 kW</v>
          </cell>
          <cell r="F490">
            <v>333.85489999999999</v>
          </cell>
          <cell r="G490">
            <v>115.22150000000001</v>
          </cell>
        </row>
        <row r="491">
          <cell r="D491" t="str">
            <v>A9323</v>
          </cell>
          <cell r="E491" t="str">
            <v>Caminhão plataforma 4 x 2, PBT 14.300 kg e distância entre eixos 4,8 m - 136 kW - condição de trabalho severa - motorista de caminhão</v>
          </cell>
          <cell r="F491">
            <v>263.2081</v>
          </cell>
          <cell r="G491">
            <v>81.262</v>
          </cell>
        </row>
        <row r="492">
          <cell r="D492" t="str">
            <v>A9363</v>
          </cell>
          <cell r="E492" t="str">
            <v>Tanque espargidor de asfalto com capacidade de 6.000 l - 7 kW</v>
          </cell>
          <cell r="F492">
            <v>70.646799999999999</v>
          </cell>
          <cell r="G492">
            <v>33.959499999999998</v>
          </cell>
        </row>
        <row r="493">
          <cell r="D493" t="str">
            <v>E9520</v>
          </cell>
          <cell r="E493" t="str">
            <v>Caminhão com caçamba térmica com capacidade de 6 m³ - 136 kW</v>
          </cell>
          <cell r="F493">
            <v>203.73679999999999</v>
          </cell>
          <cell r="G493">
            <v>84.681200000000004</v>
          </cell>
        </row>
        <row r="494">
          <cell r="D494" t="str">
            <v>A9307</v>
          </cell>
          <cell r="E494" t="str">
            <v>Caminhão plataforma 4 x 2, PBT 16.000 kg e distância entre eixos 3,6 m - 136 kW - motorista de caminhão</v>
          </cell>
          <cell r="F494">
            <v>186.30109999999999</v>
          </cell>
          <cell r="G494">
            <v>75.708299999999994</v>
          </cell>
        </row>
        <row r="495">
          <cell r="D495" t="str">
            <v>A9339</v>
          </cell>
          <cell r="E495" t="str">
            <v>Caçamba térmica com capacidade de 6 m³</v>
          </cell>
          <cell r="F495">
            <v>17.435700000000001</v>
          </cell>
          <cell r="G495">
            <v>8.9728999999999992</v>
          </cell>
        </row>
        <row r="496">
          <cell r="D496" t="str">
            <v>E9557</v>
          </cell>
          <cell r="E496" t="str">
            <v>Caminhão comboio com capacidade de 5.000 l - 136 kW (sem motorista)</v>
          </cell>
          <cell r="F496">
            <v>263.41019999999997</v>
          </cell>
          <cell r="G496">
            <v>65.343500000000006</v>
          </cell>
        </row>
        <row r="497">
          <cell r="D497" t="str">
            <v>A9294</v>
          </cell>
          <cell r="E497" t="str">
            <v>Caminhão plataforma 4 x 2, PBT 16.000 kg e distância entre eixos 4,8 m - 136 kW - condição de trabalho severa (sem motorista)</v>
          </cell>
          <cell r="F497">
            <v>229.24180000000001</v>
          </cell>
          <cell r="G497">
            <v>46.4878</v>
          </cell>
        </row>
        <row r="498">
          <cell r="D498" t="str">
            <v>A9298</v>
          </cell>
          <cell r="E498" t="str">
            <v>Tanque para distribuição de combustíveis e lubrificantes com capacidade de 5.000 l</v>
          </cell>
          <cell r="F498">
            <v>34.168399999999998</v>
          </cell>
          <cell r="G498">
            <v>18.855699999999999</v>
          </cell>
        </row>
        <row r="499">
          <cell r="D499" t="str">
            <v>E9571</v>
          </cell>
          <cell r="E499" t="str">
            <v>Caminhão tanque com capacidade de 10.000 l - 188 kW</v>
          </cell>
          <cell r="F499">
            <v>355.68509999999998</v>
          </cell>
          <cell r="G499">
            <v>102.6053</v>
          </cell>
        </row>
        <row r="500">
          <cell r="D500" t="str">
            <v>A9332</v>
          </cell>
          <cell r="E500" t="str">
            <v>Caminhão plataforma 6 x 2, PBT 23.000 kg e distância entre eixos 4,8 m - 188 kW - condição de trabalho severa - motorista de caminhão</v>
          </cell>
          <cell r="F500">
            <v>336.52719999999999</v>
          </cell>
          <cell r="G500">
            <v>92.033100000000005</v>
          </cell>
        </row>
        <row r="501">
          <cell r="D501" t="str">
            <v>A9360</v>
          </cell>
          <cell r="E501" t="str">
            <v>Tanque para transporte de água com capacidade de 10.000 l</v>
          </cell>
          <cell r="F501">
            <v>19.157900000000001</v>
          </cell>
          <cell r="G501">
            <v>10.5722</v>
          </cell>
        </row>
        <row r="502">
          <cell r="D502" t="str">
            <v>E9575</v>
          </cell>
          <cell r="E502" t="str">
            <v>Caminhão basculante com caçamba estanque com capacidade de 14 m³ - 210 kW</v>
          </cell>
          <cell r="F502">
            <v>321.69209999999998</v>
          </cell>
          <cell r="G502">
            <v>102.7473</v>
          </cell>
        </row>
        <row r="503">
          <cell r="D503" t="str">
            <v>A9316</v>
          </cell>
          <cell r="E503" t="str">
            <v>Caminhão plataforma 8 x 4, PBT 29.000 kg e distância entre eixos 4,6 m - 210 kW - motorista de caminhão</v>
          </cell>
          <cell r="F503">
            <v>300.2294</v>
          </cell>
          <cell r="G503">
            <v>91.701999999999998</v>
          </cell>
        </row>
        <row r="504">
          <cell r="D504" t="str">
            <v>A9345</v>
          </cell>
          <cell r="E504" t="str">
            <v>Caçamba basculante estanque com capacidade de 14 m³</v>
          </cell>
          <cell r="F504">
            <v>21.462700000000002</v>
          </cell>
          <cell r="G504">
            <v>11.045299999999999</v>
          </cell>
        </row>
        <row r="505">
          <cell r="D505" t="str">
            <v>E9579</v>
          </cell>
          <cell r="E505" t="str">
            <v>Caminhão basculante com capacidade de 10 m³ - 210 kW</v>
          </cell>
          <cell r="F505">
            <v>309.07510000000002</v>
          </cell>
          <cell r="G505">
            <v>96.405100000000004</v>
          </cell>
        </row>
        <row r="506">
          <cell r="D506" t="str">
            <v>A9293</v>
          </cell>
          <cell r="E506" t="str">
            <v>Caminhão plataforma 6 x 2, PBT 23.000 kg e distância entre eixos 3,6 m - 210 kW - motorista de caminhão</v>
          </cell>
          <cell r="F506">
            <v>289.19830000000002</v>
          </cell>
          <cell r="G506">
            <v>86.175899999999999</v>
          </cell>
        </row>
        <row r="507">
          <cell r="D507" t="str">
            <v>A9342</v>
          </cell>
          <cell r="E507" t="str">
            <v>Caçamba basculante com capacidade de 10 m³</v>
          </cell>
          <cell r="F507">
            <v>19.876799999999999</v>
          </cell>
          <cell r="G507">
            <v>10.229200000000001</v>
          </cell>
        </row>
        <row r="508">
          <cell r="D508" t="str">
            <v>E9592</v>
          </cell>
          <cell r="E508" t="str">
            <v>Caminhão carroceria com capacidade de 15 t - 188 kW</v>
          </cell>
          <cell r="F508">
            <v>280.35250000000002</v>
          </cell>
          <cell r="G508">
            <v>90.174099999999996</v>
          </cell>
        </row>
        <row r="509">
          <cell r="D509" t="str">
            <v>A9314</v>
          </cell>
          <cell r="E509" t="str">
            <v>Caminhão plataforma 6 x 2, PBT 23.000 kg e distância entre eixos 5,2 m - 188 kW - motorista de caminhão</v>
          </cell>
          <cell r="F509">
            <v>270.5487</v>
          </cell>
          <cell r="G509">
            <v>84.841200000000001</v>
          </cell>
        </row>
        <row r="510">
          <cell r="D510" t="str">
            <v>A9352</v>
          </cell>
          <cell r="E510" t="str">
            <v>Carroceria de madeira com capacidade de 15 t</v>
          </cell>
          <cell r="F510">
            <v>9.8038000000000007</v>
          </cell>
          <cell r="G510">
            <v>5.3329000000000004</v>
          </cell>
        </row>
        <row r="511">
          <cell r="D511" t="str">
            <v>E9600</v>
          </cell>
          <cell r="E511" t="str">
            <v>Caminhão betoneira com capacidade de 8 m³ - 236 kW</v>
          </cell>
          <cell r="F511">
            <v>380.96120000000002</v>
          </cell>
          <cell r="G511">
            <v>122.9255</v>
          </cell>
        </row>
        <row r="512">
          <cell r="D512" t="str">
            <v>A9317</v>
          </cell>
          <cell r="E512" t="str">
            <v>Caminhão plataforma 8 x 2, PBT 29.000 kg e distância entre eixos 4,8 m - 236 kW - motorista de veículo especial</v>
          </cell>
          <cell r="F512">
            <v>322.96679999999998</v>
          </cell>
          <cell r="G512">
            <v>93.800399999999996</v>
          </cell>
        </row>
        <row r="513">
          <cell r="D513" t="str">
            <v>A9346</v>
          </cell>
          <cell r="E513" t="str">
            <v>Misturador de concreto para montagem em chassi de caminhão com capacidade de 8 m³</v>
          </cell>
          <cell r="F513">
            <v>57.994399999999999</v>
          </cell>
          <cell r="G513">
            <v>29.1251</v>
          </cell>
        </row>
        <row r="514">
          <cell r="D514" t="str">
            <v>E9604</v>
          </cell>
          <cell r="E514" t="str">
            <v>Caminhão basculante para rocha com capacidade de 8 m³ - 210 kW</v>
          </cell>
          <cell r="F514">
            <v>326.9522</v>
          </cell>
          <cell r="G514">
            <v>105.232</v>
          </cell>
        </row>
        <row r="515">
          <cell r="D515" t="str">
            <v>A9315</v>
          </cell>
          <cell r="E515" t="str">
            <v>Caminhão basculante 6 x 4, PBT 23.000 kg e distância entre eixos 3,6 m - 210 kW -  motorista de caminhão</v>
          </cell>
          <cell r="F515">
            <v>307.97219999999999</v>
          </cell>
          <cell r="G515">
            <v>95.580799999999996</v>
          </cell>
        </row>
        <row r="516">
          <cell r="D516" t="str">
            <v>A9341</v>
          </cell>
          <cell r="E516" t="str">
            <v>Caçamba basculante para rocha com capacidade de 8 m³</v>
          </cell>
          <cell r="F516">
            <v>18.98</v>
          </cell>
          <cell r="G516">
            <v>9.6511999999999993</v>
          </cell>
        </row>
        <row r="517">
          <cell r="D517" t="str">
            <v>E9605</v>
          </cell>
          <cell r="E517" t="str">
            <v>Caminhão tanque com capacidade de 6.000 l - 136 kW</v>
          </cell>
          <cell r="F517">
            <v>279.32220000000001</v>
          </cell>
          <cell r="G517">
            <v>90.154499999999999</v>
          </cell>
        </row>
        <row r="518">
          <cell r="D518" t="str">
            <v>A9323</v>
          </cell>
          <cell r="E518" t="str">
            <v>Caminhão plataforma 4 x 2, PBT 14.300 kg e distância entre eixos 4,8 m - 136 kW - condição de trabalho severa - motorista de caminhão</v>
          </cell>
          <cell r="F518">
            <v>263.2081</v>
          </cell>
          <cell r="G518">
            <v>81.262</v>
          </cell>
        </row>
        <row r="519">
          <cell r="D519" t="str">
            <v>A9358</v>
          </cell>
          <cell r="E519" t="str">
            <v>Tanque para transporte de água com capacidade de 6.000 l</v>
          </cell>
          <cell r="F519">
            <v>16.114100000000001</v>
          </cell>
          <cell r="G519">
            <v>8.8925000000000001</v>
          </cell>
        </row>
        <row r="520">
          <cell r="D520" t="str">
            <v>E9644</v>
          </cell>
          <cell r="E520" t="str">
            <v>Caminhão demarcador de faixas com sistema de pintura a frio - 28 kW/129 kW</v>
          </cell>
          <cell r="F520">
            <v>456.64409999999998</v>
          </cell>
          <cell r="G520">
            <v>192.9624</v>
          </cell>
        </row>
        <row r="521">
          <cell r="D521" t="str">
            <v>A9302</v>
          </cell>
          <cell r="E521" t="str">
            <v>Caminhão plataforma 4 x 2, PBT 9.200 kg e distância entre eixos 4,6 m - 129 kW - motorista de caminhão</v>
          </cell>
          <cell r="F521">
            <v>238.19589999999999</v>
          </cell>
          <cell r="G521">
            <v>72.412499999999994</v>
          </cell>
        </row>
        <row r="522">
          <cell r="D522" t="str">
            <v>A9368</v>
          </cell>
          <cell r="E522" t="str">
            <v>Equipamento demarcador de faixas a frio montado sobre chassi com capacidade de 800 l - 28 kW</v>
          </cell>
          <cell r="F522">
            <v>218.44820000000001</v>
          </cell>
          <cell r="G522">
            <v>120.54989999999999</v>
          </cell>
        </row>
        <row r="523">
          <cell r="D523" t="str">
            <v>E9645</v>
          </cell>
          <cell r="E523" t="str">
            <v>Caminhão demarcador de faixas com sistema de pintura a quente - 5 kW/30,10 kW/136 kW</v>
          </cell>
          <cell r="F523">
            <v>689.57439999999997</v>
          </cell>
          <cell r="G523">
            <v>313.53219999999999</v>
          </cell>
        </row>
        <row r="524">
          <cell r="D524" t="str">
            <v>A9328</v>
          </cell>
          <cell r="E524" t="str">
            <v>Compressor de ar portátil de 70,79 l/s (150 PCM) sem reboque - 30,10 kW</v>
          </cell>
          <cell r="F524">
            <v>52.710700000000003</v>
          </cell>
          <cell r="G524">
            <v>14.432700000000001</v>
          </cell>
        </row>
        <row r="525">
          <cell r="D525" t="str">
            <v>A9331</v>
          </cell>
          <cell r="E525" t="str">
            <v>Caminhão plataforma 4 x 2, PBT 16.000 kg e distância entre eixos 4,8 m - 136 kW - condição de trabalho severa - motorista de caminhão</v>
          </cell>
          <cell r="F525">
            <v>264.78800000000001</v>
          </cell>
          <cell r="G525">
            <v>82.034000000000006</v>
          </cell>
        </row>
        <row r="526">
          <cell r="D526" t="str">
            <v>A9369</v>
          </cell>
          <cell r="E526" t="str">
            <v>Equipamento demarcador de faixas a quente montado sobre chassi com capacidade de 500 l - 5,0 kW</v>
          </cell>
          <cell r="F526">
            <v>372.07569999999998</v>
          </cell>
          <cell r="G526">
            <v>217.06549999999999</v>
          </cell>
        </row>
        <row r="527">
          <cell r="D527" t="str">
            <v>E9665</v>
          </cell>
          <cell r="E527" t="str">
            <v>Cavalo mecânico com semirreboque com capacidade de 20 t - 276 kW</v>
          </cell>
          <cell r="F527">
            <v>415.7346</v>
          </cell>
          <cell r="G527">
            <v>127.1437</v>
          </cell>
        </row>
        <row r="528">
          <cell r="D528" t="str">
            <v>A9318</v>
          </cell>
          <cell r="E528" t="str">
            <v>Cavalo mecânico 4 x 2, PBT 16.000 kg - 276 kW - motorista de veículo especial</v>
          </cell>
          <cell r="F528">
            <v>349.5582</v>
          </cell>
          <cell r="G528">
            <v>92.561800000000005</v>
          </cell>
        </row>
        <row r="529">
          <cell r="D529" t="str">
            <v>A9353</v>
          </cell>
          <cell r="E529" t="str">
            <v>Semirreboque com 2 eixos</v>
          </cell>
          <cell r="F529">
            <v>66.176400000000001</v>
          </cell>
          <cell r="G529">
            <v>34.581899999999997</v>
          </cell>
        </row>
        <row r="530">
          <cell r="D530" t="str">
            <v>E9666</v>
          </cell>
          <cell r="E530" t="str">
            <v>Cavalo mecânico com semirreboque com capacidade de 32 t - 302 kW</v>
          </cell>
          <cell r="F530">
            <v>463.94569999999999</v>
          </cell>
          <cell r="G530">
            <v>142.07669999999999</v>
          </cell>
        </row>
        <row r="531">
          <cell r="D531" t="str">
            <v>A9321</v>
          </cell>
          <cell r="E531" t="str">
            <v>Cavalo mecânico estradeiro 6 x 2, PBT 23.000 kg - 302 kW - motorista de veículo especial</v>
          </cell>
          <cell r="F531">
            <v>386.42469999999997</v>
          </cell>
          <cell r="G531">
            <v>101.5664</v>
          </cell>
        </row>
        <row r="532">
          <cell r="D532" t="str">
            <v>A9354</v>
          </cell>
          <cell r="E532" t="str">
            <v>Semirreboque com 3 eixos</v>
          </cell>
          <cell r="F532">
            <v>77.521000000000001</v>
          </cell>
          <cell r="G532">
            <v>40.510300000000001</v>
          </cell>
        </row>
        <row r="533">
          <cell r="D533" t="str">
            <v>E9667</v>
          </cell>
          <cell r="E533" t="str">
            <v>Caminhão basculante com capacidade de 14 m³ - 210 kW</v>
          </cell>
          <cell r="F533">
            <v>321.1662</v>
          </cell>
          <cell r="G533">
            <v>102.47669999999999</v>
          </cell>
        </row>
        <row r="534">
          <cell r="D534" t="str">
            <v>A9316</v>
          </cell>
          <cell r="E534" t="str">
            <v>Caminhão plataforma 8 x 4, PBT 29.000 kg e distância entre eixos 4,6 m - 210 kW - motorista de caminhão</v>
          </cell>
          <cell r="F534">
            <v>300.2294</v>
          </cell>
          <cell r="G534">
            <v>91.701999999999998</v>
          </cell>
        </row>
        <row r="535">
          <cell r="D535" t="str">
            <v>A9344</v>
          </cell>
          <cell r="E535" t="str">
            <v>Caçamba basculante com capacidade de 14 m³</v>
          </cell>
          <cell r="F535">
            <v>20.936800000000002</v>
          </cell>
          <cell r="G535">
            <v>10.774699999999999</v>
          </cell>
        </row>
        <row r="536">
          <cell r="D536" t="str">
            <v>E9669</v>
          </cell>
          <cell r="E536" t="str">
            <v>Caminhão tanque com capacidade de 8.000 l - 136 kW</v>
          </cell>
          <cell r="F536">
            <v>281.61840000000001</v>
          </cell>
          <cell r="G536">
            <v>91.321799999999996</v>
          </cell>
        </row>
        <row r="537">
          <cell r="D537" t="str">
            <v>A9331</v>
          </cell>
          <cell r="E537" t="str">
            <v>Caminhão plataforma 4 x 2, PBT 16.000 kg e distância entre eixos 4,8 m - 136 kW - condição de trabalho severa - motorista de caminhão</v>
          </cell>
          <cell r="F537">
            <v>264.78800000000001</v>
          </cell>
          <cell r="G537">
            <v>82.034000000000006</v>
          </cell>
        </row>
        <row r="538">
          <cell r="D538" t="str">
            <v>A9359</v>
          </cell>
          <cell r="E538" t="str">
            <v>Tanque para transporte de água com capacidade de 8.000 l</v>
          </cell>
          <cell r="F538">
            <v>16.830400000000001</v>
          </cell>
          <cell r="G538">
            <v>9.2878000000000007</v>
          </cell>
        </row>
        <row r="539">
          <cell r="D539" t="str">
            <v>E9670</v>
          </cell>
          <cell r="E539" t="str">
            <v>Usina móvel de lama asfáltica ou microrrevestimento com cavalo mecânico com capacidade de 12 m³ - 95,6 kW/276 kW</v>
          </cell>
          <cell r="F539">
            <v>875.31550000000004</v>
          </cell>
          <cell r="G539">
            <v>303.76870000000002</v>
          </cell>
        </row>
        <row r="540">
          <cell r="D540" t="str">
            <v>A9319</v>
          </cell>
          <cell r="E540" t="str">
            <v>Cavalo mecânico 6 x 2, PBT 23.000 kg - 276 kW - condição de trabalho severa - motorista de veículo especial</v>
          </cell>
          <cell r="F540">
            <v>453.37009999999998</v>
          </cell>
          <cell r="G540">
            <v>106.9014</v>
          </cell>
        </row>
        <row r="541">
          <cell r="D541" t="str">
            <v>A9367</v>
          </cell>
          <cell r="E541" t="str">
            <v>Usina de lama asfáltica ou microrrevestimento asfáltico rebocável com capacidade de 12 m³ - 95,6 kW</v>
          </cell>
          <cell r="F541">
            <v>421.94540000000001</v>
          </cell>
          <cell r="G541">
            <v>196.8673</v>
          </cell>
        </row>
        <row r="542">
          <cell r="D542" t="str">
            <v>E9672</v>
          </cell>
          <cell r="E542" t="str">
            <v>Caminhão basculante para rocha com capacidade de 12 m³ - 210 kW</v>
          </cell>
          <cell r="F542">
            <v>350.86619999999999</v>
          </cell>
          <cell r="G542">
            <v>117.45059999999999</v>
          </cell>
        </row>
        <row r="543">
          <cell r="D543" t="str">
            <v>A9316</v>
          </cell>
          <cell r="E543" t="str">
            <v>Caminhão plataforma 8 x 4, PBT 29.000 kg e distância entre eixos 4,6 m - 210 kW - motorista de caminhão</v>
          </cell>
          <cell r="F543">
            <v>300.2294</v>
          </cell>
          <cell r="G543">
            <v>91.701999999999998</v>
          </cell>
        </row>
        <row r="544">
          <cell r="D544" t="str">
            <v>A9343</v>
          </cell>
          <cell r="E544" t="str">
            <v>Caçamba basculante para rocha com capacidade de 12 m³</v>
          </cell>
          <cell r="F544">
            <v>50.636800000000001</v>
          </cell>
          <cell r="G544">
            <v>25.7486</v>
          </cell>
        </row>
        <row r="545">
          <cell r="D545" t="str">
            <v>E9679</v>
          </cell>
          <cell r="E545" t="str">
            <v>Cavalo mecânico com dois reboques hidropneumáticos de 5 e 4 eixos e mesas de giro com capacidade de 130 t - 440 kW</v>
          </cell>
          <cell r="F545">
            <v>1941.7560000000001</v>
          </cell>
          <cell r="G545">
            <v>848.17190000000005</v>
          </cell>
        </row>
        <row r="546">
          <cell r="D546" t="str">
            <v>A9325</v>
          </cell>
          <cell r="E546" t="str">
            <v>Cavalo mecânico 8 x 8, PBT 26.000 kg - 440 kW -  motorista de veículo especial</v>
          </cell>
          <cell r="F546">
            <v>1123.6496</v>
          </cell>
          <cell r="G546">
            <v>420.65269999999998</v>
          </cell>
        </row>
        <row r="547">
          <cell r="D547" t="str">
            <v>A9384</v>
          </cell>
          <cell r="E547" t="str">
            <v>Reboque hidropneumático com capacidade de 166 t e 4 eixos</v>
          </cell>
          <cell r="F547">
            <v>347.32100000000003</v>
          </cell>
          <cell r="G547">
            <v>181.5001</v>
          </cell>
        </row>
        <row r="548">
          <cell r="D548" t="str">
            <v>A9385</v>
          </cell>
          <cell r="E548" t="str">
            <v>Conjunto de duas mesas de giro para quinta roda ou reboque com capacidade de 100 t cada</v>
          </cell>
          <cell r="F548">
            <v>107.7321</v>
          </cell>
          <cell r="G548">
            <v>56.297699999999999</v>
          </cell>
        </row>
        <row r="549">
          <cell r="D549" t="str">
            <v>A9390</v>
          </cell>
          <cell r="E549" t="str">
            <v>Reboque hidropneumático com capacidade de 117 t e 5 eixos</v>
          </cell>
          <cell r="F549">
            <v>363.05329999999998</v>
          </cell>
          <cell r="G549">
            <v>189.72139999999999</v>
          </cell>
        </row>
        <row r="550">
          <cell r="D550" t="str">
            <v>E9680</v>
          </cell>
          <cell r="E550" t="str">
            <v>Caminhão tanque com capacidade de 13.000 l - 188 kW</v>
          </cell>
          <cell r="F550">
            <v>357.11739999999998</v>
          </cell>
          <cell r="G550">
            <v>103.39570000000001</v>
          </cell>
        </row>
        <row r="551">
          <cell r="D551" t="str">
            <v>A9332</v>
          </cell>
          <cell r="E551" t="str">
            <v>Caminhão plataforma 6 x 2, PBT 23.000 kg e distância entre eixos 4,8 m - 188 kW - condição de trabalho severa - motorista de caminhão</v>
          </cell>
          <cell r="F551">
            <v>336.52719999999999</v>
          </cell>
          <cell r="G551">
            <v>92.033100000000005</v>
          </cell>
        </row>
        <row r="552">
          <cell r="D552" t="str">
            <v>A9361</v>
          </cell>
          <cell r="E552" t="str">
            <v>Tanque para transporte de água com capacidade de 13.000 l</v>
          </cell>
          <cell r="F552">
            <v>20.590199999999999</v>
          </cell>
          <cell r="G552">
            <v>11.3626</v>
          </cell>
        </row>
        <row r="553">
          <cell r="D553" t="str">
            <v>E9686</v>
          </cell>
          <cell r="E553" t="str">
            <v>Caminhão guindauto com capacidade de elevação de 6,2 t e carroceria de 7 t - 136 kW</v>
          </cell>
          <cell r="F553">
            <v>316.33139999999997</v>
          </cell>
          <cell r="G553">
            <v>111.996</v>
          </cell>
        </row>
        <row r="554">
          <cell r="D554" t="str">
            <v>A9308</v>
          </cell>
          <cell r="E554" t="str">
            <v>Caminhão plataforma 4 x 2, PBT 16.000 kg e distância entre eixos 4,8 m - 136 kW - motorista de veículo especial</v>
          </cell>
          <cell r="F554">
            <v>251.2295</v>
          </cell>
          <cell r="G554">
            <v>76.582899999999995</v>
          </cell>
        </row>
        <row r="555">
          <cell r="D555" t="str">
            <v>A9349</v>
          </cell>
          <cell r="E555" t="str">
            <v>Carroceria de madeira com capacidade de 7 t</v>
          </cell>
          <cell r="F555">
            <v>6.3781999999999996</v>
          </cell>
          <cell r="G555">
            <v>3.4695</v>
          </cell>
        </row>
        <row r="556">
          <cell r="D556" t="str">
            <v>A9372</v>
          </cell>
          <cell r="E556" t="str">
            <v>Guindaste articulado montado sobre chassi com capacidade máxima de elevação de 6,2 t</v>
          </cell>
          <cell r="F556">
            <v>58.723700000000001</v>
          </cell>
          <cell r="G556">
            <v>31.9436</v>
          </cell>
        </row>
        <row r="557">
          <cell r="D557" t="str">
            <v>E9687</v>
          </cell>
          <cell r="E557" t="str">
            <v>Caminhão carroceria com capacidade de 5 t - 120 kW</v>
          </cell>
          <cell r="F557">
            <v>175.1944</v>
          </cell>
          <cell r="G557">
            <v>73.667100000000005</v>
          </cell>
        </row>
        <row r="558">
          <cell r="D558" t="str">
            <v>A9303</v>
          </cell>
          <cell r="E558" t="str">
            <v>Caminhão plataforma 4 x 2, PBT 9.600 kg e distância entre eixos 3,9 m - 120 kW - motorista de caminhão</v>
          </cell>
          <cell r="F558">
            <v>169.52119999999999</v>
          </cell>
          <cell r="G558">
            <v>70.581100000000006</v>
          </cell>
        </row>
        <row r="559">
          <cell r="D559" t="str">
            <v>A9348</v>
          </cell>
          <cell r="E559" t="str">
            <v>Carroceria de madeira com capacidade de 5 t</v>
          </cell>
          <cell r="F559">
            <v>5.6731999999999996</v>
          </cell>
          <cell r="G559">
            <v>3.0859999999999999</v>
          </cell>
        </row>
        <row r="560">
          <cell r="D560" t="str">
            <v>E9690</v>
          </cell>
          <cell r="E560" t="str">
            <v>Caminhão guindauto com cesto aéreo simples e capacidade de elevação de 5,7 t e carroceria de 8,5 t - 136 kW</v>
          </cell>
          <cell r="F560">
            <v>293.36989999999997</v>
          </cell>
          <cell r="G560">
            <v>99.505799999999994</v>
          </cell>
        </row>
        <row r="561">
          <cell r="D561" t="str">
            <v>A9296</v>
          </cell>
          <cell r="E561" t="str">
            <v>Carroceria de madeira com capacidade de 8,5 t</v>
          </cell>
          <cell r="F561">
            <v>6.5982000000000003</v>
          </cell>
          <cell r="G561">
            <v>3.5891999999999999</v>
          </cell>
        </row>
        <row r="562">
          <cell r="D562" t="str">
            <v>A9308</v>
          </cell>
          <cell r="E562" t="str">
            <v>Caminhão plataforma 4 x 2, PBT 16.000 kg e distância entre eixos 4,8 m - 136 kW - motorista de veículo especial</v>
          </cell>
          <cell r="F562">
            <v>251.2295</v>
          </cell>
          <cell r="G562">
            <v>76.582899999999995</v>
          </cell>
        </row>
        <row r="563">
          <cell r="D563" t="str">
            <v>A9329</v>
          </cell>
          <cell r="E563" t="str">
            <v>Cesto aéreo simples isolado com capacidade para 135 kg</v>
          </cell>
          <cell r="F563">
            <v>5.0804999999999998</v>
          </cell>
          <cell r="G563">
            <v>2.7635999999999998</v>
          </cell>
        </row>
        <row r="564">
          <cell r="D564" t="str">
            <v>A9330</v>
          </cell>
          <cell r="E564" t="str">
            <v>Guindaste articulado montado sobre chassi com capacidade máxima de elevação de 5,7 t</v>
          </cell>
          <cell r="F564">
            <v>30.4617</v>
          </cell>
          <cell r="G564">
            <v>16.5701</v>
          </cell>
        </row>
        <row r="565">
          <cell r="D565" t="str">
            <v>E9693</v>
          </cell>
          <cell r="E565" t="str">
            <v>Caminhão demarcador de faixas com sistema de pintura Spray - 129 kW</v>
          </cell>
          <cell r="F565">
            <v>1044.1391000000001</v>
          </cell>
          <cell r="G565">
            <v>531.0249</v>
          </cell>
        </row>
        <row r="566">
          <cell r="D566" t="str">
            <v>A9322</v>
          </cell>
          <cell r="E566" t="str">
            <v>Caminhão plataforma 4 x 2, PBT 10.800 kg e distância entre eixos 4,0 m - 129 kW - condição de trabalho severa - motorista de caminhão</v>
          </cell>
          <cell r="F566">
            <v>259.40980000000002</v>
          </cell>
          <cell r="G566">
            <v>81.531000000000006</v>
          </cell>
        </row>
        <row r="567">
          <cell r="D567" t="str">
            <v>A9370</v>
          </cell>
          <cell r="E567" t="str">
            <v>Equipamento demarcador de faixas sistema spray montado sobre chassi com capacidade 1.080 l</v>
          </cell>
          <cell r="F567">
            <v>784.72929999999997</v>
          </cell>
          <cell r="G567">
            <v>449.4939</v>
          </cell>
        </row>
        <row r="568">
          <cell r="D568" t="str">
            <v>E9783</v>
          </cell>
          <cell r="E568" t="str">
            <v>Plataforma pantográfica montada em caminhão com capacidade de carga de 600 kg - 120 kW</v>
          </cell>
          <cell r="F568">
            <v>326.43279999999999</v>
          </cell>
          <cell r="G568">
            <v>125.8817</v>
          </cell>
        </row>
        <row r="569">
          <cell r="D569" t="str">
            <v>A9301</v>
          </cell>
          <cell r="E569" t="str">
            <v>Caminhão plataforma 4 x 2, PBT 8.300 kg e distância entre eixos 3,9 m - 120 kW - motorista de veículo especial</v>
          </cell>
          <cell r="F569">
            <v>220.86199999999999</v>
          </cell>
          <cell r="G569">
            <v>68.454899999999995</v>
          </cell>
        </row>
        <row r="570">
          <cell r="D570" t="str">
            <v>A9377</v>
          </cell>
          <cell r="E570" t="str">
            <v>Plataforma pantográfica hidráulica montada sobre chassi com capacidade de 600 kg</v>
          </cell>
          <cell r="F570">
            <v>105.57080000000001</v>
          </cell>
          <cell r="G570">
            <v>57.4268</v>
          </cell>
        </row>
        <row r="571">
          <cell r="D571" t="str">
            <v>E9787</v>
          </cell>
          <cell r="E571" t="str">
            <v>Bomba para concreto com lança montada sobre chassi com capacidade de 50 m³/h - 136 kW</v>
          </cell>
          <cell r="F571">
            <v>545.20780000000002</v>
          </cell>
          <cell r="G571">
            <v>236.4967</v>
          </cell>
        </row>
        <row r="572">
          <cell r="D572" t="str">
            <v>A9308</v>
          </cell>
          <cell r="E572" t="str">
            <v>Caminhão plataforma 4 x 2, PBT 16.000 kg e distância entre eixos 4,8 m - 136 kW - motorista de veículo especial</v>
          </cell>
          <cell r="F572">
            <v>251.2295</v>
          </cell>
          <cell r="G572">
            <v>76.582899999999995</v>
          </cell>
        </row>
        <row r="573">
          <cell r="D573" t="str">
            <v>A9371</v>
          </cell>
          <cell r="E573" t="str">
            <v>Bomba para concreto com lança montada sobre chassi com capacidade de 50 m³/h</v>
          </cell>
          <cell r="F573">
            <v>293.97829999999999</v>
          </cell>
          <cell r="G573">
            <v>159.91380000000001</v>
          </cell>
        </row>
        <row r="574">
          <cell r="D574" t="str">
            <v>E9792</v>
          </cell>
          <cell r="E574" t="str">
            <v>Caminhão para hidrossemeadura com capacidade de 7.500 l - 77,2 kW/235 kW</v>
          </cell>
          <cell r="F574">
            <v>591.02419999999995</v>
          </cell>
          <cell r="G574">
            <v>168.37889999999999</v>
          </cell>
        </row>
        <row r="575">
          <cell r="D575" t="str">
            <v>A9297</v>
          </cell>
          <cell r="E575" t="str">
            <v>Caminhão plataforma 6 x 4, PBT 23.000 kg e distância entre eixos 4,2 m - 235 kW - condição de trabalho severa - motorista de caminhão</v>
          </cell>
          <cell r="F575">
            <v>384.39760000000001</v>
          </cell>
          <cell r="G575">
            <v>92.777600000000007</v>
          </cell>
        </row>
        <row r="576">
          <cell r="D576" t="str">
            <v>A9362</v>
          </cell>
          <cell r="E576" t="str">
            <v>Tanque para hidrossemeadura com capacidade de 7.500 l - 77,2 kW</v>
          </cell>
          <cell r="F576">
            <v>206.6266</v>
          </cell>
          <cell r="G576">
            <v>75.601299999999995</v>
          </cell>
        </row>
        <row r="577">
          <cell r="D577"/>
          <cell r="E577"/>
          <cell r="F577"/>
          <cell r="G577"/>
        </row>
        <row r="578">
          <cell r="D578"/>
          <cell r="E578"/>
          <cell r="F578"/>
          <cell r="G578"/>
        </row>
        <row r="579">
          <cell r="D579"/>
          <cell r="E579"/>
          <cell r="F579"/>
          <cell r="G579"/>
        </row>
        <row r="580">
          <cell r="D580"/>
          <cell r="E580"/>
          <cell r="F580"/>
          <cell r="G580"/>
        </row>
        <row r="581">
          <cell r="D581"/>
          <cell r="E581"/>
          <cell r="F581"/>
          <cell r="G581"/>
        </row>
        <row r="582">
          <cell r="D582"/>
          <cell r="E582"/>
          <cell r="F582"/>
          <cell r="G582"/>
        </row>
        <row r="583">
          <cell r="D583"/>
          <cell r="E583"/>
          <cell r="F583"/>
          <cell r="G583"/>
        </row>
        <row r="584">
          <cell r="D584"/>
          <cell r="E584"/>
          <cell r="F584"/>
          <cell r="G584"/>
        </row>
        <row r="585">
          <cell r="D585"/>
          <cell r="E585"/>
          <cell r="F585"/>
          <cell r="G585"/>
        </row>
        <row r="586">
          <cell r="D586"/>
          <cell r="E586"/>
          <cell r="F586"/>
          <cell r="G586"/>
        </row>
        <row r="587">
          <cell r="D587"/>
          <cell r="E587"/>
          <cell r="F587"/>
          <cell r="G587"/>
        </row>
        <row r="588">
          <cell r="D588"/>
          <cell r="E588"/>
          <cell r="F588"/>
          <cell r="G588"/>
        </row>
        <row r="589">
          <cell r="D589"/>
          <cell r="E589"/>
          <cell r="F589"/>
          <cell r="G589"/>
        </row>
        <row r="590">
          <cell r="D590"/>
          <cell r="E590"/>
          <cell r="F590"/>
          <cell r="G590"/>
        </row>
        <row r="591">
          <cell r="D591"/>
          <cell r="E591"/>
          <cell r="F591"/>
          <cell r="G591"/>
        </row>
        <row r="592">
          <cell r="D592"/>
          <cell r="E592"/>
          <cell r="F592"/>
          <cell r="G592"/>
        </row>
        <row r="593">
          <cell r="D593"/>
          <cell r="E593"/>
          <cell r="F593"/>
          <cell r="G593"/>
        </row>
        <row r="594">
          <cell r="D594"/>
          <cell r="E594"/>
          <cell r="F594"/>
          <cell r="G594"/>
        </row>
        <row r="595">
          <cell r="D595"/>
          <cell r="E595"/>
          <cell r="F595"/>
          <cell r="G595"/>
        </row>
        <row r="596">
          <cell r="D596"/>
          <cell r="E596"/>
          <cell r="F596"/>
          <cell r="G596"/>
        </row>
        <row r="597">
          <cell r="D597"/>
          <cell r="E597"/>
          <cell r="F597"/>
          <cell r="G597"/>
        </row>
        <row r="598">
          <cell r="D598"/>
          <cell r="E598"/>
          <cell r="F598"/>
          <cell r="G598"/>
        </row>
        <row r="599">
          <cell r="D599"/>
          <cell r="E599"/>
          <cell r="F599"/>
          <cell r="G599"/>
        </row>
        <row r="600">
          <cell r="D600"/>
          <cell r="E600"/>
          <cell r="F600"/>
          <cell r="G600"/>
        </row>
        <row r="601">
          <cell r="D601"/>
          <cell r="E601"/>
          <cell r="F601"/>
          <cell r="G601"/>
        </row>
        <row r="602">
          <cell r="D602"/>
          <cell r="E602"/>
          <cell r="F602"/>
          <cell r="G602"/>
        </row>
        <row r="603">
          <cell r="D603"/>
          <cell r="E603"/>
          <cell r="F603"/>
          <cell r="G603"/>
        </row>
        <row r="604">
          <cell r="D604"/>
          <cell r="E604"/>
          <cell r="F604"/>
          <cell r="G604"/>
        </row>
        <row r="605">
          <cell r="D605"/>
          <cell r="E605"/>
          <cell r="F605"/>
          <cell r="G605"/>
        </row>
        <row r="606">
          <cell r="D606"/>
          <cell r="E606"/>
          <cell r="F606"/>
          <cell r="G606"/>
        </row>
        <row r="607">
          <cell r="D607"/>
          <cell r="E607"/>
          <cell r="F607"/>
          <cell r="G607"/>
        </row>
        <row r="608">
          <cell r="D608"/>
          <cell r="E608"/>
          <cell r="F608"/>
          <cell r="G608"/>
        </row>
        <row r="609">
          <cell r="D609"/>
          <cell r="E609"/>
          <cell r="F609"/>
          <cell r="G609"/>
        </row>
        <row r="610">
          <cell r="D610"/>
          <cell r="E610"/>
          <cell r="F610"/>
          <cell r="G610"/>
        </row>
        <row r="611">
          <cell r="D611"/>
          <cell r="E611"/>
          <cell r="F611"/>
          <cell r="G611"/>
        </row>
        <row r="612">
          <cell r="D612"/>
          <cell r="E612"/>
          <cell r="F612"/>
          <cell r="G612"/>
        </row>
        <row r="613">
          <cell r="D613"/>
          <cell r="E613"/>
          <cell r="F613"/>
          <cell r="G613"/>
        </row>
        <row r="614">
          <cell r="D614"/>
          <cell r="E614"/>
          <cell r="F614"/>
          <cell r="G614"/>
        </row>
        <row r="615">
          <cell r="D615"/>
          <cell r="E615"/>
          <cell r="F615"/>
          <cell r="G615"/>
        </row>
        <row r="616">
          <cell r="D616"/>
          <cell r="E616"/>
          <cell r="F616"/>
          <cell r="G616"/>
        </row>
        <row r="617">
          <cell r="D617"/>
          <cell r="E617"/>
          <cell r="F617"/>
          <cell r="G617"/>
        </row>
        <row r="618">
          <cell r="D618"/>
          <cell r="E618"/>
          <cell r="F618"/>
          <cell r="G618"/>
        </row>
        <row r="619">
          <cell r="D619"/>
          <cell r="E619"/>
          <cell r="F619"/>
          <cell r="G619"/>
        </row>
        <row r="620">
          <cell r="D620"/>
          <cell r="E620"/>
          <cell r="F620"/>
          <cell r="G620"/>
        </row>
        <row r="621">
          <cell r="D621"/>
          <cell r="E621"/>
          <cell r="F621"/>
          <cell r="G621"/>
        </row>
        <row r="622">
          <cell r="D622"/>
          <cell r="E622"/>
          <cell r="F622"/>
          <cell r="G622"/>
        </row>
        <row r="623">
          <cell r="D623"/>
          <cell r="E623"/>
          <cell r="F623"/>
          <cell r="G623"/>
        </row>
        <row r="624">
          <cell r="D624"/>
          <cell r="E624"/>
          <cell r="F624"/>
          <cell r="G624"/>
        </row>
        <row r="625">
          <cell r="D625"/>
          <cell r="E625"/>
          <cell r="F625"/>
          <cell r="G625"/>
        </row>
        <row r="626">
          <cell r="D626"/>
          <cell r="E626"/>
          <cell r="F626"/>
          <cell r="G626"/>
        </row>
        <row r="627">
          <cell r="D627"/>
          <cell r="E627"/>
          <cell r="F627"/>
          <cell r="G627"/>
        </row>
        <row r="628">
          <cell r="D628"/>
          <cell r="E628"/>
          <cell r="F628"/>
          <cell r="G628"/>
        </row>
        <row r="629">
          <cell r="D629"/>
          <cell r="E629"/>
          <cell r="F629"/>
          <cell r="G629"/>
        </row>
        <row r="630">
          <cell r="D630"/>
          <cell r="E630"/>
          <cell r="F630"/>
          <cell r="G630"/>
        </row>
        <row r="631">
          <cell r="D631"/>
          <cell r="E631"/>
          <cell r="F631"/>
          <cell r="G631"/>
        </row>
        <row r="632">
          <cell r="D632"/>
          <cell r="E632"/>
          <cell r="F632"/>
          <cell r="G632"/>
        </row>
        <row r="633">
          <cell r="D633"/>
          <cell r="E633"/>
          <cell r="F633"/>
          <cell r="G633"/>
        </row>
        <row r="634">
          <cell r="D634"/>
          <cell r="E634"/>
          <cell r="F634"/>
          <cell r="G634"/>
        </row>
        <row r="635">
          <cell r="D635"/>
          <cell r="E635"/>
          <cell r="F635"/>
          <cell r="G635"/>
        </row>
        <row r="636">
          <cell r="D636"/>
          <cell r="E636"/>
          <cell r="F636"/>
          <cell r="G636"/>
        </row>
        <row r="637">
          <cell r="D637"/>
          <cell r="E637"/>
          <cell r="F637"/>
          <cell r="G637"/>
        </row>
        <row r="638">
          <cell r="D638"/>
          <cell r="E638"/>
          <cell r="F638"/>
          <cell r="G638"/>
        </row>
        <row r="639">
          <cell r="D639"/>
          <cell r="E639"/>
          <cell r="F639"/>
          <cell r="G639"/>
        </row>
        <row r="640">
          <cell r="D640"/>
          <cell r="E640"/>
          <cell r="F640"/>
          <cell r="G640"/>
        </row>
        <row r="641">
          <cell r="D641"/>
          <cell r="E641"/>
          <cell r="F641"/>
          <cell r="G641"/>
        </row>
        <row r="642">
          <cell r="D642"/>
          <cell r="E642"/>
          <cell r="F642"/>
          <cell r="G642"/>
        </row>
        <row r="643">
          <cell r="D643"/>
          <cell r="E643"/>
          <cell r="F643"/>
          <cell r="G643"/>
        </row>
        <row r="644">
          <cell r="D644"/>
          <cell r="E644"/>
          <cell r="F644"/>
          <cell r="G644"/>
        </row>
        <row r="645">
          <cell r="D645"/>
          <cell r="E645"/>
          <cell r="F645"/>
          <cell r="G645"/>
        </row>
        <row r="646">
          <cell r="D646"/>
          <cell r="E646"/>
          <cell r="F646"/>
          <cell r="G646"/>
        </row>
        <row r="647">
          <cell r="D647"/>
          <cell r="E647"/>
          <cell r="F647"/>
          <cell r="G647"/>
        </row>
        <row r="648">
          <cell r="D648"/>
          <cell r="E648"/>
          <cell r="F648"/>
          <cell r="G648"/>
        </row>
        <row r="649">
          <cell r="D649"/>
          <cell r="E649"/>
          <cell r="F649"/>
          <cell r="G649"/>
        </row>
        <row r="650">
          <cell r="D650"/>
          <cell r="E650"/>
          <cell r="F650"/>
          <cell r="G650"/>
        </row>
        <row r="651">
          <cell r="D651"/>
          <cell r="E651"/>
          <cell r="F651"/>
          <cell r="G651"/>
        </row>
        <row r="652">
          <cell r="D652"/>
          <cell r="E652"/>
          <cell r="F652"/>
          <cell r="G652"/>
        </row>
        <row r="653">
          <cell r="D653"/>
          <cell r="E653"/>
          <cell r="F653"/>
          <cell r="G653"/>
        </row>
        <row r="654">
          <cell r="D654"/>
          <cell r="E654"/>
          <cell r="F654"/>
          <cell r="G654"/>
        </row>
        <row r="655">
          <cell r="D655"/>
          <cell r="E655"/>
          <cell r="F655"/>
          <cell r="G655"/>
        </row>
        <row r="656">
          <cell r="D656"/>
          <cell r="E656"/>
          <cell r="F656"/>
          <cell r="G656"/>
        </row>
        <row r="657">
          <cell r="D657"/>
          <cell r="E657"/>
          <cell r="F657"/>
          <cell r="G657"/>
        </row>
        <row r="658">
          <cell r="D658"/>
          <cell r="E658"/>
          <cell r="F658"/>
          <cell r="G658"/>
        </row>
        <row r="659">
          <cell r="D659"/>
          <cell r="E659"/>
          <cell r="F659"/>
          <cell r="G659"/>
        </row>
        <row r="660">
          <cell r="D660"/>
          <cell r="E660"/>
          <cell r="F660"/>
          <cell r="G660"/>
        </row>
        <row r="661">
          <cell r="D661"/>
          <cell r="E661"/>
          <cell r="F661"/>
          <cell r="G661"/>
        </row>
        <row r="662">
          <cell r="D662"/>
          <cell r="E662"/>
          <cell r="F662"/>
          <cell r="G662"/>
        </row>
        <row r="663">
          <cell r="D663"/>
          <cell r="E663"/>
          <cell r="F663"/>
          <cell r="G663"/>
        </row>
        <row r="664">
          <cell r="D664"/>
          <cell r="E664"/>
          <cell r="F664"/>
          <cell r="G664"/>
        </row>
        <row r="665">
          <cell r="D665"/>
          <cell r="E665"/>
          <cell r="F665"/>
          <cell r="G665"/>
        </row>
        <row r="666">
          <cell r="D666"/>
          <cell r="E666"/>
          <cell r="F666"/>
          <cell r="G666"/>
        </row>
        <row r="667">
          <cell r="D667"/>
          <cell r="E667"/>
          <cell r="F667"/>
          <cell r="G667"/>
        </row>
        <row r="668">
          <cell r="D668"/>
          <cell r="E668"/>
          <cell r="F668"/>
          <cell r="G668"/>
        </row>
        <row r="669">
          <cell r="D669"/>
          <cell r="E669"/>
          <cell r="F669"/>
          <cell r="G669"/>
        </row>
        <row r="670">
          <cell r="D670"/>
          <cell r="E670"/>
          <cell r="F670"/>
          <cell r="G670"/>
        </row>
        <row r="671">
          <cell r="D671"/>
          <cell r="E671"/>
          <cell r="F671"/>
          <cell r="G671"/>
        </row>
        <row r="672">
          <cell r="D672"/>
          <cell r="E672"/>
          <cell r="F672"/>
          <cell r="G672"/>
        </row>
        <row r="673">
          <cell r="D673"/>
          <cell r="E673"/>
          <cell r="F673"/>
          <cell r="G673"/>
        </row>
        <row r="674">
          <cell r="D674"/>
          <cell r="E674"/>
          <cell r="F674"/>
          <cell r="G674"/>
        </row>
        <row r="675">
          <cell r="D675"/>
          <cell r="E675"/>
          <cell r="F675"/>
          <cell r="G675"/>
        </row>
        <row r="676">
          <cell r="D676"/>
          <cell r="E676"/>
          <cell r="F676"/>
          <cell r="G676"/>
        </row>
        <row r="677">
          <cell r="D677"/>
          <cell r="E677"/>
          <cell r="F677"/>
          <cell r="G677"/>
        </row>
        <row r="678">
          <cell r="D678"/>
          <cell r="E678"/>
          <cell r="F678"/>
          <cell r="G678"/>
        </row>
        <row r="679">
          <cell r="D679"/>
          <cell r="E679"/>
          <cell r="F679"/>
          <cell r="G679"/>
        </row>
        <row r="680">
          <cell r="D680"/>
          <cell r="E680"/>
          <cell r="F680"/>
          <cell r="G680"/>
        </row>
        <row r="681">
          <cell r="D681"/>
          <cell r="E681"/>
          <cell r="F681"/>
          <cell r="G681"/>
        </row>
        <row r="682">
          <cell r="D682"/>
          <cell r="E682"/>
          <cell r="F682"/>
          <cell r="G682"/>
        </row>
        <row r="683">
          <cell r="D683"/>
          <cell r="E683"/>
          <cell r="F683"/>
          <cell r="G683"/>
        </row>
        <row r="684">
          <cell r="D684"/>
          <cell r="E684"/>
          <cell r="F684"/>
          <cell r="G684"/>
        </row>
        <row r="685">
          <cell r="D685"/>
          <cell r="E685"/>
          <cell r="F685"/>
          <cell r="G685"/>
        </row>
        <row r="686">
          <cell r="D686"/>
          <cell r="E686"/>
          <cell r="F686"/>
          <cell r="G686"/>
        </row>
        <row r="687">
          <cell r="D687"/>
          <cell r="E687"/>
          <cell r="F687"/>
          <cell r="G687"/>
        </row>
        <row r="688">
          <cell r="D688"/>
          <cell r="E688"/>
          <cell r="F688"/>
          <cell r="G688"/>
        </row>
        <row r="689">
          <cell r="D689"/>
          <cell r="E689"/>
          <cell r="F689"/>
          <cell r="G689"/>
        </row>
        <row r="690">
          <cell r="D690"/>
          <cell r="E690"/>
          <cell r="F690"/>
          <cell r="G690"/>
        </row>
        <row r="691">
          <cell r="D691"/>
          <cell r="E691"/>
          <cell r="F691"/>
          <cell r="G691"/>
        </row>
        <row r="692">
          <cell r="D692"/>
          <cell r="E692"/>
          <cell r="F692"/>
          <cell r="G692"/>
        </row>
        <row r="693">
          <cell r="D693"/>
          <cell r="E693"/>
          <cell r="F693"/>
          <cell r="G693"/>
        </row>
        <row r="694">
          <cell r="D694"/>
          <cell r="E694"/>
          <cell r="F694"/>
          <cell r="G694"/>
        </row>
        <row r="695">
          <cell r="D695"/>
          <cell r="E695"/>
          <cell r="F695"/>
          <cell r="G695"/>
        </row>
        <row r="696">
          <cell r="D696"/>
          <cell r="E696"/>
          <cell r="F696"/>
          <cell r="G696"/>
        </row>
        <row r="697">
          <cell r="D697"/>
          <cell r="E697"/>
          <cell r="F697"/>
          <cell r="G697"/>
        </row>
        <row r="698">
          <cell r="D698"/>
          <cell r="E698"/>
          <cell r="F698"/>
          <cell r="G698"/>
        </row>
        <row r="699">
          <cell r="D699"/>
          <cell r="E699"/>
          <cell r="F699"/>
          <cell r="G699"/>
        </row>
        <row r="700">
          <cell r="D700"/>
          <cell r="E700"/>
          <cell r="F700"/>
          <cell r="G700"/>
        </row>
        <row r="701">
          <cell r="D701"/>
          <cell r="E701"/>
          <cell r="F701"/>
          <cell r="G701"/>
        </row>
        <row r="702">
          <cell r="D702"/>
          <cell r="E702"/>
          <cell r="F702"/>
          <cell r="G702"/>
        </row>
        <row r="703">
          <cell r="D703"/>
          <cell r="E703"/>
          <cell r="F703"/>
          <cell r="G703"/>
        </row>
        <row r="704">
          <cell r="D704"/>
          <cell r="E704"/>
          <cell r="F704"/>
          <cell r="G704"/>
        </row>
        <row r="705">
          <cell r="D705"/>
          <cell r="E705"/>
          <cell r="F705"/>
          <cell r="G705"/>
        </row>
        <row r="706">
          <cell r="D706"/>
          <cell r="E706"/>
          <cell r="F706"/>
          <cell r="G706"/>
        </row>
        <row r="707">
          <cell r="D707"/>
          <cell r="E707"/>
          <cell r="F707"/>
          <cell r="G707"/>
        </row>
        <row r="708">
          <cell r="D708"/>
          <cell r="E708"/>
          <cell r="F708"/>
          <cell r="G708"/>
        </row>
        <row r="709">
          <cell r="D709"/>
          <cell r="E709"/>
          <cell r="F709"/>
          <cell r="G709"/>
        </row>
        <row r="710">
          <cell r="D710"/>
          <cell r="E710"/>
          <cell r="F710"/>
          <cell r="G710"/>
        </row>
        <row r="711">
          <cell r="D711"/>
          <cell r="E711"/>
          <cell r="F711"/>
          <cell r="G711"/>
        </row>
        <row r="712">
          <cell r="D712"/>
          <cell r="E712"/>
          <cell r="F712"/>
          <cell r="G712"/>
        </row>
        <row r="713">
          <cell r="D713"/>
          <cell r="E713"/>
          <cell r="F713"/>
          <cell r="G713"/>
        </row>
        <row r="714">
          <cell r="D714"/>
          <cell r="E714"/>
          <cell r="F714"/>
          <cell r="G714"/>
        </row>
        <row r="715">
          <cell r="D715"/>
          <cell r="E715"/>
          <cell r="F715"/>
          <cell r="G715"/>
        </row>
        <row r="716">
          <cell r="D716"/>
          <cell r="E716"/>
          <cell r="F716"/>
          <cell r="G716"/>
        </row>
        <row r="717">
          <cell r="D717"/>
          <cell r="E717"/>
          <cell r="F717"/>
          <cell r="G717"/>
        </row>
        <row r="718">
          <cell r="D718"/>
          <cell r="E718"/>
          <cell r="F718"/>
          <cell r="G718"/>
        </row>
        <row r="719">
          <cell r="D719"/>
          <cell r="E719"/>
          <cell r="F719"/>
          <cell r="G719"/>
        </row>
        <row r="720">
          <cell r="D720"/>
          <cell r="E720"/>
          <cell r="F720"/>
          <cell r="G720"/>
        </row>
        <row r="721">
          <cell r="D721"/>
          <cell r="E721"/>
          <cell r="F721"/>
          <cell r="G721"/>
        </row>
        <row r="722">
          <cell r="D722"/>
          <cell r="E722"/>
          <cell r="F722"/>
          <cell r="G722"/>
        </row>
        <row r="723">
          <cell r="D723"/>
          <cell r="E723"/>
          <cell r="F723"/>
          <cell r="G723"/>
        </row>
        <row r="724">
          <cell r="D724"/>
          <cell r="E724"/>
          <cell r="F724"/>
          <cell r="G724"/>
        </row>
        <row r="725">
          <cell r="D725"/>
          <cell r="E725"/>
          <cell r="F725"/>
          <cell r="G725"/>
        </row>
        <row r="726">
          <cell r="D726"/>
          <cell r="E726"/>
          <cell r="F726"/>
          <cell r="G726"/>
        </row>
        <row r="727">
          <cell r="D727"/>
          <cell r="E727"/>
          <cell r="F727"/>
          <cell r="G727"/>
        </row>
        <row r="728">
          <cell r="D728"/>
          <cell r="E728"/>
          <cell r="F728"/>
          <cell r="G728"/>
        </row>
        <row r="729">
          <cell r="D729"/>
          <cell r="E729"/>
          <cell r="F729"/>
          <cell r="G729"/>
        </row>
        <row r="730">
          <cell r="D730"/>
          <cell r="E730"/>
          <cell r="F730"/>
          <cell r="G730"/>
        </row>
        <row r="731">
          <cell r="D731"/>
          <cell r="E731"/>
          <cell r="F731"/>
          <cell r="G731"/>
        </row>
        <row r="732">
          <cell r="D732"/>
          <cell r="E732"/>
          <cell r="F732"/>
          <cell r="G732"/>
        </row>
        <row r="733">
          <cell r="D733"/>
          <cell r="E733"/>
          <cell r="F733"/>
          <cell r="G733"/>
        </row>
        <row r="734">
          <cell r="D734"/>
          <cell r="E734"/>
          <cell r="F734"/>
          <cell r="G734"/>
        </row>
        <row r="735">
          <cell r="D735"/>
          <cell r="E735"/>
          <cell r="F735"/>
          <cell r="G735"/>
        </row>
        <row r="736">
          <cell r="D736"/>
          <cell r="E736"/>
          <cell r="F736"/>
          <cell r="G736"/>
        </row>
        <row r="737">
          <cell r="D737"/>
          <cell r="E737"/>
          <cell r="F737"/>
          <cell r="G737"/>
        </row>
        <row r="738">
          <cell r="D738"/>
          <cell r="E738"/>
          <cell r="F738"/>
          <cell r="G738"/>
        </row>
        <row r="739">
          <cell r="D739"/>
          <cell r="E739"/>
          <cell r="F739"/>
          <cell r="G739"/>
        </row>
        <row r="740">
          <cell r="D740"/>
          <cell r="E740"/>
          <cell r="F740"/>
          <cell r="G740"/>
        </row>
        <row r="741">
          <cell r="D741"/>
          <cell r="E741"/>
          <cell r="F741"/>
          <cell r="G741"/>
        </row>
        <row r="742">
          <cell r="D742"/>
          <cell r="E742"/>
          <cell r="F742"/>
          <cell r="G742"/>
        </row>
        <row r="743">
          <cell r="D743"/>
          <cell r="E743"/>
          <cell r="F743"/>
          <cell r="G743"/>
        </row>
        <row r="744">
          <cell r="D744"/>
          <cell r="E744"/>
          <cell r="F744"/>
          <cell r="G744"/>
        </row>
        <row r="745">
          <cell r="D745"/>
          <cell r="E745"/>
          <cell r="F745"/>
          <cell r="G745"/>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Mob. e Desmob"/>
      <sheetName val="Equip Mínimo"/>
      <sheetName val="EQUIPAMENTOS SICRO"/>
    </sheetNames>
    <sheetDataSet>
      <sheetData sheetId="0"/>
      <sheetData sheetId="1"/>
      <sheetData sheetId="2">
        <row r="1">
          <cell r="D1"/>
          <cell r="E1"/>
          <cell r="F1"/>
          <cell r="G1"/>
        </row>
        <row r="2">
          <cell r="D2"/>
          <cell r="E2"/>
          <cell r="F2"/>
          <cell r="G2"/>
        </row>
        <row r="3">
          <cell r="D3"/>
          <cell r="E3"/>
          <cell r="F3"/>
          <cell r="G3"/>
        </row>
        <row r="4">
          <cell r="D4"/>
          <cell r="E4"/>
          <cell r="F4"/>
          <cell r="G4"/>
        </row>
        <row r="5">
          <cell r="D5"/>
          <cell r="E5"/>
          <cell r="F5"/>
          <cell r="G5"/>
        </row>
        <row r="6">
          <cell r="D6"/>
          <cell r="E6"/>
          <cell r="F6"/>
          <cell r="G6"/>
        </row>
        <row r="7">
          <cell r="D7"/>
          <cell r="E7"/>
          <cell r="F7"/>
          <cell r="G7"/>
        </row>
        <row r="8">
          <cell r="D8"/>
          <cell r="E8"/>
          <cell r="F8"/>
          <cell r="G8"/>
        </row>
        <row r="9">
          <cell r="D9"/>
          <cell r="E9"/>
          <cell r="F9"/>
          <cell r="G9"/>
        </row>
        <row r="10">
          <cell r="D10"/>
          <cell r="E10"/>
          <cell r="F10"/>
          <cell r="G10"/>
        </row>
        <row r="11">
          <cell r="D11" t="str">
            <v>OUTUBRO/2025</v>
          </cell>
          <cell r="E11"/>
          <cell r="F11"/>
          <cell r="G11"/>
        </row>
        <row r="12">
          <cell r="D12" t="str">
            <v>SEM DESONERAÇÃO</v>
          </cell>
          <cell r="E12"/>
          <cell r="F12"/>
          <cell r="G12"/>
        </row>
        <row r="13">
          <cell r="D13"/>
          <cell r="E13"/>
          <cell r="F13"/>
          <cell r="G13"/>
        </row>
        <row r="14">
          <cell r="D14"/>
          <cell r="E14"/>
          <cell r="F14"/>
          <cell r="G14"/>
        </row>
        <row r="15">
          <cell r="D15"/>
          <cell r="E15"/>
          <cell r="F15"/>
          <cell r="G15"/>
        </row>
        <row r="16">
          <cell r="D16"/>
          <cell r="E16"/>
          <cell r="F16"/>
          <cell r="G16"/>
        </row>
        <row r="17">
          <cell r="D17"/>
          <cell r="E17"/>
          <cell r="F17"/>
          <cell r="G17"/>
        </row>
        <row r="18">
          <cell r="D18"/>
          <cell r="E18"/>
          <cell r="F18"/>
          <cell r="G18"/>
        </row>
        <row r="19">
          <cell r="D19" t="str">
            <v>Código</v>
          </cell>
          <cell r="E19" t="str">
            <v>Descrição</v>
          </cell>
          <cell r="F19" t="str">
            <v>Custo Produtivo (R$/h)</v>
          </cell>
          <cell r="G19" t="str">
            <v>Custo Improdutivo (R$/h)</v>
          </cell>
        </row>
        <row r="20">
          <cell r="D20" t="str">
            <v>E9001</v>
          </cell>
          <cell r="E20" t="str">
            <v>Conjunto vibratório para tubos de concreto com encaixe PB e 3 jogos de fôrmas - D = 0,60 m - 2,20 kW</v>
          </cell>
          <cell r="F20">
            <v>18.565100000000001</v>
          </cell>
          <cell r="G20">
            <v>11.2531</v>
          </cell>
        </row>
        <row r="21">
          <cell r="D21" t="str">
            <v>E9002</v>
          </cell>
          <cell r="E21" t="str">
            <v>Conjunto vibratório para tubos de concreto com encaixe PB e 3 jogos de fôrmas - D = 0,80 m - 2,20 kW</v>
          </cell>
          <cell r="F21">
            <v>24.331499999999998</v>
          </cell>
          <cell r="G21">
            <v>14.7484</v>
          </cell>
        </row>
        <row r="22">
          <cell r="D22" t="str">
            <v>E9003</v>
          </cell>
          <cell r="E22" t="str">
            <v>Conjunto vibratório para tubos de concreto com encaixe PB e 3 jogos de fôrmas - D = 1,00 m - 2,20 kW</v>
          </cell>
          <cell r="F22">
            <v>25.442499999999999</v>
          </cell>
          <cell r="G22">
            <v>15.421799999999999</v>
          </cell>
        </row>
        <row r="23">
          <cell r="D23" t="str">
            <v>E9004</v>
          </cell>
          <cell r="E23" t="str">
            <v>Conjunto vibratório para tubos de concreto com encaixe PB e 3 jogos de fôrmas - D = 1,20 m - 2,20 kW</v>
          </cell>
          <cell r="F23">
            <v>32.068899999999999</v>
          </cell>
          <cell r="G23">
            <v>19.438400000000001</v>
          </cell>
        </row>
        <row r="24">
          <cell r="D24" t="str">
            <v>E9005</v>
          </cell>
          <cell r="E24" t="str">
            <v>Conjunto vibratório para tubos de concreto com encaixe PB e 3 jogos de fôrmas - D = 1,50 m - 2,20 kW</v>
          </cell>
          <cell r="F24">
            <v>37.953400000000002</v>
          </cell>
          <cell r="G24">
            <v>23.005199999999999</v>
          </cell>
        </row>
        <row r="25">
          <cell r="D25" t="str">
            <v>E9006</v>
          </cell>
          <cell r="E25" t="str">
            <v>Equipamento para sondagem manual</v>
          </cell>
          <cell r="F25">
            <v>1.5045999999999999</v>
          </cell>
          <cell r="G25">
            <v>0.98860000000000003</v>
          </cell>
        </row>
        <row r="26">
          <cell r="D26" t="str">
            <v>E9007</v>
          </cell>
          <cell r="E26" t="str">
            <v>Bomba de pistão triplex com capacidade de 7,80 m³/h (130 l/min) - 8,20 kW</v>
          </cell>
          <cell r="F26">
            <v>42.5214</v>
          </cell>
          <cell r="G26">
            <v>19.864000000000001</v>
          </cell>
        </row>
        <row r="27">
          <cell r="D27" t="str">
            <v>E9008</v>
          </cell>
          <cell r="E27" t="str">
            <v>Transportador manual de tubos de concreto com capacidade de 1 t</v>
          </cell>
          <cell r="F27">
            <v>2.4762</v>
          </cell>
          <cell r="G27">
            <v>1.6201000000000001</v>
          </cell>
        </row>
        <row r="28">
          <cell r="D28" t="str">
            <v>E9009</v>
          </cell>
          <cell r="E28" t="str">
            <v>Embarcação rebocadora - 268 kW</v>
          </cell>
          <cell r="F28">
            <v>428.72059999999999</v>
          </cell>
          <cell r="G28">
            <v>147.45419999999999</v>
          </cell>
        </row>
        <row r="29">
          <cell r="D29" t="str">
            <v>E9010</v>
          </cell>
          <cell r="E29" t="str">
            <v>Balança plataforma digital à bateria, com mesa de 75 x 75 cm e capacidade de 500 kg</v>
          </cell>
          <cell r="F29">
            <v>1.2222999999999999</v>
          </cell>
          <cell r="G29">
            <v>0.82110000000000005</v>
          </cell>
        </row>
        <row r="30">
          <cell r="D30" t="str">
            <v>E9011</v>
          </cell>
          <cell r="E30" t="str">
            <v>Carro manual modelo plataforma de 200 x 80 cm com capacidade de 800 kg</v>
          </cell>
          <cell r="F30">
            <v>0.56499999999999995</v>
          </cell>
          <cell r="G30">
            <v>0.37769999999999998</v>
          </cell>
        </row>
        <row r="31">
          <cell r="D31" t="str">
            <v>E9014</v>
          </cell>
          <cell r="E31" t="str">
            <v>Deflectômetro de impacto (FWD) instalado em picape com reboque e faixa de carga de 7 a 120 kN - 147 kW</v>
          </cell>
          <cell r="F31">
            <v>376.3458</v>
          </cell>
          <cell r="G31">
            <v>261.72210000000001</v>
          </cell>
        </row>
        <row r="32">
          <cell r="D32" t="str">
            <v>E9015</v>
          </cell>
          <cell r="E32" t="str">
            <v>Elevador de obra com capacidade de 1.000 kg - 9 kW</v>
          </cell>
          <cell r="F32">
            <v>40.1404</v>
          </cell>
          <cell r="G32">
            <v>35.375</v>
          </cell>
        </row>
        <row r="33">
          <cell r="D33" t="str">
            <v>E9016</v>
          </cell>
          <cell r="E33" t="str">
            <v>Usina misturadora móvel de reciclagem a frio com sistema de espuma de asfalto - 129,40 kW</v>
          </cell>
          <cell r="F33">
            <v>3821.4765000000002</v>
          </cell>
          <cell r="G33">
            <v>1785.9598000000001</v>
          </cell>
        </row>
        <row r="34">
          <cell r="D34" t="str">
            <v>E9017</v>
          </cell>
          <cell r="E34" t="str">
            <v>Escavadeira hidráulica sobre esteira com capacidade de 0,4 m³ - 64 kW</v>
          </cell>
          <cell r="F34">
            <v>202.22130000000001</v>
          </cell>
          <cell r="G34">
            <v>103.7376</v>
          </cell>
        </row>
        <row r="35">
          <cell r="D35" t="str">
            <v>E9020</v>
          </cell>
          <cell r="E35" t="str">
            <v>Recicladora a frio - 455 kW</v>
          </cell>
          <cell r="F35">
            <v>2663.4625999999998</v>
          </cell>
          <cell r="G35">
            <v>1002.9982</v>
          </cell>
        </row>
        <row r="36">
          <cell r="D36" t="str">
            <v>E9021</v>
          </cell>
          <cell r="E36" t="str">
            <v>Grupo gerador - 456 kVA</v>
          </cell>
          <cell r="F36">
            <v>408.74709999999999</v>
          </cell>
          <cell r="G36">
            <v>31.197099999999999</v>
          </cell>
        </row>
        <row r="37">
          <cell r="D37" t="str">
            <v>E9022</v>
          </cell>
          <cell r="E37" t="str">
            <v>Pórtico metálico rolante com capacidade de 25 t - 30 kW</v>
          </cell>
          <cell r="F37">
            <v>105.0872</v>
          </cell>
          <cell r="G37">
            <v>77.058400000000006</v>
          </cell>
        </row>
        <row r="38">
          <cell r="D38" t="str">
            <v>E9023</v>
          </cell>
          <cell r="E38" t="str">
            <v>Guindaste móvel sobre esteiras com dragline com capacidade de 1,9 a 2,3 m³ - 270 kW</v>
          </cell>
          <cell r="F38">
            <v>556.02750000000003</v>
          </cell>
          <cell r="G38">
            <v>265.4101</v>
          </cell>
        </row>
        <row r="39">
          <cell r="D39" t="str">
            <v>E9024</v>
          </cell>
          <cell r="E39" t="str">
            <v>Misturador de nata cimento - 1,50 kW</v>
          </cell>
          <cell r="F39">
            <v>31.9405</v>
          </cell>
          <cell r="G39">
            <v>30.516200000000001</v>
          </cell>
        </row>
        <row r="40">
          <cell r="D40" t="str">
            <v>E9025</v>
          </cell>
          <cell r="E40" t="str">
            <v>Conjunto bomba e macaco hidráulico para protensão com capacidade de 7.000 kN - 15 kW</v>
          </cell>
          <cell r="F40">
            <v>57.104300000000002</v>
          </cell>
          <cell r="G40">
            <v>50.987200000000001</v>
          </cell>
        </row>
        <row r="41">
          <cell r="D41" t="str">
            <v>E9026</v>
          </cell>
          <cell r="E41" t="str">
            <v>Bomba para injeção de nata de cimento com capacidade de 2 MPa - 2,20 kW</v>
          </cell>
          <cell r="F41">
            <v>7.6403999999999996</v>
          </cell>
          <cell r="G41">
            <v>4.4073000000000002</v>
          </cell>
        </row>
        <row r="42">
          <cell r="D42" t="str">
            <v>E9028</v>
          </cell>
          <cell r="E42" t="str">
            <v>Bomba de alta pressão para hidrojateamento com capacidade de 18 MPa - 5,20 kW</v>
          </cell>
          <cell r="F42">
            <v>40.572099999999999</v>
          </cell>
          <cell r="G42">
            <v>29.9377</v>
          </cell>
        </row>
        <row r="43">
          <cell r="D43" t="str">
            <v>E9029</v>
          </cell>
          <cell r="E43" t="str">
            <v>Conjunto bomba e macaco hidráulico para protensão com capacidade de 8.000 kN - 20 kW</v>
          </cell>
          <cell r="F43">
            <v>60.939900000000002</v>
          </cell>
          <cell r="G43">
            <v>53.161299999999997</v>
          </cell>
        </row>
        <row r="44">
          <cell r="D44" t="str">
            <v>E9030</v>
          </cell>
          <cell r="E44" t="str">
            <v>Bomba de protensão com leitura digital para tensionamento de estais - 3 kW</v>
          </cell>
          <cell r="F44">
            <v>1.9537</v>
          </cell>
          <cell r="G44">
            <v>1.1073999999999999</v>
          </cell>
        </row>
        <row r="45">
          <cell r="D45" t="str">
            <v>E9031</v>
          </cell>
          <cell r="E45" t="str">
            <v>Elevador de cremalheira com cabine simples, com capacidade de 1.500 kg e altura de até 100 m - 15 kW</v>
          </cell>
          <cell r="F45">
            <v>85.754400000000004</v>
          </cell>
          <cell r="G45">
            <v>62.040700000000001</v>
          </cell>
        </row>
        <row r="46">
          <cell r="D46" t="str">
            <v>E9032</v>
          </cell>
          <cell r="E46" t="str">
            <v>Equipamento para regulagem final de estais com até 37 cordoalhas - D = 15,7 mm - 20 kW</v>
          </cell>
          <cell r="F46">
            <v>53.275700000000001</v>
          </cell>
          <cell r="G46">
            <v>48.817100000000003</v>
          </cell>
        </row>
        <row r="47">
          <cell r="D47" t="str">
            <v>E9033</v>
          </cell>
          <cell r="E47" t="str">
            <v>Equipamento para regulagem final de estais de 38 a 55 cordoalhas - D = 15,7 mm - 30 kW</v>
          </cell>
          <cell r="F47">
            <v>57.684699999999999</v>
          </cell>
          <cell r="G47">
            <v>51.316200000000002</v>
          </cell>
        </row>
        <row r="48">
          <cell r="D48" t="str">
            <v>E9034</v>
          </cell>
          <cell r="E48" t="str">
            <v>Equipamento para regulagem final de estais de 56 a 73 cordoalhas - D = 15,7 mm - 40 kW</v>
          </cell>
          <cell r="F48">
            <v>65.029399999999995</v>
          </cell>
          <cell r="G48">
            <v>55.479300000000002</v>
          </cell>
        </row>
        <row r="49">
          <cell r="D49" t="str">
            <v>E9035</v>
          </cell>
          <cell r="E49" t="str">
            <v>Equipamento para regulagem final de estais de 74 a 91 cordoalhas - D = 15,7 mm - 50 kW</v>
          </cell>
          <cell r="F49">
            <v>72.374399999999994</v>
          </cell>
          <cell r="G49">
            <v>59.642600000000002</v>
          </cell>
        </row>
        <row r="50">
          <cell r="D50" t="str">
            <v>E9036</v>
          </cell>
          <cell r="E50" t="str">
            <v>Grua fixa para alturas de 60 a 102 m, com alcance de 60 m com capacidade de 1.500 kg na ponta da lança - 37 kW</v>
          </cell>
          <cell r="F50">
            <v>433.12939999999998</v>
          </cell>
          <cell r="G50">
            <v>260.54599999999999</v>
          </cell>
        </row>
        <row r="51">
          <cell r="D51" t="str">
            <v>E9038</v>
          </cell>
          <cell r="E51" t="str">
            <v>Macaco hidráulico monocordoalha para tensionamento de estais - 3 kW</v>
          </cell>
          <cell r="F51">
            <v>45.429099999999998</v>
          </cell>
          <cell r="G51">
            <v>44.369500000000002</v>
          </cell>
        </row>
        <row r="52">
          <cell r="D52" t="str">
            <v>E9039</v>
          </cell>
          <cell r="E52" t="str">
            <v>Máquina de solda por termofusão para tubos PEAD com gerador de 4 kW</v>
          </cell>
          <cell r="F52">
            <v>80.141000000000005</v>
          </cell>
          <cell r="G52">
            <v>60.7789</v>
          </cell>
        </row>
        <row r="53">
          <cell r="D53" t="str">
            <v>E9040</v>
          </cell>
          <cell r="E53" t="str">
            <v>Serra mármore - 1,45 kW</v>
          </cell>
          <cell r="F53">
            <v>7.6600000000000001E-2</v>
          </cell>
          <cell r="G53">
            <v>5.2400000000000002E-2</v>
          </cell>
        </row>
        <row r="54">
          <cell r="D54" t="str">
            <v>E9042</v>
          </cell>
          <cell r="E54" t="str">
            <v>Trator sobre esteiras com lâmina - 97 kW</v>
          </cell>
          <cell r="F54">
            <v>397.44909999999999</v>
          </cell>
          <cell r="G54">
            <v>169.85419999999999</v>
          </cell>
        </row>
        <row r="55">
          <cell r="D55" t="str">
            <v>E9043</v>
          </cell>
          <cell r="E55" t="str">
            <v>Embarcação de alumínio com comprimento de 6 m e motor de popa - 18,60 kW</v>
          </cell>
          <cell r="F55">
            <v>81.091300000000004</v>
          </cell>
          <cell r="G55">
            <v>42.3752</v>
          </cell>
        </row>
        <row r="56">
          <cell r="D56" t="str">
            <v>E9044</v>
          </cell>
          <cell r="E56" t="str">
            <v>Central de concreto com capacidade de 150 m³/h - dosadora e misturadora</v>
          </cell>
          <cell r="F56">
            <v>474.32679999999999</v>
          </cell>
          <cell r="G56">
            <v>291.80259999999998</v>
          </cell>
        </row>
        <row r="57">
          <cell r="D57" t="str">
            <v>E9045</v>
          </cell>
          <cell r="E57" t="str">
            <v>Conjunto bomba e macaco hidráulico para elevação com capacidade de 496 kN</v>
          </cell>
          <cell r="F57">
            <v>60.179400000000001</v>
          </cell>
          <cell r="G57">
            <v>49.205100000000002</v>
          </cell>
        </row>
        <row r="58">
          <cell r="D58" t="str">
            <v>E9046</v>
          </cell>
          <cell r="E58" t="str">
            <v>Conjunto bomba e macaco hidráulico para elevação com capacidade de 929 kN</v>
          </cell>
          <cell r="F58">
            <v>63.160800000000002</v>
          </cell>
          <cell r="G58">
            <v>50.8504</v>
          </cell>
        </row>
        <row r="59">
          <cell r="D59" t="str">
            <v>E9047</v>
          </cell>
          <cell r="E59" t="str">
            <v>Conjunto bomba e macaco hidráulico para elevação com capacidade de 1.390 kN</v>
          </cell>
          <cell r="F59">
            <v>70.451599999999999</v>
          </cell>
          <cell r="G59">
            <v>54.873800000000003</v>
          </cell>
        </row>
        <row r="60">
          <cell r="D60" t="str">
            <v>E9048</v>
          </cell>
          <cell r="E60" t="str">
            <v>Conjunto bomba e macaco hidráulico para elevação com capacidade de 1.859 kN</v>
          </cell>
          <cell r="F60">
            <v>73.848399999999998</v>
          </cell>
          <cell r="G60">
            <v>56.7483</v>
          </cell>
        </row>
        <row r="61">
          <cell r="D61" t="str">
            <v>E9049</v>
          </cell>
          <cell r="E61" t="str">
            <v>Bomba de alta pressão para hidrojateamento com capacidade de 250 MPa - 72 kW</v>
          </cell>
          <cell r="F61">
            <v>412.029</v>
          </cell>
          <cell r="G61">
            <v>191.64269999999999</v>
          </cell>
        </row>
        <row r="62">
          <cell r="D62" t="str">
            <v>E9050</v>
          </cell>
          <cell r="E62" t="str">
            <v>Guindaste móvel sobre pneus com 2 eixos com capacidade de 18 t - 97 kW</v>
          </cell>
          <cell r="F62">
            <v>443.62740000000002</v>
          </cell>
          <cell r="G62">
            <v>232.0205</v>
          </cell>
        </row>
        <row r="63">
          <cell r="D63" t="str">
            <v>E9051</v>
          </cell>
          <cell r="E63" t="str">
            <v>Máquina levantadora e posicionadora de via - 7,40 kW</v>
          </cell>
          <cell r="F63">
            <v>217.79640000000001</v>
          </cell>
          <cell r="G63">
            <v>133.00569999999999</v>
          </cell>
        </row>
        <row r="64">
          <cell r="D64" t="str">
            <v>E9052</v>
          </cell>
          <cell r="E64" t="str">
            <v>Empilhadeira a diesel com capacidade de 10 t - 82 kW</v>
          </cell>
          <cell r="F64">
            <v>227.30109999999999</v>
          </cell>
          <cell r="G64">
            <v>107.4693</v>
          </cell>
        </row>
        <row r="65">
          <cell r="D65" t="str">
            <v>E9053</v>
          </cell>
          <cell r="E65" t="str">
            <v>Perfuratriz hidráulica montada em flutuante - 32 kW</v>
          </cell>
          <cell r="F65">
            <v>84.991299999999995</v>
          </cell>
          <cell r="G65">
            <v>55.037999999999997</v>
          </cell>
        </row>
        <row r="66">
          <cell r="D66" t="str">
            <v>E9054</v>
          </cell>
          <cell r="E66" t="str">
            <v>Equipamento sobre forma-trilho para execução e acabamento de pavimento de concreto - 13,40 kW</v>
          </cell>
          <cell r="F66">
            <v>463.07089999999999</v>
          </cell>
          <cell r="G66">
            <v>297.96679999999998</v>
          </cell>
        </row>
        <row r="67">
          <cell r="D67" t="str">
            <v>E9055</v>
          </cell>
          <cell r="E67" t="str">
            <v>Guincho pneumático com capacidade de 2,5 t</v>
          </cell>
          <cell r="F67">
            <v>85.811400000000006</v>
          </cell>
          <cell r="G67">
            <v>58.4773</v>
          </cell>
        </row>
        <row r="68">
          <cell r="D68" t="str">
            <v>E9056</v>
          </cell>
          <cell r="E68" t="str">
            <v>Plataforma autoelevatória de 12 x 24 m com capacidade de 150 t</v>
          </cell>
          <cell r="F68">
            <v>154.0813</v>
          </cell>
          <cell r="G68">
            <v>131.64830000000001</v>
          </cell>
        </row>
        <row r="69">
          <cell r="D69" t="str">
            <v>E9057</v>
          </cell>
          <cell r="E69" t="str">
            <v>Batelão sem propulsão com capacidade de 66 m³</v>
          </cell>
          <cell r="F69">
            <v>60.769500000000001</v>
          </cell>
          <cell r="G69">
            <v>43.924500000000002</v>
          </cell>
        </row>
        <row r="70">
          <cell r="D70" t="str">
            <v>E9058</v>
          </cell>
          <cell r="E70" t="str">
            <v>Plataforma flutuante de 12 x 24 x 1,8 m com capacidade de 150 t</v>
          </cell>
          <cell r="F70">
            <v>55.417900000000003</v>
          </cell>
          <cell r="G70">
            <v>41.961599999999997</v>
          </cell>
        </row>
        <row r="71">
          <cell r="D71" t="str">
            <v>E9059</v>
          </cell>
          <cell r="E71" t="str">
            <v>Plataforma autoelevatória de 12 x 24 m montada na obra com capacidade de 150 t</v>
          </cell>
          <cell r="F71">
            <v>154.0813</v>
          </cell>
          <cell r="G71">
            <v>131.64830000000001</v>
          </cell>
        </row>
        <row r="72">
          <cell r="D72" t="str">
            <v>E9060</v>
          </cell>
          <cell r="E72" t="str">
            <v>Perfuratriz pneumática rotopercussiva montada em flutuante com pressão de 0,70 MPa e capacidade de 2.500 gpm</v>
          </cell>
          <cell r="F72">
            <v>72.608999999999995</v>
          </cell>
          <cell r="G72">
            <v>71.710499999999996</v>
          </cell>
        </row>
        <row r="73">
          <cell r="D73" t="str">
            <v>E9061</v>
          </cell>
          <cell r="E73" t="str">
            <v>Lixadeira/esmerilhadeira elétrica manual angular - 2,2 kW</v>
          </cell>
          <cell r="F73">
            <v>0.34560000000000002</v>
          </cell>
          <cell r="G73">
            <v>0.22420000000000001</v>
          </cell>
        </row>
        <row r="74">
          <cell r="D74" t="str">
            <v>E9062</v>
          </cell>
          <cell r="E74" t="str">
            <v>Soprador de ar quente manual - 1,60 kW</v>
          </cell>
          <cell r="F74">
            <v>1.3835999999999999</v>
          </cell>
          <cell r="G74">
            <v>0.89759999999999995</v>
          </cell>
        </row>
        <row r="75">
          <cell r="D75" t="str">
            <v>E9063</v>
          </cell>
          <cell r="E75" t="str">
            <v>Equipamento de estabilização dinâmica da via - 300 kW</v>
          </cell>
          <cell r="F75">
            <v>3291.4648999999999</v>
          </cell>
          <cell r="G75">
            <v>1841.6690000000001</v>
          </cell>
        </row>
        <row r="76">
          <cell r="D76" t="str">
            <v>E9064</v>
          </cell>
          <cell r="E76" t="str">
            <v>Transportador manual gerica com capacidade de 180 l</v>
          </cell>
          <cell r="F76">
            <v>1.7472000000000001</v>
          </cell>
          <cell r="G76">
            <v>1.1821999999999999</v>
          </cell>
        </row>
        <row r="77">
          <cell r="D77" t="str">
            <v>E9065</v>
          </cell>
          <cell r="E77" t="str">
            <v>Carro controle ferroviário - 186 kW</v>
          </cell>
          <cell r="F77">
            <v>3182.4198999999999</v>
          </cell>
          <cell r="G77">
            <v>1915.8915</v>
          </cell>
        </row>
        <row r="78">
          <cell r="D78" t="str">
            <v>E9066</v>
          </cell>
          <cell r="E78" t="str">
            <v>Grupo gerador - 14 kVA</v>
          </cell>
          <cell r="F78">
            <v>20.421800000000001</v>
          </cell>
          <cell r="G78">
            <v>6.1184000000000003</v>
          </cell>
        </row>
        <row r="79">
          <cell r="D79" t="str">
            <v>E9067</v>
          </cell>
          <cell r="E79" t="str">
            <v>Veículo ferroviário para capina química com capacidade de 12.000 l - 115 kW</v>
          </cell>
          <cell r="F79">
            <v>239.6559</v>
          </cell>
          <cell r="G79">
            <v>125.5277</v>
          </cell>
        </row>
        <row r="80">
          <cell r="D80" t="str">
            <v>E9068</v>
          </cell>
          <cell r="E80" t="str">
            <v>Perfuratriz hidráulica rotopercussiva para CCPH - 123 kW</v>
          </cell>
          <cell r="F80">
            <v>1140.5588</v>
          </cell>
          <cell r="G80">
            <v>592.5421</v>
          </cell>
        </row>
        <row r="81">
          <cell r="D81" t="str">
            <v>E9069</v>
          </cell>
          <cell r="E81" t="str">
            <v>Vibrador de imersão para concreto - 4,10 kW</v>
          </cell>
          <cell r="F81">
            <v>8.8214000000000006</v>
          </cell>
          <cell r="G81">
            <v>0.92649999999999999</v>
          </cell>
        </row>
        <row r="82">
          <cell r="D82" t="str">
            <v>E9070</v>
          </cell>
          <cell r="E82" t="str">
            <v>Ponte rolante com capacidade de 5 t e vão de até 15 m - 10 kW</v>
          </cell>
          <cell r="F82">
            <v>62.272100000000002</v>
          </cell>
          <cell r="G82">
            <v>51.826500000000003</v>
          </cell>
        </row>
        <row r="83">
          <cell r="D83" t="str">
            <v>E9071</v>
          </cell>
          <cell r="E83" t="str">
            <v>Transportador manual carrinho de mão com capacidade de 80 l</v>
          </cell>
          <cell r="F83">
            <v>0.73709999999999998</v>
          </cell>
          <cell r="G83">
            <v>0.49880000000000002</v>
          </cell>
        </row>
        <row r="84">
          <cell r="D84" t="str">
            <v>E9072</v>
          </cell>
          <cell r="E84" t="str">
            <v>Martelo hidráulico vibratório com unidade hidráulica - 486 kW</v>
          </cell>
          <cell r="F84">
            <v>1343.3241</v>
          </cell>
          <cell r="G84">
            <v>567.41669999999999</v>
          </cell>
        </row>
        <row r="85">
          <cell r="D85" t="str">
            <v>E9073</v>
          </cell>
          <cell r="E85" t="str">
            <v>Bomba de concreto rebocável com capacidade de 30 m³/h - 74 kW</v>
          </cell>
          <cell r="F85">
            <v>215.15020000000001</v>
          </cell>
          <cell r="G85">
            <v>90.414199999999994</v>
          </cell>
        </row>
        <row r="86">
          <cell r="D86" t="str">
            <v>E9074</v>
          </cell>
          <cell r="E86" t="str">
            <v>Tanque de estocagem de asfalto com agitadores de 60.000 l</v>
          </cell>
          <cell r="F86">
            <v>247.5849</v>
          </cell>
          <cell r="G86">
            <v>160.61539999999999</v>
          </cell>
        </row>
        <row r="87">
          <cell r="D87" t="str">
            <v>E9075</v>
          </cell>
          <cell r="E87" t="str">
            <v>Trado cavadeira de 12"</v>
          </cell>
          <cell r="F87">
            <v>0.12180000000000001</v>
          </cell>
          <cell r="G87">
            <v>8.2799999999999999E-2</v>
          </cell>
        </row>
        <row r="88">
          <cell r="D88" t="str">
            <v>E9076</v>
          </cell>
          <cell r="E88" t="str">
            <v>Equipamento para pintura eletrostática com cabine dupla de 7,00 kW e estufa de 80.000 kCal</v>
          </cell>
          <cell r="F88">
            <v>47.269199999999998</v>
          </cell>
          <cell r="G88">
            <v>41.621699999999997</v>
          </cell>
        </row>
        <row r="89">
          <cell r="D89" t="str">
            <v>E9077</v>
          </cell>
          <cell r="E89" t="str">
            <v>Perfuratriz de circulação reversa tipo Wirth ou similar com unidade hidráulica (Power Pack) - 273 kW</v>
          </cell>
          <cell r="F89">
            <v>1019.2494</v>
          </cell>
          <cell r="G89">
            <v>500.2509</v>
          </cell>
        </row>
        <row r="90">
          <cell r="D90" t="str">
            <v>E9078</v>
          </cell>
          <cell r="E90" t="str">
            <v>Treliça lançadeira com capacidade de carga de 100 a 120 t e vão máximo de 45 m - 110 kW</v>
          </cell>
          <cell r="F90">
            <v>359.78230000000002</v>
          </cell>
          <cell r="G90">
            <v>261.3057</v>
          </cell>
        </row>
        <row r="91">
          <cell r="D91" t="str">
            <v>E9079</v>
          </cell>
          <cell r="E91" t="str">
            <v>Bomba submersível com capacidade de 360 m³/h - 23 kW</v>
          </cell>
          <cell r="F91">
            <v>37.088099999999997</v>
          </cell>
          <cell r="G91">
            <v>21.394200000000001</v>
          </cell>
        </row>
        <row r="92">
          <cell r="D92" t="str">
            <v>E9080</v>
          </cell>
          <cell r="E92" t="str">
            <v>Carrelone com capacidade máxima de 70 t</v>
          </cell>
          <cell r="F92">
            <v>187.93819999999999</v>
          </cell>
          <cell r="G92">
            <v>142.154</v>
          </cell>
        </row>
        <row r="93">
          <cell r="D93" t="str">
            <v>E9081</v>
          </cell>
          <cell r="E93" t="str">
            <v>Fischietti simples com capacidade de 70 t</v>
          </cell>
          <cell r="F93">
            <v>9.2914999999999992</v>
          </cell>
          <cell r="G93">
            <v>6.6204999999999998</v>
          </cell>
        </row>
        <row r="94">
          <cell r="D94" t="str">
            <v>E9083</v>
          </cell>
          <cell r="E94" t="str">
            <v>Vagão fechado FLT com capacidade de 99 t</v>
          </cell>
          <cell r="F94">
            <v>34.859200000000001</v>
          </cell>
          <cell r="G94">
            <v>27.616</v>
          </cell>
        </row>
        <row r="95">
          <cell r="D95" t="str">
            <v>E9084</v>
          </cell>
          <cell r="E95" t="str">
            <v>Vagão tanque convencional TCT com capacidade de 97 t e 103.000 l</v>
          </cell>
          <cell r="F95">
            <v>50.741799999999998</v>
          </cell>
          <cell r="G95">
            <v>40.198500000000003</v>
          </cell>
        </row>
        <row r="96">
          <cell r="D96" t="str">
            <v>E9085</v>
          </cell>
          <cell r="E96" t="str">
            <v>Vagão gôndola GDE com capacidade de 93,5 t / 29 m³</v>
          </cell>
          <cell r="F96">
            <v>25.577200000000001</v>
          </cell>
          <cell r="G96">
            <v>20.262699999999999</v>
          </cell>
        </row>
        <row r="97">
          <cell r="D97" t="str">
            <v>E9086</v>
          </cell>
          <cell r="E97" t="str">
            <v>Bomba de concreto rebocável com capacidade de 41 m³/h - 74 kW</v>
          </cell>
          <cell r="F97">
            <v>219.6046</v>
          </cell>
          <cell r="G97">
            <v>92.837199999999996</v>
          </cell>
        </row>
        <row r="98">
          <cell r="D98" t="str">
            <v>E9089</v>
          </cell>
          <cell r="E98" t="str">
            <v>Roçadeira costal - 1,40 kW</v>
          </cell>
          <cell r="F98">
            <v>8.7828999999999997</v>
          </cell>
          <cell r="G98">
            <v>0.51500000000000001</v>
          </cell>
        </row>
        <row r="99">
          <cell r="D99" t="str">
            <v>E9093</v>
          </cell>
          <cell r="E99" t="str">
            <v>Veículo leve - 53 kW (sem motorista)</v>
          </cell>
          <cell r="F99">
            <v>35.804299999999998</v>
          </cell>
          <cell r="G99">
            <v>6.6485000000000003</v>
          </cell>
        </row>
        <row r="100">
          <cell r="D100" t="str">
            <v>E9094</v>
          </cell>
          <cell r="E100" t="str">
            <v>Guindaste móvel sobre pneus com 6 eixos com capacidade máxima de 350 t - 450 kW</v>
          </cell>
          <cell r="F100">
            <v>2371.2374</v>
          </cell>
          <cell r="G100">
            <v>1293.0473999999999</v>
          </cell>
        </row>
        <row r="101">
          <cell r="D101" t="str">
            <v>E9095</v>
          </cell>
          <cell r="E101" t="str">
            <v>Guindaste móvel sobre pneus com 8 eixos com capacidade máxima de 500 t - 500 kW</v>
          </cell>
          <cell r="F101">
            <v>3923.4522999999999</v>
          </cell>
          <cell r="G101">
            <v>2165.2599</v>
          </cell>
        </row>
        <row r="102">
          <cell r="D102" t="str">
            <v>E9096</v>
          </cell>
          <cell r="E102" t="str">
            <v>Minicarregadeira de pneus - 45,50 kW</v>
          </cell>
          <cell r="F102">
            <v>173.70869999999999</v>
          </cell>
          <cell r="G102">
            <v>79.077500000000001</v>
          </cell>
        </row>
        <row r="103">
          <cell r="D103" t="str">
            <v>E9101</v>
          </cell>
          <cell r="E103" t="str">
            <v>Removedora de faixas de sinalização viária - 9,69 kW</v>
          </cell>
          <cell r="F103">
            <v>25.989000000000001</v>
          </cell>
          <cell r="G103">
            <v>5.0022000000000002</v>
          </cell>
        </row>
        <row r="104">
          <cell r="D104" t="str">
            <v>E9102</v>
          </cell>
          <cell r="E104" t="str">
            <v>Extrusora para sarjeta de concreto - 10,44 kW</v>
          </cell>
          <cell r="F104">
            <v>50.885300000000001</v>
          </cell>
          <cell r="G104">
            <v>36.905099999999997</v>
          </cell>
        </row>
        <row r="105">
          <cell r="D105" t="str">
            <v>E9103</v>
          </cell>
          <cell r="E105" t="str">
            <v>Extrusora para meio-fio de concreto - 10,44 kW</v>
          </cell>
          <cell r="F105">
            <v>48.267099999999999</v>
          </cell>
          <cell r="G105">
            <v>35.374499999999998</v>
          </cell>
        </row>
        <row r="106">
          <cell r="D106" t="str">
            <v>E9105</v>
          </cell>
          <cell r="E106" t="str">
            <v>Embarcação rebocadora multipropósito com guindaste hidráulico 155 kN.m - 2 x 186 kW</v>
          </cell>
          <cell r="F106">
            <v>736.30769999999995</v>
          </cell>
          <cell r="G106">
            <v>230.1506</v>
          </cell>
        </row>
        <row r="107">
          <cell r="D107" t="str">
            <v>E9106</v>
          </cell>
          <cell r="E107" t="str">
            <v>Balsa de convés com capacidade de 200 t</v>
          </cell>
          <cell r="F107">
            <v>103.074</v>
          </cell>
          <cell r="G107">
            <v>64.552700000000002</v>
          </cell>
        </row>
        <row r="108">
          <cell r="D108" t="str">
            <v>E9107</v>
          </cell>
          <cell r="E108" t="str">
            <v>Compactador manual com soquete vibratório - 2,24 kW</v>
          </cell>
          <cell r="F108">
            <v>8.9789999999999992</v>
          </cell>
          <cell r="G108">
            <v>2.6099000000000001</v>
          </cell>
        </row>
        <row r="109">
          <cell r="D109" t="str">
            <v>E9108</v>
          </cell>
          <cell r="E109" t="str">
            <v>Soldadora de trilho por caldeamento na via - 400 kW</v>
          </cell>
          <cell r="F109">
            <v>855.50599999999997</v>
          </cell>
          <cell r="G109">
            <v>406.38600000000002</v>
          </cell>
        </row>
        <row r="110">
          <cell r="D110" t="str">
            <v>E9110</v>
          </cell>
          <cell r="E110" t="str">
            <v>Escavadeira hidráulica sobre esteiras para rocha com caçamba com capacidade de 1,56 m³ - 118 kW</v>
          </cell>
          <cell r="F110">
            <v>396.10309999999998</v>
          </cell>
          <cell r="G110">
            <v>168.7021</v>
          </cell>
        </row>
        <row r="111">
          <cell r="D111" t="str">
            <v>E9111</v>
          </cell>
          <cell r="E111" t="str">
            <v>Jateador abrasivo úmido com capacidade de 350 kg de abrasivo</v>
          </cell>
          <cell r="F111">
            <v>160.8004</v>
          </cell>
          <cell r="G111">
            <v>98.473299999999995</v>
          </cell>
        </row>
        <row r="112">
          <cell r="D112" t="str">
            <v>E9112</v>
          </cell>
          <cell r="E112" t="str">
            <v>Sinalizador direcional móvel com sistema fotovoltaico de energia e montado em chassi sobre pneus</v>
          </cell>
          <cell r="F112">
            <v>4.4279000000000002</v>
          </cell>
          <cell r="G112">
            <v>3.0034000000000001</v>
          </cell>
        </row>
        <row r="113">
          <cell r="D113" t="str">
            <v>E9113</v>
          </cell>
          <cell r="E113" t="str">
            <v>Painel de Mensagem Variável - PMV móvel, com sistema fotovoltaico de energia e montado em chassi sobre pneus</v>
          </cell>
          <cell r="F113">
            <v>33.588900000000002</v>
          </cell>
          <cell r="G113">
            <v>22.7834</v>
          </cell>
        </row>
        <row r="114">
          <cell r="D114" t="str">
            <v>E9116</v>
          </cell>
          <cell r="E114" t="str">
            <v>Semáforo móvel com 3 lentes e bateria - D = 200 mm</v>
          </cell>
          <cell r="F114">
            <v>1.5909</v>
          </cell>
          <cell r="G114">
            <v>1.0790999999999999</v>
          </cell>
        </row>
        <row r="115">
          <cell r="D115" t="str">
            <v>E9117</v>
          </cell>
          <cell r="E115" t="str">
            <v>Carregadeira de pneus para rocha com capacidade de 2,50 m³ - 105 kW</v>
          </cell>
          <cell r="F115">
            <v>307.58690000000001</v>
          </cell>
          <cell r="G115">
            <v>128.7672</v>
          </cell>
        </row>
        <row r="116">
          <cell r="D116" t="str">
            <v>E9118</v>
          </cell>
          <cell r="E116" t="str">
            <v>Cortadora de pavimento com disco diamantado de 450 a 1.500 mm - 55,40 kW</v>
          </cell>
          <cell r="F116">
            <v>212.1397</v>
          </cell>
          <cell r="G116">
            <v>103.8642</v>
          </cell>
        </row>
        <row r="117">
          <cell r="D117" t="str">
            <v>E9119</v>
          </cell>
          <cell r="E117" t="str">
            <v>Minicarregadeira sobre pneus com valetadeira - 55,40 kW</v>
          </cell>
          <cell r="F117">
            <v>254.61490000000001</v>
          </cell>
          <cell r="G117">
            <v>116.4853</v>
          </cell>
        </row>
        <row r="118">
          <cell r="D118" t="str">
            <v>E9120</v>
          </cell>
          <cell r="E118" t="str">
            <v>Equipamento de cravação sobre esteira para geodreno com haste para profundidade de até 20 m - 258 kW</v>
          </cell>
          <cell r="F118">
            <v>585.22239999999999</v>
          </cell>
          <cell r="G118">
            <v>245.46600000000001</v>
          </cell>
        </row>
        <row r="119">
          <cell r="D119" t="str">
            <v>E9122</v>
          </cell>
          <cell r="E119" t="str">
            <v>Perfuratriz tipo Bottom Feed para coluna de brita - 194 kW</v>
          </cell>
          <cell r="F119">
            <v>1437.6241</v>
          </cell>
          <cell r="G119">
            <v>753.75549999999998</v>
          </cell>
        </row>
        <row r="120">
          <cell r="D120" t="str">
            <v>E9125</v>
          </cell>
          <cell r="E120" t="str">
            <v>Veículo tipo van furgão com capacidade de 1,38 t - 100 kW</v>
          </cell>
          <cell r="F120">
            <v>88.963999999999999</v>
          </cell>
          <cell r="G120">
            <v>50.682200000000002</v>
          </cell>
        </row>
        <row r="121">
          <cell r="D121" t="str">
            <v>E9126</v>
          </cell>
          <cell r="E121" t="str">
            <v>Draga backhoe com capacidade de 7 m³ - 1.000 kW</v>
          </cell>
          <cell r="F121">
            <v>17565.396700000001</v>
          </cell>
          <cell r="G121">
            <v>6225.1187</v>
          </cell>
        </row>
        <row r="122">
          <cell r="D122" t="str">
            <v>E9127</v>
          </cell>
          <cell r="E122" t="str">
            <v>Escavadeira hidráulica com martelo hidráulico de 520 kg - 75 kW</v>
          </cell>
          <cell r="F122">
            <v>322.18079999999998</v>
          </cell>
          <cell r="G122">
            <v>149.88640000000001</v>
          </cell>
        </row>
        <row r="123">
          <cell r="D123" t="str">
            <v>E9128</v>
          </cell>
          <cell r="E123" t="str">
            <v>Veículo leve picape compacta 4 x 2 com cabine dupla com capacidade de 0,65 t - 72 kW</v>
          </cell>
          <cell r="F123">
            <v>69.996499999999997</v>
          </cell>
          <cell r="G123">
            <v>43.423099999999998</v>
          </cell>
        </row>
        <row r="124">
          <cell r="D124" t="str">
            <v>E9129</v>
          </cell>
          <cell r="E124" t="str">
            <v>Veículo leve picape compacta 4 x 2 com cabine dupla com capacidade de 0,65 t - 72 kW (sem motorista)</v>
          </cell>
          <cell r="F124">
            <v>37.882899999999999</v>
          </cell>
          <cell r="G124">
            <v>11.3095</v>
          </cell>
        </row>
        <row r="125">
          <cell r="D125" t="str">
            <v>E9130</v>
          </cell>
          <cell r="E125" t="str">
            <v>Veículo leve picape média 4 x 4 com cabine dupla com capacidade de 1,10 t - 152,25 kW (sem motorista)</v>
          </cell>
          <cell r="F125">
            <v>78.749300000000005</v>
          </cell>
          <cell r="G125">
            <v>23.115300000000001</v>
          </cell>
        </row>
        <row r="126">
          <cell r="D126" t="str">
            <v>E9131</v>
          </cell>
          <cell r="E126" t="str">
            <v>Veículo tipo van furgão com capacidade de 1,38 t - 100 kW (sem motorista)</v>
          </cell>
          <cell r="F126">
            <v>52.179200000000002</v>
          </cell>
          <cell r="G126">
            <v>15.7616</v>
          </cell>
        </row>
        <row r="127">
          <cell r="D127" t="str">
            <v>E9134</v>
          </cell>
          <cell r="E127" t="str">
            <v>Miniônibus com capacidade para 30 passageiros - 120 kW</v>
          </cell>
          <cell r="F127">
            <v>242.98869999999999</v>
          </cell>
          <cell r="G127">
            <v>80.888800000000003</v>
          </cell>
        </row>
        <row r="128">
          <cell r="D128" t="str">
            <v>E9141</v>
          </cell>
          <cell r="E128" t="str">
            <v>Rebarbador hidráulico com bomba manual com capacidade de força de 9.000 kgf</v>
          </cell>
          <cell r="F128">
            <v>14.2408</v>
          </cell>
          <cell r="G128">
            <v>9.4461999999999993</v>
          </cell>
        </row>
        <row r="129">
          <cell r="D129" t="str">
            <v>E9144</v>
          </cell>
          <cell r="E129" t="str">
            <v>Pórtico metálico rolante com talha com capacidade de 5 t - 5,6 kW</v>
          </cell>
          <cell r="F129">
            <v>55.758200000000002</v>
          </cell>
          <cell r="G129">
            <v>47.337499999999999</v>
          </cell>
        </row>
        <row r="130">
          <cell r="D130" t="str">
            <v>E9148</v>
          </cell>
          <cell r="E130" t="str">
            <v>Macaco de protensão de fios com bomba - 3,72 kW</v>
          </cell>
          <cell r="F130">
            <v>57.545699999999997</v>
          </cell>
          <cell r="G130">
            <v>51.237400000000001</v>
          </cell>
        </row>
        <row r="131">
          <cell r="D131" t="str">
            <v>E9149</v>
          </cell>
          <cell r="E131" t="str">
            <v>Máquina de aplicação e extração de grampo elástico tipo Pandrol - 6,70 kW</v>
          </cell>
          <cell r="F131">
            <v>58.411999999999999</v>
          </cell>
          <cell r="G131">
            <v>26.9132</v>
          </cell>
        </row>
        <row r="132">
          <cell r="D132" t="str">
            <v>E9151</v>
          </cell>
          <cell r="E132" t="str">
            <v>Britador de mandíbulas móvel sobre esteiras, sem peneira, com capacidade de 140 m³/h - 170 kW</v>
          </cell>
          <cell r="F132">
            <v>571.19489999999996</v>
          </cell>
          <cell r="G132">
            <v>253.68989999999999</v>
          </cell>
        </row>
        <row r="133">
          <cell r="D133" t="str">
            <v>E9152</v>
          </cell>
          <cell r="E133" t="str">
            <v>Ferramenta de fixação à pólvora de ação direta</v>
          </cell>
          <cell r="F133">
            <v>0.2273</v>
          </cell>
          <cell r="G133">
            <v>0.12820000000000001</v>
          </cell>
        </row>
        <row r="134">
          <cell r="D134" t="str">
            <v>E9153</v>
          </cell>
          <cell r="E134" t="str">
            <v>Ferramenta de fixação à pólvora e sistema à pistão</v>
          </cell>
          <cell r="F134">
            <v>0.2021</v>
          </cell>
          <cell r="G134">
            <v>0.114</v>
          </cell>
        </row>
        <row r="135">
          <cell r="D135" t="str">
            <v>E9154</v>
          </cell>
          <cell r="E135" t="str">
            <v>Equipamento para selagem com material asfáltico rebocável com capacidade de 370 l - 35 kW</v>
          </cell>
          <cell r="F135">
            <v>178.64779999999999</v>
          </cell>
          <cell r="G135">
            <v>123.2503</v>
          </cell>
        </row>
        <row r="136">
          <cell r="D136" t="str">
            <v>E9155</v>
          </cell>
          <cell r="E136" t="str">
            <v>Caldeira de asfalto rebocável com capacidade de 600 l - 5,20 kW</v>
          </cell>
          <cell r="F136">
            <v>36.976999999999997</v>
          </cell>
          <cell r="G136">
            <v>25.672899999999998</v>
          </cell>
        </row>
        <row r="137">
          <cell r="D137" t="str">
            <v>E9156</v>
          </cell>
          <cell r="E137" t="str">
            <v>Soprador de ar costal - 2,6 kW</v>
          </cell>
          <cell r="F137">
            <v>5.5247999999999999</v>
          </cell>
          <cell r="G137">
            <v>0.47849999999999998</v>
          </cell>
        </row>
        <row r="138">
          <cell r="D138" t="str">
            <v>E9157</v>
          </cell>
          <cell r="E138" t="str">
            <v>Locomotiva diesel-elétrica CC - bitola métrica - 2.237 kW</v>
          </cell>
          <cell r="F138">
            <v>1887.9881</v>
          </cell>
          <cell r="G138">
            <v>318.00740000000002</v>
          </cell>
        </row>
        <row r="139">
          <cell r="D139" t="str">
            <v>E9158</v>
          </cell>
          <cell r="E139" t="str">
            <v>Locomotiva diesel-elétrica CC - bitola larga - 2.237 kW</v>
          </cell>
          <cell r="F139">
            <v>1908.3252</v>
          </cell>
          <cell r="G139">
            <v>330.52879999999999</v>
          </cell>
        </row>
        <row r="140">
          <cell r="D140" t="str">
            <v>E9159</v>
          </cell>
          <cell r="E140" t="str">
            <v>Vagão plataforma PNE com capacidade de 82 t - bitola métrica</v>
          </cell>
          <cell r="F140">
            <v>30.362500000000001</v>
          </cell>
          <cell r="G140">
            <v>24.053699999999999</v>
          </cell>
        </row>
        <row r="141">
          <cell r="D141" t="str">
            <v>E9160</v>
          </cell>
          <cell r="E141" t="str">
            <v>Vagão plataforma PNT com capacidade de 98 t - bitola larga</v>
          </cell>
          <cell r="F141">
            <v>39.603400000000001</v>
          </cell>
          <cell r="G141">
            <v>31.374500000000001</v>
          </cell>
        </row>
        <row r="142">
          <cell r="D142" t="str">
            <v>E9161</v>
          </cell>
          <cell r="E142" t="str">
            <v>Vagão fechado com porta para carga e descarga de paletes FLD com capacidade de 64 t - bitola métrica</v>
          </cell>
          <cell r="F142">
            <v>30.115100000000002</v>
          </cell>
          <cell r="G142">
            <v>23.857700000000001</v>
          </cell>
        </row>
        <row r="143">
          <cell r="D143" t="str">
            <v>E9162</v>
          </cell>
          <cell r="E143" t="str">
            <v>Vagão fechado com porta para carga e descarga de paletes FLT com capacidade de 99 t - bitola larga</v>
          </cell>
          <cell r="F143">
            <v>34.859200000000001</v>
          </cell>
          <cell r="G143">
            <v>27.616</v>
          </cell>
        </row>
        <row r="144">
          <cell r="D144" t="str">
            <v>E9163</v>
          </cell>
          <cell r="E144" t="str">
            <v>Vagão hopper aberto com descarga automática HNE com capacidade de 45 m³ - bitola métrica</v>
          </cell>
          <cell r="F144">
            <v>36.303199999999997</v>
          </cell>
          <cell r="G144">
            <v>28.76</v>
          </cell>
        </row>
        <row r="145">
          <cell r="D145" t="str">
            <v>E9164</v>
          </cell>
          <cell r="E145" t="str">
            <v>Vagão hopper aberto com descarga automática HNT com capacidade de 63 m³ - bitola larga</v>
          </cell>
          <cell r="F145">
            <v>46.65</v>
          </cell>
          <cell r="G145">
            <v>36.956899999999997</v>
          </cell>
        </row>
        <row r="146">
          <cell r="D146" t="str">
            <v>E9167</v>
          </cell>
          <cell r="E146" t="str">
            <v>Equipamento para carga e descarga de TLS de até 250 m - 90 kW</v>
          </cell>
          <cell r="F146">
            <v>246.0771</v>
          </cell>
          <cell r="G146">
            <v>133.51609999999999</v>
          </cell>
        </row>
        <row r="147">
          <cell r="D147" t="str">
            <v>E9168</v>
          </cell>
          <cell r="E147" t="str">
            <v>Carregadeira de pneus com implemento de garfo - 195 kW</v>
          </cell>
          <cell r="F147">
            <v>401.22370000000001</v>
          </cell>
          <cell r="G147">
            <v>192.0728</v>
          </cell>
        </row>
        <row r="148">
          <cell r="D148" t="str">
            <v>E9172</v>
          </cell>
          <cell r="E148" t="str">
            <v>Equipamento distribuidor de fios para fábrica de dormentes - 2,50 kW</v>
          </cell>
          <cell r="F148">
            <v>97.345200000000006</v>
          </cell>
          <cell r="G148">
            <v>67.595799999999997</v>
          </cell>
        </row>
        <row r="149">
          <cell r="D149" t="str">
            <v>E9173</v>
          </cell>
          <cell r="E149" t="str">
            <v>Bancos de ancoragem passiva e ativa para protensão de fios com capacidade de 200 tf</v>
          </cell>
          <cell r="F149">
            <v>36.189700000000002</v>
          </cell>
          <cell r="G149">
            <v>20.513000000000002</v>
          </cell>
        </row>
        <row r="150">
          <cell r="D150" t="str">
            <v>E9174</v>
          </cell>
          <cell r="E150" t="str">
            <v>Aferidor para protensão de fios com capacidade de 3 a 6 t</v>
          </cell>
          <cell r="F150">
            <v>2.3449</v>
          </cell>
          <cell r="G150">
            <v>1.6052</v>
          </cell>
        </row>
        <row r="151">
          <cell r="D151" t="str">
            <v>E9175</v>
          </cell>
          <cell r="E151" t="str">
            <v>Equipamento para concretagem de fôrmas de dormentes com silo de 1,5 m³ - 9 kW</v>
          </cell>
          <cell r="F151">
            <v>109.039</v>
          </cell>
          <cell r="G151">
            <v>73.020700000000005</v>
          </cell>
        </row>
        <row r="152">
          <cell r="D152" t="str">
            <v>E9176</v>
          </cell>
          <cell r="E152" t="str">
            <v>Sistema de desprotensão com capacidade de 150 t - 3,72 kW</v>
          </cell>
          <cell r="F152">
            <v>95.586600000000004</v>
          </cell>
          <cell r="G152">
            <v>72.799700000000001</v>
          </cell>
        </row>
        <row r="153">
          <cell r="D153" t="str">
            <v>E9177</v>
          </cell>
          <cell r="E153" t="str">
            <v>Pórtico metálico rolante com talha com capacidade de 5 t e pinça mecânica dupla para elevação de até 4 dormentes - 5,60 kW</v>
          </cell>
          <cell r="F153">
            <v>46.748199999999997</v>
          </cell>
          <cell r="G153">
            <v>41.1282</v>
          </cell>
        </row>
        <row r="154">
          <cell r="D154" t="str">
            <v>E9178</v>
          </cell>
          <cell r="E154" t="str">
            <v>Estação viradora de dormentes com esteira de 6 m - 7,70 kW</v>
          </cell>
          <cell r="F154">
            <v>104.4265</v>
          </cell>
          <cell r="G154">
            <v>69.014899999999997</v>
          </cell>
        </row>
        <row r="155">
          <cell r="D155" t="str">
            <v>E9179</v>
          </cell>
          <cell r="E155" t="str">
            <v>Pórtico metálico com talha e pinça para seleção de dormentes com capacidade de 1 t - 1,10 kW</v>
          </cell>
          <cell r="F155">
            <v>42.2241</v>
          </cell>
          <cell r="G155">
            <v>38.010399999999997</v>
          </cell>
        </row>
        <row r="156">
          <cell r="D156" t="str">
            <v>E9180</v>
          </cell>
          <cell r="E156" t="str">
            <v>Cesto para transporte aéreo de concreto com capacidade de 1,5 m³</v>
          </cell>
          <cell r="F156">
            <v>4.3479999999999999</v>
          </cell>
          <cell r="G156">
            <v>2.7690999999999999</v>
          </cell>
        </row>
        <row r="157">
          <cell r="D157" t="str">
            <v>E9181</v>
          </cell>
          <cell r="E157" t="str">
            <v>Equipamento desbobinador de fios de protensão móvel</v>
          </cell>
          <cell r="F157">
            <v>19.514199999999999</v>
          </cell>
          <cell r="G157">
            <v>11.061</v>
          </cell>
        </row>
        <row r="158">
          <cell r="D158" t="str">
            <v>E9182</v>
          </cell>
          <cell r="E158" t="str">
            <v>Central de concreto com capacidade de 20 m³/h - dosadora e misturadora</v>
          </cell>
          <cell r="F158">
            <v>340.89690000000002</v>
          </cell>
          <cell r="G158">
            <v>214.8339</v>
          </cell>
        </row>
        <row r="159">
          <cell r="D159" t="str">
            <v>E9183</v>
          </cell>
          <cell r="E159" t="str">
            <v>Vagonete para transporte de até 16 dormentes</v>
          </cell>
          <cell r="F159">
            <v>1.6519999999999999</v>
          </cell>
          <cell r="G159">
            <v>1.3087</v>
          </cell>
        </row>
        <row r="160">
          <cell r="D160" t="str">
            <v>E9184</v>
          </cell>
          <cell r="E160" t="str">
            <v>Pista de apoio para fôrmas metálicas para dormentes de concreto - 4 cavidades - C = 127,90 m</v>
          </cell>
          <cell r="F160">
            <v>16.2591</v>
          </cell>
          <cell r="G160">
            <v>10.046200000000001</v>
          </cell>
        </row>
        <row r="161">
          <cell r="D161" t="str">
            <v>E9185</v>
          </cell>
          <cell r="E161" t="str">
            <v>Fôrma metálica para dormentes de concreto de bitola larga ou mista - 4 cavidades</v>
          </cell>
          <cell r="F161">
            <v>1.1032999999999999</v>
          </cell>
          <cell r="G161">
            <v>0.68169999999999997</v>
          </cell>
        </row>
        <row r="162">
          <cell r="D162" t="str">
            <v>E9186</v>
          </cell>
          <cell r="E162" t="str">
            <v>Fôrma metálica para dormentes de concreto de bitola métrica - 4 cavidades</v>
          </cell>
          <cell r="F162">
            <v>0.92010000000000003</v>
          </cell>
          <cell r="G162">
            <v>0.56850000000000001</v>
          </cell>
        </row>
        <row r="163">
          <cell r="D163" t="str">
            <v>E9200</v>
          </cell>
          <cell r="E163" t="str">
            <v>Carregadeira de pneus para rocha com capacidade de 2,50 m³ - 105 kW com periculosidade</v>
          </cell>
          <cell r="F163">
            <v>316.20060000000001</v>
          </cell>
          <cell r="G163">
            <v>137.3809</v>
          </cell>
        </row>
        <row r="164">
          <cell r="D164" t="str">
            <v>E9203</v>
          </cell>
          <cell r="E164" t="str">
            <v>Escavadeira hidráulica com martelo hidráulico de 1.700 kg - 103 kW com periculosidade</v>
          </cell>
          <cell r="F164">
            <v>679.36180000000002</v>
          </cell>
          <cell r="G164">
            <v>318.13690000000003</v>
          </cell>
        </row>
        <row r="165">
          <cell r="D165" t="str">
            <v>E9204</v>
          </cell>
          <cell r="E165" t="str">
            <v>Perfuratriz sobre esteiras - 145 kW com periculosidade</v>
          </cell>
          <cell r="F165">
            <v>518.83709999999996</v>
          </cell>
          <cell r="G165">
            <v>243.85640000000001</v>
          </cell>
        </row>
        <row r="166">
          <cell r="D166" t="str">
            <v>E9205</v>
          </cell>
          <cell r="E166" t="str">
            <v>Equipamento de corte a plasma CNC - 12.000 x 5.500 mm - 19,5 kW</v>
          </cell>
          <cell r="F166">
            <v>166.44290000000001</v>
          </cell>
          <cell r="G166">
            <v>103.4401</v>
          </cell>
        </row>
        <row r="167">
          <cell r="D167" t="str">
            <v>E9207</v>
          </cell>
          <cell r="E167" t="str">
            <v>Máquina de solda elétrica retificadora 425 A - 18,70 kW</v>
          </cell>
          <cell r="F167">
            <v>2.4441999999999999</v>
          </cell>
          <cell r="G167">
            <v>1.3096000000000001</v>
          </cell>
        </row>
        <row r="168">
          <cell r="D168" t="str">
            <v>E9209</v>
          </cell>
          <cell r="E168" t="str">
            <v>Martelete perfurador/rompedor a ar comprimido de 25 kg para rocha, com insalubridade, com capacidade de 2.040 gpm</v>
          </cell>
          <cell r="F168">
            <v>42.728200000000001</v>
          </cell>
          <cell r="G168">
            <v>39.922800000000002</v>
          </cell>
        </row>
        <row r="169">
          <cell r="D169" t="str">
            <v>E9213</v>
          </cell>
          <cell r="E169" t="str">
            <v>Jumbo eletro-hidráulico com 3 braços - 155 kW/237 kW com periculosidade</v>
          </cell>
          <cell r="F169">
            <v>2311.4099000000001</v>
          </cell>
          <cell r="G169">
            <v>1122.0289</v>
          </cell>
        </row>
        <row r="170">
          <cell r="D170" t="str">
            <v>E9220</v>
          </cell>
          <cell r="E170" t="str">
            <v>Ônibus rodoviário com capacidade para 50 passageiros - 280 kW</v>
          </cell>
          <cell r="F170">
            <v>519.30949999999996</v>
          </cell>
          <cell r="G170">
            <v>141.66319999999999</v>
          </cell>
        </row>
        <row r="171">
          <cell r="D171" t="str">
            <v>E9231</v>
          </cell>
          <cell r="E171" t="str">
            <v>Maçarico lança-chamas a gás liquefeito de petróleo (GLP)</v>
          </cell>
          <cell r="F171">
            <v>2.4299999999999999E-2</v>
          </cell>
          <cell r="G171">
            <v>1.2999999999999999E-2</v>
          </cell>
        </row>
        <row r="172">
          <cell r="D172" t="str">
            <v>E9239</v>
          </cell>
          <cell r="E172" t="str">
            <v>Miniônibus com capacidade para 30 passageiros - 120 kW (sem motorista)</v>
          </cell>
          <cell r="F172">
            <v>208.1437</v>
          </cell>
          <cell r="G172">
            <v>46.043799999999997</v>
          </cell>
        </row>
        <row r="173">
          <cell r="D173" t="str">
            <v>E9240</v>
          </cell>
          <cell r="E173" t="str">
            <v>Ônibus com capacidade para 46 passageiros - 153 kW (sem motorista)</v>
          </cell>
          <cell r="F173">
            <v>301.1986</v>
          </cell>
          <cell r="G173">
            <v>77.067400000000006</v>
          </cell>
        </row>
        <row r="174">
          <cell r="D174" t="str">
            <v>E9242</v>
          </cell>
          <cell r="E174" t="str">
            <v>Estação transmissora de superfície para televisionamento</v>
          </cell>
          <cell r="F174">
            <v>1.9649000000000001</v>
          </cell>
          <cell r="G174">
            <v>1.3683000000000001</v>
          </cell>
        </row>
        <row r="175">
          <cell r="D175" t="str">
            <v>E9243</v>
          </cell>
          <cell r="E175" t="str">
            <v>Câmara hiperbárica com filtro, serpentina e reservatório de ar para mergulho raso - D = 1,80 m e H = 2,22 m</v>
          </cell>
          <cell r="F175">
            <v>100.4348</v>
          </cell>
          <cell r="G175">
            <v>83.630700000000004</v>
          </cell>
        </row>
        <row r="176">
          <cell r="D176" t="str">
            <v>E9244</v>
          </cell>
          <cell r="E176" t="str">
            <v>Estação transmissora de superfície para comunicação sem fio</v>
          </cell>
          <cell r="F176">
            <v>4.7427999999999999</v>
          </cell>
          <cell r="G176">
            <v>3.3028</v>
          </cell>
        </row>
        <row r="177">
          <cell r="D177" t="str">
            <v>E9245</v>
          </cell>
          <cell r="E177" t="str">
            <v>Estação transmissora de superfície para comunicação com fio</v>
          </cell>
          <cell r="F177">
            <v>0.79490000000000005</v>
          </cell>
          <cell r="G177">
            <v>0.55349999999999999</v>
          </cell>
        </row>
        <row r="178">
          <cell r="D178" t="str">
            <v>E9246</v>
          </cell>
          <cell r="E178" t="str">
            <v>Painel de controle de ar com manômetros e pneufatômetros</v>
          </cell>
          <cell r="F178">
            <v>1.5255000000000001</v>
          </cell>
          <cell r="G178">
            <v>1.0623</v>
          </cell>
        </row>
        <row r="179">
          <cell r="D179" t="str">
            <v>E9247</v>
          </cell>
          <cell r="E179" t="str">
            <v>Sistema de Sino aberto (sinete) para mergulho até 50 m - 33,50 kW</v>
          </cell>
          <cell r="F179">
            <v>135.24870000000001</v>
          </cell>
          <cell r="G179">
            <v>101.6754</v>
          </cell>
        </row>
        <row r="180">
          <cell r="D180" t="str">
            <v>E9248</v>
          </cell>
          <cell r="E180" t="str">
            <v>Sistema de ar comprimido para mergulho até 30 m com pressão de trabalho de 1,4 MPa - 7,46 kW</v>
          </cell>
          <cell r="F180">
            <v>16.1526</v>
          </cell>
          <cell r="G180">
            <v>5.2815000000000003</v>
          </cell>
        </row>
        <row r="181">
          <cell r="D181" t="str">
            <v>E9249</v>
          </cell>
          <cell r="E181" t="str">
            <v>Sistema de ar comprimido para mergulho até 50 m com pressão de trabalho de 1,7 MPa - 16,18 kW</v>
          </cell>
          <cell r="F181">
            <v>28.735099999999999</v>
          </cell>
          <cell r="G181">
            <v>7.9794</v>
          </cell>
        </row>
        <row r="182">
          <cell r="D182" t="str">
            <v>E9251</v>
          </cell>
          <cell r="E182" t="str">
            <v>Fonte de plasma para corte manual - 65A - 15 kW</v>
          </cell>
          <cell r="F182">
            <v>9.3745999999999992</v>
          </cell>
          <cell r="G182">
            <v>5.0228999999999999</v>
          </cell>
        </row>
        <row r="183">
          <cell r="D183" t="str">
            <v>E9252</v>
          </cell>
          <cell r="E183" t="str">
            <v>Serra de esquadria com braço telescópico - D = 250 mm (10") - 1,80 kW</v>
          </cell>
          <cell r="F183">
            <v>0.58720000000000006</v>
          </cell>
          <cell r="G183">
            <v>0.40200000000000002</v>
          </cell>
        </row>
        <row r="184">
          <cell r="D184" t="str">
            <v>E9253</v>
          </cell>
          <cell r="E184" t="str">
            <v>Rebordeadeira diâmetro máximo 3,00 m - 4,85 kW</v>
          </cell>
          <cell r="F184">
            <v>6.8085000000000004</v>
          </cell>
          <cell r="G184">
            <v>4.2173999999999996</v>
          </cell>
        </row>
        <row r="185">
          <cell r="D185" t="str">
            <v>E9254</v>
          </cell>
          <cell r="E185" t="str">
            <v>Dobradeira viradeira manual comprimento máximo de dobra de até 2.000 mm</v>
          </cell>
          <cell r="F185">
            <v>1.7430000000000001</v>
          </cell>
          <cell r="G185">
            <v>1.0797000000000001</v>
          </cell>
        </row>
        <row r="186">
          <cell r="D186" t="str">
            <v>E9255</v>
          </cell>
          <cell r="E186" t="str">
            <v>Fonte de plasma para corte manual - 45A - 10 kW</v>
          </cell>
          <cell r="F186">
            <v>6.2054999999999998</v>
          </cell>
          <cell r="G186">
            <v>3.3249</v>
          </cell>
        </row>
        <row r="187">
          <cell r="D187" t="str">
            <v>E9256</v>
          </cell>
          <cell r="E187" t="str">
            <v>Equipamento para pintura com cal rebocável com dois bicos aplicadores e capacidade de 2.200 l</v>
          </cell>
          <cell r="F187">
            <v>44.527299999999997</v>
          </cell>
          <cell r="G187">
            <v>37.295200000000001</v>
          </cell>
        </row>
        <row r="188">
          <cell r="D188" t="str">
            <v>E9258</v>
          </cell>
          <cell r="E188" t="str">
            <v>Balsa de convés com capacidade de 600 t</v>
          </cell>
          <cell r="F188">
            <v>246.80410000000001</v>
          </cell>
          <cell r="G188">
            <v>132.68719999999999</v>
          </cell>
        </row>
        <row r="189">
          <cell r="D189" t="str">
            <v>E9259</v>
          </cell>
          <cell r="E189" t="str">
            <v>Ventilador centrífugo média pressão com capacidade de 38 m³/min - 2,21 kW</v>
          </cell>
          <cell r="F189">
            <v>2.8751000000000002</v>
          </cell>
          <cell r="G189">
            <v>1.8513999999999999</v>
          </cell>
        </row>
        <row r="190">
          <cell r="D190" t="str">
            <v>E9260</v>
          </cell>
          <cell r="E190" t="str">
            <v>Detector de gases com bomba elétrica para espaço confinado</v>
          </cell>
          <cell r="F190">
            <v>0.69410000000000005</v>
          </cell>
          <cell r="G190">
            <v>0.46039999999999998</v>
          </cell>
        </row>
        <row r="191">
          <cell r="D191" t="str">
            <v>E9261</v>
          </cell>
          <cell r="E191" t="str">
            <v>Equipamento de pintura com pistola airless - 0,90 kW</v>
          </cell>
          <cell r="F191">
            <v>0.70509999999999995</v>
          </cell>
          <cell r="G191">
            <v>0.4713</v>
          </cell>
        </row>
        <row r="192">
          <cell r="D192" t="str">
            <v>E9262</v>
          </cell>
          <cell r="E192" t="str">
            <v>Escova rotativa com cerdas de aço para tratamento de superfície - 0,91 kW</v>
          </cell>
          <cell r="F192">
            <v>33.658000000000001</v>
          </cell>
          <cell r="G192">
            <v>31.9054</v>
          </cell>
        </row>
        <row r="193">
          <cell r="D193" t="str">
            <v>E9263</v>
          </cell>
          <cell r="E193" t="str">
            <v>Tripé com guincho para espaço confinado</v>
          </cell>
          <cell r="F193">
            <v>1.7121999999999999</v>
          </cell>
          <cell r="G193">
            <v>1.0577000000000001</v>
          </cell>
        </row>
        <row r="194">
          <cell r="D194" t="str">
            <v>E9264</v>
          </cell>
          <cell r="E194" t="str">
            <v>Respirador purificador de ar motorizado</v>
          </cell>
          <cell r="F194">
            <v>1.2977000000000001</v>
          </cell>
          <cell r="G194">
            <v>0.86080000000000001</v>
          </cell>
        </row>
        <row r="195">
          <cell r="D195" t="str">
            <v>E9265</v>
          </cell>
          <cell r="E195" t="str">
            <v>Respirador de adução de ar tipo linha de ar comprimido para jateamento</v>
          </cell>
          <cell r="F195">
            <v>2.6492</v>
          </cell>
          <cell r="G195">
            <v>1.7573000000000001</v>
          </cell>
        </row>
        <row r="196">
          <cell r="D196" t="str">
            <v>E9267</v>
          </cell>
          <cell r="E196" t="str">
            <v>Exaustor centrífugo alta pressão com capacidade de 35 m³/min - 1,47 kW</v>
          </cell>
          <cell r="F196">
            <v>1.1076999999999999</v>
          </cell>
          <cell r="G196">
            <v>0.71330000000000005</v>
          </cell>
        </row>
        <row r="197">
          <cell r="D197" t="str">
            <v>E9501</v>
          </cell>
          <cell r="E197" t="str">
            <v>Ventilador axial para ventilação forçada com velocidade de saída de 32,8 m/s - D = 1.000 mm - 30 kW</v>
          </cell>
          <cell r="F197">
            <v>77.251099999999994</v>
          </cell>
          <cell r="G197">
            <v>49.744900000000001</v>
          </cell>
        </row>
        <row r="198">
          <cell r="D198" t="str">
            <v>E9502</v>
          </cell>
          <cell r="E198" t="str">
            <v>Bate-estaca de gravidade para 6 t - 119 kW</v>
          </cell>
          <cell r="F198">
            <v>362.15429999999998</v>
          </cell>
          <cell r="G198">
            <v>184.88740000000001</v>
          </cell>
        </row>
        <row r="199">
          <cell r="D199" t="str">
            <v>E9503</v>
          </cell>
          <cell r="E199" t="str">
            <v>Guilhotina hidráulica 16 x 6.100 mm - 30 kW</v>
          </cell>
          <cell r="F199">
            <v>150.96299999999999</v>
          </cell>
          <cell r="G199">
            <v>104.42149999999999</v>
          </cell>
        </row>
        <row r="200">
          <cell r="D200" t="str">
            <v>E9505</v>
          </cell>
          <cell r="E200" t="str">
            <v>Prensa dobradeira capacidade 320 t - comprimento até 3.100 mm - 30 kW</v>
          </cell>
          <cell r="F200">
            <v>114.20050000000001</v>
          </cell>
          <cell r="G200">
            <v>81.649699999999996</v>
          </cell>
        </row>
        <row r="201">
          <cell r="D201" t="str">
            <v>E9507</v>
          </cell>
          <cell r="E201" t="str">
            <v>Plotadora de recorte com computador e programa computacional</v>
          </cell>
          <cell r="F201">
            <v>25.7379</v>
          </cell>
          <cell r="G201">
            <v>16.225300000000001</v>
          </cell>
        </row>
        <row r="202">
          <cell r="D202" t="str">
            <v>E9510</v>
          </cell>
          <cell r="E202" t="str">
            <v>Ventilador centrífugo baixa pressão com capacidade de 58 m³/min - 3,68 kW</v>
          </cell>
          <cell r="F202">
            <v>2.4558</v>
          </cell>
          <cell r="G202">
            <v>1.5813999999999999</v>
          </cell>
        </row>
        <row r="203">
          <cell r="D203" t="str">
            <v>E9511</v>
          </cell>
          <cell r="E203" t="str">
            <v>Carregadeira de pneus com capacidade de 3,40 m³ - 195 kW</v>
          </cell>
          <cell r="F203">
            <v>521.62080000000003</v>
          </cell>
          <cell r="G203">
            <v>258.2457</v>
          </cell>
        </row>
        <row r="204">
          <cell r="D204" t="str">
            <v>E9512</v>
          </cell>
          <cell r="E204" t="str">
            <v>Veículo leve - 53 kW</v>
          </cell>
          <cell r="F204">
            <v>67.917900000000003</v>
          </cell>
          <cell r="G204">
            <v>38.762099999999997</v>
          </cell>
        </row>
        <row r="205">
          <cell r="D205" t="str">
            <v>E9513</v>
          </cell>
          <cell r="E205" t="str">
            <v>Compressor de ar portátil de 160,46 l/s (340 PCM) - 81 kW</v>
          </cell>
          <cell r="F205">
            <v>127.05070000000001</v>
          </cell>
          <cell r="G205">
            <v>30.673999999999999</v>
          </cell>
        </row>
        <row r="206">
          <cell r="D206" t="str">
            <v>E9514</v>
          </cell>
          <cell r="E206" t="str">
            <v>Distribuidor de agregados sobre pneus autopropelido - 130 kW</v>
          </cell>
          <cell r="F206">
            <v>370.21080000000001</v>
          </cell>
          <cell r="G206">
            <v>154.68809999999999</v>
          </cell>
        </row>
        <row r="207">
          <cell r="D207" t="str">
            <v>E9515</v>
          </cell>
          <cell r="E207" t="str">
            <v>Escavadeira hidráulica sobre esteiras com caçamba com capacidade de 1,56 m³ - 118 kW</v>
          </cell>
          <cell r="F207">
            <v>330.98590000000002</v>
          </cell>
          <cell r="G207">
            <v>154.21019999999999</v>
          </cell>
        </row>
        <row r="208">
          <cell r="D208" t="str">
            <v>E9516</v>
          </cell>
          <cell r="E208" t="str">
            <v>Perfuratriz hidráulica sobre esteiras - 283 kW</v>
          </cell>
          <cell r="F208">
            <v>1618.5972999999999</v>
          </cell>
          <cell r="G208">
            <v>828.1345</v>
          </cell>
        </row>
        <row r="209">
          <cell r="D209" t="str">
            <v>E9518</v>
          </cell>
          <cell r="E209" t="str">
            <v>Grade de 24 discos rebocável de D = 60 cm (24")</v>
          </cell>
          <cell r="F209">
            <v>5.0632000000000001</v>
          </cell>
          <cell r="G209">
            <v>3.5259</v>
          </cell>
        </row>
        <row r="210">
          <cell r="D210" t="str">
            <v>E9519</v>
          </cell>
          <cell r="E210" t="str">
            <v>Betoneira com motor a gasolina com capacidade de 600 l - 10 kW</v>
          </cell>
          <cell r="F210">
            <v>58.664900000000003</v>
          </cell>
          <cell r="G210">
            <v>35.897799999999997</v>
          </cell>
        </row>
        <row r="211">
          <cell r="D211" t="str">
            <v>E9521</v>
          </cell>
          <cell r="E211" t="str">
            <v>Grupo gerador - 3,2 kVA</v>
          </cell>
          <cell r="F211">
            <v>4.8788</v>
          </cell>
          <cell r="G211">
            <v>0.37990000000000002</v>
          </cell>
        </row>
        <row r="212">
          <cell r="D212" t="str">
            <v>E9522</v>
          </cell>
          <cell r="E212" t="str">
            <v>Caldeira de asfalto rebocável com capacidade de 1.500 l - 6,5 kW</v>
          </cell>
          <cell r="F212">
            <v>51.077599999999997</v>
          </cell>
          <cell r="G212">
            <v>35.846600000000002</v>
          </cell>
        </row>
        <row r="213">
          <cell r="D213" t="str">
            <v>E9523</v>
          </cell>
          <cell r="E213" t="str">
            <v>Motoscraper - 304 kW</v>
          </cell>
          <cell r="F213">
            <v>1086.0637999999999</v>
          </cell>
          <cell r="G213">
            <v>467.61680000000001</v>
          </cell>
        </row>
        <row r="214">
          <cell r="D214" t="str">
            <v>E9524</v>
          </cell>
          <cell r="E214" t="str">
            <v>Motoniveladora - 93 kW</v>
          </cell>
          <cell r="F214">
            <v>340.6087</v>
          </cell>
          <cell r="G214">
            <v>150.953</v>
          </cell>
        </row>
        <row r="215">
          <cell r="D215" t="str">
            <v>E9525</v>
          </cell>
          <cell r="E215" t="str">
            <v>Ponte rolante com capacidade de 15 t e vão de até 15 m - 20 kW</v>
          </cell>
          <cell r="F215">
            <v>382.77429999999998</v>
          </cell>
          <cell r="G215">
            <v>281.61270000000002</v>
          </cell>
        </row>
        <row r="216">
          <cell r="D216" t="str">
            <v>E9526</v>
          </cell>
          <cell r="E216" t="str">
            <v xml:space="preserve">Retroescavadeira de pneus - capacidade da caçamba da pá-carregadeira de 0,76 m³ e da retroescavadeira de 0,29 m³ - 58 kW </v>
          </cell>
          <cell r="F216">
            <v>155.25370000000001</v>
          </cell>
          <cell r="G216">
            <v>80.4054</v>
          </cell>
        </row>
        <row r="217">
          <cell r="D217" t="str">
            <v>E9527</v>
          </cell>
          <cell r="E217" t="str">
            <v>Martelete perfurador/rompedor a ar comprimido de 25 kg para rocha com capacidade de 2.040 gpm</v>
          </cell>
          <cell r="F217">
            <v>34.712200000000003</v>
          </cell>
          <cell r="G217">
            <v>31.9068</v>
          </cell>
        </row>
        <row r="218">
          <cell r="D218" t="str">
            <v>E9528</v>
          </cell>
          <cell r="E218" t="str">
            <v>Empilhadeira a diesel com capacidade de 4 t - 60 kW</v>
          </cell>
          <cell r="F218">
            <v>168.5591</v>
          </cell>
          <cell r="G218">
            <v>83.141400000000004</v>
          </cell>
        </row>
        <row r="219">
          <cell r="D219" t="str">
            <v>E9529</v>
          </cell>
          <cell r="E219" t="str">
            <v>Jateador para chapas e perfis metálicos com transportador a roletes - 132 kW</v>
          </cell>
          <cell r="F219">
            <v>917.95079999999996</v>
          </cell>
          <cell r="G219">
            <v>586.75360000000001</v>
          </cell>
        </row>
        <row r="220">
          <cell r="D220" t="str">
            <v>E9530</v>
          </cell>
          <cell r="E220" t="str">
            <v>Rolo compactador liso vibratório autopropelido por pneus de 11 t - 97 kW</v>
          </cell>
          <cell r="F220">
            <v>282.19119999999998</v>
          </cell>
          <cell r="G220">
            <v>127.2473</v>
          </cell>
        </row>
        <row r="221">
          <cell r="D221" t="str">
            <v>E9532</v>
          </cell>
          <cell r="E221" t="str">
            <v>Equipamento de solda MIG/MAG semiautomática com acessórios - 28,36 kVA</v>
          </cell>
          <cell r="F221">
            <v>20.260300000000001</v>
          </cell>
          <cell r="G221">
            <v>10.855499999999999</v>
          </cell>
        </row>
        <row r="222">
          <cell r="D222" t="str">
            <v>E9535</v>
          </cell>
          <cell r="E222" t="str">
            <v>Serra circular com bancada - D = 30 cm - 4 kW</v>
          </cell>
          <cell r="F222">
            <v>29.8764</v>
          </cell>
          <cell r="G222">
            <v>29.4954</v>
          </cell>
        </row>
        <row r="223">
          <cell r="D223" t="str">
            <v>E9536</v>
          </cell>
          <cell r="E223" t="str">
            <v>Embarcação de transporte de pessoal e apoio logístico - 30 kW</v>
          </cell>
          <cell r="F223">
            <v>108.1305</v>
          </cell>
          <cell r="G223">
            <v>44.445099999999996</v>
          </cell>
        </row>
        <row r="224">
          <cell r="D224" t="str">
            <v>E9538</v>
          </cell>
          <cell r="E224" t="str">
            <v>Conjunto vibratório para meio tubo de concreto com encaixe PB e 3 jogos de fôrmas - D = 0,30 m - 2,20 kW</v>
          </cell>
          <cell r="F224">
            <v>4.0903</v>
          </cell>
          <cell r="G224">
            <v>2.4792999999999998</v>
          </cell>
        </row>
        <row r="225">
          <cell r="D225" t="str">
            <v>E9539</v>
          </cell>
          <cell r="E225" t="str">
            <v>Equipamento de batimetria monofeixe</v>
          </cell>
          <cell r="F225">
            <v>46.129600000000003</v>
          </cell>
          <cell r="G225">
            <v>43.385800000000003</v>
          </cell>
        </row>
        <row r="226">
          <cell r="D226" t="str">
            <v>E9540</v>
          </cell>
          <cell r="E226" t="str">
            <v>Trator sobre esteiras com lâmina - 127 kW</v>
          </cell>
          <cell r="F226">
            <v>453.86130000000003</v>
          </cell>
          <cell r="G226">
            <v>188.67760000000001</v>
          </cell>
        </row>
        <row r="227">
          <cell r="D227" t="str">
            <v>E9541</v>
          </cell>
          <cell r="E227" t="str">
            <v>Trator sobre esteiras com lâmina - 259 kW</v>
          </cell>
          <cell r="F227">
            <v>1028.7840000000001</v>
          </cell>
          <cell r="G227">
            <v>418.76260000000002</v>
          </cell>
        </row>
        <row r="228">
          <cell r="D228" t="str">
            <v>E9543</v>
          </cell>
          <cell r="E228" t="str">
            <v>Compressor de ar respirável com capacidade de até 35 MPa e 3,58 l/s - 5,52 kW</v>
          </cell>
          <cell r="F228">
            <v>14.397500000000001</v>
          </cell>
          <cell r="G228">
            <v>7.9451999999999998</v>
          </cell>
        </row>
        <row r="229">
          <cell r="D229" t="str">
            <v>E9544</v>
          </cell>
          <cell r="E229" t="str">
            <v>Vassoura mecânica rebocável com largura de 2,44 m</v>
          </cell>
          <cell r="F229">
            <v>17.650400000000001</v>
          </cell>
          <cell r="G229">
            <v>11.2486</v>
          </cell>
        </row>
        <row r="230">
          <cell r="D230" t="str">
            <v>E9545</v>
          </cell>
          <cell r="E230" t="str">
            <v>Vibroacabadora de asfalto sobre esteiras - 97 kW</v>
          </cell>
          <cell r="F230">
            <v>499.00420000000003</v>
          </cell>
          <cell r="G230">
            <v>218.46860000000001</v>
          </cell>
        </row>
        <row r="231">
          <cell r="D231" t="str">
            <v>E9546</v>
          </cell>
          <cell r="E231" t="str">
            <v>Equipamento para solda e corte com oxi-GLP</v>
          </cell>
          <cell r="F231">
            <v>0.56869999999999998</v>
          </cell>
          <cell r="G231">
            <v>0.30470000000000003</v>
          </cell>
        </row>
        <row r="232">
          <cell r="D232" t="str">
            <v>E9547</v>
          </cell>
          <cell r="E232" t="str">
            <v>Máquina de solda elétrica transformadora 250 A - 9,20 kW</v>
          </cell>
          <cell r="F232">
            <v>0.32590000000000002</v>
          </cell>
          <cell r="G232">
            <v>0.17460000000000001</v>
          </cell>
        </row>
        <row r="233">
          <cell r="D233" t="str">
            <v>E9548</v>
          </cell>
          <cell r="E233" t="str">
            <v>Bomba centrífuga com capacidade de 7,1 a 22 m³/h - 1,50 kW</v>
          </cell>
          <cell r="F233">
            <v>0.5413</v>
          </cell>
          <cell r="G233">
            <v>0.31230000000000002</v>
          </cell>
        </row>
        <row r="234">
          <cell r="D234" t="str">
            <v>E9549</v>
          </cell>
          <cell r="E234" t="str">
            <v>Jateador e sistema de pintura para chapas e perfis metálicos com transportador a roletes - 160 kW</v>
          </cell>
          <cell r="F234">
            <v>1275.2458999999999</v>
          </cell>
          <cell r="G234">
            <v>808.80359999999996</v>
          </cell>
        </row>
        <row r="235">
          <cell r="D235" t="str">
            <v>E9551</v>
          </cell>
          <cell r="E235" t="str">
            <v>Obturador mecânico simples com extensão de 12 m</v>
          </cell>
          <cell r="F235">
            <v>0.77529999999999999</v>
          </cell>
          <cell r="G235">
            <v>0.53069999999999995</v>
          </cell>
        </row>
        <row r="236">
          <cell r="D236" t="str">
            <v>E9552</v>
          </cell>
          <cell r="E236" t="str">
            <v>Nível ótico com capacidade de aumento de 32x</v>
          </cell>
          <cell r="F236">
            <v>2.2948</v>
          </cell>
          <cell r="G236">
            <v>1.5222</v>
          </cell>
        </row>
        <row r="237">
          <cell r="D237" t="str">
            <v>E9553</v>
          </cell>
          <cell r="E237" t="str">
            <v>Estação total eletrônica com alcance máximo de 3.000 m</v>
          </cell>
          <cell r="F237">
            <v>8.5777000000000001</v>
          </cell>
          <cell r="G237">
            <v>5.8719999999999999</v>
          </cell>
        </row>
        <row r="238">
          <cell r="D238" t="str">
            <v>E9556</v>
          </cell>
          <cell r="E238" t="str">
            <v>Compactador manual de placa vibratória - 3,00 kW</v>
          </cell>
          <cell r="F238">
            <v>10.063599999999999</v>
          </cell>
          <cell r="G238">
            <v>2.4609000000000001</v>
          </cell>
        </row>
        <row r="239">
          <cell r="D239" t="str">
            <v>E9558</v>
          </cell>
          <cell r="E239" t="str">
            <v>Tanque de estocagem de asfalto com capacidade de 30.000 l</v>
          </cell>
          <cell r="F239">
            <v>142.88229999999999</v>
          </cell>
          <cell r="G239">
            <v>92.691800000000001</v>
          </cell>
        </row>
        <row r="240">
          <cell r="D240" t="str">
            <v>E9559</v>
          </cell>
          <cell r="E240" t="str">
            <v>Aquecedor de fluido térmico - 12 kW</v>
          </cell>
          <cell r="F240">
            <v>238.7731</v>
          </cell>
          <cell r="G240">
            <v>144.63460000000001</v>
          </cell>
        </row>
        <row r="241">
          <cell r="D241" t="str">
            <v>E9560</v>
          </cell>
          <cell r="E241" t="str">
            <v>Ônibus com capacidade para 46 passageiros - 153 kW</v>
          </cell>
          <cell r="F241">
            <v>336.04360000000003</v>
          </cell>
          <cell r="G241">
            <v>111.91240000000001</v>
          </cell>
        </row>
        <row r="242">
          <cell r="D242" t="str">
            <v>E9561</v>
          </cell>
          <cell r="E242" t="str">
            <v>GPS geodésico de simples frequência (L1)</v>
          </cell>
          <cell r="F242">
            <v>8.0940999999999992</v>
          </cell>
          <cell r="G242">
            <v>5.3689999999999998</v>
          </cell>
        </row>
        <row r="243">
          <cell r="D243" t="str">
            <v>E9562</v>
          </cell>
          <cell r="E243" t="str">
            <v>GPS geodésico de dupla frequência (L1/L2)</v>
          </cell>
          <cell r="F243">
            <v>20.826699999999999</v>
          </cell>
          <cell r="G243">
            <v>13.8148</v>
          </cell>
        </row>
        <row r="244">
          <cell r="D244" t="str">
            <v>E9563</v>
          </cell>
          <cell r="E244" t="str">
            <v>Perfuratriz hidráulica sobre esteiras com clamshell - 220 kW</v>
          </cell>
          <cell r="F244">
            <v>1006.5549999999999</v>
          </cell>
          <cell r="G244">
            <v>508.42520000000002</v>
          </cell>
        </row>
        <row r="245">
          <cell r="D245" t="str">
            <v>E9565</v>
          </cell>
          <cell r="E245" t="str">
            <v>Trator sobre esteiras com lâmina e escarificador - 259 kW</v>
          </cell>
          <cell r="F245">
            <v>1047.0927999999999</v>
          </cell>
          <cell r="G245">
            <v>427.47680000000003</v>
          </cell>
        </row>
        <row r="246">
          <cell r="D246" t="str">
            <v>E9566</v>
          </cell>
          <cell r="E246" t="str">
            <v>Guindaste móvel sobre esteiras com clamshell de 1,9 m³ - 220 kW</v>
          </cell>
          <cell r="F246">
            <v>638.57889999999998</v>
          </cell>
          <cell r="G246">
            <v>309.19299999999998</v>
          </cell>
        </row>
        <row r="247">
          <cell r="D247" t="str">
            <v>E9567</v>
          </cell>
          <cell r="E247" t="str">
            <v>Fresadora de piso de concreto - 6,7 kW</v>
          </cell>
          <cell r="F247">
            <v>17.239899999999999</v>
          </cell>
          <cell r="G247">
            <v>2.7789999999999999</v>
          </cell>
        </row>
        <row r="248">
          <cell r="D248" t="str">
            <v>E9568</v>
          </cell>
          <cell r="E248" t="str">
            <v>Furadeira de impacto de 12,5 mm - 0,80 kW</v>
          </cell>
          <cell r="F248">
            <v>0.36899999999999999</v>
          </cell>
          <cell r="G248">
            <v>0.2394</v>
          </cell>
        </row>
        <row r="249">
          <cell r="D249" t="str">
            <v>E9569</v>
          </cell>
          <cell r="E249" t="str">
            <v>Guindaste móvel sobre esteiras com clamshell de 4,6 m³ - 403 kW</v>
          </cell>
          <cell r="F249">
            <v>860.5249</v>
          </cell>
          <cell r="G249">
            <v>400.53800000000001</v>
          </cell>
        </row>
        <row r="250">
          <cell r="D250" t="str">
            <v>E9570</v>
          </cell>
          <cell r="E250" t="str">
            <v>Furadeira com base magnética - 1,20 kW</v>
          </cell>
          <cell r="F250">
            <v>1.7166999999999999</v>
          </cell>
          <cell r="G250">
            <v>1.0406</v>
          </cell>
        </row>
        <row r="251">
          <cell r="D251" t="str">
            <v>E9574</v>
          </cell>
          <cell r="E251" t="str">
            <v>Perfuratriz sobre esteiras - 145 kW</v>
          </cell>
          <cell r="F251">
            <v>510.22340000000003</v>
          </cell>
          <cell r="G251">
            <v>235.24270000000001</v>
          </cell>
        </row>
        <row r="252">
          <cell r="D252" t="str">
            <v>E9576</v>
          </cell>
          <cell r="E252" t="str">
            <v>Escavadeira hidráulica de longo alcance sobre esteiras - 103 kW</v>
          </cell>
          <cell r="F252">
            <v>318.7688</v>
          </cell>
          <cell r="G252">
            <v>153.05789999999999</v>
          </cell>
        </row>
        <row r="253">
          <cell r="D253" t="str">
            <v>E9577</v>
          </cell>
          <cell r="E253" t="str">
            <v>Trator agrícola sobre pneus - 77 kW</v>
          </cell>
          <cell r="F253">
            <v>178.79519999999999</v>
          </cell>
          <cell r="G253">
            <v>73.774199999999993</v>
          </cell>
        </row>
        <row r="254">
          <cell r="D254" t="str">
            <v>E9578</v>
          </cell>
          <cell r="E254" t="str">
            <v>Conjunto vibratório para meio tubo de concreto com encaixe PB e 3 jogos de fôrmas - D = 0,40 m - 2,20 kW</v>
          </cell>
          <cell r="F254">
            <v>4.3792999999999997</v>
          </cell>
          <cell r="G254">
            <v>2.6545000000000001</v>
          </cell>
        </row>
        <row r="255">
          <cell r="D255" t="str">
            <v>E9580</v>
          </cell>
          <cell r="E255" t="str">
            <v>Fresadora e distribuidora com controle de greide - 287 kW</v>
          </cell>
          <cell r="F255">
            <v>1415.4306999999999</v>
          </cell>
          <cell r="G255">
            <v>541.67070000000001</v>
          </cell>
        </row>
        <row r="256">
          <cell r="D256" t="str">
            <v>E9581</v>
          </cell>
          <cell r="E256" t="str">
            <v>Carregadeira de pneus para rocha com capacidade de 1,72 m³ - 113 kW</v>
          </cell>
          <cell r="F256">
            <v>288.58260000000001</v>
          </cell>
          <cell r="G256">
            <v>113.8955</v>
          </cell>
        </row>
        <row r="257">
          <cell r="D257" t="str">
            <v>E9583</v>
          </cell>
          <cell r="E257" t="str">
            <v>Distribuidor de agregados rebocável com capacidade de 1,9 m³</v>
          </cell>
          <cell r="F257">
            <v>25.849</v>
          </cell>
          <cell r="G257">
            <v>16.295400000000001</v>
          </cell>
        </row>
        <row r="258">
          <cell r="D258" t="str">
            <v>E9584</v>
          </cell>
          <cell r="E258" t="str">
            <v>Carregadeira de pneus com capacidade de 1,72 m³ - 113 kW</v>
          </cell>
          <cell r="F258">
            <v>217.08920000000001</v>
          </cell>
          <cell r="G258">
            <v>110.32940000000001</v>
          </cell>
        </row>
        <row r="259">
          <cell r="D259" t="str">
            <v>E9585</v>
          </cell>
          <cell r="E259" t="str">
            <v>Motosserra com motor a gasolina - 2,30 kW</v>
          </cell>
          <cell r="F259">
            <v>34.850499999999997</v>
          </cell>
          <cell r="G259">
            <v>29.724599999999999</v>
          </cell>
        </row>
        <row r="260">
          <cell r="D260" t="str">
            <v>E9586</v>
          </cell>
          <cell r="E260" t="str">
            <v>Régua vibratória dupla com 4 m - 4,10 kW</v>
          </cell>
          <cell r="F260">
            <v>9.4370999999999992</v>
          </cell>
          <cell r="G260">
            <v>1.2163999999999999</v>
          </cell>
        </row>
        <row r="261">
          <cell r="D261" t="str">
            <v>E9587</v>
          </cell>
          <cell r="E261" t="str">
            <v>Serra para corte de concreto - 4 kW</v>
          </cell>
          <cell r="F261">
            <v>10.0274</v>
          </cell>
          <cell r="G261">
            <v>1.6105</v>
          </cell>
        </row>
        <row r="262">
          <cell r="D262" t="str">
            <v>E9588</v>
          </cell>
          <cell r="E262" t="str">
            <v>Vibroacabadora de concreto sobre esteiras com fôrmas deslizantes - 205 kW</v>
          </cell>
          <cell r="F262">
            <v>1640.0005000000001</v>
          </cell>
          <cell r="G262">
            <v>722.2278</v>
          </cell>
        </row>
        <row r="263">
          <cell r="D263" t="str">
            <v>E9589</v>
          </cell>
          <cell r="E263" t="str">
            <v>Máquina texturizadora e aplicadora de cura química em pavimento de concreto - 44,80 kW</v>
          </cell>
          <cell r="F263">
            <v>472.39049999999997</v>
          </cell>
          <cell r="G263">
            <v>252.85290000000001</v>
          </cell>
        </row>
        <row r="264">
          <cell r="D264" t="str">
            <v>E9590</v>
          </cell>
          <cell r="E264" t="str">
            <v>Central de concreto com capacidade de 40 m³/h - dosadora fixa</v>
          </cell>
          <cell r="F264">
            <v>133.1994</v>
          </cell>
          <cell r="G264">
            <v>95.024100000000004</v>
          </cell>
        </row>
        <row r="265">
          <cell r="D265" t="str">
            <v>E9591</v>
          </cell>
          <cell r="E265" t="str">
            <v>Serra para corte de concreto e asfalto - 10 kW</v>
          </cell>
          <cell r="F265">
            <v>23.92</v>
          </cell>
          <cell r="G265">
            <v>3.3730000000000002</v>
          </cell>
        </row>
        <row r="266">
          <cell r="D266" t="str">
            <v>E9593</v>
          </cell>
          <cell r="E266" t="str">
            <v>Draga hopper com capacidade de 750 m³</v>
          </cell>
          <cell r="F266">
            <v>10663.2808</v>
          </cell>
          <cell r="G266">
            <v>4344.3927000000003</v>
          </cell>
        </row>
        <row r="267">
          <cell r="D267" t="str">
            <v>E9594</v>
          </cell>
          <cell r="E267" t="str">
            <v>Draga hopper com capacidade de 1.000 m³</v>
          </cell>
          <cell r="F267">
            <v>11601.6206</v>
          </cell>
          <cell r="G267">
            <v>4705.7408999999998</v>
          </cell>
        </row>
        <row r="268">
          <cell r="D268" t="str">
            <v>E9595</v>
          </cell>
          <cell r="E268" t="str">
            <v>Draga hopper com capacidade de 2.000 m³</v>
          </cell>
          <cell r="F268">
            <v>15297.926299999999</v>
          </cell>
          <cell r="G268">
            <v>6031.8001999999997</v>
          </cell>
        </row>
        <row r="269">
          <cell r="D269" t="str">
            <v>E9596</v>
          </cell>
          <cell r="E269" t="str">
            <v>Draga hopper com capacidade de 3.000 m³</v>
          </cell>
          <cell r="F269">
            <v>19151.7637</v>
          </cell>
          <cell r="G269">
            <v>7515.3913000000002</v>
          </cell>
        </row>
        <row r="270">
          <cell r="D270" t="str">
            <v>E9597</v>
          </cell>
          <cell r="E270" t="str">
            <v>Draga hopper com capacidade de 4.000 m³</v>
          </cell>
          <cell r="F270">
            <v>22909.577000000001</v>
          </cell>
          <cell r="G270">
            <v>8902.9581999999991</v>
          </cell>
        </row>
        <row r="271">
          <cell r="D271" t="str">
            <v>E9598</v>
          </cell>
          <cell r="E271" t="str">
            <v>Draga hopper com capacidade de 5.000 m³</v>
          </cell>
          <cell r="F271">
            <v>26605.882699999998</v>
          </cell>
          <cell r="G271">
            <v>10229.017599999999</v>
          </cell>
        </row>
        <row r="272">
          <cell r="D272" t="str">
            <v>E9599</v>
          </cell>
          <cell r="E272" t="str">
            <v>Central de concreto com capacidade de 30 m³/h - dosadora RS</v>
          </cell>
          <cell r="F272">
            <v>107.4511</v>
          </cell>
          <cell r="G272">
            <v>80.171300000000002</v>
          </cell>
        </row>
        <row r="273">
          <cell r="D273" t="str">
            <v>E9601</v>
          </cell>
          <cell r="E273" t="str">
            <v>Embarcação de transporte de pessoal e apoio logístico - 130 kW</v>
          </cell>
          <cell r="F273">
            <v>324.02530000000002</v>
          </cell>
          <cell r="G273">
            <v>50.362699999999997</v>
          </cell>
        </row>
        <row r="274">
          <cell r="D274" t="str">
            <v>E9603</v>
          </cell>
          <cell r="E274" t="str">
            <v>Embarcação rebocadora multipropósito com guindaste hidráulico de 74 kN.m - 165 kW</v>
          </cell>
          <cell r="F274">
            <v>397.45800000000003</v>
          </cell>
          <cell r="G274">
            <v>175.8108</v>
          </cell>
        </row>
        <row r="275">
          <cell r="D275" t="str">
            <v>E9606</v>
          </cell>
          <cell r="E275" t="str">
            <v>Embarcação rebocadora - 2 x 268 kW</v>
          </cell>
          <cell r="F275">
            <v>714.92070000000001</v>
          </cell>
          <cell r="G275">
            <v>155.8997</v>
          </cell>
        </row>
        <row r="276">
          <cell r="D276" t="str">
            <v>E9607</v>
          </cell>
          <cell r="E276" t="str">
            <v>Conjunto de britagem para rachão com capacidade de 80 m³/h - 224 kW</v>
          </cell>
          <cell r="F276">
            <v>310.12139999999999</v>
          </cell>
          <cell r="G276">
            <v>213.69460000000001</v>
          </cell>
        </row>
        <row r="277">
          <cell r="D277" t="str">
            <v>E9609</v>
          </cell>
          <cell r="E277" t="str">
            <v>Draga de sucção para extração de areia com tubo de descarga de 150 mm - 100 kW</v>
          </cell>
          <cell r="F277">
            <v>163.46870000000001</v>
          </cell>
          <cell r="G277">
            <v>54.269399999999997</v>
          </cell>
        </row>
        <row r="278">
          <cell r="D278" t="str">
            <v>E9610</v>
          </cell>
          <cell r="E278" t="str">
            <v>Compressor de ar portátil de 42,48 l/s (90 PCM) - 18,50 kW</v>
          </cell>
          <cell r="F278">
            <v>38.121600000000001</v>
          </cell>
          <cell r="G278">
            <v>12.0297</v>
          </cell>
        </row>
        <row r="279">
          <cell r="D279" t="str">
            <v>E9611</v>
          </cell>
          <cell r="E279" t="str">
            <v>Conjunto de britagem com capacidade de 80 m³/h - 313 kW</v>
          </cell>
          <cell r="F279">
            <v>1004.6367</v>
          </cell>
          <cell r="G279">
            <v>657.5163</v>
          </cell>
        </row>
        <row r="280">
          <cell r="D280" t="str">
            <v>E9612</v>
          </cell>
          <cell r="E280" t="str">
            <v>Plataforma flutuante montada na obra de 12 x 24 x 1,8 m com capacidade de 150 t</v>
          </cell>
          <cell r="F280">
            <v>85.251300000000001</v>
          </cell>
          <cell r="G280">
            <v>71.795000000000002</v>
          </cell>
        </row>
        <row r="281">
          <cell r="D281" t="str">
            <v>E9613</v>
          </cell>
          <cell r="E281" t="str">
            <v>Guindaste móvel sobre esteiras com pinça com capacidade de 40 t - 186 kW</v>
          </cell>
          <cell r="F281">
            <v>1211.5920000000001</v>
          </cell>
          <cell r="G281">
            <v>583.25019999999995</v>
          </cell>
        </row>
        <row r="282">
          <cell r="D282" t="str">
            <v>E9614</v>
          </cell>
          <cell r="E282" t="str">
            <v>Bomba com capacidade de 136 m³/h e câmara de vácuo - 5,60 kW</v>
          </cell>
          <cell r="F282">
            <v>2.0055000000000001</v>
          </cell>
          <cell r="G282">
            <v>1.1724000000000001</v>
          </cell>
        </row>
        <row r="283">
          <cell r="D283" t="str">
            <v>E9615</v>
          </cell>
          <cell r="E283" t="str">
            <v>Usina misturadora de solos com capacidade de 300 t/h - 44 kW</v>
          </cell>
          <cell r="F283">
            <v>380.72149999999999</v>
          </cell>
          <cell r="G283">
            <v>234.69900000000001</v>
          </cell>
        </row>
        <row r="284">
          <cell r="D284" t="str">
            <v>E9617</v>
          </cell>
          <cell r="E284" t="str">
            <v>Usina misturadora de pré-misturado a frio com capacidade de 60 t/h - 23,50 kW</v>
          </cell>
          <cell r="F284">
            <v>88.774500000000003</v>
          </cell>
          <cell r="G284">
            <v>66.290099999999995</v>
          </cell>
        </row>
        <row r="285">
          <cell r="D285" t="str">
            <v>E9618</v>
          </cell>
          <cell r="E285" t="str">
            <v>Batelão autopropelido com capacidade de 300 m³ - 224 kW</v>
          </cell>
          <cell r="F285">
            <v>1311.8815999999999</v>
          </cell>
          <cell r="G285">
            <v>553.26599999999996</v>
          </cell>
        </row>
        <row r="286">
          <cell r="D286" t="str">
            <v>E9619</v>
          </cell>
          <cell r="E286" t="str">
            <v>Batelão autopropelido com capacidade de 500 m³ - 373 kW</v>
          </cell>
          <cell r="F286">
            <v>1616.3022000000001</v>
          </cell>
          <cell r="G286">
            <v>655.07759999999996</v>
          </cell>
        </row>
        <row r="287">
          <cell r="D287" t="str">
            <v>E9620</v>
          </cell>
          <cell r="E287" t="str">
            <v>Pontão flutuante de 15 x 30 x 1,8 m com capacidade de 500 t</v>
          </cell>
          <cell r="F287">
            <v>156.10550000000001</v>
          </cell>
          <cell r="G287">
            <v>89.691999999999993</v>
          </cell>
        </row>
        <row r="288">
          <cell r="D288" t="str">
            <v>E9621</v>
          </cell>
          <cell r="E288" t="str">
            <v>Bomba de injeção de argamassa e nata com capacidade de 1,08 m³/h (18 l/min) e misturador com tambor de 0,100 m³ - 6,20 kW</v>
          </cell>
          <cell r="F288">
            <v>41.015999999999998</v>
          </cell>
          <cell r="G288">
            <v>35.385199999999998</v>
          </cell>
        </row>
        <row r="289">
          <cell r="D289" t="str">
            <v>E9622</v>
          </cell>
          <cell r="E289" t="str">
            <v>Máquina de bancada universal para corte de chapa - 1,50 kW</v>
          </cell>
          <cell r="F289">
            <v>12.582599999999999</v>
          </cell>
          <cell r="G289">
            <v>7.9981999999999998</v>
          </cell>
        </row>
        <row r="290">
          <cell r="D290" t="str">
            <v>E9623</v>
          </cell>
          <cell r="E290" t="str">
            <v>Máquina de bancada guilhotina - 4,00 kW</v>
          </cell>
          <cell r="F290">
            <v>15.087199999999999</v>
          </cell>
          <cell r="G290">
            <v>9.5902999999999992</v>
          </cell>
        </row>
        <row r="291">
          <cell r="D291" t="str">
            <v>E9624</v>
          </cell>
          <cell r="E291" t="str">
            <v>Draga hopper com capacidade de 10.000 m³</v>
          </cell>
          <cell r="F291">
            <v>44536.458500000001</v>
          </cell>
          <cell r="G291">
            <v>16993.441699999999</v>
          </cell>
        </row>
        <row r="292">
          <cell r="D292" t="str">
            <v>E9625</v>
          </cell>
          <cell r="E292" t="str">
            <v>Draga hopper com capacidade de 15.000 m³</v>
          </cell>
          <cell r="F292">
            <v>62487.512000000002</v>
          </cell>
          <cell r="G292">
            <v>23653.7834</v>
          </cell>
        </row>
        <row r="293">
          <cell r="D293" t="str">
            <v>E9626</v>
          </cell>
          <cell r="E293" t="str">
            <v>Draga hopper com capacidade de 20.000 m³</v>
          </cell>
          <cell r="F293">
            <v>80500.633799999996</v>
          </cell>
          <cell r="G293">
            <v>30313.913499999999</v>
          </cell>
        </row>
        <row r="294">
          <cell r="D294" t="str">
            <v>E9627</v>
          </cell>
          <cell r="E294" t="str">
            <v>Embarcação hotel com capacidade para 15 pessoas - 199 kW</v>
          </cell>
          <cell r="F294">
            <v>362.71370000000002</v>
          </cell>
          <cell r="G294">
            <v>102.2321</v>
          </cell>
        </row>
        <row r="295">
          <cell r="D295" t="str">
            <v>E9628</v>
          </cell>
          <cell r="E295" t="str">
            <v>Fábrica de pré-moldado de concreto para balizador - 2,20 kW</v>
          </cell>
          <cell r="F295">
            <v>3.6901999999999999</v>
          </cell>
          <cell r="G295">
            <v>2.2368000000000001</v>
          </cell>
        </row>
        <row r="296">
          <cell r="D296" t="str">
            <v>E9629</v>
          </cell>
          <cell r="E296" t="str">
            <v>Compressor de ar portátil de 185,95 l/s (394 PCM) - 81,50 kW</v>
          </cell>
          <cell r="F296">
            <v>132.89609999999999</v>
          </cell>
          <cell r="G296">
            <v>33.656300000000002</v>
          </cell>
        </row>
        <row r="297">
          <cell r="D297" t="str">
            <v>E9630</v>
          </cell>
          <cell r="E297" t="str">
            <v>Bomba submersível com capacidade de 75 m³/h - 3,6 kW</v>
          </cell>
          <cell r="F297">
            <v>1.2970999999999999</v>
          </cell>
          <cell r="G297">
            <v>0.74819999999999998</v>
          </cell>
        </row>
        <row r="298">
          <cell r="D298" t="str">
            <v>E9631</v>
          </cell>
          <cell r="E298" t="str">
            <v>Bomba para concreto projetado via seca com capacidade de 6 m³/h - 7,5 kW</v>
          </cell>
          <cell r="F298">
            <v>118.47929999999999</v>
          </cell>
          <cell r="G298">
            <v>86.232200000000006</v>
          </cell>
        </row>
        <row r="299">
          <cell r="D299" t="str">
            <v>E9632</v>
          </cell>
          <cell r="E299" t="str">
            <v>Conjunto vibratório para tubos de concreto com encaixe PB e 3 jogos de fôrmas - D = 0,20 m - 2,20 kW</v>
          </cell>
          <cell r="F299">
            <v>11.954800000000001</v>
          </cell>
          <cell r="G299">
            <v>7.2462999999999997</v>
          </cell>
        </row>
        <row r="300">
          <cell r="D300" t="str">
            <v>E9633</v>
          </cell>
          <cell r="E300" t="str">
            <v>Conjunto vibratório para tubos de concreto com encaixe PB e 3 jogos de fôrmas - D = 0,30 m - 2,20 kW</v>
          </cell>
          <cell r="F300">
            <v>13.808299999999999</v>
          </cell>
          <cell r="G300">
            <v>8.3697999999999997</v>
          </cell>
        </row>
        <row r="301">
          <cell r="D301" t="str">
            <v>E9634</v>
          </cell>
          <cell r="E301" t="str">
            <v>Conjunto vibratório para tubos de concreto com encaixe PB e 3 jogos de fôrmas - D = 0,40 m - 2,20 kW</v>
          </cell>
          <cell r="F301">
            <v>15.253299999999999</v>
          </cell>
          <cell r="G301">
            <v>9.2456999999999994</v>
          </cell>
        </row>
        <row r="302">
          <cell r="D302" t="str">
            <v>E9635</v>
          </cell>
          <cell r="E302" t="str">
            <v>Draga de sucção e recalque com potência da bomba de 294 kW e cortador de 30 kW</v>
          </cell>
          <cell r="F302">
            <v>643.14390000000003</v>
          </cell>
          <cell r="G302">
            <v>205.5326</v>
          </cell>
        </row>
        <row r="303">
          <cell r="D303" t="str">
            <v>E9636</v>
          </cell>
          <cell r="E303" t="str">
            <v>Draga de sucção e recalque com potência da bomba de 483 kW e cortador de 55 kW</v>
          </cell>
          <cell r="F303">
            <v>1026.4019000000001</v>
          </cell>
          <cell r="G303">
            <v>300.76819999999998</v>
          </cell>
        </row>
        <row r="304">
          <cell r="D304" t="str">
            <v>E9637</v>
          </cell>
          <cell r="E304" t="str">
            <v>Draga de sucção e recalque com potência da bomba de 746 kW e cortador de 110 kW</v>
          </cell>
          <cell r="F304">
            <v>1770.6506999999999</v>
          </cell>
          <cell r="G304">
            <v>536.16819999999996</v>
          </cell>
        </row>
        <row r="305">
          <cell r="D305" t="str">
            <v>E9638</v>
          </cell>
          <cell r="E305" t="str">
            <v>Draga de sucção e recalque com potência da bomba de 1.350 kW e cortador de 170 kW</v>
          </cell>
          <cell r="F305">
            <v>2817.9104000000002</v>
          </cell>
          <cell r="G305">
            <v>768.90970000000004</v>
          </cell>
        </row>
        <row r="306">
          <cell r="D306" t="str">
            <v>E9639</v>
          </cell>
          <cell r="E306" t="str">
            <v>Embarcação hotel com capacidade para 30 pessoas - 2 x 112 kW</v>
          </cell>
          <cell r="F306">
            <v>524.38850000000002</v>
          </cell>
          <cell r="G306">
            <v>200.96379999999999</v>
          </cell>
        </row>
        <row r="307">
          <cell r="D307" t="str">
            <v>E9640</v>
          </cell>
          <cell r="E307" t="str">
            <v>Compressor de ar portátil de 33,51 l/s (71 PCM) - 14 kW</v>
          </cell>
          <cell r="F307">
            <v>31.547799999999999</v>
          </cell>
          <cell r="G307">
            <v>10.593</v>
          </cell>
        </row>
        <row r="308">
          <cell r="D308" t="str">
            <v>E9641</v>
          </cell>
          <cell r="E308" t="str">
            <v>Compressor de ar portátil de 75,04 l/s (159 PCM) - 33 kW</v>
          </cell>
          <cell r="F308">
            <v>56.517400000000002</v>
          </cell>
          <cell r="G308">
            <v>15.1214</v>
          </cell>
        </row>
        <row r="309">
          <cell r="D309" t="str">
            <v>E9642</v>
          </cell>
          <cell r="E309" t="str">
            <v>Perfuratriz hidráulica sobre esteiras para estaca raiz - 56 kW</v>
          </cell>
          <cell r="F309">
            <v>391.91449999999998</v>
          </cell>
          <cell r="G309">
            <v>216.20930000000001</v>
          </cell>
        </row>
        <row r="310">
          <cell r="D310" t="str">
            <v>E9643</v>
          </cell>
          <cell r="E310" t="str">
            <v>Equipamento para pintura a ar comprimido de pistola com caneca com capacidade de 1.000 ml e compressor de 1,50 kW</v>
          </cell>
          <cell r="F310">
            <v>0.46929999999999999</v>
          </cell>
          <cell r="G310">
            <v>0.32129999999999997</v>
          </cell>
        </row>
        <row r="311">
          <cell r="D311" t="str">
            <v>E9646</v>
          </cell>
          <cell r="E311" t="str">
            <v>Compressor de ar portátil de 58,52 l/s (124 PCM) - 27 kW</v>
          </cell>
          <cell r="F311">
            <v>46.602600000000002</v>
          </cell>
          <cell r="G311">
            <v>12.571300000000001</v>
          </cell>
        </row>
        <row r="312">
          <cell r="D312" t="str">
            <v>E9647</v>
          </cell>
          <cell r="E312" t="str">
            <v>Compactador manual com soquete vibratório - 4,10 kW</v>
          </cell>
          <cell r="F312">
            <v>12.7163</v>
          </cell>
          <cell r="G312">
            <v>2.8161999999999998</v>
          </cell>
        </row>
        <row r="313">
          <cell r="D313" t="str">
            <v>E9648</v>
          </cell>
          <cell r="E313" t="str">
            <v>Compressor de ar portátil de 422,86 l/s (896 PCM) - 213 kW</v>
          </cell>
          <cell r="F313">
            <v>320.95269999999999</v>
          </cell>
          <cell r="G313">
            <v>73.408100000000005</v>
          </cell>
        </row>
        <row r="314">
          <cell r="D314" t="str">
            <v>E9649</v>
          </cell>
          <cell r="E314" t="str">
            <v>Compressor de ar portátil de 94,39 l/s (200 PCM) - 36 kW</v>
          </cell>
          <cell r="F314">
            <v>63.747500000000002</v>
          </cell>
          <cell r="G314">
            <v>17.650600000000001</v>
          </cell>
        </row>
        <row r="315">
          <cell r="D315" t="str">
            <v>E9651</v>
          </cell>
          <cell r="E315" t="str">
            <v>Guindaste móvel sobre esteiras com Hammer Grab - 186 kW</v>
          </cell>
          <cell r="F315">
            <v>610.18899999999996</v>
          </cell>
          <cell r="G315">
            <v>297.45740000000001</v>
          </cell>
        </row>
        <row r="316">
          <cell r="D316" t="str">
            <v>E9652</v>
          </cell>
          <cell r="E316" t="str">
            <v>Compressor de ar portátil de 540,85 l/s (1.146 PCM) - 331,10 kW</v>
          </cell>
          <cell r="F316">
            <v>444.49740000000003</v>
          </cell>
          <cell r="G316">
            <v>84.083600000000004</v>
          </cell>
        </row>
        <row r="317">
          <cell r="D317" t="str">
            <v>E9653</v>
          </cell>
          <cell r="E317" t="str">
            <v>Guindaste móvel sobre esteiras com trado para escavação em solos - 186 kW</v>
          </cell>
          <cell r="F317">
            <v>955.93820000000005</v>
          </cell>
          <cell r="G317">
            <v>459.96519999999998</v>
          </cell>
        </row>
        <row r="318">
          <cell r="D318" t="str">
            <v>E9654</v>
          </cell>
          <cell r="E318" t="str">
            <v>Guindaste móvel sobre esteiras com trado com bits escavação em rocha - 186 kW</v>
          </cell>
          <cell r="F318">
            <v>955.93820000000005</v>
          </cell>
          <cell r="G318">
            <v>459.96519999999998</v>
          </cell>
        </row>
        <row r="319">
          <cell r="D319" t="str">
            <v>E9656</v>
          </cell>
          <cell r="E319" t="str">
            <v>Guindaste móvel sobre esteiras com caçamba para escavação em solos - 186 kW</v>
          </cell>
          <cell r="F319">
            <v>953.45439999999996</v>
          </cell>
          <cell r="G319">
            <v>458.76740000000001</v>
          </cell>
        </row>
        <row r="320">
          <cell r="D320" t="str">
            <v>E9657</v>
          </cell>
          <cell r="E320" t="str">
            <v>Guindaste móvel sobre esteiras com caçamba para escavação em rocha - 186 kW</v>
          </cell>
          <cell r="F320">
            <v>953.45439999999996</v>
          </cell>
          <cell r="G320">
            <v>458.76740000000001</v>
          </cell>
        </row>
        <row r="321">
          <cell r="D321" t="str">
            <v>E9660</v>
          </cell>
          <cell r="E321" t="str">
            <v>Guindaste móvel sobre esteiras com capacidade de 40 t - 186 kW</v>
          </cell>
          <cell r="F321">
            <v>498.14879999999999</v>
          </cell>
          <cell r="G321">
            <v>247.29339999999999</v>
          </cell>
        </row>
        <row r="322">
          <cell r="D322" t="str">
            <v>E9661</v>
          </cell>
          <cell r="E322" t="str">
            <v>Compressor de ar portátil de 89,67 l/s (190 PCM) - 36 kW</v>
          </cell>
          <cell r="F322">
            <v>62.171300000000002</v>
          </cell>
          <cell r="G322">
            <v>16.780799999999999</v>
          </cell>
        </row>
        <row r="323">
          <cell r="D323" t="str">
            <v>E9662</v>
          </cell>
          <cell r="E323" t="str">
            <v>Equipamento para solda e corte com oxiacetileno</v>
          </cell>
          <cell r="F323">
            <v>0.8679</v>
          </cell>
          <cell r="G323">
            <v>0.46500000000000002</v>
          </cell>
        </row>
        <row r="324">
          <cell r="D324" t="str">
            <v>E9664</v>
          </cell>
          <cell r="E324" t="str">
            <v>Guindaste móvel sobre esteiras com capacidade de 80 t - 212 kW</v>
          </cell>
          <cell r="F324">
            <v>745.91189999999995</v>
          </cell>
          <cell r="G324">
            <v>373.19130000000001</v>
          </cell>
        </row>
        <row r="325">
          <cell r="D325" t="str">
            <v>E9668</v>
          </cell>
          <cell r="E325" t="str">
            <v>Mesa vibratória - 2,20 kW</v>
          </cell>
          <cell r="F325">
            <v>3.6052</v>
          </cell>
          <cell r="G325">
            <v>2.1852999999999998</v>
          </cell>
        </row>
        <row r="326">
          <cell r="D326" t="str">
            <v>E9671</v>
          </cell>
          <cell r="E326" t="str">
            <v>Compressor de ar portátil de 363,87 l/s (771 PCM) - 158,13 kW</v>
          </cell>
          <cell r="F326">
            <v>231.71719999999999</v>
          </cell>
          <cell r="G326">
            <v>50.8797</v>
          </cell>
        </row>
        <row r="327">
          <cell r="D327" t="str">
            <v>E9673</v>
          </cell>
          <cell r="E327" t="str">
            <v>Equipamento de batimetria multifeixe</v>
          </cell>
          <cell r="F327">
            <v>311.52800000000002</v>
          </cell>
          <cell r="G327">
            <v>204.86279999999999</v>
          </cell>
        </row>
        <row r="328">
          <cell r="D328" t="str">
            <v>E9674</v>
          </cell>
          <cell r="E328" t="str">
            <v>Equipamento de medição de descarga líquida com ADCP</v>
          </cell>
          <cell r="F328">
            <v>122.2105</v>
          </cell>
          <cell r="G328">
            <v>100.2851</v>
          </cell>
        </row>
        <row r="329">
          <cell r="D329" t="str">
            <v>E9675</v>
          </cell>
          <cell r="E329" t="str">
            <v>Martelete perfurador/rompedor elétrico - 1,50 kW</v>
          </cell>
          <cell r="F329">
            <v>2.3102</v>
          </cell>
          <cell r="G329">
            <v>1.2378</v>
          </cell>
        </row>
        <row r="330">
          <cell r="D330" t="str">
            <v>E9676</v>
          </cell>
          <cell r="E330" t="str">
            <v>Embarcação de transporte de pessoal e apoio logístico - 90 kW</v>
          </cell>
          <cell r="F330">
            <v>246.6576</v>
          </cell>
          <cell r="G330">
            <v>53.163400000000003</v>
          </cell>
        </row>
        <row r="331">
          <cell r="D331" t="str">
            <v>E9677</v>
          </cell>
          <cell r="E331" t="str">
            <v>Martelete perfurador/rompedor a ar comprimido de 10 kg com capacidade de 1.800 gpm</v>
          </cell>
          <cell r="F331">
            <v>33.714799999999997</v>
          </cell>
          <cell r="G331">
            <v>31.372399999999999</v>
          </cell>
        </row>
        <row r="332">
          <cell r="D332" t="str">
            <v>E9678</v>
          </cell>
          <cell r="E332" t="str">
            <v>Fresadora a frio - 455 kW</v>
          </cell>
          <cell r="F332">
            <v>3087.4607999999998</v>
          </cell>
          <cell r="G332">
            <v>1225.8434999999999</v>
          </cell>
        </row>
        <row r="333">
          <cell r="D333" t="str">
            <v>E9681</v>
          </cell>
          <cell r="E333" t="str">
            <v>Rolo compactador liso tandem vibratório autopropelido de 10,4 t - 82 kW</v>
          </cell>
          <cell r="F333">
            <v>354.46440000000001</v>
          </cell>
          <cell r="G333">
            <v>146.56360000000001</v>
          </cell>
        </row>
        <row r="334">
          <cell r="D334" t="str">
            <v>E9682</v>
          </cell>
          <cell r="E334" t="str">
            <v>Rolo compactador liso tandem vibratório autopropelido de 1,6 t - 18 kW</v>
          </cell>
          <cell r="F334">
            <v>127.70699999999999</v>
          </cell>
          <cell r="G334">
            <v>72.000100000000003</v>
          </cell>
        </row>
        <row r="335">
          <cell r="D335" t="str">
            <v>E9683</v>
          </cell>
          <cell r="E335" t="str">
            <v>Martelete perfurador/rompedor elétrico - 0,90 kW</v>
          </cell>
          <cell r="F335">
            <v>1.5496000000000001</v>
          </cell>
          <cell r="G335">
            <v>0.83030000000000004</v>
          </cell>
        </row>
        <row r="336">
          <cell r="D336" t="str">
            <v>E9684</v>
          </cell>
          <cell r="E336" t="str">
            <v>Veículo leve picape média 4 x 4 com cabine dupla com capacidade de 1,10 t - 152,25 kW</v>
          </cell>
          <cell r="F336">
            <v>112.80410000000001</v>
          </cell>
          <cell r="G336">
            <v>56.372399999999999</v>
          </cell>
        </row>
        <row r="337">
          <cell r="D337" t="str">
            <v>E9685</v>
          </cell>
          <cell r="E337" t="str">
            <v>Rolo compactador pé de carneiro vibratório autopropelido por pneus de 11,6 t - 82 kW</v>
          </cell>
          <cell r="F337">
            <v>244.31290000000001</v>
          </cell>
          <cell r="G337">
            <v>113.21810000000001</v>
          </cell>
        </row>
        <row r="338">
          <cell r="D338" t="str">
            <v>E9689</v>
          </cell>
          <cell r="E338" t="str">
            <v>Usina de asfalto a quente gravimétrica com capacidade de 100/140 t/h - 260 kW</v>
          </cell>
          <cell r="F338">
            <v>1887.0595000000001</v>
          </cell>
          <cell r="G338">
            <v>940.97490000000005</v>
          </cell>
        </row>
        <row r="339">
          <cell r="D339" t="str">
            <v>E9691</v>
          </cell>
          <cell r="E339" t="str">
            <v>Guincho tracionador de cordoalhas - 7,50 kW</v>
          </cell>
          <cell r="F339">
            <v>93.067300000000003</v>
          </cell>
          <cell r="G339">
            <v>71.158199999999994</v>
          </cell>
        </row>
        <row r="340">
          <cell r="D340" t="str">
            <v>E9692</v>
          </cell>
          <cell r="E340" t="str">
            <v>Caldeira para aquecimento e injeção de cera - 1 kW</v>
          </cell>
          <cell r="F340">
            <v>55.2196</v>
          </cell>
          <cell r="G340">
            <v>49.200800000000001</v>
          </cell>
        </row>
        <row r="341">
          <cell r="D341" t="str">
            <v>E9694</v>
          </cell>
          <cell r="E341" t="str">
            <v>Misturador de argamassa de alta turbulência com capacidade de 220 l - 13 kW</v>
          </cell>
          <cell r="F341">
            <v>40.300400000000003</v>
          </cell>
          <cell r="G341">
            <v>35.236800000000002</v>
          </cell>
        </row>
        <row r="342">
          <cell r="D342" t="str">
            <v>E9697</v>
          </cell>
          <cell r="E342" t="str">
            <v>Minicarregadeira de pneus com vassoura de 1,68 m - 45,50 kW</v>
          </cell>
          <cell r="F342">
            <v>177.50129999999999</v>
          </cell>
          <cell r="G342">
            <v>81.162000000000006</v>
          </cell>
        </row>
        <row r="343">
          <cell r="D343" t="str">
            <v>E9699</v>
          </cell>
          <cell r="E343" t="str">
            <v>Trituradora de galhos e troncos rebocável com capacidade de até 350 mm de diâmetro com guincho - 96,94 kW</v>
          </cell>
          <cell r="F343">
            <v>217.38939999999999</v>
          </cell>
          <cell r="G343">
            <v>86.790599999999998</v>
          </cell>
        </row>
        <row r="344">
          <cell r="D344" t="str">
            <v>E9700</v>
          </cell>
          <cell r="E344" t="str">
            <v>Fresadora a frio - 155 kW</v>
          </cell>
          <cell r="F344">
            <v>1436.9019000000001</v>
          </cell>
          <cell r="G344">
            <v>607.0521</v>
          </cell>
        </row>
        <row r="345">
          <cell r="D345" t="str">
            <v>E9701</v>
          </cell>
          <cell r="E345" t="str">
            <v>Jateador pressurizado multiabrasivo com capacidade de 280 l</v>
          </cell>
          <cell r="F345">
            <v>34.472900000000003</v>
          </cell>
          <cell r="G345">
            <v>31.8414</v>
          </cell>
        </row>
        <row r="346">
          <cell r="D346" t="str">
            <v>E9703</v>
          </cell>
          <cell r="E346" t="str">
            <v>Fábrica de pré-moldado de concreto para mourão - 2,20 kW</v>
          </cell>
          <cell r="F346">
            <v>3.6901999999999999</v>
          </cell>
          <cell r="G346">
            <v>2.2368000000000001</v>
          </cell>
        </row>
        <row r="347">
          <cell r="D347" t="str">
            <v>E9704</v>
          </cell>
          <cell r="E347" t="str">
            <v>Batelão sem propulsão montado na obra com capacidade de 66 m³</v>
          </cell>
          <cell r="F347">
            <v>60.769500000000001</v>
          </cell>
          <cell r="G347">
            <v>43.924500000000002</v>
          </cell>
        </row>
        <row r="348">
          <cell r="D348" t="str">
            <v>E9705</v>
          </cell>
          <cell r="E348" t="str">
            <v>Misturador de lama bentonítica - 4 kW</v>
          </cell>
          <cell r="F348">
            <v>34.750700000000002</v>
          </cell>
          <cell r="G348">
            <v>32.103000000000002</v>
          </cell>
        </row>
        <row r="349">
          <cell r="D349" t="str">
            <v>E9706</v>
          </cell>
          <cell r="E349" t="str">
            <v>Martelete perfurador/rompedor a ar comprimido de 28 kg para concreto com capacidade de 1.230 gpm</v>
          </cell>
          <cell r="F349">
            <v>34.257899999999999</v>
          </cell>
          <cell r="G349">
            <v>31.663399999999999</v>
          </cell>
        </row>
        <row r="350">
          <cell r="D350" t="str">
            <v>E9707</v>
          </cell>
          <cell r="E350" t="str">
            <v>Desarenador - 15 kW</v>
          </cell>
          <cell r="F350">
            <v>31.323399999999999</v>
          </cell>
          <cell r="G350">
            <v>30.133700000000001</v>
          </cell>
        </row>
        <row r="351">
          <cell r="D351" t="str">
            <v>E9708</v>
          </cell>
          <cell r="E351" t="str">
            <v>Microtrator com roçadeira - 10 kW</v>
          </cell>
          <cell r="F351">
            <v>47.074399999999997</v>
          </cell>
          <cell r="G351">
            <v>34.795200000000001</v>
          </cell>
        </row>
        <row r="352">
          <cell r="D352" t="str">
            <v>E9710</v>
          </cell>
          <cell r="E352" t="str">
            <v>Socadora automática de linha - 253 kW</v>
          </cell>
          <cell r="F352">
            <v>4014.8674000000001</v>
          </cell>
          <cell r="G352">
            <v>2301.5889000000002</v>
          </cell>
        </row>
        <row r="353">
          <cell r="D353" t="str">
            <v>E9712</v>
          </cell>
          <cell r="E353" t="str">
            <v>Reguladora e distribuidora de lastro - 300 kW</v>
          </cell>
          <cell r="F353">
            <v>1927.6949999999999</v>
          </cell>
          <cell r="G353">
            <v>1058.1977999999999</v>
          </cell>
        </row>
        <row r="354">
          <cell r="D354" t="str">
            <v>E9714</v>
          </cell>
          <cell r="E354" t="str">
            <v>Bate-estaca com martelo hidráulico - 450 kW</v>
          </cell>
          <cell r="F354">
            <v>1213.5923</v>
          </cell>
          <cell r="G354">
            <v>565.61400000000003</v>
          </cell>
        </row>
        <row r="355">
          <cell r="D355" t="str">
            <v>E9716</v>
          </cell>
          <cell r="E355" t="str">
            <v>Conjunto bomba e macaco hidráulico para protensão com capacidade de 590 kN - 3,70 kW</v>
          </cell>
          <cell r="F355">
            <v>45.101300000000002</v>
          </cell>
          <cell r="G355">
            <v>44.183700000000002</v>
          </cell>
        </row>
        <row r="356">
          <cell r="D356" t="str">
            <v>E9717</v>
          </cell>
          <cell r="E356" t="str">
            <v>Máquina policorte - 2,20 kW</v>
          </cell>
          <cell r="F356">
            <v>0.1893</v>
          </cell>
          <cell r="G356">
            <v>0.12959999999999999</v>
          </cell>
        </row>
        <row r="357">
          <cell r="D357" t="str">
            <v>E9718</v>
          </cell>
          <cell r="E357" t="str">
            <v>Pórtico duplo de descarga e posicionamento de dormente - 89 kW</v>
          </cell>
          <cell r="F357">
            <v>1022.7349</v>
          </cell>
          <cell r="G357">
            <v>663.28189999999995</v>
          </cell>
        </row>
        <row r="358">
          <cell r="D358" t="str">
            <v>E9719</v>
          </cell>
          <cell r="E358" t="str">
            <v>Talha manual com capacidade de 3 t</v>
          </cell>
          <cell r="F358">
            <v>1.3832</v>
          </cell>
          <cell r="G358">
            <v>0.91259999999999997</v>
          </cell>
        </row>
        <row r="359">
          <cell r="D359" t="str">
            <v>E9720</v>
          </cell>
          <cell r="E359" t="str">
            <v>Conjunto bomba e macaco hidráulico para protensão com capacidade de 250 kN - 3,70 kW</v>
          </cell>
          <cell r="F359">
            <v>44.6571</v>
          </cell>
          <cell r="G359">
            <v>43.931899999999999</v>
          </cell>
        </row>
        <row r="360">
          <cell r="D360" t="str">
            <v>E9721</v>
          </cell>
          <cell r="E360" t="str">
            <v>Conjunto bomba e macaco hidráulico para protensão com capacidade de 1.150 kN - 5 kW</v>
          </cell>
          <cell r="F360">
            <v>46.467700000000001</v>
          </cell>
          <cell r="G360">
            <v>44.958199999999998</v>
          </cell>
        </row>
        <row r="361">
          <cell r="D361" t="str">
            <v>E9722</v>
          </cell>
          <cell r="E361" t="str">
            <v>Conjunto bomba e macaco hidráulico para protensão com capacidade de 2.000 kN - 5 kW</v>
          </cell>
          <cell r="F361">
            <v>48.540500000000002</v>
          </cell>
          <cell r="G361">
            <v>46.133099999999999</v>
          </cell>
        </row>
        <row r="362">
          <cell r="D362" t="str">
            <v>E9723</v>
          </cell>
          <cell r="E362" t="str">
            <v>Conjunto bomba e macaco hidráulico para protensão com capacidade de 2.500 kN - 7 kW</v>
          </cell>
          <cell r="F362">
            <v>49.5426</v>
          </cell>
          <cell r="G362">
            <v>46.701099999999997</v>
          </cell>
        </row>
        <row r="363">
          <cell r="D363" t="str">
            <v>E9724</v>
          </cell>
          <cell r="E363" t="str">
            <v>Conjunto bomba e macaco hidráulico para protensão com capacidade de 4.000 kN - 10 kW</v>
          </cell>
          <cell r="F363">
            <v>49.998100000000001</v>
          </cell>
          <cell r="G363">
            <v>46.959299999999999</v>
          </cell>
        </row>
        <row r="364">
          <cell r="D364" t="str">
            <v>E9725</v>
          </cell>
          <cell r="E364" t="str">
            <v>Conjunto bomba e macaco hidráulico para protensão com capacidade de 5.400 kN - 10 kW</v>
          </cell>
          <cell r="F364">
            <v>50.476399999999998</v>
          </cell>
          <cell r="G364">
            <v>47.230400000000003</v>
          </cell>
        </row>
        <row r="365">
          <cell r="D365" t="str">
            <v>E9726</v>
          </cell>
          <cell r="E365" t="str">
            <v>Bate-estaca Strauss - 15 kW</v>
          </cell>
          <cell r="F365">
            <v>78.274900000000002</v>
          </cell>
          <cell r="G365">
            <v>55.347999999999999</v>
          </cell>
        </row>
        <row r="366">
          <cell r="D366" t="str">
            <v>E9727</v>
          </cell>
          <cell r="E366" t="str">
            <v>Posicionadora de trilhos - 7,40 kW</v>
          </cell>
          <cell r="F366">
            <v>97.460800000000006</v>
          </cell>
          <cell r="G366">
            <v>55.6432</v>
          </cell>
        </row>
        <row r="367">
          <cell r="D367" t="str">
            <v>E9728</v>
          </cell>
          <cell r="E367" t="str">
            <v>Tirefonadora/parafusadora portátil - 3,10 kW</v>
          </cell>
          <cell r="F367">
            <v>14.0038</v>
          </cell>
          <cell r="G367">
            <v>5.2659000000000002</v>
          </cell>
        </row>
        <row r="368">
          <cell r="D368" t="str">
            <v>E9729</v>
          </cell>
          <cell r="E368" t="str">
            <v>Equipamento para pintura eletrostática com cabine simples de 5,50 kW e estufa de 2x120.000 kCal</v>
          </cell>
          <cell r="F368">
            <v>22.584499999999998</v>
          </cell>
          <cell r="G368">
            <v>12.5067</v>
          </cell>
        </row>
        <row r="369">
          <cell r="D369" t="str">
            <v>E9730</v>
          </cell>
          <cell r="E369" t="str">
            <v>Grupo vibrador com gerador - 2,80 kW</v>
          </cell>
          <cell r="F369">
            <v>27.404800000000002</v>
          </cell>
          <cell r="G369">
            <v>14.439399999999999</v>
          </cell>
        </row>
        <row r="370">
          <cell r="D370" t="str">
            <v>E9731</v>
          </cell>
          <cell r="E370" t="str">
            <v>Máquina de furar dormente portátil - 1,50 kW</v>
          </cell>
          <cell r="F370">
            <v>17.161000000000001</v>
          </cell>
          <cell r="G370">
            <v>8.2789000000000001</v>
          </cell>
        </row>
        <row r="371">
          <cell r="D371" t="str">
            <v>E9732</v>
          </cell>
          <cell r="E371" t="str">
            <v>Máquina para furar dormente - 6,70 kW</v>
          </cell>
          <cell r="F371">
            <v>24.734000000000002</v>
          </cell>
          <cell r="G371">
            <v>8.3280999999999992</v>
          </cell>
        </row>
        <row r="372">
          <cell r="D372" t="str">
            <v>E9733</v>
          </cell>
          <cell r="E372" t="str">
            <v>Máquina tirefonadora e parafusadora - 6,70 kW</v>
          </cell>
          <cell r="F372">
            <v>25.1326</v>
          </cell>
          <cell r="G372">
            <v>8.5480999999999998</v>
          </cell>
        </row>
        <row r="373">
          <cell r="D373" t="str">
            <v>E9734</v>
          </cell>
          <cell r="E373" t="str">
            <v>Bomba projetora de argamassa com capacidade de 2 m³/h - 5,50 kW</v>
          </cell>
          <cell r="F373">
            <v>60.197499999999998</v>
          </cell>
          <cell r="G373">
            <v>46.730400000000003</v>
          </cell>
        </row>
        <row r="374">
          <cell r="D374" t="str">
            <v>E9735</v>
          </cell>
          <cell r="E374" t="str">
            <v>Máquina para serrar trilho - 5,00 kW</v>
          </cell>
          <cell r="F374">
            <v>13.2477</v>
          </cell>
          <cell r="G374">
            <v>3.3395999999999999</v>
          </cell>
        </row>
        <row r="375">
          <cell r="D375" t="str">
            <v>E9736</v>
          </cell>
          <cell r="E375" t="str">
            <v>Máquina para furar trilho - 1,20 kW</v>
          </cell>
          <cell r="F375">
            <v>9.6931999999999992</v>
          </cell>
          <cell r="G375">
            <v>4.3960999999999997</v>
          </cell>
        </row>
        <row r="376">
          <cell r="D376" t="str">
            <v>E9737</v>
          </cell>
          <cell r="E376" t="str">
            <v>Conjunto para pré-aquecimento de trilho em solda aluminotérmica</v>
          </cell>
          <cell r="F376">
            <v>1.1999</v>
          </cell>
          <cell r="G376">
            <v>0.64290000000000003</v>
          </cell>
        </row>
        <row r="377">
          <cell r="D377" t="str">
            <v>E9738</v>
          </cell>
          <cell r="E377" t="str">
            <v>Máquina de esmerilhar topo e lateral de boleto - 5,20 kW</v>
          </cell>
          <cell r="F377">
            <v>23.421399999999998</v>
          </cell>
          <cell r="G377">
            <v>8.7950999999999997</v>
          </cell>
        </row>
        <row r="378">
          <cell r="D378" t="str">
            <v>E9742</v>
          </cell>
          <cell r="E378" t="str">
            <v>Trator agrícola sobre pneus com roçadeira articulada e capacidade de 1,12 m - 77 kW</v>
          </cell>
          <cell r="F378">
            <v>249.36750000000001</v>
          </cell>
          <cell r="G378">
            <v>114.4837</v>
          </cell>
        </row>
        <row r="379">
          <cell r="D379" t="str">
            <v>E9745</v>
          </cell>
          <cell r="E379" t="str">
            <v>Trator agrícola sobre pneus com roçadeira de arraste e capacidade de 1,50 m - 77 kW</v>
          </cell>
          <cell r="F379">
            <v>183.80070000000001</v>
          </cell>
          <cell r="G379">
            <v>76.661600000000007</v>
          </cell>
        </row>
        <row r="380">
          <cell r="D380" t="str">
            <v>E9746</v>
          </cell>
          <cell r="E380" t="str">
            <v>Conjunto bomba e prensa para luva de emenda de 25 mm</v>
          </cell>
          <cell r="F380">
            <v>32.519799999999996</v>
          </cell>
          <cell r="G380">
            <v>31.223199999999999</v>
          </cell>
        </row>
        <row r="381">
          <cell r="D381" t="str">
            <v>E9747</v>
          </cell>
          <cell r="E381" t="str">
            <v>Conjunto bomba e prensa para luva de emenda de 32 mm</v>
          </cell>
          <cell r="F381">
            <v>32.712299999999999</v>
          </cell>
          <cell r="G381">
            <v>31.350899999999999</v>
          </cell>
        </row>
        <row r="382">
          <cell r="D382" t="str">
            <v>E9748</v>
          </cell>
          <cell r="E382" t="str">
            <v>Rosqueadeira para rosca cônica - 0,75 kW</v>
          </cell>
          <cell r="F382">
            <v>29.540600000000001</v>
          </cell>
          <cell r="G382">
            <v>29.1629</v>
          </cell>
        </row>
        <row r="383">
          <cell r="D383" t="str">
            <v>E9749</v>
          </cell>
          <cell r="E383" t="str">
            <v>Jateador portátil multiabrasivo com capacidade de 300 kg</v>
          </cell>
          <cell r="F383">
            <v>30.456800000000001</v>
          </cell>
          <cell r="G383">
            <v>29.646100000000001</v>
          </cell>
        </row>
        <row r="384">
          <cell r="D384" t="str">
            <v>E9750</v>
          </cell>
          <cell r="E384" t="str">
            <v>Bomba de injeção de argamassa com capacidade de 50 l/min</v>
          </cell>
          <cell r="F384">
            <v>10.1342</v>
          </cell>
          <cell r="G384">
            <v>5.8459000000000003</v>
          </cell>
        </row>
        <row r="385">
          <cell r="D385" t="str">
            <v>E9753</v>
          </cell>
          <cell r="E385" t="str">
            <v>Grupo gerador - 23 kVA</v>
          </cell>
          <cell r="F385">
            <v>30.0885</v>
          </cell>
          <cell r="G385">
            <v>7.8845999999999998</v>
          </cell>
        </row>
        <row r="386">
          <cell r="D386" t="str">
            <v>E9754</v>
          </cell>
          <cell r="E386" t="str">
            <v>Grupo gerador - 68 kVA</v>
          </cell>
          <cell r="F386">
            <v>68.321799999999996</v>
          </cell>
          <cell r="G386">
            <v>9.6315000000000008</v>
          </cell>
        </row>
        <row r="387">
          <cell r="D387" t="str">
            <v>E9755</v>
          </cell>
          <cell r="E387" t="str">
            <v>Bomba de alta pressão para jet grouting de até 45 MPa - 150 kW</v>
          </cell>
          <cell r="F387">
            <v>501.16149999999999</v>
          </cell>
          <cell r="G387">
            <v>207.78559999999999</v>
          </cell>
        </row>
        <row r="388">
          <cell r="D388" t="str">
            <v>E9756</v>
          </cell>
          <cell r="E388" t="str">
            <v>Calandra para chapas de aço até 25 mm - 22 kW</v>
          </cell>
          <cell r="F388">
            <v>130.31530000000001</v>
          </cell>
          <cell r="G388">
            <v>91.631699999999995</v>
          </cell>
        </row>
        <row r="389">
          <cell r="D389" t="str">
            <v>E9758</v>
          </cell>
          <cell r="E389" t="str">
            <v>Vibroacabadora de asfalto sobre pneus - 97 kW</v>
          </cell>
          <cell r="F389">
            <v>418.11239999999998</v>
          </cell>
          <cell r="G389">
            <v>186.81020000000001</v>
          </cell>
        </row>
        <row r="390">
          <cell r="D390" t="str">
            <v>E9759</v>
          </cell>
          <cell r="E390" t="str">
            <v>Guincho de alavanca com capacidade de 5,4 t</v>
          </cell>
          <cell r="F390">
            <v>1.2116</v>
          </cell>
          <cell r="G390">
            <v>0.82569999999999999</v>
          </cell>
        </row>
        <row r="391">
          <cell r="D391" t="str">
            <v>E9760</v>
          </cell>
          <cell r="E391" t="str">
            <v>Perfuratriz manual para coroa diamantada - 1,60 kW</v>
          </cell>
          <cell r="F391">
            <v>6.1296999999999997</v>
          </cell>
          <cell r="G391">
            <v>3.2843</v>
          </cell>
        </row>
        <row r="392">
          <cell r="D392" t="str">
            <v>E9761</v>
          </cell>
          <cell r="E392" t="str">
            <v>Guincho de coluna com capacidade de 200 kg - 0,92 kW</v>
          </cell>
          <cell r="F392">
            <v>0.89629999999999999</v>
          </cell>
          <cell r="G392">
            <v>0.55369999999999997</v>
          </cell>
        </row>
        <row r="393">
          <cell r="D393" t="str">
            <v>E9762</v>
          </cell>
          <cell r="E393" t="str">
            <v>Rolo compactador de pneus autopropelido de 27 t - 85 kW</v>
          </cell>
          <cell r="F393">
            <v>332.98739999999998</v>
          </cell>
          <cell r="G393">
            <v>166.18989999999999</v>
          </cell>
        </row>
        <row r="394">
          <cell r="D394" t="str">
            <v>E9763</v>
          </cell>
          <cell r="E394" t="str">
            <v>Grupo gerador - 40 kVA</v>
          </cell>
          <cell r="F394">
            <v>44.740499999999997</v>
          </cell>
          <cell r="G394">
            <v>8.4255999999999993</v>
          </cell>
        </row>
        <row r="395">
          <cell r="D395" t="str">
            <v>E9764</v>
          </cell>
          <cell r="E395" t="str">
            <v>Grupo gerador - 7,2 kVA</v>
          </cell>
          <cell r="F395">
            <v>10.8561</v>
          </cell>
          <cell r="G395">
            <v>0.77839999999999998</v>
          </cell>
        </row>
        <row r="396">
          <cell r="D396" t="str">
            <v>E9765</v>
          </cell>
          <cell r="E396" t="str">
            <v>Grupo gerador - 569 kVA</v>
          </cell>
          <cell r="F396">
            <v>508.41730000000001</v>
          </cell>
          <cell r="G396">
            <v>38.175899999999999</v>
          </cell>
        </row>
        <row r="397">
          <cell r="D397" t="str">
            <v>E9766</v>
          </cell>
          <cell r="E397" t="str">
            <v>Prensa hidráulica para fabricação de blocos pré-moldados - 20 kW</v>
          </cell>
          <cell r="F397">
            <v>125.6854</v>
          </cell>
          <cell r="G397">
            <v>86.816500000000005</v>
          </cell>
        </row>
        <row r="398">
          <cell r="D398" t="str">
            <v>E9767</v>
          </cell>
          <cell r="E398" t="str">
            <v>Compressor de ar portátil de 9,44 l/s (20 PCM) a gasolina - 5,22 kW</v>
          </cell>
          <cell r="F398">
            <v>11.815200000000001</v>
          </cell>
          <cell r="G398">
            <v>1.3379000000000001</v>
          </cell>
        </row>
        <row r="399">
          <cell r="D399" t="str">
            <v>E9768</v>
          </cell>
          <cell r="E399" t="str">
            <v>Compressor de ar portátil de 373,78 l/s (792 PCM) - 213,30 kW</v>
          </cell>
          <cell r="F399">
            <v>289.31650000000002</v>
          </cell>
          <cell r="G399">
            <v>55.803699999999999</v>
          </cell>
        </row>
        <row r="400">
          <cell r="D400" t="str">
            <v>E9769</v>
          </cell>
          <cell r="E400" t="str">
            <v>Cunha hidráulica com três cilindros e acessórios com capacidade de 3.000 kN - 5,60 kW</v>
          </cell>
          <cell r="F400">
            <v>117.36839999999999</v>
          </cell>
          <cell r="G400">
            <v>73.235299999999995</v>
          </cell>
        </row>
        <row r="401">
          <cell r="D401" t="str">
            <v>E9770</v>
          </cell>
          <cell r="E401" t="str">
            <v>Retroescavadeira de pneus com caçamba de escavação trapezoidal ou triangular com seção de corte inferior a 0,10 m² - 58 kW</v>
          </cell>
          <cell r="F401">
            <v>155.25370000000001</v>
          </cell>
          <cell r="G401">
            <v>80.4054</v>
          </cell>
        </row>
        <row r="402">
          <cell r="D402" t="str">
            <v>E9771</v>
          </cell>
          <cell r="E402" t="str">
            <v>Retroescavadeira de pneus com caçamba de escavação trapezoidal ou triangular com seção de corte de 0,10 a 0,15 m² - 58 kW</v>
          </cell>
          <cell r="F402">
            <v>155.25370000000001</v>
          </cell>
          <cell r="G402">
            <v>80.4054</v>
          </cell>
        </row>
        <row r="403">
          <cell r="D403" t="str">
            <v>E9772</v>
          </cell>
          <cell r="E403" t="str">
            <v>Retroescavadeira de pneus com caçamba de escavação trapezoidal ou triangular com seção de corte de 0,15 a 0,20 m² - 58 kW</v>
          </cell>
          <cell r="F403">
            <v>155.25370000000001</v>
          </cell>
          <cell r="G403">
            <v>80.4054</v>
          </cell>
        </row>
        <row r="404">
          <cell r="D404" t="str">
            <v>E9773</v>
          </cell>
          <cell r="E404" t="str">
            <v>Retroescavadeira de pneus com caçamba de escavação trapezoidal ou triangular com seção de corte de 0,20 a 0,30 m² - 58 kW</v>
          </cell>
          <cell r="F404">
            <v>155.25370000000001</v>
          </cell>
          <cell r="G404">
            <v>80.4054</v>
          </cell>
        </row>
        <row r="405">
          <cell r="D405" t="str">
            <v>E9774</v>
          </cell>
          <cell r="E405" t="str">
            <v>Retroescavadeira de pneus com caçamba de escavação trapezoidal ou triangular com seção de corte de 0,30 a 0,50 m² - 58 kW</v>
          </cell>
          <cell r="F405">
            <v>155.25370000000001</v>
          </cell>
          <cell r="G405">
            <v>80.4054</v>
          </cell>
        </row>
        <row r="406">
          <cell r="D406" t="str">
            <v>E9775</v>
          </cell>
          <cell r="E406" t="str">
            <v>Escavadeira hidráulica com martelo hidráulico de 1.700 kg - 103 kW</v>
          </cell>
          <cell r="F406">
            <v>670.74810000000002</v>
          </cell>
          <cell r="G406">
            <v>309.52319999999997</v>
          </cell>
        </row>
        <row r="407">
          <cell r="D407" t="str">
            <v>E9776</v>
          </cell>
          <cell r="E407" t="str">
            <v>Grupo gerador - 174 kVA</v>
          </cell>
          <cell r="F407">
            <v>164.00229999999999</v>
          </cell>
          <cell r="G407">
            <v>17.211500000000001</v>
          </cell>
        </row>
        <row r="408">
          <cell r="D408" t="str">
            <v>E9777</v>
          </cell>
          <cell r="E408" t="str">
            <v>Extrusora de barreira de concreto - 74 kW</v>
          </cell>
          <cell r="F408">
            <v>1124.9875999999999</v>
          </cell>
          <cell r="G408">
            <v>547.2029</v>
          </cell>
        </row>
        <row r="409">
          <cell r="D409" t="str">
            <v>E9778</v>
          </cell>
          <cell r="E409" t="str">
            <v>Grupo gerador - 338 kVA</v>
          </cell>
          <cell r="F409">
            <v>302.36130000000003</v>
          </cell>
          <cell r="G409">
            <v>23.0776</v>
          </cell>
        </row>
        <row r="410">
          <cell r="D410" t="str">
            <v>E9779</v>
          </cell>
          <cell r="E410" t="str">
            <v>Grupo gerador - 113 kVA</v>
          </cell>
          <cell r="F410">
            <v>106.27500000000001</v>
          </cell>
          <cell r="G410">
            <v>11.199400000000001</v>
          </cell>
        </row>
        <row r="411">
          <cell r="D411" t="str">
            <v>E9780</v>
          </cell>
          <cell r="E411" t="str">
            <v>Misturador automático para grauteamento com capacidade de 20 m³/h - 7 kW</v>
          </cell>
          <cell r="F411">
            <v>130.5504</v>
          </cell>
          <cell r="G411">
            <v>79.160399999999996</v>
          </cell>
        </row>
        <row r="412">
          <cell r="D412" t="str">
            <v>E9781</v>
          </cell>
          <cell r="E412" t="str">
            <v>Misturador com bomba para grauteamento tipo Flex E ou similar - 25 kW</v>
          </cell>
          <cell r="F412">
            <v>254.46789999999999</v>
          </cell>
          <cell r="G412">
            <v>148.7056</v>
          </cell>
        </row>
        <row r="413">
          <cell r="D413" t="str">
            <v>E9782</v>
          </cell>
          <cell r="E413" t="str">
            <v>Perfuratriz pneumática com avanço de coluna de 33,5 kg com capacidade de 2.280 gpm</v>
          </cell>
          <cell r="F413">
            <v>45.332900000000002</v>
          </cell>
          <cell r="G413">
            <v>37.5974</v>
          </cell>
        </row>
        <row r="414">
          <cell r="D414" t="str">
            <v>E9784</v>
          </cell>
          <cell r="E414" t="str">
            <v>Plataforma autopropelida com alcance de 12 m com capacidade de 700 kg - 24 kW</v>
          </cell>
          <cell r="F414">
            <v>199.53210000000001</v>
          </cell>
          <cell r="G414">
            <v>111.44889999999999</v>
          </cell>
        </row>
        <row r="415">
          <cell r="D415" t="str">
            <v>E9785</v>
          </cell>
          <cell r="E415" t="str">
            <v>Guindaste móvel sobre pneus com 2 eixos com capacidade máxima de 55 t - 186 kW</v>
          </cell>
          <cell r="F415">
            <v>510.96859999999998</v>
          </cell>
          <cell r="G415">
            <v>265.38810000000001</v>
          </cell>
        </row>
        <row r="416">
          <cell r="D416" t="str">
            <v>E9786</v>
          </cell>
          <cell r="E416" t="str">
            <v>Guincho elétrico para lançamento de embarcações com capacidade de 30 t - 66 kW</v>
          </cell>
          <cell r="F416">
            <v>45.374499999999998</v>
          </cell>
          <cell r="G416">
            <v>42.273400000000002</v>
          </cell>
        </row>
        <row r="417">
          <cell r="D417" t="str">
            <v>E9788</v>
          </cell>
          <cell r="E417" t="str">
            <v>Misturador de argamassa com capacidade de 0,250 m³ - 3,70 kW</v>
          </cell>
          <cell r="F417">
            <v>41.289900000000003</v>
          </cell>
          <cell r="G417">
            <v>33.438600000000001</v>
          </cell>
        </row>
        <row r="418">
          <cell r="D418" t="str">
            <v>E9789</v>
          </cell>
          <cell r="E418" t="str">
            <v>Carro manual modelo plataforma de 150 x 80 cm com capacidade de 800 kg</v>
          </cell>
          <cell r="F418">
            <v>0.46189999999999998</v>
          </cell>
          <cell r="G418">
            <v>0.30880000000000002</v>
          </cell>
        </row>
        <row r="419">
          <cell r="D419" t="str">
            <v>E9790</v>
          </cell>
          <cell r="E419" t="str">
            <v>Bomba para concreto projetado via úmida com capacidade de 10 m³/h - 14,70 kW</v>
          </cell>
          <cell r="F419">
            <v>158.86760000000001</v>
          </cell>
          <cell r="G419">
            <v>97.724800000000002</v>
          </cell>
        </row>
        <row r="420">
          <cell r="D420" t="str">
            <v>E9791</v>
          </cell>
          <cell r="E420" t="str">
            <v>Bomba pneumática para injeção de resina com capacidade de 0,18 m³/h</v>
          </cell>
          <cell r="F420">
            <v>10.774800000000001</v>
          </cell>
          <cell r="G420">
            <v>6.2153999999999998</v>
          </cell>
        </row>
        <row r="421">
          <cell r="D421" t="str">
            <v>E9793</v>
          </cell>
          <cell r="E421" t="str">
            <v>Robot para concreto projetado com capacidade de 30 m³/h - 70 kW - com compressor diesel</v>
          </cell>
          <cell r="F421">
            <v>1490.056</v>
          </cell>
          <cell r="G421">
            <v>787.01649999999995</v>
          </cell>
        </row>
        <row r="422">
          <cell r="D422" t="str">
            <v>E9795</v>
          </cell>
          <cell r="E422" t="str">
            <v>Perfuratriz de superfície sobre pneus com martelo de topo e controle remoto via rádio - 60 kW</v>
          </cell>
          <cell r="F422">
            <v>499.54939999999999</v>
          </cell>
          <cell r="G422">
            <v>265.86930000000001</v>
          </cell>
        </row>
        <row r="423">
          <cell r="D423" t="str">
            <v>E9797</v>
          </cell>
          <cell r="E423" t="str">
            <v>Jumbo eletro-hidráulico com 3 braços - 155 kW/237 kW</v>
          </cell>
          <cell r="F423">
            <v>2300.5673999999999</v>
          </cell>
          <cell r="G423">
            <v>1111.1864</v>
          </cell>
        </row>
        <row r="424">
          <cell r="D424" t="str">
            <v>E9798</v>
          </cell>
          <cell r="E424" t="str">
            <v>Perfuratriz hidráulica rotopercussiva - 123 kW</v>
          </cell>
          <cell r="F424">
            <v>579.11500000000001</v>
          </cell>
          <cell r="G424">
            <v>282.71170000000001</v>
          </cell>
        </row>
        <row r="425">
          <cell r="D425" t="str">
            <v>E9013</v>
          </cell>
          <cell r="E425" t="str">
            <v>Caminhão tanque de asfalto com capacidade de 31.000 l - 368 kW</v>
          </cell>
          <cell r="F425">
            <v>675.82100000000003</v>
          </cell>
          <cell r="G425">
            <v>175.14279999999999</v>
          </cell>
        </row>
        <row r="426">
          <cell r="D426" t="str">
            <v>A9335</v>
          </cell>
          <cell r="E426" t="str">
            <v>Cavalo mecânico estradeiro 8 x 2, PBT 29.000 kg - 368 kW - condição de trabalho severa - motorista de veículo especial</v>
          </cell>
          <cell r="F426">
            <v>593.72529999999995</v>
          </cell>
          <cell r="G426">
            <v>131.1558</v>
          </cell>
        </row>
        <row r="427">
          <cell r="D427" t="str">
            <v>A9364</v>
          </cell>
          <cell r="E427" t="str">
            <v>Tanque isotérmico de asfalto com capacidade de 31.000 l</v>
          </cell>
          <cell r="F427">
            <v>82.095699999999994</v>
          </cell>
          <cell r="G427">
            <v>43.987000000000002</v>
          </cell>
        </row>
        <row r="428">
          <cell r="D428" t="str">
            <v>E9018</v>
          </cell>
          <cell r="E428" t="str">
            <v>Cavalo mecânico com dolly intermediário e semirreboque de 4 eixos com capacidade de 52 t - 364 kW</v>
          </cell>
          <cell r="F428">
            <v>552.5394</v>
          </cell>
          <cell r="G428">
            <v>164.58539999999999</v>
          </cell>
        </row>
        <row r="429">
          <cell r="D429" t="str">
            <v>A9324</v>
          </cell>
          <cell r="E429" t="str">
            <v>Cavalo mecânico estradeiro 6 x 4, PBT 23.000 kg - 364 kW - motorista de veículo especial</v>
          </cell>
          <cell r="F429">
            <v>442.87560000000002</v>
          </cell>
          <cell r="G429">
            <v>107.2782</v>
          </cell>
        </row>
        <row r="430">
          <cell r="D430" t="str">
            <v>A9355</v>
          </cell>
          <cell r="E430" t="str">
            <v>Semirreboque com 4 eixos</v>
          </cell>
          <cell r="F430">
            <v>92.647000000000006</v>
          </cell>
          <cell r="G430">
            <v>48.414700000000003</v>
          </cell>
        </row>
        <row r="431">
          <cell r="D431" t="str">
            <v>A9382</v>
          </cell>
          <cell r="E431" t="str">
            <v>Dolly intermediário com 2 eixos para semirreboque</v>
          </cell>
          <cell r="F431">
            <v>17.0168</v>
          </cell>
          <cell r="G431">
            <v>8.8925000000000001</v>
          </cell>
        </row>
        <row r="432">
          <cell r="D432" t="str">
            <v>E9027</v>
          </cell>
          <cell r="E432" t="str">
            <v>Caminhão distribuidor de cimento e cal com capacidade de 15 m³ - 210 kW</v>
          </cell>
          <cell r="F432">
            <v>426.22949999999997</v>
          </cell>
          <cell r="G432">
            <v>156.7124</v>
          </cell>
        </row>
        <row r="433">
          <cell r="D433" t="str">
            <v>A9333</v>
          </cell>
          <cell r="E433" t="str">
            <v>Caminhão plataforma 8 x 4, PBT 29.000 kg e distância entre eixos 4,6 m - 210 kW - motorista de veículo especial</v>
          </cell>
          <cell r="F433">
            <v>300.57369999999997</v>
          </cell>
          <cell r="G433">
            <v>92.046300000000002</v>
          </cell>
        </row>
        <row r="434">
          <cell r="D434" t="str">
            <v>A9365</v>
          </cell>
          <cell r="E434" t="str">
            <v>Distribuidor de cimento e cal montado sobre chassi com capacidade de 15 m³</v>
          </cell>
          <cell r="F434">
            <v>125.6558</v>
          </cell>
          <cell r="G434">
            <v>64.6661</v>
          </cell>
        </row>
        <row r="435">
          <cell r="D435" t="str">
            <v>E9037</v>
          </cell>
          <cell r="E435" t="str">
            <v>Plataforma de inspeção sob pontes montada em caminhão com capacidade de 500 kg e alcance de 15 m - 236 kW</v>
          </cell>
          <cell r="F435">
            <v>1224.6357</v>
          </cell>
          <cell r="G435">
            <v>524.37360000000001</v>
          </cell>
        </row>
        <row r="436">
          <cell r="D436" t="str">
            <v>A9334</v>
          </cell>
          <cell r="E436" t="str">
            <v>Caminhão plataforma 8 x 2, PBT 29.000 kg e distância entre eixos 4,8 m - 236 kW - condição de trabalho severa - motorista de veículo especial</v>
          </cell>
          <cell r="F436">
            <v>403.99430000000001</v>
          </cell>
          <cell r="G436">
            <v>102.04810000000001</v>
          </cell>
        </row>
        <row r="437">
          <cell r="D437" t="str">
            <v>A9378</v>
          </cell>
          <cell r="E437" t="str">
            <v>Plataforma telescópica para inspeção de pontes montada sobre chassi com capacidade de 500 kg</v>
          </cell>
          <cell r="F437">
            <v>820.64139999999998</v>
          </cell>
          <cell r="G437">
            <v>422.32549999999998</v>
          </cell>
        </row>
        <row r="438">
          <cell r="D438" t="str">
            <v>E9041</v>
          </cell>
          <cell r="E438" t="str">
            <v>Caminhão guindauto com capacidade de elevação de 11,9 t e carroceria de 11,5 t - 188 kW</v>
          </cell>
          <cell r="F438">
            <v>389.70749999999998</v>
          </cell>
          <cell r="G438">
            <v>123.27849999999999</v>
          </cell>
        </row>
        <row r="439">
          <cell r="D439" t="str">
            <v>A9313</v>
          </cell>
          <cell r="E439" t="str">
            <v>Caminhão plataforma 6 x 2, PBT 23.000 kg e distância entre eixos 5,2 m - 188 kW - motorista de veículo especial</v>
          </cell>
          <cell r="F439">
            <v>319.67899999999997</v>
          </cell>
          <cell r="G439">
            <v>85.185500000000005</v>
          </cell>
        </row>
        <row r="440">
          <cell r="D440" t="str">
            <v>A9351</v>
          </cell>
          <cell r="E440" t="str">
            <v>Carroceria de madeira com capacidade de 11,5 t</v>
          </cell>
          <cell r="F440">
            <v>7.4779</v>
          </cell>
          <cell r="G440">
            <v>4.0677000000000003</v>
          </cell>
        </row>
        <row r="441">
          <cell r="D441" t="str">
            <v>A9373</v>
          </cell>
          <cell r="E441" t="str">
            <v>Guindaste articulado montado sobre chassi com capacidade máxima de elevação de 11,9 t</v>
          </cell>
          <cell r="F441">
            <v>62.550600000000003</v>
          </cell>
          <cell r="G441">
            <v>34.025300000000001</v>
          </cell>
        </row>
        <row r="442">
          <cell r="D442" t="str">
            <v>E9082</v>
          </cell>
          <cell r="E442" t="str">
            <v>Bate-estaca hidráulico para defensas montado em caminhão guindauto com capacidade de 6,2 t e carroceria de 5 t - 152 kW</v>
          </cell>
          <cell r="F442">
            <v>391.44040000000001</v>
          </cell>
          <cell r="G442">
            <v>158.57550000000001</v>
          </cell>
        </row>
        <row r="443">
          <cell r="D443" t="str">
            <v>A9305</v>
          </cell>
          <cell r="E443" t="str">
            <v>Caminhão plataforma 4 x 2, PBT 15.000 kg e distância entre eixos 4,8 m - 152 kW - motorista de veículo especial</v>
          </cell>
          <cell r="F443">
            <v>252.00219999999999</v>
          </cell>
          <cell r="G443">
            <v>69.066100000000006</v>
          </cell>
        </row>
        <row r="444">
          <cell r="D444" t="str">
            <v>A9348</v>
          </cell>
          <cell r="E444" t="str">
            <v>Carroceria de madeira com capacidade de 5 t</v>
          </cell>
          <cell r="F444">
            <v>5.6731999999999996</v>
          </cell>
          <cell r="G444">
            <v>3.0859999999999999</v>
          </cell>
        </row>
        <row r="445">
          <cell r="D445" t="str">
            <v>A9372</v>
          </cell>
          <cell r="E445" t="str">
            <v>Guindaste articulado montado sobre chassi com capacidade máxima de elevação de 6,2 t</v>
          </cell>
          <cell r="F445">
            <v>58.723700000000001</v>
          </cell>
          <cell r="G445">
            <v>31.9436</v>
          </cell>
        </row>
        <row r="446">
          <cell r="D446" t="str">
            <v>A9379</v>
          </cell>
          <cell r="E446" t="str">
            <v>Bate-estaca hidráulico para defensas metálicas montada sobre chassi</v>
          </cell>
          <cell r="F446">
            <v>75.041300000000007</v>
          </cell>
          <cell r="G446">
            <v>54.479799999999997</v>
          </cell>
        </row>
        <row r="447">
          <cell r="D447" t="str">
            <v>E9097</v>
          </cell>
          <cell r="E447" t="str">
            <v>Caminhão de resgate de veículos leves com plataforma com capacidade de 5 t - 129 kW</v>
          </cell>
          <cell r="F447">
            <v>257.67149999999998</v>
          </cell>
          <cell r="G447">
            <v>82.624200000000002</v>
          </cell>
        </row>
        <row r="448">
          <cell r="D448" t="str">
            <v>A9326</v>
          </cell>
          <cell r="E448" t="str">
            <v>Caminhão plataforma 4 x 2, PBT 10.800 kg e distância entre eixos 4,6 m - 129 kW - motorista de veículo especial</v>
          </cell>
          <cell r="F448">
            <v>242.37530000000001</v>
          </cell>
          <cell r="G448">
            <v>74.630799999999994</v>
          </cell>
        </row>
        <row r="449">
          <cell r="D449" t="str">
            <v>A9374</v>
          </cell>
          <cell r="E449" t="str">
            <v>Plataforma hidráulica para resgate de veículos montada sobre chassi com capacidade de 5 t</v>
          </cell>
          <cell r="F449">
            <v>15.296200000000001</v>
          </cell>
          <cell r="G449">
            <v>7.9934000000000003</v>
          </cell>
        </row>
        <row r="450">
          <cell r="D450" t="str">
            <v>E9098</v>
          </cell>
          <cell r="E450" t="str">
            <v>Caminhão de resgate de veículos de porte médio com capacidade do guincho de 20 t - 236 kW</v>
          </cell>
          <cell r="F450">
            <v>403.60039999999998</v>
          </cell>
          <cell r="G450">
            <v>105.00709999999999</v>
          </cell>
        </row>
        <row r="451">
          <cell r="D451" t="str">
            <v>A9306</v>
          </cell>
          <cell r="E451" t="str">
            <v>Caminhão plataforma 4 x 2, PBT 16.000 kg e distância entre eixos 3,6 m - 236 kW - motorista de veículo especial</v>
          </cell>
          <cell r="F451">
            <v>369.6508</v>
          </cell>
          <cell r="G451">
            <v>86.507499999999993</v>
          </cell>
        </row>
        <row r="452">
          <cell r="D452" t="str">
            <v>A9375</v>
          </cell>
          <cell r="E452" t="str">
            <v>Guincho rebocador para resgate de veículos montada sobre chassi com capacidade de 20 t</v>
          </cell>
          <cell r="F452">
            <v>33.949599999999997</v>
          </cell>
          <cell r="G452">
            <v>18.499600000000001</v>
          </cell>
        </row>
        <row r="453">
          <cell r="D453" t="str">
            <v>E9099</v>
          </cell>
          <cell r="E453" t="str">
            <v>Caminhão de resgate de veículos pesados com dois guinchos com capacidade de 35 t - 265 kW</v>
          </cell>
          <cell r="F453">
            <v>554.95140000000004</v>
          </cell>
          <cell r="G453">
            <v>166.91540000000001</v>
          </cell>
        </row>
        <row r="454">
          <cell r="D454" t="str">
            <v>A9320</v>
          </cell>
          <cell r="E454" t="str">
            <v>Caminhão plataforma 6 x 4, PBT 23.000 kg e distância entre eixos 4,8 m - 265 kW - motorista de veículo especial</v>
          </cell>
          <cell r="F454">
            <v>415.52870000000001</v>
          </cell>
          <cell r="G454">
            <v>95.164500000000004</v>
          </cell>
        </row>
        <row r="455">
          <cell r="D455" t="str">
            <v>A9376</v>
          </cell>
          <cell r="E455" t="str">
            <v>Guincho rebocador para resgate de veículos montada sobre chassi com capacidade de 35 t</v>
          </cell>
          <cell r="F455">
            <v>139.42269999999999</v>
          </cell>
          <cell r="G455">
            <v>71.750900000000001</v>
          </cell>
        </row>
        <row r="456">
          <cell r="D456" t="str">
            <v>E9100</v>
          </cell>
          <cell r="E456" t="str">
            <v>Cavalo mecânico sem reboque - 272 kW</v>
          </cell>
          <cell r="F456">
            <v>325.76209999999998</v>
          </cell>
          <cell r="G456">
            <v>82.096900000000005</v>
          </cell>
        </row>
        <row r="457">
          <cell r="D457" t="str">
            <v>A9310</v>
          </cell>
          <cell r="E457" t="str">
            <v>Cavalo mecânico 4 x 2, PBT 16.000 kg - 272 kW - motorista de veículo especial</v>
          </cell>
          <cell r="F457">
            <v>325.76209999999998</v>
          </cell>
          <cell r="G457">
            <v>82.096900000000005</v>
          </cell>
        </row>
        <row r="458">
          <cell r="D458" t="str">
            <v>E9114</v>
          </cell>
          <cell r="E458" t="str">
            <v>Painel com seta luminosa para montagem em caminhão</v>
          </cell>
          <cell r="F458">
            <v>6.8007999999999997</v>
          </cell>
          <cell r="G458">
            <v>4.6130000000000004</v>
          </cell>
        </row>
        <row r="459">
          <cell r="D459" t="str">
            <v>A9380</v>
          </cell>
          <cell r="E459" t="str">
            <v>Painel com seta luminosa montado sobre chassi</v>
          </cell>
          <cell r="F459">
            <v>6.8007999999999997</v>
          </cell>
          <cell r="G459">
            <v>4.6130000000000004</v>
          </cell>
        </row>
        <row r="460">
          <cell r="D460" t="str">
            <v>E9115</v>
          </cell>
          <cell r="E460" t="str">
            <v>Amortecedor retrátil (AMC) para montagem em caminhão</v>
          </cell>
          <cell r="F460">
            <v>105.8189</v>
          </cell>
          <cell r="G460">
            <v>57.085599999999999</v>
          </cell>
        </row>
        <row r="461">
          <cell r="D461" t="str">
            <v>A9381</v>
          </cell>
          <cell r="E461" t="str">
            <v>Amortecedor retrátil montado em caminhão</v>
          </cell>
          <cell r="F461">
            <v>105.8189</v>
          </cell>
          <cell r="G461">
            <v>57.085599999999999</v>
          </cell>
        </row>
        <row r="462">
          <cell r="D462" t="str">
            <v>E9145</v>
          </cell>
          <cell r="E462" t="str">
            <v>Caminhão basculante para concreto com capacidade de 10 m³ - 210 kW</v>
          </cell>
          <cell r="F462">
            <v>320.1062</v>
          </cell>
          <cell r="G462">
            <v>101.9312</v>
          </cell>
        </row>
        <row r="463">
          <cell r="D463" t="str">
            <v>A9316</v>
          </cell>
          <cell r="E463" t="str">
            <v>Caminhão plataforma 8 x 4, PBT 29.000 kg e distância entre eixos 4,6 m - 210 kW - motorista de caminhão</v>
          </cell>
          <cell r="F463">
            <v>300.2294</v>
          </cell>
          <cell r="G463">
            <v>91.701999999999998</v>
          </cell>
        </row>
        <row r="464">
          <cell r="D464" t="str">
            <v>A9340</v>
          </cell>
          <cell r="E464" t="str">
            <v>Caçamba basculante para concreto com capacidade de 10 m³</v>
          </cell>
          <cell r="F464">
            <v>19.876799999999999</v>
          </cell>
          <cell r="G464">
            <v>10.229200000000001</v>
          </cell>
        </row>
        <row r="465">
          <cell r="D465" t="str">
            <v>E9146</v>
          </cell>
          <cell r="E465" t="str">
            <v>Caminhão silo com capacidade de 30 m³ - 368 kW</v>
          </cell>
          <cell r="F465">
            <v>654.97839999999997</v>
          </cell>
          <cell r="G465">
            <v>164.4753</v>
          </cell>
        </row>
        <row r="466">
          <cell r="D466" t="str">
            <v>A9335</v>
          </cell>
          <cell r="E466" t="str">
            <v>Cavalo mecânico estradeiro 8 x 2, PBT 29.000 kg - 368 kW - condição de trabalho severa - motorista de veículo especial</v>
          </cell>
          <cell r="F466">
            <v>593.72529999999995</v>
          </cell>
          <cell r="G466">
            <v>131.1558</v>
          </cell>
        </row>
        <row r="467">
          <cell r="D467" t="str">
            <v>A9357</v>
          </cell>
          <cell r="E467" t="str">
            <v>Semirreboque silo para cimento com capacidade de 30 m³</v>
          </cell>
          <cell r="F467">
            <v>61.253100000000003</v>
          </cell>
          <cell r="G467">
            <v>33.319499999999998</v>
          </cell>
        </row>
        <row r="468">
          <cell r="D468" t="str">
            <v>E9169</v>
          </cell>
          <cell r="E468" t="str">
            <v>Cavalo mecânico com dolly pneumático de 4 eixos e mesas de giro com capacidade de 56 t - 364 kW</v>
          </cell>
          <cell r="F468">
            <v>643.85080000000005</v>
          </cell>
          <cell r="G468">
            <v>212.3021</v>
          </cell>
        </row>
        <row r="469">
          <cell r="D469" t="str">
            <v>A9324</v>
          </cell>
          <cell r="E469" t="str">
            <v>Cavalo mecânico estradeiro 6 x 4, PBT 23.000 kg - 364 kW - motorista de veículo especial</v>
          </cell>
          <cell r="F469">
            <v>442.87560000000002</v>
          </cell>
          <cell r="G469">
            <v>107.2782</v>
          </cell>
        </row>
        <row r="470">
          <cell r="D470" t="str">
            <v>A9385</v>
          </cell>
          <cell r="E470" t="str">
            <v>Conjunto de duas mesas de giro para quinta roda ou reboque com capacidade de 100 t cada</v>
          </cell>
          <cell r="F470">
            <v>107.7321</v>
          </cell>
          <cell r="G470">
            <v>56.297699999999999</v>
          </cell>
        </row>
        <row r="471">
          <cell r="D471" t="str">
            <v>A9389</v>
          </cell>
          <cell r="E471" t="str">
            <v>Dolly pneumático com capacidade de 48 t e 4 eixos</v>
          </cell>
          <cell r="F471">
            <v>93.243099999999998</v>
          </cell>
          <cell r="G471">
            <v>48.726199999999999</v>
          </cell>
        </row>
        <row r="472">
          <cell r="D472" t="str">
            <v>E9170</v>
          </cell>
          <cell r="E472" t="str">
            <v>Cavalo mecânico com dois dollys pneumáticos de 3 e 4 eixos e mesas de giro com capacidade de 77 t - 364 kW</v>
          </cell>
          <cell r="F472">
            <v>727.04579999999999</v>
          </cell>
          <cell r="G472">
            <v>255.5264</v>
          </cell>
        </row>
        <row r="473">
          <cell r="D473" t="str">
            <v>A9385</v>
          </cell>
          <cell r="E473" t="str">
            <v>Conjunto de duas mesas de giro para quinta roda ou reboque com capacidade de 100 t cada</v>
          </cell>
          <cell r="F473">
            <v>107.7321</v>
          </cell>
          <cell r="G473">
            <v>56.297699999999999</v>
          </cell>
        </row>
        <row r="474">
          <cell r="D474" t="str">
            <v>A9386</v>
          </cell>
          <cell r="E474" t="str">
            <v>Cavalo mecânico estradeiro 6 x 4, CMT 150.000 kg - 364 kW - motorista de veículo especial</v>
          </cell>
          <cell r="F474">
            <v>454.49</v>
          </cell>
          <cell r="G474">
            <v>113.09650000000001</v>
          </cell>
        </row>
        <row r="475">
          <cell r="D475" t="str">
            <v>A9387</v>
          </cell>
          <cell r="E475" t="str">
            <v>Dolly pneumático com capacidade de 28,5 t e 3 eixos</v>
          </cell>
          <cell r="F475">
            <v>71.580600000000004</v>
          </cell>
          <cell r="G475">
            <v>37.405999999999999</v>
          </cell>
        </row>
        <row r="476">
          <cell r="D476" t="str">
            <v>A9389</v>
          </cell>
          <cell r="E476" t="str">
            <v>Dolly pneumático com capacidade de 48 t e 4 eixos</v>
          </cell>
          <cell r="F476">
            <v>93.243099999999998</v>
          </cell>
          <cell r="G476">
            <v>48.726199999999999</v>
          </cell>
        </row>
        <row r="477">
          <cell r="D477" t="str">
            <v>E9171</v>
          </cell>
          <cell r="E477" t="str">
            <v>Cavalo mecânico com dois dollys pneumáticos de 4 e 5 eixos e mesas de giro com capacidade de 111 t - 440 kW</v>
          </cell>
          <cell r="F477">
            <v>1439.5306</v>
          </cell>
          <cell r="G477">
            <v>585.72310000000004</v>
          </cell>
        </row>
        <row r="478">
          <cell r="D478" t="str">
            <v>A9325</v>
          </cell>
          <cell r="E478" t="str">
            <v>Cavalo mecânico 8 x 8, PBT 26.000 kg - 440 kW -  motorista de veículo especial</v>
          </cell>
          <cell r="F478">
            <v>1123.6496</v>
          </cell>
          <cell r="G478">
            <v>420.65269999999998</v>
          </cell>
        </row>
        <row r="479">
          <cell r="D479" t="str">
            <v>A9385</v>
          </cell>
          <cell r="E479" t="str">
            <v>Conjunto de duas mesas de giro para quinta roda ou reboque com capacidade de 100 t cada</v>
          </cell>
          <cell r="F479">
            <v>107.7321</v>
          </cell>
          <cell r="G479">
            <v>56.297699999999999</v>
          </cell>
        </row>
        <row r="480">
          <cell r="D480" t="str">
            <v>A9388</v>
          </cell>
          <cell r="E480" t="str">
            <v>Dolly pneumático com capacidade de 60 t e 5 eixos</v>
          </cell>
          <cell r="F480">
            <v>114.9058</v>
          </cell>
          <cell r="G480">
            <v>60.046500000000002</v>
          </cell>
        </row>
        <row r="481">
          <cell r="D481" t="str">
            <v>A9389</v>
          </cell>
          <cell r="E481" t="str">
            <v>Dolly pneumático com capacidade de 48 t e 4 eixos</v>
          </cell>
          <cell r="F481">
            <v>93.243099999999998</v>
          </cell>
          <cell r="G481">
            <v>48.726199999999999</v>
          </cell>
        </row>
        <row r="482">
          <cell r="D482" t="str">
            <v>E9199</v>
          </cell>
          <cell r="E482" t="str">
            <v>Caminhão com sistema de hidrojateamento de alta pressão e vácuo para limpeza e desobstrução de bueiros com capacidade total de 15.600 l - 188 kW</v>
          </cell>
          <cell r="F482">
            <v>409.14109999999999</v>
          </cell>
          <cell r="G482">
            <v>133.84970000000001</v>
          </cell>
        </row>
        <row r="483">
          <cell r="D483" t="str">
            <v>A9299</v>
          </cell>
          <cell r="E483" t="str">
            <v>Equipamento com sistema de hidrojateamento de alta pressão e vácuo para limpeza e desobstrução de bueiros com diâmetro de até 1.500 mm com capacidade total de 15.600 l</v>
          </cell>
          <cell r="F483">
            <v>89.462100000000007</v>
          </cell>
          <cell r="G483">
            <v>48.664200000000001</v>
          </cell>
        </row>
        <row r="484">
          <cell r="D484" t="str">
            <v>A9313</v>
          </cell>
          <cell r="E484" t="str">
            <v>Caminhão plataforma 6 x 2, PBT 23.000 kg e distância entre eixos 5,2 m - 188 kW - motorista de veículo especial</v>
          </cell>
          <cell r="F484">
            <v>319.67899999999997</v>
          </cell>
          <cell r="G484">
            <v>85.185500000000005</v>
          </cell>
        </row>
        <row r="485">
          <cell r="D485" t="str">
            <v>E9201</v>
          </cell>
          <cell r="E485" t="str">
            <v>Caminhão basculante para rocha com capacidade de 12 m³ - 210 kW com periculosidade</v>
          </cell>
          <cell r="F485">
            <v>359.47699999999998</v>
          </cell>
          <cell r="G485">
            <v>126.06140000000001</v>
          </cell>
        </row>
        <row r="486">
          <cell r="D486" t="str">
            <v>A9327</v>
          </cell>
          <cell r="E486" t="str">
            <v>Caminhão plataforma 8 x 4, PBT 29.000 kg e distância entre eixos 4,6 m - 210 kW - motorista de caminhão com periculosidade</v>
          </cell>
          <cell r="F486">
            <v>308.84019999999998</v>
          </cell>
          <cell r="G486">
            <v>100.3128</v>
          </cell>
        </row>
        <row r="487">
          <cell r="D487" t="str">
            <v>A9343</v>
          </cell>
          <cell r="E487" t="str">
            <v>Caçamba basculante para rocha com capacidade de 12 m³</v>
          </cell>
          <cell r="F487">
            <v>50.636800000000001</v>
          </cell>
          <cell r="G487">
            <v>25.7486</v>
          </cell>
        </row>
        <row r="488">
          <cell r="D488" t="str">
            <v>E9202</v>
          </cell>
          <cell r="E488" t="str">
            <v>Plataforma pantográfica montada em caminhão com capacidade de carga de 600 kg - 120 kW com periculosidade</v>
          </cell>
          <cell r="F488">
            <v>335.14679999999998</v>
          </cell>
          <cell r="G488">
            <v>134.59569999999999</v>
          </cell>
        </row>
        <row r="489">
          <cell r="D489" t="str">
            <v>A9300</v>
          </cell>
          <cell r="E489" t="str">
            <v>Caminhão plataforma 4 x 2, PBT 8.300 kg e distância entre eixos 3,9 m - 120 kW - motorista de veículo especial com periculosidade</v>
          </cell>
          <cell r="F489">
            <v>229.57599999999999</v>
          </cell>
          <cell r="G489">
            <v>77.168899999999994</v>
          </cell>
        </row>
        <row r="490">
          <cell r="D490" t="str">
            <v>A9383</v>
          </cell>
          <cell r="E490" t="str">
            <v>Plataforma pantográfica hidráulica montada sobre chassi com capacidade de 600 kg - com periculosidade</v>
          </cell>
          <cell r="F490">
            <v>105.57080000000001</v>
          </cell>
          <cell r="G490">
            <v>57.4268</v>
          </cell>
        </row>
        <row r="491">
          <cell r="D491" t="str">
            <v>E9506</v>
          </cell>
          <cell r="E491" t="str">
            <v>Caminhão basculante com capacidade de 6 m³ - 136 kW</v>
          </cell>
          <cell r="F491">
            <v>200.8349</v>
          </cell>
          <cell r="G491">
            <v>83.187799999999996</v>
          </cell>
        </row>
        <row r="492">
          <cell r="D492" t="str">
            <v>A9307</v>
          </cell>
          <cell r="E492" t="str">
            <v>Caminhão plataforma 4 x 2, PBT 16.000 kg e distância entre eixos 3,6 m - 136 kW - motorista de caminhão</v>
          </cell>
          <cell r="F492">
            <v>186.30109999999999</v>
          </cell>
          <cell r="G492">
            <v>75.708299999999994</v>
          </cell>
        </row>
        <row r="493">
          <cell r="D493" t="str">
            <v>A9338</v>
          </cell>
          <cell r="E493" t="str">
            <v>Caçamba basculante com capacidade de 6 m³</v>
          </cell>
          <cell r="F493">
            <v>14.533799999999999</v>
          </cell>
          <cell r="G493">
            <v>7.4794999999999998</v>
          </cell>
        </row>
        <row r="494">
          <cell r="D494" t="str">
            <v>E9508</v>
          </cell>
          <cell r="E494" t="str">
            <v>Caminhão carroceria com capacidade de 9 t - 136 kW</v>
          </cell>
          <cell r="F494">
            <v>194.37569999999999</v>
          </cell>
          <cell r="G494">
            <v>80.055099999999996</v>
          </cell>
        </row>
        <row r="495">
          <cell r="D495" t="str">
            <v>A9309</v>
          </cell>
          <cell r="E495" t="str">
            <v>Caminhão plataforma 4 x 2, PBT 16.000 kg e distância entre eixos 4,8 m - 136 kW - motorista de caminhão</v>
          </cell>
          <cell r="F495">
            <v>187.3596</v>
          </cell>
          <cell r="G495">
            <v>76.238600000000005</v>
          </cell>
        </row>
        <row r="496">
          <cell r="D496" t="str">
            <v>A9350</v>
          </cell>
          <cell r="E496" t="str">
            <v>Carroceria de madeira com capacidade de 9 t</v>
          </cell>
          <cell r="F496">
            <v>7.0160999999999998</v>
          </cell>
          <cell r="G496">
            <v>3.8165</v>
          </cell>
        </row>
        <row r="497">
          <cell r="D497" t="str">
            <v>E9509</v>
          </cell>
          <cell r="E497" t="str">
            <v>Caminhão tanque distribuidor de asfalto com capacidade de 6.000 l - 7 kW/136 kW</v>
          </cell>
          <cell r="F497">
            <v>333.85489999999999</v>
          </cell>
          <cell r="G497">
            <v>115.22150000000001</v>
          </cell>
        </row>
        <row r="498">
          <cell r="D498" t="str">
            <v>A9323</v>
          </cell>
          <cell r="E498" t="str">
            <v>Caminhão plataforma 4 x 2, PBT 14.300 kg e distância entre eixos 4,8 m - 136 kW - condição de trabalho severa - motorista de caminhão</v>
          </cell>
          <cell r="F498">
            <v>263.2081</v>
          </cell>
          <cell r="G498">
            <v>81.262</v>
          </cell>
        </row>
        <row r="499">
          <cell r="D499" t="str">
            <v>A9363</v>
          </cell>
          <cell r="E499" t="str">
            <v>Tanque espargidor de asfalto com capacidade de 6.000 l - 7 kW</v>
          </cell>
          <cell r="F499">
            <v>70.646799999999999</v>
          </cell>
          <cell r="G499">
            <v>33.959499999999998</v>
          </cell>
        </row>
        <row r="500">
          <cell r="D500" t="str">
            <v>E9520</v>
          </cell>
          <cell r="E500" t="str">
            <v>Caminhão com caçamba térmica com capacidade de 6 m³ - 136 kW</v>
          </cell>
          <cell r="F500">
            <v>203.73679999999999</v>
          </cell>
          <cell r="G500">
            <v>84.681200000000004</v>
          </cell>
        </row>
        <row r="501">
          <cell r="D501" t="str">
            <v>A9307</v>
          </cell>
          <cell r="E501" t="str">
            <v>Caminhão plataforma 4 x 2, PBT 16.000 kg e distância entre eixos 3,6 m - 136 kW - motorista de caminhão</v>
          </cell>
          <cell r="F501">
            <v>186.30109999999999</v>
          </cell>
          <cell r="G501">
            <v>75.708299999999994</v>
          </cell>
        </row>
        <row r="502">
          <cell r="D502" t="str">
            <v>A9339</v>
          </cell>
          <cell r="E502" t="str">
            <v>Caçamba térmica com capacidade de 6 m³</v>
          </cell>
          <cell r="F502">
            <v>17.435700000000001</v>
          </cell>
          <cell r="G502">
            <v>8.9728999999999992</v>
          </cell>
        </row>
        <row r="503">
          <cell r="D503" t="str">
            <v>E9557</v>
          </cell>
          <cell r="E503" t="str">
            <v>Caminhão comboio com capacidade de 5.000 l - 136 kW (sem motorista)</v>
          </cell>
          <cell r="F503">
            <v>263.41019999999997</v>
          </cell>
          <cell r="G503">
            <v>65.343500000000006</v>
          </cell>
        </row>
        <row r="504">
          <cell r="D504" t="str">
            <v>A9294</v>
          </cell>
          <cell r="E504" t="str">
            <v>Caminhão plataforma 4 x 2, PBT 16.000 kg e distância entre eixos 4,8 m - 136 kW - condição de trabalho severa (sem motorista)</v>
          </cell>
          <cell r="F504">
            <v>229.24180000000001</v>
          </cell>
          <cell r="G504">
            <v>46.4878</v>
          </cell>
        </row>
        <row r="505">
          <cell r="D505" t="str">
            <v>A9298</v>
          </cell>
          <cell r="E505" t="str">
            <v>Tanque para distribuição de combustíveis e lubrificantes com capacidade de 5.000 l</v>
          </cell>
          <cell r="F505">
            <v>34.168399999999998</v>
          </cell>
          <cell r="G505">
            <v>18.855699999999999</v>
          </cell>
        </row>
        <row r="506">
          <cell r="D506" t="str">
            <v>E9571</v>
          </cell>
          <cell r="E506" t="str">
            <v>Caminhão tanque com capacidade de 10.000 l - 188 kW</v>
          </cell>
          <cell r="F506">
            <v>355.68509999999998</v>
          </cell>
          <cell r="G506">
            <v>102.6053</v>
          </cell>
        </row>
        <row r="507">
          <cell r="D507" t="str">
            <v>A9332</v>
          </cell>
          <cell r="E507" t="str">
            <v>Caminhão plataforma 6 x 2, PBT 23.000 kg e distância entre eixos 4,8 m - 188 kW - condição de trabalho severa - motorista de caminhão</v>
          </cell>
          <cell r="F507">
            <v>336.52719999999999</v>
          </cell>
          <cell r="G507">
            <v>92.033100000000005</v>
          </cell>
        </row>
        <row r="508">
          <cell r="D508" t="str">
            <v>A9360</v>
          </cell>
          <cell r="E508" t="str">
            <v>Tanque para transporte de água com capacidade de 10.000 l</v>
          </cell>
          <cell r="F508">
            <v>19.157900000000001</v>
          </cell>
          <cell r="G508">
            <v>10.5722</v>
          </cell>
        </row>
        <row r="509">
          <cell r="D509" t="str">
            <v>E9575</v>
          </cell>
          <cell r="E509" t="str">
            <v>Caminhão basculante com caçamba estanque com capacidade de 14 m³ - 210 kW</v>
          </cell>
          <cell r="F509">
            <v>321.69209999999998</v>
          </cell>
          <cell r="G509">
            <v>102.7473</v>
          </cell>
        </row>
        <row r="510">
          <cell r="D510" t="str">
            <v>A9316</v>
          </cell>
          <cell r="E510" t="str">
            <v>Caminhão plataforma 8 x 4, PBT 29.000 kg e distância entre eixos 4,6 m - 210 kW - motorista de caminhão</v>
          </cell>
          <cell r="F510">
            <v>300.2294</v>
          </cell>
          <cell r="G510">
            <v>91.701999999999998</v>
          </cell>
        </row>
        <row r="511">
          <cell r="D511" t="str">
            <v>A9345</v>
          </cell>
          <cell r="E511" t="str">
            <v>Caçamba basculante estanque com capacidade de 14 m³</v>
          </cell>
          <cell r="F511">
            <v>21.462700000000002</v>
          </cell>
          <cell r="G511">
            <v>11.045299999999999</v>
          </cell>
        </row>
        <row r="512">
          <cell r="D512" t="str">
            <v>E9579</v>
          </cell>
          <cell r="E512" t="str">
            <v>Caminhão basculante com capacidade de 10 m³ - 210 kW</v>
          </cell>
          <cell r="F512">
            <v>309.07510000000002</v>
          </cell>
          <cell r="G512">
            <v>96.405100000000004</v>
          </cell>
        </row>
        <row r="513">
          <cell r="D513" t="str">
            <v>A9293</v>
          </cell>
          <cell r="E513" t="str">
            <v>Caminhão plataforma 6 x 2, PBT 23.000 kg e distância entre eixos 3,6 m - 210 kW - motorista de caminhão</v>
          </cell>
          <cell r="F513">
            <v>289.19830000000002</v>
          </cell>
          <cell r="G513">
            <v>86.175899999999999</v>
          </cell>
        </row>
        <row r="514">
          <cell r="D514" t="str">
            <v>A9342</v>
          </cell>
          <cell r="E514" t="str">
            <v>Caçamba basculante com capacidade de 10 m³</v>
          </cell>
          <cell r="F514">
            <v>19.876799999999999</v>
          </cell>
          <cell r="G514">
            <v>10.229200000000001</v>
          </cell>
        </row>
        <row r="515">
          <cell r="D515" t="str">
            <v>E9592</v>
          </cell>
          <cell r="E515" t="str">
            <v>Caminhão carroceria com capacidade de 15 t - 188 kW</v>
          </cell>
          <cell r="F515">
            <v>280.35250000000002</v>
          </cell>
          <cell r="G515">
            <v>90.174099999999996</v>
          </cell>
        </row>
        <row r="516">
          <cell r="D516" t="str">
            <v>A9314</v>
          </cell>
          <cell r="E516" t="str">
            <v>Caminhão plataforma 6 x 2, PBT 23.000 kg e distância entre eixos 5,2 m - 188 kW - motorista de caminhão</v>
          </cell>
          <cell r="F516">
            <v>270.5487</v>
          </cell>
          <cell r="G516">
            <v>84.841200000000001</v>
          </cell>
        </row>
        <row r="517">
          <cell r="D517" t="str">
            <v>A9352</v>
          </cell>
          <cell r="E517" t="str">
            <v>Carroceria de madeira com capacidade de 15 t</v>
          </cell>
          <cell r="F517">
            <v>9.8038000000000007</v>
          </cell>
          <cell r="G517">
            <v>5.3329000000000004</v>
          </cell>
        </row>
        <row r="518">
          <cell r="D518" t="str">
            <v>E9600</v>
          </cell>
          <cell r="E518" t="str">
            <v>Caminhão betoneira com capacidade de 8 m³ - 236 kW</v>
          </cell>
          <cell r="F518">
            <v>380.96120000000002</v>
          </cell>
          <cell r="G518">
            <v>122.9255</v>
          </cell>
        </row>
        <row r="519">
          <cell r="D519" t="str">
            <v>A9317</v>
          </cell>
          <cell r="E519" t="str">
            <v>Caminhão plataforma 8 x 2, PBT 29.000 kg e distância entre eixos 4,8 m - 236 kW - motorista de veículo especial</v>
          </cell>
          <cell r="F519">
            <v>322.96679999999998</v>
          </cell>
          <cell r="G519">
            <v>93.800399999999996</v>
          </cell>
        </row>
        <row r="520">
          <cell r="D520" t="str">
            <v>A9346</v>
          </cell>
          <cell r="E520" t="str">
            <v>Misturador de concreto para montagem em chassi de caminhão com capacidade de 8 m³</v>
          </cell>
          <cell r="F520">
            <v>57.994399999999999</v>
          </cell>
          <cell r="G520">
            <v>29.1251</v>
          </cell>
        </row>
        <row r="521">
          <cell r="D521" t="str">
            <v>E9604</v>
          </cell>
          <cell r="E521" t="str">
            <v>Caminhão basculante para rocha com capacidade de 8 m³ - 210 kW</v>
          </cell>
          <cell r="F521">
            <v>326.9522</v>
          </cell>
          <cell r="G521">
            <v>105.232</v>
          </cell>
        </row>
        <row r="522">
          <cell r="D522" t="str">
            <v>A9315</v>
          </cell>
          <cell r="E522" t="str">
            <v>Caminhão basculante 6 x 4, PBT 23.000 kg e distância entre eixos 3,6 m - 210 kW -  motorista de caminhão</v>
          </cell>
          <cell r="F522">
            <v>307.97219999999999</v>
          </cell>
          <cell r="G522">
            <v>95.580799999999996</v>
          </cell>
        </row>
        <row r="523">
          <cell r="D523" t="str">
            <v>A9341</v>
          </cell>
          <cell r="E523" t="str">
            <v>Caçamba basculante para rocha com capacidade de 8 m³</v>
          </cell>
          <cell r="F523">
            <v>18.98</v>
          </cell>
          <cell r="G523">
            <v>9.6511999999999993</v>
          </cell>
        </row>
        <row r="524">
          <cell r="D524" t="str">
            <v>E9605</v>
          </cell>
          <cell r="E524" t="str">
            <v>Caminhão tanque com capacidade de 6.000 l - 136 kW</v>
          </cell>
          <cell r="F524">
            <v>279.32220000000001</v>
          </cell>
          <cell r="G524">
            <v>90.154499999999999</v>
          </cell>
        </row>
        <row r="525">
          <cell r="D525" t="str">
            <v>A9323</v>
          </cell>
          <cell r="E525" t="str">
            <v>Caminhão plataforma 4 x 2, PBT 14.300 kg e distância entre eixos 4,8 m - 136 kW - condição de trabalho severa - motorista de caminhão</v>
          </cell>
          <cell r="F525">
            <v>263.2081</v>
          </cell>
          <cell r="G525">
            <v>81.262</v>
          </cell>
        </row>
        <row r="526">
          <cell r="D526" t="str">
            <v>A9358</v>
          </cell>
          <cell r="E526" t="str">
            <v>Tanque para transporte de água com capacidade de 6.000 l</v>
          </cell>
          <cell r="F526">
            <v>16.114100000000001</v>
          </cell>
          <cell r="G526">
            <v>8.8925000000000001</v>
          </cell>
        </row>
        <row r="527">
          <cell r="D527" t="str">
            <v>E9644</v>
          </cell>
          <cell r="E527" t="str">
            <v>Caminhão demarcador de faixas com sistema de pintura a frio - 28 kW/129 kW</v>
          </cell>
          <cell r="F527">
            <v>456.64409999999998</v>
          </cell>
          <cell r="G527">
            <v>192.9624</v>
          </cell>
        </row>
        <row r="528">
          <cell r="D528" t="str">
            <v>A9302</v>
          </cell>
          <cell r="E528" t="str">
            <v>Caminhão plataforma 4 x 2, PBT 9.200 kg e distância entre eixos 4,6 m - 129 kW - motorista de caminhão</v>
          </cell>
          <cell r="F528">
            <v>238.19589999999999</v>
          </cell>
          <cell r="G528">
            <v>72.412499999999994</v>
          </cell>
        </row>
        <row r="529">
          <cell r="D529" t="str">
            <v>A9368</v>
          </cell>
          <cell r="E529" t="str">
            <v>Equipamento demarcador de faixas a frio montado sobre chassi com capacidade de 800 l - 28 kW</v>
          </cell>
          <cell r="F529">
            <v>218.44820000000001</v>
          </cell>
          <cell r="G529">
            <v>120.54989999999999</v>
          </cell>
        </row>
        <row r="530">
          <cell r="D530" t="str">
            <v>E9645</v>
          </cell>
          <cell r="E530" t="str">
            <v>Caminhão demarcador de faixas com sistema de pintura a quente - 5 kW/30,10 kW/136 kW</v>
          </cell>
          <cell r="F530">
            <v>689.57439999999997</v>
          </cell>
          <cell r="G530">
            <v>313.53219999999999</v>
          </cell>
        </row>
        <row r="531">
          <cell r="D531" t="str">
            <v>A9328</v>
          </cell>
          <cell r="E531" t="str">
            <v>Compressor de ar portátil de 70,79 l/s (150 PCM) sem reboque - 30,10 kW</v>
          </cell>
          <cell r="F531">
            <v>52.710700000000003</v>
          </cell>
          <cell r="G531">
            <v>14.432700000000001</v>
          </cell>
        </row>
        <row r="532">
          <cell r="D532" t="str">
            <v>A9331</v>
          </cell>
          <cell r="E532" t="str">
            <v>Caminhão plataforma 4 x 2, PBT 16.000 kg e distância entre eixos 4,8 m - 136 kW - condição de trabalho severa - motorista de caminhão</v>
          </cell>
          <cell r="F532">
            <v>264.78800000000001</v>
          </cell>
          <cell r="G532">
            <v>82.034000000000006</v>
          </cell>
        </row>
        <row r="533">
          <cell r="D533" t="str">
            <v>A9369</v>
          </cell>
          <cell r="E533" t="str">
            <v>Equipamento demarcador de faixas a quente montado sobre chassi com capacidade de 500 l - 5,0 kW</v>
          </cell>
          <cell r="F533">
            <v>372.07569999999998</v>
          </cell>
          <cell r="G533">
            <v>217.06549999999999</v>
          </cell>
        </row>
        <row r="534">
          <cell r="D534" t="str">
            <v>E9665</v>
          </cell>
          <cell r="E534" t="str">
            <v>Cavalo mecânico com semirreboque com capacidade de 20 t - 276 kW</v>
          </cell>
          <cell r="F534">
            <v>415.7346</v>
          </cell>
          <cell r="G534">
            <v>127.1437</v>
          </cell>
        </row>
        <row r="535">
          <cell r="D535" t="str">
            <v>A9318</v>
          </cell>
          <cell r="E535" t="str">
            <v>Cavalo mecânico 4 x 2, PBT 16.000 kg - 276 kW - motorista de veículo especial</v>
          </cell>
          <cell r="F535">
            <v>349.5582</v>
          </cell>
          <cell r="G535">
            <v>92.561800000000005</v>
          </cell>
        </row>
        <row r="536">
          <cell r="D536" t="str">
            <v>A9353</v>
          </cell>
          <cell r="E536" t="str">
            <v>Semirreboque com 2 eixos</v>
          </cell>
          <cell r="F536">
            <v>66.176400000000001</v>
          </cell>
          <cell r="G536">
            <v>34.581899999999997</v>
          </cell>
        </row>
        <row r="537">
          <cell r="D537" t="str">
            <v>E9666</v>
          </cell>
          <cell r="E537" t="str">
            <v>Cavalo mecânico com semirreboque com capacidade de 32 t - 302 kW</v>
          </cell>
          <cell r="F537">
            <v>463.94569999999999</v>
          </cell>
          <cell r="G537">
            <v>142.07669999999999</v>
          </cell>
        </row>
        <row r="538">
          <cell r="D538" t="str">
            <v>A9321</v>
          </cell>
          <cell r="E538" t="str">
            <v>Cavalo mecânico estradeiro 6 x 2, PBT 23.000 kg - 302 kW - motorista de veículo especial</v>
          </cell>
          <cell r="F538">
            <v>386.42469999999997</v>
          </cell>
          <cell r="G538">
            <v>101.5664</v>
          </cell>
        </row>
        <row r="539">
          <cell r="D539" t="str">
            <v>A9354</v>
          </cell>
          <cell r="E539" t="str">
            <v>Semirreboque com 3 eixos</v>
          </cell>
          <cell r="F539">
            <v>77.521000000000001</v>
          </cell>
          <cell r="G539">
            <v>40.510300000000001</v>
          </cell>
        </row>
        <row r="540">
          <cell r="D540" t="str">
            <v>E9667</v>
          </cell>
          <cell r="E540" t="str">
            <v>Caminhão basculante com capacidade de 14 m³ - 210 kW</v>
          </cell>
          <cell r="F540">
            <v>321.1662</v>
          </cell>
          <cell r="G540">
            <v>102.47669999999999</v>
          </cell>
        </row>
        <row r="541">
          <cell r="D541" t="str">
            <v>A9316</v>
          </cell>
          <cell r="E541" t="str">
            <v>Caminhão plataforma 8 x 4, PBT 29.000 kg e distância entre eixos 4,6 m - 210 kW - motorista de caminhão</v>
          </cell>
          <cell r="F541">
            <v>300.2294</v>
          </cell>
          <cell r="G541">
            <v>91.701999999999998</v>
          </cell>
        </row>
        <row r="542">
          <cell r="D542" t="str">
            <v>A9344</v>
          </cell>
          <cell r="E542" t="str">
            <v>Caçamba basculante com capacidade de 14 m³</v>
          </cell>
          <cell r="F542">
            <v>20.936800000000002</v>
          </cell>
          <cell r="G542">
            <v>10.774699999999999</v>
          </cell>
        </row>
        <row r="543">
          <cell r="D543" t="str">
            <v>E9669</v>
          </cell>
          <cell r="E543" t="str">
            <v>Caminhão tanque com capacidade de 8.000 l - 136 kW</v>
          </cell>
          <cell r="F543">
            <v>281.61840000000001</v>
          </cell>
          <cell r="G543">
            <v>91.321799999999996</v>
          </cell>
        </row>
        <row r="544">
          <cell r="D544" t="str">
            <v>A9331</v>
          </cell>
          <cell r="E544" t="str">
            <v>Caminhão plataforma 4 x 2, PBT 16.000 kg e distância entre eixos 4,8 m - 136 kW - condição de trabalho severa - motorista de caminhão</v>
          </cell>
          <cell r="F544">
            <v>264.78800000000001</v>
          </cell>
          <cell r="G544">
            <v>82.034000000000006</v>
          </cell>
        </row>
        <row r="545">
          <cell r="D545" t="str">
            <v>A9359</v>
          </cell>
          <cell r="E545" t="str">
            <v>Tanque para transporte de água com capacidade de 8.000 l</v>
          </cell>
          <cell r="F545">
            <v>16.830400000000001</v>
          </cell>
          <cell r="G545">
            <v>9.2878000000000007</v>
          </cell>
        </row>
        <row r="546">
          <cell r="D546" t="str">
            <v>E9670</v>
          </cell>
          <cell r="E546" t="str">
            <v>Usina móvel de lama asfáltica ou microrrevestimento com cavalo mecânico com capacidade de 12 m³ - 95,6 kW/276 kW</v>
          </cell>
          <cell r="F546">
            <v>875.31550000000004</v>
          </cell>
          <cell r="G546">
            <v>303.76870000000002</v>
          </cell>
        </row>
        <row r="547">
          <cell r="D547" t="str">
            <v>A9319</v>
          </cell>
          <cell r="E547" t="str">
            <v>Cavalo mecânico 6 x 2, PBT 23.000 kg - 276 kW - condição de trabalho severa - motorista de veículo especial</v>
          </cell>
          <cell r="F547">
            <v>453.37009999999998</v>
          </cell>
          <cell r="G547">
            <v>106.9014</v>
          </cell>
        </row>
        <row r="548">
          <cell r="D548" t="str">
            <v>A9367</v>
          </cell>
          <cell r="E548" t="str">
            <v>Usina de lama asfáltica ou microrrevestimento asfáltico rebocável com capacidade de 12 m³ - 95,6 kW</v>
          </cell>
          <cell r="F548">
            <v>421.94540000000001</v>
          </cell>
          <cell r="G548">
            <v>196.8673</v>
          </cell>
        </row>
        <row r="549">
          <cell r="D549" t="str">
            <v>E9672</v>
          </cell>
          <cell r="E549" t="str">
            <v>Caminhão basculante para rocha com capacidade de 12 m³ - 210 kW</v>
          </cell>
          <cell r="F549">
            <v>350.86619999999999</v>
          </cell>
          <cell r="G549">
            <v>117.45059999999999</v>
          </cell>
        </row>
        <row r="550">
          <cell r="D550" t="str">
            <v>A9316</v>
          </cell>
          <cell r="E550" t="str">
            <v>Caminhão plataforma 8 x 4, PBT 29.000 kg e distância entre eixos 4,6 m - 210 kW - motorista de caminhão</v>
          </cell>
          <cell r="F550">
            <v>300.2294</v>
          </cell>
          <cell r="G550">
            <v>91.701999999999998</v>
          </cell>
        </row>
        <row r="551">
          <cell r="D551" t="str">
            <v>A9343</v>
          </cell>
          <cell r="E551" t="str">
            <v>Caçamba basculante para rocha com capacidade de 12 m³</v>
          </cell>
          <cell r="F551">
            <v>50.636800000000001</v>
          </cell>
          <cell r="G551">
            <v>25.7486</v>
          </cell>
        </row>
        <row r="552">
          <cell r="D552" t="str">
            <v>E9679</v>
          </cell>
          <cell r="E552" t="str">
            <v>Cavalo mecânico com dois reboques hidropneumáticos de 5 e 4 eixos e mesas de giro com capacidade de 130 t - 440 kW</v>
          </cell>
          <cell r="F552">
            <v>1941.7560000000001</v>
          </cell>
          <cell r="G552">
            <v>848.17190000000005</v>
          </cell>
        </row>
        <row r="553">
          <cell r="D553" t="str">
            <v>A9325</v>
          </cell>
          <cell r="E553" t="str">
            <v>Cavalo mecânico 8 x 8, PBT 26.000 kg - 440 kW -  motorista de veículo especial</v>
          </cell>
          <cell r="F553">
            <v>1123.6496</v>
          </cell>
          <cell r="G553">
            <v>420.65269999999998</v>
          </cell>
        </row>
        <row r="554">
          <cell r="D554" t="str">
            <v>A9384</v>
          </cell>
          <cell r="E554" t="str">
            <v>Reboque hidropneumático com capacidade de 166 t e 4 eixos</v>
          </cell>
          <cell r="F554">
            <v>347.32100000000003</v>
          </cell>
          <cell r="G554">
            <v>181.5001</v>
          </cell>
        </row>
        <row r="555">
          <cell r="D555" t="str">
            <v>A9385</v>
          </cell>
          <cell r="E555" t="str">
            <v>Conjunto de duas mesas de giro para quinta roda ou reboque com capacidade de 100 t cada</v>
          </cell>
          <cell r="F555">
            <v>107.7321</v>
          </cell>
          <cell r="G555">
            <v>56.297699999999999</v>
          </cell>
        </row>
        <row r="556">
          <cell r="D556" t="str">
            <v>A9390</v>
          </cell>
          <cell r="E556" t="str">
            <v>Reboque hidropneumático com capacidade de 117 t e 5 eixos</v>
          </cell>
          <cell r="F556">
            <v>363.05329999999998</v>
          </cell>
          <cell r="G556">
            <v>189.72139999999999</v>
          </cell>
        </row>
        <row r="557">
          <cell r="D557" t="str">
            <v>E9680</v>
          </cell>
          <cell r="E557" t="str">
            <v>Caminhão tanque com capacidade de 13.000 l - 188 kW</v>
          </cell>
          <cell r="F557">
            <v>357.11739999999998</v>
          </cell>
          <cell r="G557">
            <v>103.39570000000001</v>
          </cell>
        </row>
        <row r="558">
          <cell r="D558" t="str">
            <v>A9332</v>
          </cell>
          <cell r="E558" t="str">
            <v>Caminhão plataforma 6 x 2, PBT 23.000 kg e distância entre eixos 4,8 m - 188 kW - condição de trabalho severa - motorista de caminhão</v>
          </cell>
          <cell r="F558">
            <v>336.52719999999999</v>
          </cell>
          <cell r="G558">
            <v>92.033100000000005</v>
          </cell>
        </row>
        <row r="559">
          <cell r="D559" t="str">
            <v>A9361</v>
          </cell>
          <cell r="E559" t="str">
            <v>Tanque para transporte de água com capacidade de 13.000 l</v>
          </cell>
          <cell r="F559">
            <v>20.590199999999999</v>
          </cell>
          <cell r="G559">
            <v>11.3626</v>
          </cell>
        </row>
        <row r="560">
          <cell r="D560" t="str">
            <v>E9686</v>
          </cell>
          <cell r="E560" t="str">
            <v>Caminhão guindauto com capacidade de elevação de 6,2 t e carroceria de 7 t - 136 kW</v>
          </cell>
          <cell r="F560">
            <v>316.33139999999997</v>
          </cell>
          <cell r="G560">
            <v>111.996</v>
          </cell>
        </row>
        <row r="561">
          <cell r="D561" t="str">
            <v>A9308</v>
          </cell>
          <cell r="E561" t="str">
            <v>Caminhão plataforma 4 x 2, PBT 16.000 kg e distância entre eixos 4,8 m - 136 kW - motorista de veículo especial</v>
          </cell>
          <cell r="F561">
            <v>251.2295</v>
          </cell>
          <cell r="G561">
            <v>76.582899999999995</v>
          </cell>
        </row>
        <row r="562">
          <cell r="D562" t="str">
            <v>A9349</v>
          </cell>
          <cell r="E562" t="str">
            <v>Carroceria de madeira com capacidade de 7 t</v>
          </cell>
          <cell r="F562">
            <v>6.3781999999999996</v>
          </cell>
          <cell r="G562">
            <v>3.4695</v>
          </cell>
        </row>
        <row r="563">
          <cell r="D563" t="str">
            <v>A9372</v>
          </cell>
          <cell r="E563" t="str">
            <v>Guindaste articulado montado sobre chassi com capacidade máxima de elevação de 6,2 t</v>
          </cell>
          <cell r="F563">
            <v>58.723700000000001</v>
          </cell>
          <cell r="G563">
            <v>31.9436</v>
          </cell>
        </row>
        <row r="564">
          <cell r="D564" t="str">
            <v>E9687</v>
          </cell>
          <cell r="E564" t="str">
            <v>Caminhão carroceria com capacidade de 5 t - 120 kW</v>
          </cell>
          <cell r="F564">
            <v>175.1944</v>
          </cell>
          <cell r="G564">
            <v>73.667100000000005</v>
          </cell>
        </row>
        <row r="565">
          <cell r="D565" t="str">
            <v>A9303</v>
          </cell>
          <cell r="E565" t="str">
            <v>Caminhão plataforma 4 x 2, PBT 9.600 kg e distância entre eixos 3,9 m - 120 kW - motorista de caminhão</v>
          </cell>
          <cell r="F565">
            <v>169.52119999999999</v>
          </cell>
          <cell r="G565">
            <v>70.581100000000006</v>
          </cell>
        </row>
        <row r="566">
          <cell r="D566" t="str">
            <v>A9348</v>
          </cell>
          <cell r="E566" t="str">
            <v>Carroceria de madeira com capacidade de 5 t</v>
          </cell>
          <cell r="F566">
            <v>5.6731999999999996</v>
          </cell>
          <cell r="G566">
            <v>3.0859999999999999</v>
          </cell>
        </row>
        <row r="567">
          <cell r="D567" t="str">
            <v>E9690</v>
          </cell>
          <cell r="E567" t="str">
            <v>Caminhão guindauto com cesto aéreo simples e capacidade de elevação de 5,7 t e carroceria de 8,5 t - 136 kW</v>
          </cell>
          <cell r="F567">
            <v>293.36989999999997</v>
          </cell>
          <cell r="G567">
            <v>99.505799999999994</v>
          </cell>
        </row>
        <row r="568">
          <cell r="D568" t="str">
            <v>A9296</v>
          </cell>
          <cell r="E568" t="str">
            <v>Carroceria de madeira com capacidade de 8,5 t</v>
          </cell>
          <cell r="F568">
            <v>6.5982000000000003</v>
          </cell>
          <cell r="G568">
            <v>3.5891999999999999</v>
          </cell>
        </row>
        <row r="569">
          <cell r="D569" t="str">
            <v>A9308</v>
          </cell>
          <cell r="E569" t="str">
            <v>Caminhão plataforma 4 x 2, PBT 16.000 kg e distância entre eixos 4,8 m - 136 kW - motorista de veículo especial</v>
          </cell>
          <cell r="F569">
            <v>251.2295</v>
          </cell>
          <cell r="G569">
            <v>76.582899999999995</v>
          </cell>
        </row>
        <row r="570">
          <cell r="D570" t="str">
            <v>A9329</v>
          </cell>
          <cell r="E570" t="str">
            <v>Cesto aéreo simples isolado com capacidade para 135 kg</v>
          </cell>
          <cell r="F570">
            <v>5.0804999999999998</v>
          </cell>
          <cell r="G570">
            <v>2.7635999999999998</v>
          </cell>
        </row>
        <row r="571">
          <cell r="D571" t="str">
            <v>A9330</v>
          </cell>
          <cell r="E571" t="str">
            <v>Guindaste articulado montado sobre chassi com capacidade máxima de elevação de 5,7 t</v>
          </cell>
          <cell r="F571">
            <v>30.4617</v>
          </cell>
          <cell r="G571">
            <v>16.5701</v>
          </cell>
        </row>
        <row r="572">
          <cell r="D572" t="str">
            <v>E9693</v>
          </cell>
          <cell r="E572" t="str">
            <v>Caminhão demarcador de faixas com sistema de pintura Spray - 129 kW</v>
          </cell>
          <cell r="F572">
            <v>1044.1391000000001</v>
          </cell>
          <cell r="G572">
            <v>531.0249</v>
          </cell>
        </row>
        <row r="573">
          <cell r="D573" t="str">
            <v>A9322</v>
          </cell>
          <cell r="E573" t="str">
            <v>Caminhão plataforma 4 x 2, PBT 10.800 kg e distância entre eixos 4,0 m - 129 kW - condição de trabalho severa - motorista de caminhão</v>
          </cell>
          <cell r="F573">
            <v>259.40980000000002</v>
          </cell>
          <cell r="G573">
            <v>81.531000000000006</v>
          </cell>
        </row>
        <row r="574">
          <cell r="D574" t="str">
            <v>A9370</v>
          </cell>
          <cell r="E574" t="str">
            <v>Equipamento demarcador de faixas sistema spray montado sobre chassi com capacidade 1.080 l</v>
          </cell>
          <cell r="F574">
            <v>784.72929999999997</v>
          </cell>
          <cell r="G574">
            <v>449.4939</v>
          </cell>
        </row>
        <row r="575">
          <cell r="D575" t="str">
            <v>E9783</v>
          </cell>
          <cell r="E575" t="str">
            <v>Plataforma pantográfica montada em caminhão com capacidade de carga de 600 kg - 120 kW</v>
          </cell>
          <cell r="F575">
            <v>326.43279999999999</v>
          </cell>
          <cell r="G575">
            <v>125.8817</v>
          </cell>
        </row>
        <row r="576">
          <cell r="D576" t="str">
            <v>A9301</v>
          </cell>
          <cell r="E576" t="str">
            <v>Caminhão plataforma 4 x 2, PBT 8.300 kg e distância entre eixos 3,9 m - 120 kW - motorista de veículo especial</v>
          </cell>
          <cell r="F576">
            <v>220.86199999999999</v>
          </cell>
          <cell r="G576">
            <v>68.454899999999995</v>
          </cell>
        </row>
        <row r="577">
          <cell r="D577" t="str">
            <v>A9377</v>
          </cell>
          <cell r="E577" t="str">
            <v>Plataforma pantográfica hidráulica montada sobre chassi com capacidade de 600 kg</v>
          </cell>
          <cell r="F577">
            <v>105.57080000000001</v>
          </cell>
          <cell r="G577">
            <v>57.4268</v>
          </cell>
        </row>
        <row r="578">
          <cell r="D578" t="str">
            <v>E9787</v>
          </cell>
          <cell r="E578" t="str">
            <v>Bomba para concreto com lança montada sobre chassi com capacidade de 50 m³/h - 136 kW</v>
          </cell>
          <cell r="F578">
            <v>545.20780000000002</v>
          </cell>
          <cell r="G578">
            <v>236.4967</v>
          </cell>
        </row>
        <row r="579">
          <cell r="D579" t="str">
            <v>A9308</v>
          </cell>
          <cell r="E579" t="str">
            <v>Caminhão plataforma 4 x 2, PBT 16.000 kg e distância entre eixos 4,8 m - 136 kW - motorista de veículo especial</v>
          </cell>
          <cell r="F579">
            <v>251.2295</v>
          </cell>
          <cell r="G579">
            <v>76.582899999999995</v>
          </cell>
        </row>
        <row r="580">
          <cell r="D580" t="str">
            <v>A9371</v>
          </cell>
          <cell r="E580" t="str">
            <v>Bomba para concreto com lança montada sobre chassi com capacidade de 50 m³/h</v>
          </cell>
          <cell r="F580">
            <v>293.97829999999999</v>
          </cell>
          <cell r="G580">
            <v>159.91380000000001</v>
          </cell>
        </row>
        <row r="581">
          <cell r="D581" t="str">
            <v>E9792</v>
          </cell>
          <cell r="E581" t="str">
            <v>Caminhão para hidrossemeadura com capacidade de 7.500 l - 77,2 kW/235 kW</v>
          </cell>
          <cell r="F581">
            <v>591.02419999999995</v>
          </cell>
          <cell r="G581">
            <v>168.37889999999999</v>
          </cell>
        </row>
        <row r="582">
          <cell r="D582" t="str">
            <v>A9297</v>
          </cell>
          <cell r="E582" t="str">
            <v>Caminhão plataforma 6 x 4, PBT 23.000 kg e distância entre eixos 4,2 m - 235 kW - condição de trabalho severa - motorista de caminhão</v>
          </cell>
          <cell r="F582">
            <v>384.39760000000001</v>
          </cell>
          <cell r="G582">
            <v>92.777600000000007</v>
          </cell>
        </row>
        <row r="583">
          <cell r="D583" t="str">
            <v>A9362</v>
          </cell>
          <cell r="E583" t="str">
            <v>Tanque para hidrossemeadura com capacidade de 7.500 l - 77,2 kW</v>
          </cell>
          <cell r="F583">
            <v>206.6266</v>
          </cell>
          <cell r="G583">
            <v>75.601299999999995</v>
          </cell>
        </row>
        <row r="584">
          <cell r="D584"/>
          <cell r="E584"/>
          <cell r="F584"/>
          <cell r="G584"/>
        </row>
        <row r="585">
          <cell r="D585"/>
          <cell r="E585"/>
          <cell r="F585"/>
          <cell r="G585"/>
        </row>
        <row r="586">
          <cell r="D586"/>
          <cell r="E586"/>
          <cell r="F586"/>
          <cell r="G586"/>
        </row>
        <row r="587">
          <cell r="D587"/>
          <cell r="E587"/>
          <cell r="F587"/>
          <cell r="G587"/>
        </row>
        <row r="588">
          <cell r="D588"/>
          <cell r="E588"/>
          <cell r="F588"/>
          <cell r="G588"/>
        </row>
        <row r="589">
          <cell r="D589"/>
          <cell r="E589"/>
          <cell r="F589"/>
          <cell r="G589"/>
        </row>
        <row r="590">
          <cell r="D590"/>
          <cell r="E590"/>
          <cell r="F590"/>
          <cell r="G590"/>
        </row>
        <row r="591">
          <cell r="D591"/>
          <cell r="E591"/>
          <cell r="F591"/>
          <cell r="G591"/>
        </row>
        <row r="592">
          <cell r="D592"/>
          <cell r="E592"/>
          <cell r="F592"/>
          <cell r="G592"/>
        </row>
        <row r="593">
          <cell r="D593"/>
          <cell r="E593"/>
          <cell r="F593"/>
          <cell r="G593"/>
        </row>
        <row r="594">
          <cell r="D594"/>
          <cell r="E594"/>
          <cell r="F594"/>
          <cell r="G594"/>
        </row>
        <row r="595">
          <cell r="D595"/>
          <cell r="E595"/>
          <cell r="F595"/>
          <cell r="G595"/>
        </row>
        <row r="596">
          <cell r="D596"/>
          <cell r="E596"/>
          <cell r="F596"/>
          <cell r="G596"/>
        </row>
        <row r="597">
          <cell r="D597"/>
          <cell r="E597"/>
          <cell r="F597"/>
          <cell r="G597"/>
        </row>
        <row r="598">
          <cell r="D598"/>
          <cell r="E598"/>
          <cell r="F598"/>
          <cell r="G598"/>
        </row>
        <row r="599">
          <cell r="D599"/>
          <cell r="E599"/>
          <cell r="F599"/>
          <cell r="G599"/>
        </row>
        <row r="600">
          <cell r="D600"/>
          <cell r="E600"/>
          <cell r="F600"/>
          <cell r="G600"/>
        </row>
        <row r="601">
          <cell r="D601"/>
          <cell r="E601"/>
          <cell r="F601"/>
          <cell r="G601"/>
        </row>
        <row r="602">
          <cell r="D602"/>
          <cell r="E602"/>
          <cell r="F602"/>
          <cell r="G602"/>
        </row>
        <row r="603">
          <cell r="D603"/>
          <cell r="E603"/>
          <cell r="F603"/>
          <cell r="G603"/>
        </row>
        <row r="604">
          <cell r="D604"/>
          <cell r="E604"/>
          <cell r="F604"/>
          <cell r="G604"/>
        </row>
        <row r="605">
          <cell r="D605"/>
          <cell r="E605"/>
          <cell r="F605"/>
          <cell r="G605"/>
        </row>
        <row r="606">
          <cell r="D606"/>
          <cell r="E606"/>
          <cell r="F606"/>
          <cell r="G606"/>
        </row>
        <row r="607">
          <cell r="D607"/>
          <cell r="E607"/>
          <cell r="F607"/>
          <cell r="G607"/>
        </row>
        <row r="608">
          <cell r="D608"/>
          <cell r="E608"/>
          <cell r="F608"/>
          <cell r="G608"/>
        </row>
        <row r="609">
          <cell r="D609"/>
          <cell r="E609"/>
          <cell r="F609"/>
          <cell r="G609"/>
        </row>
        <row r="610">
          <cell r="D610"/>
          <cell r="E610"/>
          <cell r="F610"/>
          <cell r="G610"/>
        </row>
        <row r="611">
          <cell r="D611"/>
          <cell r="E611"/>
          <cell r="F611"/>
          <cell r="G611"/>
        </row>
        <row r="612">
          <cell r="D612"/>
          <cell r="E612"/>
          <cell r="F612"/>
          <cell r="G612"/>
        </row>
        <row r="613">
          <cell r="D613"/>
          <cell r="E613"/>
          <cell r="F613"/>
          <cell r="G613"/>
        </row>
        <row r="614">
          <cell r="D614"/>
          <cell r="E614"/>
          <cell r="F614"/>
          <cell r="G614"/>
        </row>
        <row r="615">
          <cell r="D615"/>
          <cell r="E615"/>
          <cell r="F615"/>
          <cell r="G615"/>
        </row>
        <row r="616">
          <cell r="D616"/>
          <cell r="E616"/>
          <cell r="F616"/>
          <cell r="G616"/>
        </row>
        <row r="617">
          <cell r="D617"/>
          <cell r="E617"/>
          <cell r="F617"/>
          <cell r="G617"/>
        </row>
        <row r="618">
          <cell r="D618"/>
          <cell r="E618"/>
          <cell r="F618"/>
          <cell r="G618"/>
        </row>
        <row r="619">
          <cell r="D619"/>
          <cell r="E619"/>
          <cell r="F619"/>
          <cell r="G619"/>
        </row>
        <row r="620">
          <cell r="D620"/>
          <cell r="E620"/>
          <cell r="F620"/>
          <cell r="G620"/>
        </row>
        <row r="621">
          <cell r="D621"/>
          <cell r="E621"/>
          <cell r="F621"/>
          <cell r="G621"/>
        </row>
        <row r="622">
          <cell r="D622"/>
          <cell r="E622"/>
          <cell r="F622"/>
          <cell r="G622"/>
        </row>
        <row r="623">
          <cell r="D623"/>
          <cell r="E623"/>
          <cell r="F623"/>
          <cell r="G623"/>
        </row>
        <row r="624">
          <cell r="D624"/>
          <cell r="E624"/>
          <cell r="F624"/>
          <cell r="G624"/>
        </row>
        <row r="625">
          <cell r="D625"/>
          <cell r="E625"/>
          <cell r="F625"/>
          <cell r="G625"/>
        </row>
        <row r="626">
          <cell r="D626"/>
          <cell r="E626"/>
          <cell r="F626"/>
          <cell r="G626"/>
        </row>
        <row r="627">
          <cell r="D627"/>
          <cell r="E627"/>
          <cell r="F627"/>
          <cell r="G627"/>
        </row>
        <row r="628">
          <cell r="D628"/>
          <cell r="E628"/>
          <cell r="F628"/>
          <cell r="G628"/>
        </row>
        <row r="629">
          <cell r="D629"/>
          <cell r="E629"/>
          <cell r="F629"/>
          <cell r="G629"/>
        </row>
        <row r="630">
          <cell r="D630"/>
          <cell r="E630"/>
          <cell r="F630"/>
          <cell r="G630"/>
        </row>
        <row r="631">
          <cell r="D631"/>
          <cell r="E631"/>
          <cell r="F631"/>
          <cell r="G631"/>
        </row>
        <row r="632">
          <cell r="D632"/>
          <cell r="E632"/>
          <cell r="F632"/>
          <cell r="G632"/>
        </row>
        <row r="633">
          <cell r="D633"/>
          <cell r="E633"/>
          <cell r="F633"/>
          <cell r="G633"/>
        </row>
        <row r="634">
          <cell r="D634"/>
          <cell r="E634"/>
          <cell r="F634"/>
          <cell r="G634"/>
        </row>
        <row r="635">
          <cell r="D635"/>
          <cell r="E635"/>
          <cell r="F635"/>
          <cell r="G635"/>
        </row>
        <row r="636">
          <cell r="D636"/>
          <cell r="E636"/>
          <cell r="F636"/>
          <cell r="G636"/>
        </row>
        <row r="637">
          <cell r="D637"/>
          <cell r="E637"/>
          <cell r="F637"/>
          <cell r="G637"/>
        </row>
        <row r="638">
          <cell r="D638"/>
          <cell r="E638"/>
          <cell r="F638"/>
          <cell r="G638"/>
        </row>
        <row r="639">
          <cell r="D639"/>
          <cell r="E639"/>
          <cell r="F639"/>
          <cell r="G639"/>
        </row>
        <row r="640">
          <cell r="D640"/>
          <cell r="E640"/>
          <cell r="F640"/>
          <cell r="G640"/>
        </row>
        <row r="641">
          <cell r="D641"/>
          <cell r="E641"/>
          <cell r="F641"/>
          <cell r="G641"/>
        </row>
        <row r="642">
          <cell r="D642"/>
          <cell r="E642"/>
          <cell r="F642"/>
          <cell r="G642"/>
        </row>
        <row r="643">
          <cell r="D643"/>
          <cell r="E643"/>
          <cell r="F643"/>
          <cell r="G643"/>
        </row>
        <row r="644">
          <cell r="D644"/>
          <cell r="E644"/>
          <cell r="F644"/>
          <cell r="G644"/>
        </row>
        <row r="645">
          <cell r="D645"/>
          <cell r="E645"/>
          <cell r="F645"/>
          <cell r="G645"/>
        </row>
        <row r="646">
          <cell r="D646"/>
          <cell r="E646"/>
          <cell r="F646"/>
          <cell r="G646"/>
        </row>
        <row r="647">
          <cell r="D647"/>
          <cell r="E647"/>
          <cell r="F647"/>
          <cell r="G647"/>
        </row>
        <row r="648">
          <cell r="D648"/>
          <cell r="E648"/>
          <cell r="F648"/>
          <cell r="G648"/>
        </row>
        <row r="649">
          <cell r="D649"/>
          <cell r="E649"/>
          <cell r="F649"/>
          <cell r="G649"/>
        </row>
        <row r="650">
          <cell r="D650"/>
          <cell r="E650"/>
          <cell r="F650"/>
          <cell r="G650"/>
        </row>
        <row r="651">
          <cell r="D651"/>
          <cell r="E651"/>
          <cell r="F651"/>
          <cell r="G651"/>
        </row>
        <row r="652">
          <cell r="D652"/>
          <cell r="E652"/>
          <cell r="F652"/>
          <cell r="G652"/>
        </row>
        <row r="653">
          <cell r="D653"/>
          <cell r="E653"/>
          <cell r="F653"/>
          <cell r="G653"/>
        </row>
        <row r="654">
          <cell r="D654"/>
          <cell r="E654"/>
          <cell r="F654"/>
          <cell r="G654"/>
        </row>
        <row r="655">
          <cell r="D655"/>
          <cell r="E655"/>
          <cell r="F655"/>
          <cell r="G655"/>
        </row>
        <row r="656">
          <cell r="D656"/>
          <cell r="E656"/>
          <cell r="F656"/>
          <cell r="G656"/>
        </row>
        <row r="657">
          <cell r="D657"/>
          <cell r="E657"/>
          <cell r="F657"/>
          <cell r="G657"/>
        </row>
        <row r="658">
          <cell r="D658"/>
          <cell r="E658"/>
          <cell r="F658"/>
          <cell r="G658"/>
        </row>
        <row r="659">
          <cell r="D659"/>
          <cell r="E659"/>
          <cell r="F659"/>
          <cell r="G659"/>
        </row>
        <row r="660">
          <cell r="D660"/>
          <cell r="E660"/>
          <cell r="F660"/>
          <cell r="G660"/>
        </row>
        <row r="661">
          <cell r="D661"/>
          <cell r="E661"/>
          <cell r="F661"/>
          <cell r="G661"/>
        </row>
        <row r="662">
          <cell r="D662"/>
          <cell r="E662"/>
          <cell r="F662"/>
          <cell r="G662"/>
        </row>
        <row r="663">
          <cell r="D663"/>
          <cell r="E663"/>
          <cell r="F663"/>
          <cell r="G663"/>
        </row>
        <row r="664">
          <cell r="D664"/>
          <cell r="E664"/>
          <cell r="F664"/>
          <cell r="G664"/>
        </row>
        <row r="665">
          <cell r="D665"/>
          <cell r="E665"/>
          <cell r="F665"/>
          <cell r="G665"/>
        </row>
        <row r="666">
          <cell r="D666"/>
          <cell r="E666"/>
          <cell r="F666"/>
          <cell r="G666"/>
        </row>
        <row r="667">
          <cell r="D667"/>
          <cell r="E667"/>
          <cell r="F667"/>
          <cell r="G667"/>
        </row>
        <row r="668">
          <cell r="D668"/>
          <cell r="E668"/>
          <cell r="F668"/>
          <cell r="G668"/>
        </row>
        <row r="669">
          <cell r="D669"/>
          <cell r="E669"/>
          <cell r="F669"/>
          <cell r="G669"/>
        </row>
        <row r="670">
          <cell r="D670"/>
          <cell r="E670"/>
          <cell r="F670"/>
          <cell r="G670"/>
        </row>
        <row r="671">
          <cell r="D671"/>
          <cell r="E671"/>
          <cell r="F671"/>
          <cell r="G671"/>
        </row>
        <row r="672">
          <cell r="D672"/>
          <cell r="E672"/>
          <cell r="F672"/>
          <cell r="G672"/>
        </row>
        <row r="673">
          <cell r="D673"/>
          <cell r="E673"/>
          <cell r="F673"/>
          <cell r="G673"/>
        </row>
        <row r="674">
          <cell r="D674"/>
          <cell r="E674"/>
          <cell r="F674"/>
          <cell r="G674"/>
        </row>
        <row r="675">
          <cell r="D675"/>
          <cell r="E675"/>
          <cell r="F675"/>
          <cell r="G675"/>
        </row>
        <row r="676">
          <cell r="D676"/>
          <cell r="E676"/>
          <cell r="F676"/>
          <cell r="G676"/>
        </row>
        <row r="677">
          <cell r="D677"/>
          <cell r="E677"/>
          <cell r="F677"/>
          <cell r="G677"/>
        </row>
        <row r="678">
          <cell r="D678"/>
          <cell r="E678"/>
          <cell r="F678"/>
          <cell r="G678"/>
        </row>
        <row r="679">
          <cell r="D679"/>
          <cell r="E679"/>
          <cell r="F679"/>
          <cell r="G679"/>
        </row>
        <row r="680">
          <cell r="D680"/>
          <cell r="E680"/>
          <cell r="F680"/>
          <cell r="G680"/>
        </row>
        <row r="681">
          <cell r="D681"/>
          <cell r="E681"/>
          <cell r="F681"/>
          <cell r="G681"/>
        </row>
        <row r="682">
          <cell r="D682"/>
          <cell r="E682"/>
          <cell r="F682"/>
          <cell r="G682"/>
        </row>
        <row r="683">
          <cell r="D683"/>
          <cell r="E683"/>
          <cell r="F683"/>
          <cell r="G683"/>
        </row>
        <row r="684">
          <cell r="D684"/>
          <cell r="E684"/>
          <cell r="F684"/>
          <cell r="G684"/>
        </row>
        <row r="685">
          <cell r="D685"/>
          <cell r="E685"/>
          <cell r="F685"/>
          <cell r="G685"/>
        </row>
        <row r="686">
          <cell r="D686"/>
          <cell r="E686"/>
          <cell r="F686"/>
          <cell r="G686"/>
        </row>
        <row r="687">
          <cell r="D687"/>
          <cell r="E687"/>
          <cell r="F687"/>
          <cell r="G687"/>
        </row>
        <row r="688">
          <cell r="D688"/>
          <cell r="E688"/>
          <cell r="F688"/>
          <cell r="G688"/>
        </row>
        <row r="689">
          <cell r="D689"/>
          <cell r="E689"/>
          <cell r="F689"/>
          <cell r="G689"/>
        </row>
        <row r="690">
          <cell r="D690"/>
          <cell r="E690"/>
          <cell r="F690"/>
          <cell r="G690"/>
        </row>
        <row r="691">
          <cell r="D691"/>
          <cell r="E691"/>
          <cell r="F691"/>
          <cell r="G691"/>
        </row>
        <row r="692">
          <cell r="D692"/>
          <cell r="E692"/>
          <cell r="F692"/>
          <cell r="G692"/>
        </row>
        <row r="693">
          <cell r="D693"/>
          <cell r="E693"/>
          <cell r="F693"/>
          <cell r="G693"/>
        </row>
        <row r="694">
          <cell r="D694"/>
          <cell r="E694"/>
          <cell r="F694"/>
          <cell r="G694"/>
        </row>
        <row r="695">
          <cell r="D695"/>
          <cell r="E695"/>
          <cell r="F695"/>
          <cell r="G695"/>
        </row>
        <row r="696">
          <cell r="D696"/>
          <cell r="E696"/>
          <cell r="F696"/>
          <cell r="G696"/>
        </row>
        <row r="697">
          <cell r="D697"/>
          <cell r="E697"/>
          <cell r="F697"/>
          <cell r="G697"/>
        </row>
        <row r="698">
          <cell r="D698"/>
          <cell r="E698"/>
          <cell r="F698"/>
          <cell r="G698"/>
        </row>
        <row r="699">
          <cell r="D699"/>
          <cell r="E699"/>
          <cell r="F699"/>
          <cell r="G699"/>
        </row>
        <row r="700">
          <cell r="D700"/>
          <cell r="E700"/>
          <cell r="F700"/>
          <cell r="G700"/>
        </row>
        <row r="701">
          <cell r="D701"/>
          <cell r="E701"/>
          <cell r="F701"/>
          <cell r="G701"/>
        </row>
        <row r="702">
          <cell r="D702"/>
          <cell r="E702"/>
          <cell r="F702"/>
          <cell r="G702"/>
        </row>
        <row r="703">
          <cell r="D703"/>
          <cell r="E703"/>
          <cell r="F703"/>
          <cell r="G703"/>
        </row>
        <row r="704">
          <cell r="D704"/>
          <cell r="E704"/>
          <cell r="F704"/>
          <cell r="G704"/>
        </row>
        <row r="705">
          <cell r="D705"/>
          <cell r="E705"/>
          <cell r="F705"/>
          <cell r="G705"/>
        </row>
        <row r="706">
          <cell r="D706"/>
          <cell r="E706"/>
          <cell r="F706"/>
          <cell r="G706"/>
        </row>
        <row r="707">
          <cell r="D707"/>
          <cell r="E707"/>
          <cell r="F707"/>
          <cell r="G707"/>
        </row>
        <row r="708">
          <cell r="D708"/>
          <cell r="E708"/>
          <cell r="F708"/>
          <cell r="G708"/>
        </row>
        <row r="709">
          <cell r="D709"/>
          <cell r="E709"/>
          <cell r="F709"/>
          <cell r="G709"/>
        </row>
        <row r="710">
          <cell r="D710"/>
          <cell r="E710"/>
          <cell r="F710"/>
          <cell r="G710"/>
        </row>
        <row r="711">
          <cell r="D711"/>
          <cell r="E711"/>
          <cell r="F711"/>
          <cell r="G711"/>
        </row>
        <row r="712">
          <cell r="D712"/>
          <cell r="E712"/>
          <cell r="F712"/>
          <cell r="G712"/>
        </row>
        <row r="713">
          <cell r="D713"/>
          <cell r="E713"/>
          <cell r="F713"/>
          <cell r="G713"/>
        </row>
        <row r="714">
          <cell r="D714"/>
          <cell r="E714"/>
          <cell r="F714"/>
          <cell r="G714"/>
        </row>
        <row r="715">
          <cell r="D715"/>
          <cell r="E715"/>
          <cell r="F715"/>
          <cell r="G715"/>
        </row>
        <row r="716">
          <cell r="D716"/>
          <cell r="E716"/>
          <cell r="F716"/>
          <cell r="G716"/>
        </row>
        <row r="717">
          <cell r="D717"/>
          <cell r="E717"/>
          <cell r="F717"/>
          <cell r="G717"/>
        </row>
        <row r="718">
          <cell r="D718"/>
          <cell r="E718"/>
          <cell r="F718"/>
          <cell r="G718"/>
        </row>
        <row r="719">
          <cell r="D719"/>
          <cell r="E719"/>
          <cell r="F719"/>
          <cell r="G719"/>
        </row>
        <row r="720">
          <cell r="D720"/>
          <cell r="E720"/>
          <cell r="F720"/>
          <cell r="G720"/>
        </row>
        <row r="721">
          <cell r="D721"/>
          <cell r="E721"/>
          <cell r="F721"/>
          <cell r="G721"/>
        </row>
        <row r="722">
          <cell r="D722"/>
          <cell r="E722"/>
          <cell r="F722"/>
          <cell r="G722"/>
        </row>
        <row r="723">
          <cell r="D723"/>
          <cell r="E723"/>
          <cell r="F723"/>
          <cell r="G723"/>
        </row>
        <row r="724">
          <cell r="D724"/>
          <cell r="E724"/>
          <cell r="F724"/>
          <cell r="G724"/>
        </row>
        <row r="725">
          <cell r="D725"/>
          <cell r="E725"/>
          <cell r="F725"/>
          <cell r="G725"/>
        </row>
        <row r="726">
          <cell r="D726"/>
          <cell r="E726"/>
          <cell r="F726"/>
          <cell r="G726"/>
        </row>
        <row r="727">
          <cell r="D727"/>
          <cell r="E727"/>
          <cell r="F727"/>
          <cell r="G727"/>
        </row>
        <row r="728">
          <cell r="D728"/>
          <cell r="E728"/>
          <cell r="F728"/>
          <cell r="G728"/>
        </row>
        <row r="729">
          <cell r="D729"/>
          <cell r="E729"/>
          <cell r="F729"/>
          <cell r="G729"/>
        </row>
        <row r="730">
          <cell r="D730"/>
          <cell r="E730"/>
          <cell r="F730"/>
          <cell r="G730"/>
        </row>
        <row r="731">
          <cell r="D731"/>
          <cell r="E731"/>
          <cell r="F731"/>
          <cell r="G731"/>
        </row>
        <row r="732">
          <cell r="D732"/>
          <cell r="E732"/>
          <cell r="F732"/>
          <cell r="G732"/>
        </row>
        <row r="733">
          <cell r="D733"/>
          <cell r="E733"/>
          <cell r="F733"/>
          <cell r="G733"/>
        </row>
        <row r="734">
          <cell r="D734"/>
          <cell r="E734"/>
          <cell r="F734"/>
          <cell r="G734"/>
        </row>
        <row r="735">
          <cell r="D735"/>
          <cell r="E735"/>
          <cell r="F735"/>
          <cell r="G735"/>
        </row>
        <row r="736">
          <cell r="D736"/>
          <cell r="E736"/>
          <cell r="F736"/>
          <cell r="G736"/>
        </row>
        <row r="737">
          <cell r="D737"/>
          <cell r="E737"/>
          <cell r="F737"/>
          <cell r="G737"/>
        </row>
        <row r="738">
          <cell r="D738"/>
          <cell r="E738"/>
          <cell r="F738"/>
          <cell r="G738"/>
        </row>
        <row r="739">
          <cell r="D739"/>
          <cell r="E739"/>
          <cell r="F739"/>
          <cell r="G739"/>
        </row>
        <row r="740">
          <cell r="D740"/>
          <cell r="E740"/>
          <cell r="F740"/>
          <cell r="G740"/>
        </row>
        <row r="741">
          <cell r="D741"/>
          <cell r="E741"/>
          <cell r="F741"/>
          <cell r="G741"/>
        </row>
        <row r="742">
          <cell r="D742"/>
          <cell r="E742"/>
          <cell r="F742"/>
          <cell r="G742"/>
        </row>
        <row r="743">
          <cell r="D743"/>
          <cell r="E743"/>
          <cell r="F743"/>
          <cell r="G743"/>
        </row>
        <row r="744">
          <cell r="D744"/>
          <cell r="E744"/>
          <cell r="F744"/>
          <cell r="G744"/>
        </row>
        <row r="745">
          <cell r="D745"/>
          <cell r="E745"/>
          <cell r="F745"/>
          <cell r="G745"/>
        </row>
        <row r="746">
          <cell r="D746"/>
          <cell r="E746"/>
          <cell r="F746"/>
          <cell r="G746"/>
        </row>
        <row r="747">
          <cell r="D747"/>
          <cell r="E747"/>
          <cell r="F747"/>
          <cell r="G747"/>
        </row>
        <row r="748">
          <cell r="D748"/>
          <cell r="E748"/>
          <cell r="F748"/>
          <cell r="G748"/>
        </row>
        <row r="749">
          <cell r="D749"/>
          <cell r="E749"/>
          <cell r="F749"/>
          <cell r="G749"/>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PA DE COTAÇÕES"/>
      <sheetName val="REAJ. COTAÇÕES JAN 2024"/>
      <sheetName val="CUSTO DO BINÔMIO "/>
      <sheetName val="CM-30"/>
      <sheetName val="RR-1C"/>
    </sheetNames>
    <sheetDataSet>
      <sheetData sheetId="0"/>
      <sheetData sheetId="1">
        <row r="7">
          <cell r="K7">
            <v>160.47999999999999</v>
          </cell>
        </row>
        <row r="14">
          <cell r="K14">
            <v>106.99</v>
          </cell>
        </row>
        <row r="22">
          <cell r="K22">
            <v>72.22</v>
          </cell>
        </row>
      </sheetData>
      <sheetData sheetId="2"/>
      <sheetData sheetId="3"/>
      <sheetData sheetId="4"/>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24"/>
  <sheetViews>
    <sheetView topLeftCell="A13" zoomScaleNormal="100" zoomScaleSheetLayoutView="100" workbookViewId="0">
      <selection activeCell="B34" sqref="B34"/>
    </sheetView>
  </sheetViews>
  <sheetFormatPr defaultColWidth="8.85546875" defaultRowHeight="12.75"/>
  <cols>
    <col min="1" max="1" width="17.5703125" style="19" customWidth="1"/>
    <col min="2" max="2" width="75.85546875" style="57" customWidth="1"/>
    <col min="3" max="3" width="8.7109375" style="19" customWidth="1"/>
    <col min="4" max="4" width="11.7109375" style="19" customWidth="1"/>
    <col min="5" max="5" width="10.140625" style="19" customWidth="1"/>
    <col min="6" max="6" width="17.5703125" style="19" customWidth="1"/>
    <col min="7" max="7" width="15.85546875" style="19" bestFit="1" customWidth="1"/>
    <col min="8" max="8" width="8.85546875" style="19"/>
    <col min="9" max="10" width="8.85546875" style="19" customWidth="1"/>
    <col min="11" max="16384" width="8.85546875" style="19"/>
  </cols>
  <sheetData>
    <row r="1" spans="1:5" s="18" customFormat="1" ht="39.75" customHeight="1" thickBot="1">
      <c r="A1" s="993" t="s">
        <v>904</v>
      </c>
      <c r="B1" s="994"/>
      <c r="C1" s="995"/>
      <c r="D1" s="991" t="s">
        <v>903</v>
      </c>
      <c r="E1" s="992"/>
    </row>
    <row r="2" spans="1:5" s="18" customFormat="1" ht="13.5" thickBot="1">
      <c r="A2" s="149"/>
      <c r="B2" s="45"/>
      <c r="C2" s="45"/>
      <c r="D2" s="150"/>
      <c r="E2" s="150"/>
    </row>
    <row r="3" spans="1:5" ht="14.25" customHeight="1">
      <c r="A3" s="151" t="s">
        <v>18</v>
      </c>
      <c r="B3" s="152" t="s">
        <v>11</v>
      </c>
      <c r="C3" s="996" t="s">
        <v>28</v>
      </c>
      <c r="D3" s="996"/>
      <c r="E3" s="153" t="s">
        <v>19</v>
      </c>
    </row>
    <row r="4" spans="1:5" ht="27.6" customHeight="1">
      <c r="A4" s="56" t="s">
        <v>14</v>
      </c>
      <c r="B4" s="22" t="str">
        <f>PLANILHA!D9</f>
        <v>MOBILIZAÇÃO/DESMOBILIZAÇÃO</v>
      </c>
      <c r="C4" s="990">
        <f>PLANILHA!I11</f>
        <v>99869</v>
      </c>
      <c r="D4" s="990"/>
      <c r="E4" s="59">
        <f t="shared" ref="E4:E15" si="0">C4/$C$16</f>
        <v>8.3177278608861742E-4</v>
      </c>
    </row>
    <row r="5" spans="1:5" ht="27.6" customHeight="1">
      <c r="A5" s="56" t="s">
        <v>15</v>
      </c>
      <c r="B5" s="22" t="str">
        <f>PLANILHA!D12</f>
        <v>INSTALAÇÃO DO CANTEIRO DE OBRAS</v>
      </c>
      <c r="C5" s="990">
        <f>PLANILHA!I19</f>
        <v>2134806.5299999998</v>
      </c>
      <c r="D5" s="990"/>
      <c r="E5" s="59">
        <f t="shared" si="0"/>
        <v>1.7780031593570313E-2</v>
      </c>
    </row>
    <row r="6" spans="1:5" ht="27.6" customHeight="1">
      <c r="A6" s="56" t="s">
        <v>20</v>
      </c>
      <c r="B6" s="22" t="str">
        <f>PLANILHA!D20</f>
        <v xml:space="preserve">ADMINISTRAÇÃO LOCAL DE OBRA </v>
      </c>
      <c r="C6" s="990">
        <f>PLANILHA!I22</f>
        <v>7950634.7300000004</v>
      </c>
      <c r="D6" s="990"/>
      <c r="E6" s="59">
        <f t="shared" si="0"/>
        <v>6.6217961535061168E-2</v>
      </c>
    </row>
    <row r="7" spans="1:5" ht="27.6" customHeight="1">
      <c r="A7" s="56" t="s">
        <v>22</v>
      </c>
      <c r="B7" s="22" t="str">
        <f>PLANILHA!D23</f>
        <v>TERRAPLENAGEM</v>
      </c>
      <c r="C7" s="990">
        <f>PLANILHA!I41</f>
        <v>8102214.4000000004</v>
      </c>
      <c r="D7" s="990"/>
      <c r="E7" s="59">
        <f t="shared" si="0"/>
        <v>6.7480413791820446E-2</v>
      </c>
    </row>
    <row r="8" spans="1:5" ht="27.6" customHeight="1">
      <c r="A8" s="56" t="s">
        <v>23</v>
      </c>
      <c r="B8" s="22" t="str">
        <f>PLANILHA!D42</f>
        <v>DRENAGEM</v>
      </c>
      <c r="C8" s="990">
        <f>PLANILHA!I64</f>
        <v>13805842.26</v>
      </c>
      <c r="D8" s="990"/>
      <c r="E8" s="59">
        <f t="shared" si="0"/>
        <v>0.11498386767565685</v>
      </c>
    </row>
    <row r="9" spans="1:5" ht="27.6" customHeight="1">
      <c r="A9" s="56" t="s">
        <v>24</v>
      </c>
      <c r="B9" s="22" t="str">
        <f>PLANILHA!D65</f>
        <v>OBRAS DE ARTE CORRENTES</v>
      </c>
      <c r="C9" s="990">
        <f>PLANILHA!I91</f>
        <v>1450048.6799999997</v>
      </c>
      <c r="D9" s="990"/>
      <c r="E9" s="59">
        <f t="shared" si="0"/>
        <v>1.2076931084998566E-2</v>
      </c>
    </row>
    <row r="10" spans="1:5" ht="27.6" customHeight="1">
      <c r="A10" s="98" t="s">
        <v>25</v>
      </c>
      <c r="B10" s="22" t="str">
        <f>PLANILHA!D92</f>
        <v>PAVIMENTAÇÃO</v>
      </c>
      <c r="C10" s="990">
        <f>PLANILHA!I122</f>
        <v>81757221.650000006</v>
      </c>
      <c r="D10" s="990"/>
      <c r="E10" s="59">
        <f t="shared" si="0"/>
        <v>0.68092633384418733</v>
      </c>
    </row>
    <row r="11" spans="1:5" ht="27.6" customHeight="1">
      <c r="A11" s="98" t="s">
        <v>75</v>
      </c>
      <c r="B11" s="22" t="str">
        <f>PLANILHA!D123</f>
        <v>OBRAS DE ARTE ESPECIAIS - RESTAURAÇÃO</v>
      </c>
      <c r="C11" s="990">
        <f>PLANILHA!I333</f>
        <v>1373547.9399999992</v>
      </c>
      <c r="D11" s="990"/>
      <c r="E11" s="59">
        <f t="shared" si="0"/>
        <v>1.1439784085953404E-2</v>
      </c>
    </row>
    <row r="12" spans="1:5" ht="27.6" customHeight="1">
      <c r="A12" s="98" t="s">
        <v>80</v>
      </c>
      <c r="B12" s="22" t="str">
        <f>PLANILHA!D334</f>
        <v>SINALIZAÇÃO</v>
      </c>
      <c r="C12" s="990">
        <f>PLANILHA!I368</f>
        <v>1828989.4800000002</v>
      </c>
      <c r="D12" s="990"/>
      <c r="E12" s="59">
        <f t="shared" si="0"/>
        <v>1.5232991974550379E-2</v>
      </c>
    </row>
    <row r="13" spans="1:5" ht="27.6" customHeight="1">
      <c r="A13" s="98" t="s">
        <v>88</v>
      </c>
      <c r="B13" s="22" t="str">
        <f>PLANILHA!D369</f>
        <v>SINALIZAÇÃO DE OBRAS</v>
      </c>
      <c r="C13" s="990">
        <f>PLANILHA!I382</f>
        <v>546355.66</v>
      </c>
      <c r="D13" s="990"/>
      <c r="E13" s="59">
        <f t="shared" si="0"/>
        <v>4.5503987174547204E-3</v>
      </c>
    </row>
    <row r="14" spans="1:5" ht="27.6" customHeight="1">
      <c r="A14" s="98" t="s">
        <v>93</v>
      </c>
      <c r="B14" s="22" t="str">
        <f>PLANILHA!D383</f>
        <v>OBRAS COMPLEMENTARES</v>
      </c>
      <c r="C14" s="990">
        <f>PLANILHA!I400</f>
        <v>929385.12</v>
      </c>
      <c r="D14" s="990"/>
      <c r="E14" s="59">
        <f t="shared" si="0"/>
        <v>7.7405125775936888E-3</v>
      </c>
    </row>
    <row r="15" spans="1:5" ht="27.6" customHeight="1">
      <c r="A15" s="98" t="s">
        <v>696</v>
      </c>
      <c r="B15" s="22" t="str">
        <f>PLANILHA!D401</f>
        <v>PROTEÇÃO AMBIENTAL</v>
      </c>
      <c r="C15" s="990">
        <f>PLANILHA!I405</f>
        <v>88730.03</v>
      </c>
      <c r="D15" s="990"/>
      <c r="E15" s="59">
        <f t="shared" si="0"/>
        <v>7.3900033306458065E-4</v>
      </c>
    </row>
    <row r="16" spans="1:5" ht="27.6" customHeight="1" thickBot="1">
      <c r="A16" s="60"/>
      <c r="B16" s="61" t="s">
        <v>21</v>
      </c>
      <c r="C16" s="1004">
        <f>SUM(C4:D15)</f>
        <v>120067645.48</v>
      </c>
      <c r="D16" s="1004"/>
      <c r="E16" s="62">
        <f>SUM(E4:E15)</f>
        <v>1.0000000000000002</v>
      </c>
    </row>
    <row r="17" spans="1:6" ht="18.75" customHeight="1">
      <c r="A17" s="148"/>
      <c r="E17" s="75"/>
    </row>
    <row r="18" spans="1:6" ht="18.75" customHeight="1">
      <c r="A18" s="74" t="s">
        <v>899</v>
      </c>
      <c r="C18" s="145"/>
      <c r="D18" s="145"/>
      <c r="E18" s="75"/>
    </row>
    <row r="19" spans="1:6" ht="18.75" customHeight="1">
      <c r="A19" s="148" t="s">
        <v>900</v>
      </c>
      <c r="C19" s="146"/>
      <c r="D19" s="146"/>
      <c r="E19" s="76"/>
    </row>
    <row r="20" spans="1:6" ht="18.75" customHeight="1" thickBot="1">
      <c r="A20" s="148" t="s">
        <v>901</v>
      </c>
      <c r="B20" s="77"/>
      <c r="C20" s="147"/>
      <c r="D20" s="145"/>
      <c r="E20" s="75"/>
    </row>
    <row r="21" spans="1:6" ht="17.25" customHeight="1" thickBot="1">
      <c r="A21" s="999" t="s">
        <v>902</v>
      </c>
      <c r="B21" s="1000"/>
      <c r="C21" s="1001"/>
      <c r="D21" s="1002" t="s">
        <v>898</v>
      </c>
      <c r="E21" s="1003"/>
    </row>
    <row r="24" spans="1:6" ht="18">
      <c r="C24" s="997">
        <f>C16/41.6</f>
        <v>2886241.4778846153</v>
      </c>
      <c r="D24" s="998"/>
      <c r="E24" s="998"/>
      <c r="F24" s="215" t="s">
        <v>910</v>
      </c>
    </row>
  </sheetData>
  <mergeCells count="19">
    <mergeCell ref="C24:E24"/>
    <mergeCell ref="A21:C21"/>
    <mergeCell ref="C11:D11"/>
    <mergeCell ref="C15:D15"/>
    <mergeCell ref="C12:D12"/>
    <mergeCell ref="C13:D13"/>
    <mergeCell ref="C14:D14"/>
    <mergeCell ref="D21:E21"/>
    <mergeCell ref="C16:D16"/>
    <mergeCell ref="C10:D10"/>
    <mergeCell ref="D1:E1"/>
    <mergeCell ref="A1:C1"/>
    <mergeCell ref="C3:D3"/>
    <mergeCell ref="C4:D4"/>
    <mergeCell ref="C9:D9"/>
    <mergeCell ref="C5:D5"/>
    <mergeCell ref="C6:D6"/>
    <mergeCell ref="C7:D7"/>
    <mergeCell ref="C8:D8"/>
  </mergeCells>
  <printOptions horizontalCentered="1"/>
  <pageMargins left="0.59055118110236227" right="0.39370078740157483" top="0.98425196850393704" bottom="0.19685039370078741" header="0.31496062992125984" footer="0.31496062992125984"/>
  <pageSetup paperSize="9" scale="75" fitToHeight="0" orientation="portrait"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411"/>
  <sheetViews>
    <sheetView topLeftCell="A26" zoomScaleNormal="100" zoomScaleSheetLayoutView="100" workbookViewId="0">
      <selection activeCell="M43" sqref="M43"/>
    </sheetView>
  </sheetViews>
  <sheetFormatPr defaultColWidth="8.85546875" defaultRowHeight="15"/>
  <cols>
    <col min="1" max="1" width="9.85546875" style="3" customWidth="1"/>
    <col min="2" max="2" width="12" style="3" customWidth="1"/>
    <col min="3" max="3" width="14.5703125" style="3" customWidth="1"/>
    <col min="4" max="4" width="104.5703125" style="1" customWidth="1"/>
    <col min="5" max="5" width="10.28515625" style="1" customWidth="1"/>
    <col min="6" max="6" width="15" style="65" customWidth="1"/>
    <col min="7" max="8" width="15" style="2" customWidth="1"/>
    <col min="9" max="9" width="16.140625" style="2" bestFit="1" customWidth="1"/>
    <col min="10" max="10" width="12.7109375" style="1" customWidth="1"/>
    <col min="11" max="11" width="9.85546875" customWidth="1"/>
    <col min="12" max="12" width="14.5703125" bestFit="1" customWidth="1"/>
    <col min="13" max="14" width="14.28515625" bestFit="1" customWidth="1"/>
    <col min="15" max="15" width="7" customWidth="1"/>
    <col min="16" max="16" width="8.85546875" customWidth="1"/>
    <col min="17" max="17" width="9.28515625" customWidth="1"/>
    <col min="18" max="18" width="7.28515625" bestFit="1" customWidth="1"/>
  </cols>
  <sheetData>
    <row r="1" spans="1:16">
      <c r="A1" s="158"/>
      <c r="B1" s="159"/>
      <c r="C1" s="159"/>
      <c r="D1" s="160"/>
      <c r="E1" s="160"/>
      <c r="F1" s="161"/>
      <c r="G1" s="162"/>
      <c r="H1" s="162"/>
      <c r="I1" s="162"/>
      <c r="J1" s="163"/>
    </row>
    <row r="2" spans="1:16">
      <c r="A2" s="164" t="s">
        <v>899</v>
      </c>
      <c r="F2" s="165"/>
      <c r="G2" s="166" t="s">
        <v>53</v>
      </c>
      <c r="H2"/>
      <c r="I2" s="167">
        <v>45931</v>
      </c>
      <c r="J2" s="168"/>
    </row>
    <row r="3" spans="1:16">
      <c r="A3" s="164" t="s">
        <v>900</v>
      </c>
      <c r="F3" s="165"/>
      <c r="G3" s="166" t="s">
        <v>908</v>
      </c>
      <c r="H3"/>
      <c r="I3" s="169">
        <v>0.2064</v>
      </c>
      <c r="J3" s="168"/>
    </row>
    <row r="4" spans="1:16">
      <c r="A4" s="170"/>
      <c r="F4" s="165"/>
      <c r="G4" s="166" t="s">
        <v>909</v>
      </c>
      <c r="H4"/>
      <c r="I4" s="169">
        <v>0.1444</v>
      </c>
      <c r="J4" s="168"/>
    </row>
    <row r="5" spans="1:16">
      <c r="A5" s="1008" t="s">
        <v>907</v>
      </c>
      <c r="B5" s="1009"/>
      <c r="C5" s="1009"/>
      <c r="D5" s="1009"/>
      <c r="E5" s="1009"/>
      <c r="F5" s="1009"/>
      <c r="G5" s="1009"/>
      <c r="H5" s="1009"/>
      <c r="I5" s="1009"/>
      <c r="J5" s="1010"/>
    </row>
    <row r="6" spans="1:16">
      <c r="A6" s="171"/>
      <c r="B6" s="154"/>
      <c r="C6" s="154"/>
      <c r="D6" s="155"/>
      <c r="E6" s="155"/>
      <c r="F6" s="156"/>
      <c r="G6" s="157"/>
      <c r="H6" s="157"/>
      <c r="I6" s="157"/>
      <c r="J6" s="172"/>
    </row>
    <row r="7" spans="1:16">
      <c r="A7" s="1005" t="s">
        <v>905</v>
      </c>
      <c r="B7" s="1006"/>
      <c r="C7" s="1006"/>
      <c r="D7" s="1006"/>
      <c r="E7" s="1006"/>
      <c r="F7" s="1006"/>
      <c r="G7" s="1006"/>
      <c r="H7" s="1006"/>
      <c r="I7" s="1006"/>
      <c r="J7" s="1007"/>
    </row>
    <row r="8" spans="1:16" ht="31.5">
      <c r="A8" s="205" t="s">
        <v>29</v>
      </c>
      <c r="B8" s="206" t="s">
        <v>35</v>
      </c>
      <c r="C8" s="206" t="s">
        <v>906</v>
      </c>
      <c r="D8" s="207" t="s">
        <v>30</v>
      </c>
      <c r="E8" s="208" t="s">
        <v>36</v>
      </c>
      <c r="F8" s="209" t="s">
        <v>31</v>
      </c>
      <c r="G8" s="210" t="s">
        <v>57</v>
      </c>
      <c r="H8" s="211" t="s">
        <v>58</v>
      </c>
      <c r="I8" s="210" t="s">
        <v>59</v>
      </c>
      <c r="J8" s="212" t="s">
        <v>60</v>
      </c>
    </row>
    <row r="9" spans="1:16">
      <c r="A9" s="119" t="s">
        <v>14</v>
      </c>
      <c r="B9" s="119"/>
      <c r="C9" s="119"/>
      <c r="D9" s="120" t="s">
        <v>99</v>
      </c>
      <c r="E9" s="119"/>
      <c r="F9" s="122"/>
      <c r="G9" s="122"/>
      <c r="H9" s="122"/>
      <c r="I9" s="122"/>
      <c r="J9" s="173"/>
    </row>
    <row r="10" spans="1:16">
      <c r="A10" s="174" t="s">
        <v>1</v>
      </c>
      <c r="B10" s="4"/>
      <c r="C10" s="12" t="s">
        <v>106</v>
      </c>
      <c r="D10" s="86" t="s">
        <v>108</v>
      </c>
      <c r="E10" s="4" t="s">
        <v>17</v>
      </c>
      <c r="F10" s="97">
        <v>1</v>
      </c>
      <c r="G10" s="5">
        <v>82782.66</v>
      </c>
      <c r="H10" s="6">
        <f>IFERROR(ROUND((1+J10)*G10,2),0)</f>
        <v>99869</v>
      </c>
      <c r="I10" s="6">
        <f>IFERROR(TRUNC(H10*F10,2),0)</f>
        <v>99869</v>
      </c>
      <c r="J10" s="92">
        <v>0.2064</v>
      </c>
      <c r="O10" s="10"/>
      <c r="P10" s="13"/>
    </row>
    <row r="11" spans="1:16">
      <c r="A11" s="51"/>
      <c r="B11" s="51"/>
      <c r="C11" s="51"/>
      <c r="D11" s="54" t="s">
        <v>66</v>
      </c>
      <c r="E11" s="51"/>
      <c r="F11" s="103"/>
      <c r="G11" s="52"/>
      <c r="H11" s="53"/>
      <c r="I11" s="55">
        <f>SUBTOTAL(9,I10)</f>
        <v>99869</v>
      </c>
      <c r="J11" s="175"/>
      <c r="O11" s="10"/>
      <c r="P11" s="13"/>
    </row>
    <row r="12" spans="1:16">
      <c r="A12" s="42" t="s">
        <v>15</v>
      </c>
      <c r="B12" s="42"/>
      <c r="C12" s="42"/>
      <c r="D12" s="43" t="s">
        <v>33</v>
      </c>
      <c r="E12" s="42"/>
      <c r="F12" s="44"/>
      <c r="G12" s="44"/>
      <c r="H12" s="44"/>
      <c r="I12" s="44"/>
      <c r="J12" s="176"/>
    </row>
    <row r="13" spans="1:16">
      <c r="A13" s="4" t="s">
        <v>2</v>
      </c>
      <c r="B13" s="12" t="s">
        <v>232</v>
      </c>
      <c r="C13" s="12" t="s">
        <v>106</v>
      </c>
      <c r="D13" s="14" t="s">
        <v>225</v>
      </c>
      <c r="E13" s="4" t="s">
        <v>34</v>
      </c>
      <c r="F13" s="97">
        <v>1</v>
      </c>
      <c r="G13" s="5">
        <v>1115617.8700000001</v>
      </c>
      <c r="H13" s="6">
        <f>IFERROR(ROUND((1+J13)*G13,2),0)</f>
        <v>1345881.4</v>
      </c>
      <c r="I13" s="6">
        <f t="shared" ref="I13:I18" si="0">IFERROR(TRUNC(H13*F13,2),0)</f>
        <v>1345881.4</v>
      </c>
      <c r="J13" s="92">
        <v>0.2064</v>
      </c>
      <c r="K13" s="16"/>
      <c r="O13" s="10"/>
      <c r="P13" s="13"/>
    </row>
    <row r="14" spans="1:16">
      <c r="A14" s="4" t="s">
        <v>129</v>
      </c>
      <c r="B14" s="7">
        <v>903802</v>
      </c>
      <c r="C14" s="12" t="s">
        <v>106</v>
      </c>
      <c r="D14" s="14" t="s">
        <v>226</v>
      </c>
      <c r="E14" s="4" t="s">
        <v>118</v>
      </c>
      <c r="F14" s="97">
        <v>10</v>
      </c>
      <c r="G14" s="5">
        <v>16325.45</v>
      </c>
      <c r="H14" s="6">
        <f>IFERROR(ROUND((1+J14)*G14,2),0)</f>
        <v>19695.02</v>
      </c>
      <c r="I14" s="6">
        <f t="shared" si="0"/>
        <v>196950.2</v>
      </c>
      <c r="J14" s="92">
        <v>0.2064</v>
      </c>
      <c r="K14" s="16"/>
      <c r="O14" s="10"/>
      <c r="P14" s="13"/>
    </row>
    <row r="15" spans="1:16">
      <c r="A15" s="4" t="s">
        <v>3</v>
      </c>
      <c r="B15" s="7">
        <v>903810</v>
      </c>
      <c r="C15" s="12" t="s">
        <v>106</v>
      </c>
      <c r="D15" s="14" t="s">
        <v>227</v>
      </c>
      <c r="E15" s="4" t="s">
        <v>118</v>
      </c>
      <c r="F15" s="97">
        <v>1</v>
      </c>
      <c r="G15" s="5">
        <v>212676.4</v>
      </c>
      <c r="H15" s="6">
        <f>IFERROR(ROUND((1+J15)*G15,2),0)</f>
        <v>256572.81</v>
      </c>
      <c r="I15" s="6">
        <f t="shared" si="0"/>
        <v>256572.81</v>
      </c>
      <c r="J15" s="92">
        <v>0.2064</v>
      </c>
      <c r="K15" s="16"/>
      <c r="O15" s="10"/>
      <c r="P15" s="13"/>
    </row>
    <row r="16" spans="1:16">
      <c r="A16" s="4" t="s">
        <v>4</v>
      </c>
      <c r="B16" s="7">
        <v>903808</v>
      </c>
      <c r="C16" s="12" t="s">
        <v>106</v>
      </c>
      <c r="D16" s="8" t="s">
        <v>228</v>
      </c>
      <c r="E16" s="4" t="s">
        <v>118</v>
      </c>
      <c r="F16" s="97">
        <v>1</v>
      </c>
      <c r="G16" s="5">
        <v>127397.3</v>
      </c>
      <c r="H16" s="6">
        <f t="shared" ref="H16:H17" si="1">IFERROR(ROUND((1+J16)*G16,2),0)</f>
        <v>153692.1</v>
      </c>
      <c r="I16" s="6">
        <f t="shared" si="0"/>
        <v>153692.1</v>
      </c>
      <c r="J16" s="92">
        <v>0.2064</v>
      </c>
      <c r="K16" s="16"/>
      <c r="O16" s="10"/>
      <c r="P16" s="13"/>
    </row>
    <row r="17" spans="1:12">
      <c r="A17" s="4" t="s">
        <v>131</v>
      </c>
      <c r="B17" s="12">
        <v>903804</v>
      </c>
      <c r="C17" s="12" t="s">
        <v>106</v>
      </c>
      <c r="D17" s="41" t="s">
        <v>229</v>
      </c>
      <c r="E17" s="4" t="s">
        <v>118</v>
      </c>
      <c r="F17" s="97">
        <v>1</v>
      </c>
      <c r="G17" s="5">
        <v>74142.47</v>
      </c>
      <c r="H17" s="6">
        <f t="shared" si="1"/>
        <v>89445.48</v>
      </c>
      <c r="I17" s="6">
        <f t="shared" si="0"/>
        <v>89445.48</v>
      </c>
      <c r="J17" s="92">
        <v>0.2064</v>
      </c>
      <c r="K17" s="16"/>
    </row>
    <row r="18" spans="1:12">
      <c r="A18" s="4" t="s">
        <v>231</v>
      </c>
      <c r="B18" s="12" t="s">
        <v>86</v>
      </c>
      <c r="C18" s="12" t="s">
        <v>106</v>
      </c>
      <c r="D18" s="41" t="s">
        <v>230</v>
      </c>
      <c r="E18" s="4" t="s">
        <v>37</v>
      </c>
      <c r="F18" s="97">
        <v>823.57</v>
      </c>
      <c r="G18" s="5">
        <v>97.89</v>
      </c>
      <c r="H18" s="6">
        <f t="shared" ref="H18" si="2">IFERROR(ROUND((1+J18)*G18,2),0)</f>
        <v>112.03</v>
      </c>
      <c r="I18" s="6">
        <f t="shared" si="0"/>
        <v>92264.54</v>
      </c>
      <c r="J18" s="92">
        <v>0.1444</v>
      </c>
      <c r="K18" s="16"/>
    </row>
    <row r="19" spans="1:12">
      <c r="A19" s="51"/>
      <c r="B19" s="51"/>
      <c r="C19" s="51"/>
      <c r="D19" s="54" t="s">
        <v>65</v>
      </c>
      <c r="E19" s="51"/>
      <c r="F19" s="103"/>
      <c r="G19" s="52"/>
      <c r="H19" s="53"/>
      <c r="I19" s="55">
        <f>SUBTOTAL(9,I12:I18)</f>
        <v>2134806.5299999998</v>
      </c>
      <c r="J19" s="175"/>
      <c r="L19" s="83"/>
    </row>
    <row r="20" spans="1:12">
      <c r="A20" s="42" t="s">
        <v>20</v>
      </c>
      <c r="B20" s="119"/>
      <c r="C20" s="119"/>
      <c r="D20" s="43" t="s">
        <v>51</v>
      </c>
      <c r="E20" s="119"/>
      <c r="F20" s="121"/>
      <c r="G20" s="122"/>
      <c r="H20" s="122"/>
      <c r="I20" s="122"/>
      <c r="J20" s="173"/>
      <c r="L20" s="83"/>
    </row>
    <row r="21" spans="1:12">
      <c r="A21" s="174" t="s">
        <v>6</v>
      </c>
      <c r="B21" s="4"/>
      <c r="C21" s="12" t="s">
        <v>106</v>
      </c>
      <c r="D21" s="8" t="s">
        <v>51</v>
      </c>
      <c r="E21" s="4" t="s">
        <v>17</v>
      </c>
      <c r="F21" s="97">
        <v>1</v>
      </c>
      <c r="G21" s="5">
        <v>6590380.25</v>
      </c>
      <c r="H21" s="6">
        <f>IFERROR(ROUND((1+J21)*G21,2),0)</f>
        <v>7950634.7300000004</v>
      </c>
      <c r="I21" s="6">
        <f>IFERROR(TRUNC(H21*F21,2),0)</f>
        <v>7950634.7300000004</v>
      </c>
      <c r="J21" s="92">
        <v>0.2064</v>
      </c>
      <c r="L21" s="83"/>
    </row>
    <row r="22" spans="1:12">
      <c r="A22" s="51"/>
      <c r="B22" s="51"/>
      <c r="C22" s="51"/>
      <c r="D22" s="54" t="s">
        <v>64</v>
      </c>
      <c r="E22" s="51"/>
      <c r="F22" s="103"/>
      <c r="G22" s="52"/>
      <c r="H22" s="53"/>
      <c r="I22" s="55">
        <f>SUBTOTAL(9,I20:I21)</f>
        <v>7950634.7300000004</v>
      </c>
      <c r="J22" s="175"/>
    </row>
    <row r="23" spans="1:12">
      <c r="A23" s="42" t="s">
        <v>22</v>
      </c>
      <c r="B23" s="7"/>
      <c r="C23" s="7"/>
      <c r="D23" s="96" t="s">
        <v>70</v>
      </c>
      <c r="E23" s="12"/>
      <c r="F23" s="104"/>
      <c r="G23" s="23"/>
      <c r="H23" s="85"/>
      <c r="I23" s="85"/>
      <c r="J23" s="92"/>
      <c r="L23" s="10"/>
    </row>
    <row r="24" spans="1:12">
      <c r="A24" s="12" t="s">
        <v>7</v>
      </c>
      <c r="B24" s="7">
        <v>5501710</v>
      </c>
      <c r="C24" s="12" t="s">
        <v>106</v>
      </c>
      <c r="D24" s="86" t="s">
        <v>234</v>
      </c>
      <c r="E24" s="12" t="s">
        <v>235</v>
      </c>
      <c r="F24" s="118">
        <v>12962.14</v>
      </c>
      <c r="G24" s="23">
        <v>3.77</v>
      </c>
      <c r="H24" s="6">
        <f t="shared" ref="H24:H39" si="3">IFERROR(ROUND((1+J24)*G24,2),0)</f>
        <v>4.55</v>
      </c>
      <c r="I24" s="6">
        <f t="shared" ref="I24:I39" si="4">IFERROR(TRUNC(H24*F24,2),0)</f>
        <v>58977.73</v>
      </c>
      <c r="J24" s="92">
        <v>0.2064</v>
      </c>
    </row>
    <row r="25" spans="1:12" ht="25.5">
      <c r="A25" s="12" t="s">
        <v>40</v>
      </c>
      <c r="B25" s="7">
        <v>5502161</v>
      </c>
      <c r="C25" s="12" t="s">
        <v>106</v>
      </c>
      <c r="D25" s="86" t="s">
        <v>236</v>
      </c>
      <c r="E25" s="12" t="s">
        <v>235</v>
      </c>
      <c r="F25" s="118">
        <v>1360.24</v>
      </c>
      <c r="G25" s="23">
        <v>5.68</v>
      </c>
      <c r="H25" s="6">
        <f t="shared" si="3"/>
        <v>6.85</v>
      </c>
      <c r="I25" s="6">
        <f t="shared" si="4"/>
        <v>9317.64</v>
      </c>
      <c r="J25" s="92">
        <v>0.2064</v>
      </c>
    </row>
    <row r="26" spans="1:12" ht="25.5">
      <c r="A26" s="12" t="s">
        <v>41</v>
      </c>
      <c r="B26" s="7">
        <v>5502162</v>
      </c>
      <c r="C26" s="12" t="s">
        <v>106</v>
      </c>
      <c r="D26" s="86" t="s">
        <v>237</v>
      </c>
      <c r="E26" s="12" t="s">
        <v>235</v>
      </c>
      <c r="F26" s="118">
        <v>1270.42</v>
      </c>
      <c r="G26" s="23">
        <v>6.43</v>
      </c>
      <c r="H26" s="6">
        <f t="shared" si="3"/>
        <v>7.76</v>
      </c>
      <c r="I26" s="6">
        <f t="shared" si="4"/>
        <v>9858.4500000000007</v>
      </c>
      <c r="J26" s="92">
        <v>0.2064</v>
      </c>
    </row>
    <row r="27" spans="1:12" ht="25.5">
      <c r="A27" s="12" t="s">
        <v>42</v>
      </c>
      <c r="B27" s="7">
        <v>5502163</v>
      </c>
      <c r="C27" s="12" t="s">
        <v>106</v>
      </c>
      <c r="D27" s="86" t="s">
        <v>238</v>
      </c>
      <c r="E27" s="12" t="s">
        <v>235</v>
      </c>
      <c r="F27" s="118">
        <v>102.55</v>
      </c>
      <c r="G27" s="23">
        <v>6.62</v>
      </c>
      <c r="H27" s="6">
        <f t="shared" si="3"/>
        <v>7.99</v>
      </c>
      <c r="I27" s="6">
        <f t="shared" si="4"/>
        <v>819.37</v>
      </c>
      <c r="J27" s="92">
        <v>0.2064</v>
      </c>
    </row>
    <row r="28" spans="1:12" ht="25.5">
      <c r="A28" s="12" t="s">
        <v>43</v>
      </c>
      <c r="B28" s="7">
        <v>5502164</v>
      </c>
      <c r="C28" s="12" t="s">
        <v>106</v>
      </c>
      <c r="D28" s="86" t="s">
        <v>239</v>
      </c>
      <c r="E28" s="12" t="s">
        <v>235</v>
      </c>
      <c r="F28" s="118">
        <v>2641.26</v>
      </c>
      <c r="G28" s="23">
        <v>6.81</v>
      </c>
      <c r="H28" s="6">
        <f t="shared" si="3"/>
        <v>8.2200000000000006</v>
      </c>
      <c r="I28" s="6">
        <f t="shared" si="4"/>
        <v>21711.15</v>
      </c>
      <c r="J28" s="92">
        <v>0.2064</v>
      </c>
    </row>
    <row r="29" spans="1:12" ht="25.5">
      <c r="A29" s="12" t="s">
        <v>44</v>
      </c>
      <c r="B29" s="7">
        <v>5502165</v>
      </c>
      <c r="C29" s="12" t="s">
        <v>106</v>
      </c>
      <c r="D29" s="86" t="s">
        <v>240</v>
      </c>
      <c r="E29" s="12" t="s">
        <v>235</v>
      </c>
      <c r="F29" s="118">
        <v>567.94000000000005</v>
      </c>
      <c r="G29" s="23">
        <v>7</v>
      </c>
      <c r="H29" s="6">
        <f t="shared" si="3"/>
        <v>8.44</v>
      </c>
      <c r="I29" s="6">
        <f t="shared" si="4"/>
        <v>4793.41</v>
      </c>
      <c r="J29" s="92">
        <v>0.2064</v>
      </c>
    </row>
    <row r="30" spans="1:12" ht="25.5">
      <c r="A30" s="12" t="s">
        <v>92</v>
      </c>
      <c r="B30" s="7">
        <v>5502166</v>
      </c>
      <c r="C30" s="12" t="s">
        <v>106</v>
      </c>
      <c r="D30" s="86" t="s">
        <v>241</v>
      </c>
      <c r="E30" s="12" t="s">
        <v>235</v>
      </c>
      <c r="F30" s="118">
        <v>3133.26</v>
      </c>
      <c r="G30" s="23">
        <v>7.65</v>
      </c>
      <c r="H30" s="6">
        <f t="shared" si="3"/>
        <v>9.23</v>
      </c>
      <c r="I30" s="6">
        <f t="shared" si="4"/>
        <v>28919.98</v>
      </c>
      <c r="J30" s="92">
        <v>0.2064</v>
      </c>
    </row>
    <row r="31" spans="1:12" ht="25.5">
      <c r="A31" s="12" t="s">
        <v>98</v>
      </c>
      <c r="B31" s="12">
        <v>5502167</v>
      </c>
      <c r="C31" s="12" t="s">
        <v>106</v>
      </c>
      <c r="D31" s="8" t="s">
        <v>242</v>
      </c>
      <c r="E31" s="4" t="s">
        <v>235</v>
      </c>
      <c r="F31" s="97">
        <v>9.74</v>
      </c>
      <c r="G31" s="5">
        <v>7.79</v>
      </c>
      <c r="H31" s="6">
        <f t="shared" si="3"/>
        <v>9.4</v>
      </c>
      <c r="I31" s="6">
        <f t="shared" si="4"/>
        <v>91.55</v>
      </c>
      <c r="J31" s="92">
        <v>0.2064</v>
      </c>
    </row>
    <row r="32" spans="1:12" ht="25.5">
      <c r="A32" s="12" t="s">
        <v>109</v>
      </c>
      <c r="B32" s="12">
        <v>5502168</v>
      </c>
      <c r="C32" s="12" t="s">
        <v>106</v>
      </c>
      <c r="D32" s="8" t="s">
        <v>243</v>
      </c>
      <c r="E32" s="4" t="s">
        <v>235</v>
      </c>
      <c r="F32" s="97">
        <v>15.59</v>
      </c>
      <c r="G32" s="5">
        <v>7.93</v>
      </c>
      <c r="H32" s="6">
        <f t="shared" si="3"/>
        <v>9.57</v>
      </c>
      <c r="I32" s="6">
        <f t="shared" si="4"/>
        <v>149.19</v>
      </c>
      <c r="J32" s="92">
        <v>0.2064</v>
      </c>
    </row>
    <row r="33" spans="1:13" ht="25.5">
      <c r="A33" s="12" t="s">
        <v>110</v>
      </c>
      <c r="B33" s="12">
        <v>5502169</v>
      </c>
      <c r="C33" s="12" t="s">
        <v>106</v>
      </c>
      <c r="D33" s="8" t="s">
        <v>244</v>
      </c>
      <c r="E33" s="4" t="s">
        <v>235</v>
      </c>
      <c r="F33" s="97">
        <v>160.66999999999999</v>
      </c>
      <c r="G33" s="5">
        <v>8.1199999999999992</v>
      </c>
      <c r="H33" s="6">
        <f t="shared" si="3"/>
        <v>9.8000000000000007</v>
      </c>
      <c r="I33" s="6">
        <f t="shared" si="4"/>
        <v>1574.56</v>
      </c>
      <c r="J33" s="92">
        <v>0.2064</v>
      </c>
    </row>
    <row r="34" spans="1:13" ht="25.5">
      <c r="A34" s="12" t="s">
        <v>111</v>
      </c>
      <c r="B34" s="12">
        <v>5502170</v>
      </c>
      <c r="C34" s="12" t="s">
        <v>106</v>
      </c>
      <c r="D34" s="8" t="s">
        <v>245</v>
      </c>
      <c r="E34" s="4" t="s">
        <v>235</v>
      </c>
      <c r="F34" s="97">
        <v>1107.22</v>
      </c>
      <c r="G34" s="5">
        <v>8.26</v>
      </c>
      <c r="H34" s="6">
        <f t="shared" si="3"/>
        <v>9.9600000000000009</v>
      </c>
      <c r="I34" s="6">
        <f t="shared" si="4"/>
        <v>11027.91</v>
      </c>
      <c r="J34" s="92">
        <v>0.2064</v>
      </c>
    </row>
    <row r="35" spans="1:13">
      <c r="A35" s="12" t="s">
        <v>112</v>
      </c>
      <c r="B35" s="12" t="s">
        <v>253</v>
      </c>
      <c r="C35" s="12" t="s">
        <v>106</v>
      </c>
      <c r="D35" s="8" t="s">
        <v>246</v>
      </c>
      <c r="E35" s="4" t="s">
        <v>235</v>
      </c>
      <c r="F35" s="97">
        <v>66100.63</v>
      </c>
      <c r="G35" s="5">
        <v>74.52</v>
      </c>
      <c r="H35" s="6">
        <f t="shared" si="3"/>
        <v>89.9</v>
      </c>
      <c r="I35" s="6">
        <f t="shared" si="4"/>
        <v>5942446.6299999999</v>
      </c>
      <c r="J35" s="92">
        <v>0.2064</v>
      </c>
      <c r="L35" s="83">
        <v>130099.26</v>
      </c>
      <c r="M35" s="6">
        <v>11695923.470000001</v>
      </c>
    </row>
    <row r="36" spans="1:13">
      <c r="A36" s="12" t="s">
        <v>113</v>
      </c>
      <c r="B36" s="12">
        <v>5503041</v>
      </c>
      <c r="C36" s="12" t="s">
        <v>106</v>
      </c>
      <c r="D36" s="8" t="s">
        <v>247</v>
      </c>
      <c r="E36" s="4" t="s">
        <v>235</v>
      </c>
      <c r="F36" s="97">
        <v>21444.06</v>
      </c>
      <c r="G36" s="5">
        <v>6.65</v>
      </c>
      <c r="H36" s="6">
        <f t="shared" si="3"/>
        <v>8.02</v>
      </c>
      <c r="I36" s="6">
        <f t="shared" si="4"/>
        <v>171981.36</v>
      </c>
      <c r="J36" s="92">
        <v>0.2064</v>
      </c>
    </row>
    <row r="37" spans="1:13">
      <c r="A37" s="12" t="s">
        <v>114</v>
      </c>
      <c r="B37" s="12">
        <v>5501700</v>
      </c>
      <c r="C37" s="12" t="s">
        <v>106</v>
      </c>
      <c r="D37" s="8" t="s">
        <v>248</v>
      </c>
      <c r="E37" s="4" t="s">
        <v>249</v>
      </c>
      <c r="F37" s="97">
        <v>16.68</v>
      </c>
      <c r="G37" s="5">
        <v>0.72</v>
      </c>
      <c r="H37" s="6">
        <f t="shared" si="3"/>
        <v>0.87</v>
      </c>
      <c r="I37" s="6">
        <f t="shared" si="4"/>
        <v>14.51</v>
      </c>
      <c r="J37" s="92">
        <v>0.2064</v>
      </c>
    </row>
    <row r="38" spans="1:13">
      <c r="A38" s="12" t="s">
        <v>115</v>
      </c>
      <c r="B38" s="12">
        <v>5501701</v>
      </c>
      <c r="C38" s="12" t="s">
        <v>106</v>
      </c>
      <c r="D38" s="8" t="s">
        <v>250</v>
      </c>
      <c r="E38" s="4" t="s">
        <v>118</v>
      </c>
      <c r="F38" s="97">
        <v>8</v>
      </c>
      <c r="G38" s="5">
        <v>53.47</v>
      </c>
      <c r="H38" s="6">
        <f t="shared" si="3"/>
        <v>64.510000000000005</v>
      </c>
      <c r="I38" s="6">
        <f>IFERROR(TRUNC(H38*F38,2),0)</f>
        <v>516.08000000000004</v>
      </c>
      <c r="J38" s="92">
        <v>0.2064</v>
      </c>
    </row>
    <row r="39" spans="1:13">
      <c r="A39" s="12" t="s">
        <v>116</v>
      </c>
      <c r="B39" s="12">
        <v>5501702</v>
      </c>
      <c r="C39" s="12" t="s">
        <v>106</v>
      </c>
      <c r="D39" s="8" t="s">
        <v>251</v>
      </c>
      <c r="E39" s="4" t="s">
        <v>118</v>
      </c>
      <c r="F39" s="97">
        <v>10</v>
      </c>
      <c r="G39" s="5">
        <v>133.66999999999999</v>
      </c>
      <c r="H39" s="6">
        <f t="shared" si="3"/>
        <v>161.26</v>
      </c>
      <c r="I39" s="6">
        <f t="shared" si="4"/>
        <v>1612.6</v>
      </c>
      <c r="J39" s="92">
        <v>0.2064</v>
      </c>
    </row>
    <row r="40" spans="1:13">
      <c r="A40" s="12" t="s">
        <v>233</v>
      </c>
      <c r="B40" s="12" t="s">
        <v>124</v>
      </c>
      <c r="C40" s="12" t="s">
        <v>106</v>
      </c>
      <c r="D40" s="8" t="s">
        <v>252</v>
      </c>
      <c r="E40" s="4" t="s">
        <v>37</v>
      </c>
      <c r="F40" s="97">
        <v>20787</v>
      </c>
      <c r="G40" s="5">
        <v>77.28</v>
      </c>
      <c r="H40" s="6">
        <f t="shared" ref="H40" si="5">IFERROR(ROUND((1+J40)*G40,2),0)</f>
        <v>88.44</v>
      </c>
      <c r="I40" s="6">
        <f>IFERROR(TRUNC(H40*F40,2),0)</f>
        <v>1838402.28</v>
      </c>
      <c r="J40" s="92">
        <v>0.1444</v>
      </c>
      <c r="L40" s="83">
        <v>14750642.279999999</v>
      </c>
      <c r="M40" s="10"/>
    </row>
    <row r="41" spans="1:13">
      <c r="A41" s="51"/>
      <c r="B41" s="51"/>
      <c r="C41" s="51"/>
      <c r="D41" s="54" t="s">
        <v>63</v>
      </c>
      <c r="E41" s="51"/>
      <c r="F41" s="103"/>
      <c r="G41" s="52"/>
      <c r="H41" s="53"/>
      <c r="I41" s="55">
        <f>SUBTOTAL(9,I23:I40)</f>
        <v>8102214.4000000004</v>
      </c>
      <c r="J41" s="175"/>
    </row>
    <row r="42" spans="1:13">
      <c r="A42" s="42" t="s">
        <v>23</v>
      </c>
      <c r="B42" s="42"/>
      <c r="C42" s="42"/>
      <c r="D42" s="43" t="s">
        <v>254</v>
      </c>
      <c r="E42" s="12"/>
      <c r="F42" s="104"/>
      <c r="G42" s="23"/>
      <c r="H42" s="85"/>
      <c r="I42" s="85"/>
      <c r="J42" s="92"/>
    </row>
    <row r="43" spans="1:13">
      <c r="A43" s="4" t="s">
        <v>8</v>
      </c>
      <c r="B43" s="42"/>
      <c r="C43" s="42"/>
      <c r="D43" s="43" t="s">
        <v>255</v>
      </c>
      <c r="E43" s="12"/>
      <c r="F43" s="104"/>
      <c r="G43" s="23" t="s">
        <v>117</v>
      </c>
      <c r="H43" s="85"/>
      <c r="I43" s="85"/>
      <c r="J43" s="92"/>
    </row>
    <row r="44" spans="1:13">
      <c r="A44" s="4" t="s">
        <v>270</v>
      </c>
      <c r="B44" s="7">
        <v>1600989</v>
      </c>
      <c r="C44" s="12" t="s">
        <v>106</v>
      </c>
      <c r="D44" s="14" t="s">
        <v>256</v>
      </c>
      <c r="E44" s="4" t="s">
        <v>235</v>
      </c>
      <c r="F44" s="97">
        <v>476.39</v>
      </c>
      <c r="G44" s="5">
        <v>574.20000000000005</v>
      </c>
      <c r="H44" s="85">
        <f>IFERROR(ROUND((1+J44)*G44,2),0)</f>
        <v>692.71</v>
      </c>
      <c r="I44" s="85">
        <f>IFERROR(TRUNC(H44*F44,2),0)</f>
        <v>330000.11</v>
      </c>
      <c r="J44" s="92">
        <v>0.2064</v>
      </c>
    </row>
    <row r="45" spans="1:13">
      <c r="A45" s="4" t="s">
        <v>271</v>
      </c>
      <c r="B45" s="7" t="s">
        <v>86</v>
      </c>
      <c r="C45" s="12" t="s">
        <v>106</v>
      </c>
      <c r="D45" s="14" t="s">
        <v>230</v>
      </c>
      <c r="E45" s="4" t="s">
        <v>37</v>
      </c>
      <c r="F45" s="97">
        <v>1143.3399999999999</v>
      </c>
      <c r="G45" s="5">
        <v>97.89</v>
      </c>
      <c r="H45" s="85">
        <f>IFERROR(ROUND((1+J45)*G45,2),0)</f>
        <v>112.03</v>
      </c>
      <c r="I45" s="85">
        <f>IFERROR(TRUNC(H45*F45,2),0)</f>
        <v>128088.38</v>
      </c>
      <c r="J45" s="92">
        <v>0.1444</v>
      </c>
    </row>
    <row r="46" spans="1:13">
      <c r="A46" s="4" t="s">
        <v>9</v>
      </c>
      <c r="B46" s="7"/>
      <c r="C46" s="12"/>
      <c r="D46" s="144" t="s">
        <v>257</v>
      </c>
      <c r="E46" s="4"/>
      <c r="F46" s="97"/>
      <c r="G46" s="5" t="s">
        <v>117</v>
      </c>
      <c r="H46" s="85"/>
      <c r="I46" s="85"/>
      <c r="J46" s="92"/>
    </row>
    <row r="47" spans="1:13">
      <c r="A47" s="4" t="s">
        <v>272</v>
      </c>
      <c r="B47" s="7">
        <v>2003377</v>
      </c>
      <c r="C47" s="12" t="s">
        <v>106</v>
      </c>
      <c r="D47" s="14" t="s">
        <v>258</v>
      </c>
      <c r="E47" s="4" t="s">
        <v>259</v>
      </c>
      <c r="F47" s="6">
        <v>13471.8</v>
      </c>
      <c r="G47" s="5">
        <v>58.61</v>
      </c>
      <c r="H47" s="85">
        <f t="shared" ref="H47:H87" si="6">IFERROR(ROUND((1+J47)*G47,2),0)</f>
        <v>70.709999999999994</v>
      </c>
      <c r="I47" s="85">
        <f t="shared" ref="I47:I53" si="7">IFERROR(TRUNC(H47*F47,2),0)</f>
        <v>952590.97</v>
      </c>
      <c r="J47" s="92">
        <v>0.2064</v>
      </c>
    </row>
    <row r="48" spans="1:13">
      <c r="A48" s="4" t="s">
        <v>273</v>
      </c>
      <c r="B48" s="40">
        <v>2003257</v>
      </c>
      <c r="C48" s="12" t="s">
        <v>106</v>
      </c>
      <c r="D48" s="41" t="s">
        <v>260</v>
      </c>
      <c r="E48" s="73" t="s">
        <v>259</v>
      </c>
      <c r="F48" s="105">
        <v>12960</v>
      </c>
      <c r="G48" s="39">
        <v>54.44</v>
      </c>
      <c r="H48" s="85">
        <f t="shared" si="6"/>
        <v>65.680000000000007</v>
      </c>
      <c r="I48" s="85">
        <f t="shared" si="7"/>
        <v>851212.80000000005</v>
      </c>
      <c r="J48" s="92">
        <v>0.2064</v>
      </c>
    </row>
    <row r="49" spans="1:10">
      <c r="A49" s="4" t="s">
        <v>274</v>
      </c>
      <c r="B49" s="40">
        <v>2003099</v>
      </c>
      <c r="C49" s="12" t="s">
        <v>106</v>
      </c>
      <c r="D49" s="41" t="s">
        <v>261</v>
      </c>
      <c r="E49" s="73" t="s">
        <v>259</v>
      </c>
      <c r="F49" s="105">
        <v>445</v>
      </c>
      <c r="G49" s="39">
        <v>1180.6099999999999</v>
      </c>
      <c r="H49" s="85">
        <f t="shared" si="6"/>
        <v>1424.29</v>
      </c>
      <c r="I49" s="85">
        <f t="shared" si="7"/>
        <v>633809.05000000005</v>
      </c>
      <c r="J49" s="92">
        <v>0.2064</v>
      </c>
    </row>
    <row r="50" spans="1:10" ht="25.5">
      <c r="A50" s="180" t="s">
        <v>275</v>
      </c>
      <c r="B50" s="193">
        <v>2003315</v>
      </c>
      <c r="C50" s="181" t="s">
        <v>106</v>
      </c>
      <c r="D50" s="194" t="s">
        <v>262</v>
      </c>
      <c r="E50" s="180" t="s">
        <v>259</v>
      </c>
      <c r="F50" s="195">
        <v>2780</v>
      </c>
      <c r="G50" s="196">
        <v>94.76</v>
      </c>
      <c r="H50" s="184">
        <f t="shared" si="6"/>
        <v>114.32</v>
      </c>
      <c r="I50" s="184">
        <f t="shared" si="7"/>
        <v>317809.59999999998</v>
      </c>
      <c r="J50" s="99">
        <v>0.2064</v>
      </c>
    </row>
    <row r="51" spans="1:10" ht="25.5">
      <c r="A51" s="185" t="s">
        <v>276</v>
      </c>
      <c r="B51" s="186">
        <v>2003309</v>
      </c>
      <c r="C51" s="187" t="s">
        <v>106</v>
      </c>
      <c r="D51" s="188" t="s">
        <v>263</v>
      </c>
      <c r="E51" s="189" t="s">
        <v>259</v>
      </c>
      <c r="F51" s="190">
        <v>9100</v>
      </c>
      <c r="G51" s="191">
        <v>94.76</v>
      </c>
      <c r="H51" s="192">
        <f t="shared" si="6"/>
        <v>114.32</v>
      </c>
      <c r="I51" s="192">
        <f t="shared" si="7"/>
        <v>1040312</v>
      </c>
      <c r="J51" s="101">
        <v>0.2064</v>
      </c>
    </row>
    <row r="52" spans="1:10">
      <c r="A52" s="4" t="s">
        <v>277</v>
      </c>
      <c r="B52" s="40">
        <v>2003109</v>
      </c>
      <c r="C52" s="12" t="s">
        <v>106</v>
      </c>
      <c r="D52" s="41" t="s">
        <v>264</v>
      </c>
      <c r="E52" s="73" t="s">
        <v>118</v>
      </c>
      <c r="F52" s="105">
        <v>71</v>
      </c>
      <c r="G52" s="5">
        <v>195.21</v>
      </c>
      <c r="H52" s="85">
        <f t="shared" si="6"/>
        <v>235.5</v>
      </c>
      <c r="I52" s="85">
        <f t="shared" si="7"/>
        <v>16720.5</v>
      </c>
      <c r="J52" s="92">
        <v>0.2064</v>
      </c>
    </row>
    <row r="53" spans="1:10">
      <c r="A53" s="4" t="s">
        <v>278</v>
      </c>
      <c r="B53" s="40">
        <v>2003121</v>
      </c>
      <c r="C53" s="12" t="s">
        <v>106</v>
      </c>
      <c r="D53" s="41" t="s">
        <v>265</v>
      </c>
      <c r="E53" s="73" t="s">
        <v>118</v>
      </c>
      <c r="F53" s="105">
        <v>27</v>
      </c>
      <c r="G53" s="5">
        <v>282.55</v>
      </c>
      <c r="H53" s="85">
        <f t="shared" si="6"/>
        <v>340.87</v>
      </c>
      <c r="I53" s="85">
        <f t="shared" si="7"/>
        <v>9203.49</v>
      </c>
      <c r="J53" s="92">
        <v>0.2064</v>
      </c>
    </row>
    <row r="54" spans="1:10">
      <c r="A54" s="4" t="s">
        <v>279</v>
      </c>
      <c r="B54" s="40">
        <v>2003393</v>
      </c>
      <c r="C54" s="12" t="s">
        <v>106</v>
      </c>
      <c r="D54" s="41" t="s">
        <v>266</v>
      </c>
      <c r="E54" s="73" t="s">
        <v>259</v>
      </c>
      <c r="F54" s="105">
        <v>434.82</v>
      </c>
      <c r="G54" s="5">
        <v>363.91</v>
      </c>
      <c r="H54" s="85">
        <f t="shared" si="6"/>
        <v>439.02</v>
      </c>
      <c r="I54" s="85">
        <f>IFERROR(ROUND(H54*F54,2),0)</f>
        <v>190894.68</v>
      </c>
      <c r="J54" s="92">
        <v>0.2064</v>
      </c>
    </row>
    <row r="55" spans="1:10">
      <c r="A55" s="4" t="s">
        <v>280</v>
      </c>
      <c r="B55" s="40">
        <v>2003233</v>
      </c>
      <c r="C55" s="12" t="s">
        <v>106</v>
      </c>
      <c r="D55" s="41" t="s">
        <v>267</v>
      </c>
      <c r="E55" s="73" t="s">
        <v>118</v>
      </c>
      <c r="F55" s="105">
        <v>59</v>
      </c>
      <c r="G55" s="5">
        <v>1035.46</v>
      </c>
      <c r="H55" s="85">
        <f t="shared" si="6"/>
        <v>1249.18</v>
      </c>
      <c r="I55" s="85">
        <f>IFERROR(ROUND(H55*F55,2),0)</f>
        <v>73701.62</v>
      </c>
      <c r="J55" s="92">
        <v>0.2064</v>
      </c>
    </row>
    <row r="56" spans="1:10">
      <c r="A56" s="4" t="s">
        <v>281</v>
      </c>
      <c r="B56" s="40">
        <v>2003237</v>
      </c>
      <c r="C56" s="12" t="s">
        <v>106</v>
      </c>
      <c r="D56" s="41" t="s">
        <v>268</v>
      </c>
      <c r="E56" s="73" t="s">
        <v>118</v>
      </c>
      <c r="F56" s="105">
        <v>83</v>
      </c>
      <c r="G56" s="5">
        <v>792.13</v>
      </c>
      <c r="H56" s="85">
        <f t="shared" si="6"/>
        <v>955.63</v>
      </c>
      <c r="I56" s="85">
        <f>IFERROR(ROUND(H56*F56,2),0)</f>
        <v>79317.289999999994</v>
      </c>
      <c r="J56" s="92">
        <v>0.2064</v>
      </c>
    </row>
    <row r="57" spans="1:10">
      <c r="A57" s="4" t="s">
        <v>282</v>
      </c>
      <c r="B57" s="40">
        <v>2003175</v>
      </c>
      <c r="C57" s="12" t="s">
        <v>106</v>
      </c>
      <c r="D57" s="41" t="s">
        <v>269</v>
      </c>
      <c r="E57" s="73" t="s">
        <v>118</v>
      </c>
      <c r="F57" s="105">
        <v>99</v>
      </c>
      <c r="G57" s="5">
        <v>673.96</v>
      </c>
      <c r="H57" s="85">
        <f t="shared" si="6"/>
        <v>813.07</v>
      </c>
      <c r="I57" s="85">
        <f>IFERROR(ROUND(H57*F57,2),0)</f>
        <v>80493.929999999993</v>
      </c>
      <c r="J57" s="92">
        <v>0.2064</v>
      </c>
    </row>
    <row r="58" spans="1:10">
      <c r="A58" s="4" t="s">
        <v>179</v>
      </c>
      <c r="B58" s="40"/>
      <c r="C58" s="12"/>
      <c r="D58" s="143" t="s">
        <v>283</v>
      </c>
      <c r="E58" s="73"/>
      <c r="F58" s="105"/>
      <c r="G58" s="5"/>
      <c r="H58" s="85"/>
      <c r="I58" s="85"/>
      <c r="J58" s="92"/>
    </row>
    <row r="59" spans="1:10">
      <c r="A59" s="4" t="s">
        <v>284</v>
      </c>
      <c r="B59" s="40">
        <v>2003611</v>
      </c>
      <c r="C59" s="12" t="s">
        <v>106</v>
      </c>
      <c r="D59" s="41" t="s">
        <v>285</v>
      </c>
      <c r="E59" s="73" t="s">
        <v>259</v>
      </c>
      <c r="F59" s="105">
        <v>83506</v>
      </c>
      <c r="G59" s="5">
        <v>62.87</v>
      </c>
      <c r="H59" s="85">
        <f t="shared" si="6"/>
        <v>75.849999999999994</v>
      </c>
      <c r="I59" s="85">
        <f>IFERROR(ROUND(H59*F59,2),0)</f>
        <v>6333930.0999999996</v>
      </c>
      <c r="J59" s="92">
        <v>0.2064</v>
      </c>
    </row>
    <row r="60" spans="1:10">
      <c r="A60" s="4" t="s">
        <v>290</v>
      </c>
      <c r="B60" s="40">
        <v>2003613</v>
      </c>
      <c r="C60" s="12" t="s">
        <v>106</v>
      </c>
      <c r="D60" s="41" t="s">
        <v>286</v>
      </c>
      <c r="E60" s="73" t="s">
        <v>118</v>
      </c>
      <c r="F60" s="105">
        <v>2038</v>
      </c>
      <c r="G60" s="5">
        <v>155.03</v>
      </c>
      <c r="H60" s="85">
        <f t="shared" si="6"/>
        <v>187.03</v>
      </c>
      <c r="I60" s="85">
        <f>IFERROR(ROUND(H60*F60,2),0)</f>
        <v>381167.14</v>
      </c>
      <c r="J60" s="92">
        <v>0.2064</v>
      </c>
    </row>
    <row r="61" spans="1:10">
      <c r="A61" s="4" t="s">
        <v>291</v>
      </c>
      <c r="B61" s="40" t="s">
        <v>83</v>
      </c>
      <c r="C61" s="12" t="s">
        <v>106</v>
      </c>
      <c r="D61" s="41" t="s">
        <v>287</v>
      </c>
      <c r="E61" s="73" t="s">
        <v>259</v>
      </c>
      <c r="F61" s="105">
        <v>9958.49</v>
      </c>
      <c r="G61" s="5">
        <v>183.07</v>
      </c>
      <c r="H61" s="85">
        <f t="shared" si="6"/>
        <v>220.86</v>
      </c>
      <c r="I61" s="85">
        <f>IFERROR(ROUND(H61*F61,2),0)</f>
        <v>2199432.1</v>
      </c>
      <c r="J61" s="92">
        <v>0.2064</v>
      </c>
    </row>
    <row r="62" spans="1:10">
      <c r="A62" s="4" t="s">
        <v>292</v>
      </c>
      <c r="B62" s="40">
        <v>2003921</v>
      </c>
      <c r="C62" s="12" t="s">
        <v>106</v>
      </c>
      <c r="D62" s="41" t="s">
        <v>288</v>
      </c>
      <c r="E62" s="73" t="s">
        <v>118</v>
      </c>
      <c r="F62" s="105">
        <v>50</v>
      </c>
      <c r="G62" s="5">
        <v>269.20999999999998</v>
      </c>
      <c r="H62" s="85">
        <f t="shared" si="6"/>
        <v>324.77</v>
      </c>
      <c r="I62" s="85">
        <f>IFERROR(ROUND(H62*F62,2),0)</f>
        <v>16238.5</v>
      </c>
      <c r="J62" s="92">
        <v>0.2064</v>
      </c>
    </row>
    <row r="63" spans="1:10">
      <c r="A63" s="4" t="s">
        <v>293</v>
      </c>
      <c r="B63" s="40">
        <v>2003591</v>
      </c>
      <c r="C63" s="12" t="s">
        <v>106</v>
      </c>
      <c r="D63" s="41" t="s">
        <v>289</v>
      </c>
      <c r="E63" s="73" t="s">
        <v>259</v>
      </c>
      <c r="F63" s="105">
        <v>1000</v>
      </c>
      <c r="G63" s="5">
        <v>141.68</v>
      </c>
      <c r="H63" s="85">
        <f t="shared" si="6"/>
        <v>170.92</v>
      </c>
      <c r="I63" s="85">
        <f>IFERROR(ROUND(H63*F63,2),0)</f>
        <v>170920</v>
      </c>
      <c r="J63" s="92">
        <v>0.2064</v>
      </c>
    </row>
    <row r="64" spans="1:10">
      <c r="A64" s="51"/>
      <c r="B64" s="51"/>
      <c r="C64" s="51"/>
      <c r="D64" s="54" t="s">
        <v>62</v>
      </c>
      <c r="E64" s="51"/>
      <c r="F64" s="103"/>
      <c r="G64" s="52"/>
      <c r="H64" s="53"/>
      <c r="I64" s="55">
        <f>SUBTOTAL(9,I42:I63)</f>
        <v>13805842.26</v>
      </c>
      <c r="J64" s="175"/>
    </row>
    <row r="65" spans="1:10">
      <c r="A65" s="177" t="s">
        <v>24</v>
      </c>
      <c r="B65" s="40"/>
      <c r="C65" s="12"/>
      <c r="D65" s="143" t="s">
        <v>294</v>
      </c>
      <c r="E65" s="73"/>
      <c r="F65" s="105"/>
      <c r="G65" s="5" t="s">
        <v>117</v>
      </c>
      <c r="H65" s="85"/>
      <c r="I65" s="85"/>
      <c r="J65" s="92"/>
    </row>
    <row r="66" spans="1:10">
      <c r="A66" s="178" t="s">
        <v>38</v>
      </c>
      <c r="B66" s="40"/>
      <c r="C66" s="12"/>
      <c r="D66" s="143" t="s">
        <v>295</v>
      </c>
      <c r="E66" s="73"/>
      <c r="F66" s="105"/>
      <c r="G66" s="5" t="s">
        <v>117</v>
      </c>
      <c r="H66" s="85"/>
      <c r="I66" s="85"/>
      <c r="J66" s="92"/>
    </row>
    <row r="67" spans="1:10">
      <c r="A67" s="178" t="s">
        <v>180</v>
      </c>
      <c r="B67" s="40">
        <v>4915712</v>
      </c>
      <c r="C67" s="12" t="s">
        <v>106</v>
      </c>
      <c r="D67" s="41" t="s">
        <v>296</v>
      </c>
      <c r="E67" s="73" t="s">
        <v>235</v>
      </c>
      <c r="F67" s="105">
        <v>1437.21</v>
      </c>
      <c r="G67" s="5">
        <v>23.67</v>
      </c>
      <c r="H67" s="85">
        <f t="shared" si="6"/>
        <v>28.56</v>
      </c>
      <c r="I67" s="85">
        <f t="shared" ref="I67:I87" si="8">IFERROR(ROUND(H67*F67,2),0)</f>
        <v>41046.720000000001</v>
      </c>
      <c r="J67" s="92">
        <v>0.2064</v>
      </c>
    </row>
    <row r="68" spans="1:10">
      <c r="A68" s="178" t="s">
        <v>181</v>
      </c>
      <c r="B68" s="40">
        <v>4915713</v>
      </c>
      <c r="C68" s="12" t="s">
        <v>106</v>
      </c>
      <c r="D68" s="41" t="s">
        <v>297</v>
      </c>
      <c r="E68" s="73" t="s">
        <v>235</v>
      </c>
      <c r="F68" s="105">
        <v>602.97</v>
      </c>
      <c r="G68" s="5">
        <v>71.02</v>
      </c>
      <c r="H68" s="85">
        <f t="shared" si="6"/>
        <v>85.68</v>
      </c>
      <c r="I68" s="85">
        <f t="shared" si="8"/>
        <v>51662.47</v>
      </c>
      <c r="J68" s="92">
        <v>0.2064</v>
      </c>
    </row>
    <row r="69" spans="1:10">
      <c r="A69" s="178" t="s">
        <v>182</v>
      </c>
      <c r="B69" s="40">
        <v>1600436</v>
      </c>
      <c r="C69" s="12" t="s">
        <v>106</v>
      </c>
      <c r="D69" s="41" t="s">
        <v>298</v>
      </c>
      <c r="E69" s="73" t="s">
        <v>235</v>
      </c>
      <c r="F69" s="105">
        <v>149.35</v>
      </c>
      <c r="G69" s="5">
        <v>559.54999999999995</v>
      </c>
      <c r="H69" s="85">
        <f t="shared" si="6"/>
        <v>675.04</v>
      </c>
      <c r="I69" s="85">
        <f t="shared" si="8"/>
        <v>100817.22</v>
      </c>
      <c r="J69" s="92">
        <v>0.2064</v>
      </c>
    </row>
    <row r="70" spans="1:10">
      <c r="A70" s="178" t="s">
        <v>183</v>
      </c>
      <c r="B70" s="40" t="s">
        <v>85</v>
      </c>
      <c r="C70" s="12" t="s">
        <v>106</v>
      </c>
      <c r="D70" s="41" t="s">
        <v>299</v>
      </c>
      <c r="E70" s="73" t="s">
        <v>259</v>
      </c>
      <c r="F70" s="105">
        <v>45</v>
      </c>
      <c r="G70" s="5">
        <v>66.11</v>
      </c>
      <c r="H70" s="85">
        <f t="shared" si="6"/>
        <v>79.760000000000005</v>
      </c>
      <c r="I70" s="85">
        <f t="shared" si="8"/>
        <v>3589.2</v>
      </c>
      <c r="J70" s="92">
        <v>0.2064</v>
      </c>
    </row>
    <row r="71" spans="1:10">
      <c r="A71" s="178" t="s">
        <v>184</v>
      </c>
      <c r="B71" s="40" t="s">
        <v>86</v>
      </c>
      <c r="C71" s="12" t="s">
        <v>106</v>
      </c>
      <c r="D71" s="41" t="s">
        <v>230</v>
      </c>
      <c r="E71" s="73" t="s">
        <v>37</v>
      </c>
      <c r="F71" s="105">
        <v>386.8</v>
      </c>
      <c r="G71" s="5">
        <v>97.89</v>
      </c>
      <c r="H71" s="85">
        <f t="shared" si="6"/>
        <v>112.03</v>
      </c>
      <c r="I71" s="85">
        <f t="shared" si="8"/>
        <v>43333.2</v>
      </c>
      <c r="J71" s="92">
        <v>0.1444</v>
      </c>
    </row>
    <row r="72" spans="1:10">
      <c r="A72" s="178" t="s">
        <v>39</v>
      </c>
      <c r="B72" s="40" t="s">
        <v>117</v>
      </c>
      <c r="C72" s="12"/>
      <c r="D72" s="143" t="s">
        <v>300</v>
      </c>
      <c r="E72" s="73"/>
      <c r="F72" s="105"/>
      <c r="G72" s="5" t="s">
        <v>117</v>
      </c>
      <c r="H72" s="85"/>
      <c r="I72" s="85"/>
      <c r="J72" s="92"/>
    </row>
    <row r="73" spans="1:10">
      <c r="A73" s="178" t="s">
        <v>185</v>
      </c>
      <c r="B73" s="40">
        <v>1109669</v>
      </c>
      <c r="C73" s="12" t="s">
        <v>106</v>
      </c>
      <c r="D73" s="41" t="s">
        <v>301</v>
      </c>
      <c r="E73" s="73" t="s">
        <v>235</v>
      </c>
      <c r="F73" s="105">
        <v>1.2</v>
      </c>
      <c r="G73" s="5">
        <v>465.88</v>
      </c>
      <c r="H73" s="85">
        <f t="shared" si="6"/>
        <v>562.04</v>
      </c>
      <c r="I73" s="85">
        <f t="shared" si="8"/>
        <v>674.45</v>
      </c>
      <c r="J73" s="92">
        <v>0.2064</v>
      </c>
    </row>
    <row r="74" spans="1:10">
      <c r="A74" s="178" t="s">
        <v>186</v>
      </c>
      <c r="B74" s="40" t="s">
        <v>125</v>
      </c>
      <c r="C74" s="12" t="s">
        <v>106</v>
      </c>
      <c r="D74" s="41" t="s">
        <v>302</v>
      </c>
      <c r="E74" s="73" t="s">
        <v>34</v>
      </c>
      <c r="F74" s="105">
        <v>2</v>
      </c>
      <c r="G74" s="5">
        <v>1776.03</v>
      </c>
      <c r="H74" s="85">
        <f t="shared" si="6"/>
        <v>2142.6</v>
      </c>
      <c r="I74" s="85">
        <f t="shared" si="8"/>
        <v>4285.2</v>
      </c>
      <c r="J74" s="92">
        <v>0.2064</v>
      </c>
    </row>
    <row r="75" spans="1:10">
      <c r="A75" s="178" t="s">
        <v>187</v>
      </c>
      <c r="B75" s="40">
        <v>804029</v>
      </c>
      <c r="C75" s="12" t="s">
        <v>106</v>
      </c>
      <c r="D75" s="41" t="s">
        <v>303</v>
      </c>
      <c r="E75" s="73" t="s">
        <v>259</v>
      </c>
      <c r="F75" s="105">
        <v>81</v>
      </c>
      <c r="G75" s="5">
        <v>632.29999999999995</v>
      </c>
      <c r="H75" s="85">
        <f t="shared" si="6"/>
        <v>762.81</v>
      </c>
      <c r="I75" s="85">
        <f t="shared" si="8"/>
        <v>61787.61</v>
      </c>
      <c r="J75" s="92">
        <v>0.2064</v>
      </c>
    </row>
    <row r="76" spans="1:10">
      <c r="A76" s="178" t="s">
        <v>188</v>
      </c>
      <c r="B76" s="40" t="s">
        <v>329</v>
      </c>
      <c r="C76" s="12" t="s">
        <v>106</v>
      </c>
      <c r="D76" s="41" t="s">
        <v>304</v>
      </c>
      <c r="E76" s="73" t="s">
        <v>118</v>
      </c>
      <c r="F76" s="105">
        <v>7</v>
      </c>
      <c r="G76" s="5">
        <v>2734.32</v>
      </c>
      <c r="H76" s="85">
        <f t="shared" si="6"/>
        <v>3298.68</v>
      </c>
      <c r="I76" s="85">
        <f t="shared" si="8"/>
        <v>23090.76</v>
      </c>
      <c r="J76" s="92">
        <v>0.2064</v>
      </c>
    </row>
    <row r="77" spans="1:10">
      <c r="A77" s="178" t="s">
        <v>189</v>
      </c>
      <c r="B77" s="40">
        <v>804037</v>
      </c>
      <c r="C77" s="12" t="s">
        <v>106</v>
      </c>
      <c r="D77" s="41" t="s">
        <v>305</v>
      </c>
      <c r="E77" s="73" t="s">
        <v>259</v>
      </c>
      <c r="F77" s="105">
        <v>114</v>
      </c>
      <c r="G77" s="5">
        <v>792.19</v>
      </c>
      <c r="H77" s="85">
        <f t="shared" si="6"/>
        <v>955.7</v>
      </c>
      <c r="I77" s="85">
        <f t="shared" si="8"/>
        <v>108949.8</v>
      </c>
      <c r="J77" s="92">
        <v>0.2064</v>
      </c>
    </row>
    <row r="78" spans="1:10">
      <c r="A78" s="178" t="s">
        <v>190</v>
      </c>
      <c r="B78" s="40" t="s">
        <v>84</v>
      </c>
      <c r="C78" s="12" t="s">
        <v>106</v>
      </c>
      <c r="D78" s="41" t="s">
        <v>306</v>
      </c>
      <c r="E78" s="73" t="s">
        <v>118</v>
      </c>
      <c r="F78" s="105">
        <v>11</v>
      </c>
      <c r="G78" s="5">
        <v>4423.0600000000004</v>
      </c>
      <c r="H78" s="85">
        <f t="shared" si="6"/>
        <v>5335.98</v>
      </c>
      <c r="I78" s="85">
        <f t="shared" si="8"/>
        <v>58695.78</v>
      </c>
      <c r="J78" s="92">
        <v>0.2064</v>
      </c>
    </row>
    <row r="79" spans="1:10">
      <c r="A79" s="178" t="s">
        <v>191</v>
      </c>
      <c r="B79" s="40">
        <v>705225</v>
      </c>
      <c r="C79" s="12" t="s">
        <v>106</v>
      </c>
      <c r="D79" s="41" t="s">
        <v>307</v>
      </c>
      <c r="E79" s="73" t="s">
        <v>118</v>
      </c>
      <c r="F79" s="105">
        <v>29</v>
      </c>
      <c r="G79" s="5">
        <v>11713.48</v>
      </c>
      <c r="H79" s="85">
        <f t="shared" si="6"/>
        <v>14131.14</v>
      </c>
      <c r="I79" s="85">
        <f t="shared" si="8"/>
        <v>409803.06</v>
      </c>
      <c r="J79" s="92">
        <v>0.2064</v>
      </c>
    </row>
    <row r="80" spans="1:10">
      <c r="A80" s="178" t="s">
        <v>192</v>
      </c>
      <c r="B80" s="40">
        <v>705233</v>
      </c>
      <c r="C80" s="12" t="s">
        <v>106</v>
      </c>
      <c r="D80" s="41" t="s">
        <v>308</v>
      </c>
      <c r="E80" s="73" t="s">
        <v>118</v>
      </c>
      <c r="F80" s="105">
        <v>8</v>
      </c>
      <c r="G80" s="5">
        <v>18179.2</v>
      </c>
      <c r="H80" s="85">
        <f t="shared" si="6"/>
        <v>21931.39</v>
      </c>
      <c r="I80" s="85">
        <f t="shared" si="8"/>
        <v>175451.12</v>
      </c>
      <c r="J80" s="92">
        <v>0.2064</v>
      </c>
    </row>
    <row r="81" spans="1:10">
      <c r="A81" s="178" t="s">
        <v>319</v>
      </c>
      <c r="B81" s="40">
        <v>705322</v>
      </c>
      <c r="C81" s="12" t="s">
        <v>106</v>
      </c>
      <c r="D81" s="41" t="s">
        <v>309</v>
      </c>
      <c r="E81" s="73" t="s">
        <v>118</v>
      </c>
      <c r="F81" s="105">
        <v>2</v>
      </c>
      <c r="G81" s="5">
        <v>21068.55</v>
      </c>
      <c r="H81" s="85">
        <f t="shared" si="6"/>
        <v>25417.1</v>
      </c>
      <c r="I81" s="85">
        <f t="shared" si="8"/>
        <v>50834.2</v>
      </c>
      <c r="J81" s="92">
        <v>0.2064</v>
      </c>
    </row>
    <row r="82" spans="1:10">
      <c r="A82" s="178" t="s">
        <v>320</v>
      </c>
      <c r="B82" s="40" t="s">
        <v>330</v>
      </c>
      <c r="C82" s="12" t="s">
        <v>106</v>
      </c>
      <c r="D82" s="41" t="s">
        <v>310</v>
      </c>
      <c r="E82" s="73" t="s">
        <v>118</v>
      </c>
      <c r="F82" s="105">
        <v>2</v>
      </c>
      <c r="G82" s="5">
        <v>5660.74</v>
      </c>
      <c r="H82" s="85">
        <f t="shared" si="6"/>
        <v>6829.12</v>
      </c>
      <c r="I82" s="85">
        <f t="shared" si="8"/>
        <v>13658.24</v>
      </c>
      <c r="J82" s="92">
        <v>0.2064</v>
      </c>
    </row>
    <row r="83" spans="1:10">
      <c r="A83" s="178" t="s">
        <v>321</v>
      </c>
      <c r="B83" s="40" t="s">
        <v>105</v>
      </c>
      <c r="C83" s="12" t="s">
        <v>106</v>
      </c>
      <c r="D83" s="41" t="s">
        <v>311</v>
      </c>
      <c r="E83" s="73" t="s">
        <v>118</v>
      </c>
      <c r="F83" s="105">
        <v>2</v>
      </c>
      <c r="G83" s="5">
        <v>7593.78</v>
      </c>
      <c r="H83" s="85">
        <f t="shared" si="6"/>
        <v>9161.14</v>
      </c>
      <c r="I83" s="85">
        <f t="shared" si="8"/>
        <v>18322.28</v>
      </c>
      <c r="J83" s="92">
        <v>0.2064</v>
      </c>
    </row>
    <row r="84" spans="1:10">
      <c r="A84" s="178" t="s">
        <v>322</v>
      </c>
      <c r="B84" s="40">
        <v>2003457</v>
      </c>
      <c r="C84" s="12" t="s">
        <v>106</v>
      </c>
      <c r="D84" s="41" t="s">
        <v>312</v>
      </c>
      <c r="E84" s="73" t="s">
        <v>118</v>
      </c>
      <c r="F84" s="105">
        <v>2</v>
      </c>
      <c r="G84" s="5">
        <v>1759.55</v>
      </c>
      <c r="H84" s="85">
        <f t="shared" si="6"/>
        <v>2122.7199999999998</v>
      </c>
      <c r="I84" s="85">
        <f t="shared" si="8"/>
        <v>4245.4399999999996</v>
      </c>
      <c r="J84" s="92">
        <v>0.2064</v>
      </c>
    </row>
    <row r="85" spans="1:10">
      <c r="A85" s="178" t="s">
        <v>323</v>
      </c>
      <c r="B85" s="40">
        <v>2003419</v>
      </c>
      <c r="C85" s="12" t="s">
        <v>106</v>
      </c>
      <c r="D85" s="41" t="s">
        <v>313</v>
      </c>
      <c r="E85" s="73" t="s">
        <v>259</v>
      </c>
      <c r="F85" s="105">
        <v>5</v>
      </c>
      <c r="G85" s="5">
        <v>1042.51</v>
      </c>
      <c r="H85" s="85">
        <f t="shared" si="6"/>
        <v>1257.68</v>
      </c>
      <c r="I85" s="85">
        <f t="shared" si="8"/>
        <v>6288.4</v>
      </c>
      <c r="J85" s="92">
        <v>0.2064</v>
      </c>
    </row>
    <row r="86" spans="1:10">
      <c r="A86" s="178" t="s">
        <v>324</v>
      </c>
      <c r="B86" s="40">
        <v>4805757</v>
      </c>
      <c r="C86" s="12" t="s">
        <v>106</v>
      </c>
      <c r="D86" s="41" t="s">
        <v>314</v>
      </c>
      <c r="E86" s="73" t="s">
        <v>235</v>
      </c>
      <c r="F86" s="105">
        <v>1085.45</v>
      </c>
      <c r="G86" s="5">
        <v>6.93</v>
      </c>
      <c r="H86" s="85">
        <f t="shared" si="6"/>
        <v>8.36</v>
      </c>
      <c r="I86" s="85">
        <f t="shared" si="8"/>
        <v>9074.36</v>
      </c>
      <c r="J86" s="92">
        <v>0.2064</v>
      </c>
    </row>
    <row r="87" spans="1:10">
      <c r="A87" s="178" t="s">
        <v>325</v>
      </c>
      <c r="B87" s="40">
        <v>4815671</v>
      </c>
      <c r="C87" s="12" t="s">
        <v>106</v>
      </c>
      <c r="D87" s="41" t="s">
        <v>315</v>
      </c>
      <c r="E87" s="73" t="s">
        <v>235</v>
      </c>
      <c r="F87" s="105">
        <v>560.54999999999995</v>
      </c>
      <c r="G87" s="5">
        <v>19.34</v>
      </c>
      <c r="H87" s="85">
        <f t="shared" si="6"/>
        <v>23.33</v>
      </c>
      <c r="I87" s="85">
        <f t="shared" si="8"/>
        <v>13077.63</v>
      </c>
      <c r="J87" s="92">
        <v>0.2064</v>
      </c>
    </row>
    <row r="88" spans="1:10" ht="25.5">
      <c r="A88" s="178" t="s">
        <v>326</v>
      </c>
      <c r="B88" s="40">
        <v>2106292</v>
      </c>
      <c r="C88" s="12" t="s">
        <v>106</v>
      </c>
      <c r="D88" s="41" t="s">
        <v>316</v>
      </c>
      <c r="E88" s="73" t="s">
        <v>249</v>
      </c>
      <c r="F88" s="105">
        <v>1126.5999999999999</v>
      </c>
      <c r="G88" s="5">
        <v>167.42</v>
      </c>
      <c r="H88" s="85">
        <f t="shared" ref="H88:H90" si="9">IFERROR(ROUND((1+J88)*G88,2),0)</f>
        <v>201.98</v>
      </c>
      <c r="I88" s="85">
        <f t="shared" ref="I88:I90" si="10">IFERROR(ROUND(H88*F88,2),0)</f>
        <v>227550.67</v>
      </c>
      <c r="J88" s="92">
        <v>0.2064</v>
      </c>
    </row>
    <row r="89" spans="1:10">
      <c r="A89" s="178" t="s">
        <v>327</v>
      </c>
      <c r="B89" s="40">
        <v>2106295</v>
      </c>
      <c r="C89" s="12" t="s">
        <v>106</v>
      </c>
      <c r="D89" s="41" t="s">
        <v>317</v>
      </c>
      <c r="E89" s="73" t="s">
        <v>259</v>
      </c>
      <c r="F89" s="105">
        <v>536.71</v>
      </c>
      <c r="G89" s="5">
        <v>18.91</v>
      </c>
      <c r="H89" s="85">
        <f t="shared" si="9"/>
        <v>22.81</v>
      </c>
      <c r="I89" s="85">
        <f t="shared" si="10"/>
        <v>12242.36</v>
      </c>
      <c r="J89" s="92">
        <v>0.2064</v>
      </c>
    </row>
    <row r="90" spans="1:10" ht="25.5">
      <c r="A90" s="178" t="s">
        <v>328</v>
      </c>
      <c r="B90" s="40" t="s">
        <v>87</v>
      </c>
      <c r="C90" s="12" t="s">
        <v>106</v>
      </c>
      <c r="D90" s="41" t="s">
        <v>318</v>
      </c>
      <c r="E90" s="73" t="s">
        <v>235</v>
      </c>
      <c r="F90" s="105">
        <v>2565.08</v>
      </c>
      <c r="G90" s="5">
        <v>3.74</v>
      </c>
      <c r="H90" s="85">
        <f t="shared" si="9"/>
        <v>4.51</v>
      </c>
      <c r="I90" s="85">
        <f t="shared" si="10"/>
        <v>11568.51</v>
      </c>
      <c r="J90" s="92">
        <v>0.2064</v>
      </c>
    </row>
    <row r="91" spans="1:10">
      <c r="A91" s="51"/>
      <c r="B91" s="51"/>
      <c r="C91" s="51"/>
      <c r="D91" s="54" t="s">
        <v>61</v>
      </c>
      <c r="E91" s="51"/>
      <c r="F91" s="103"/>
      <c r="G91" s="52"/>
      <c r="H91" s="53"/>
      <c r="I91" s="55">
        <f>SUBTOTAL(9,I65:I90)</f>
        <v>1450048.6799999997</v>
      </c>
      <c r="J91" s="175"/>
    </row>
    <row r="92" spans="1:10">
      <c r="A92" s="42" t="s">
        <v>25</v>
      </c>
      <c r="B92" s="42"/>
      <c r="C92" s="42"/>
      <c r="D92" s="43" t="s">
        <v>5</v>
      </c>
      <c r="E92" s="12"/>
      <c r="F92" s="104"/>
      <c r="G92" s="23"/>
      <c r="H92" s="85"/>
      <c r="I92" s="85"/>
      <c r="J92" s="92"/>
    </row>
    <row r="93" spans="1:10">
      <c r="A93" s="12" t="s">
        <v>71</v>
      </c>
      <c r="B93" s="7">
        <v>4011212</v>
      </c>
      <c r="C93" s="12" t="s">
        <v>106</v>
      </c>
      <c r="D93" s="86" t="s">
        <v>331</v>
      </c>
      <c r="E93" s="12" t="s">
        <v>249</v>
      </c>
      <c r="F93" s="104">
        <v>321965.11</v>
      </c>
      <c r="G93" s="23">
        <v>0.09</v>
      </c>
      <c r="H93" s="6">
        <f>IFERROR(ROUND((1+J93)*G93,2),0)</f>
        <v>0.11</v>
      </c>
      <c r="I93" s="6">
        <f t="shared" ref="I93:I100" si="11">IFERROR(TRUNC(H93*F93,2),0)</f>
        <v>35416.160000000003</v>
      </c>
      <c r="J93" s="92">
        <v>0.2064</v>
      </c>
    </row>
    <row r="94" spans="1:10">
      <c r="A94" s="12" t="s">
        <v>72</v>
      </c>
      <c r="B94" s="7">
        <v>4011539</v>
      </c>
      <c r="C94" s="12" t="s">
        <v>106</v>
      </c>
      <c r="D94" s="86" t="s">
        <v>332</v>
      </c>
      <c r="E94" s="12" t="s">
        <v>249</v>
      </c>
      <c r="F94" s="104">
        <v>241944.31</v>
      </c>
      <c r="G94" s="23">
        <v>0.37</v>
      </c>
      <c r="H94" s="6">
        <f t="shared" ref="H94:H100" si="12">IFERROR(ROUND((1+J94)*G94,2),0)</f>
        <v>0.45</v>
      </c>
      <c r="I94" s="6">
        <f t="shared" si="11"/>
        <v>108874.93</v>
      </c>
      <c r="J94" s="92">
        <v>0.2064</v>
      </c>
    </row>
    <row r="95" spans="1:10">
      <c r="A95" s="12" t="s">
        <v>73</v>
      </c>
      <c r="B95" s="7">
        <v>4011370</v>
      </c>
      <c r="C95" s="12" t="s">
        <v>106</v>
      </c>
      <c r="D95" s="86" t="s">
        <v>333</v>
      </c>
      <c r="E95" s="12" t="s">
        <v>249</v>
      </c>
      <c r="F95" s="104">
        <v>241944.31</v>
      </c>
      <c r="G95" s="23">
        <v>6.01</v>
      </c>
      <c r="H95" s="6">
        <f t="shared" si="12"/>
        <v>7.25</v>
      </c>
      <c r="I95" s="6">
        <f t="shared" si="11"/>
        <v>1754096.24</v>
      </c>
      <c r="J95" s="92">
        <v>0.2064</v>
      </c>
    </row>
    <row r="96" spans="1:10">
      <c r="A96" s="12" t="s">
        <v>398</v>
      </c>
      <c r="B96" s="7">
        <v>4011353</v>
      </c>
      <c r="C96" s="12" t="s">
        <v>106</v>
      </c>
      <c r="D96" s="86" t="s">
        <v>334</v>
      </c>
      <c r="E96" s="12" t="s">
        <v>249</v>
      </c>
      <c r="F96" s="104">
        <v>377216.51999999996</v>
      </c>
      <c r="G96" s="23">
        <v>0.48</v>
      </c>
      <c r="H96" s="6">
        <f t="shared" si="12"/>
        <v>0.57999999999999996</v>
      </c>
      <c r="I96" s="6">
        <f t="shared" si="11"/>
        <v>218785.58</v>
      </c>
      <c r="J96" s="92">
        <v>0.2064</v>
      </c>
    </row>
    <row r="97" spans="1:11">
      <c r="A97" s="181" t="s">
        <v>408</v>
      </c>
      <c r="B97" s="193">
        <v>4915657</v>
      </c>
      <c r="C97" s="181" t="s">
        <v>106</v>
      </c>
      <c r="D97" s="200" t="s">
        <v>335</v>
      </c>
      <c r="E97" s="181" t="s">
        <v>235</v>
      </c>
      <c r="F97" s="201">
        <v>12097.226000000001</v>
      </c>
      <c r="G97" s="202">
        <v>189.38</v>
      </c>
      <c r="H97" s="195">
        <f t="shared" si="12"/>
        <v>228.47</v>
      </c>
      <c r="I97" s="195">
        <f t="shared" si="11"/>
        <v>2763853.22</v>
      </c>
      <c r="J97" s="99">
        <v>0.2064</v>
      </c>
    </row>
    <row r="98" spans="1:11">
      <c r="A98" s="187" t="s">
        <v>412</v>
      </c>
      <c r="B98" s="185">
        <v>4011466</v>
      </c>
      <c r="C98" s="187" t="s">
        <v>106</v>
      </c>
      <c r="D98" s="197" t="s">
        <v>336</v>
      </c>
      <c r="E98" s="185" t="s">
        <v>337</v>
      </c>
      <c r="F98" s="198">
        <v>43488.55</v>
      </c>
      <c r="G98" s="198">
        <v>212.76</v>
      </c>
      <c r="H98" s="199">
        <f t="shared" ref="H98" si="13">IFERROR(ROUND((1+J98)*G98,2),0)</f>
        <v>256.67</v>
      </c>
      <c r="I98" s="199">
        <f t="shared" ref="I98" si="14">IFERROR(TRUNC(H98*F98,2),0)</f>
        <v>11162206.119999999</v>
      </c>
      <c r="J98" s="101">
        <v>0.2064</v>
      </c>
    </row>
    <row r="99" spans="1:11">
      <c r="A99" s="12" t="s">
        <v>423</v>
      </c>
      <c r="B99" s="4">
        <v>1600989</v>
      </c>
      <c r="C99" s="12" t="s">
        <v>106</v>
      </c>
      <c r="D99" s="8" t="s">
        <v>256</v>
      </c>
      <c r="E99" s="4" t="s">
        <v>235</v>
      </c>
      <c r="F99" s="97">
        <v>1714.65</v>
      </c>
      <c r="G99" s="97">
        <v>574.20000000000005</v>
      </c>
      <c r="H99" s="6">
        <f t="shared" si="12"/>
        <v>692.71</v>
      </c>
      <c r="I99" s="6">
        <f t="shared" si="11"/>
        <v>1187755.2</v>
      </c>
      <c r="J99" s="92">
        <v>0.2064</v>
      </c>
    </row>
    <row r="100" spans="1:11">
      <c r="A100" s="12" t="s">
        <v>424</v>
      </c>
      <c r="B100" s="4" t="s">
        <v>86</v>
      </c>
      <c r="C100" s="12" t="s">
        <v>106</v>
      </c>
      <c r="D100" s="8" t="s">
        <v>230</v>
      </c>
      <c r="E100" s="4" t="s">
        <v>37</v>
      </c>
      <c r="F100" s="97">
        <f>F99*2.4</f>
        <v>4115.16</v>
      </c>
      <c r="G100" s="97">
        <v>97.89</v>
      </c>
      <c r="H100" s="6">
        <f t="shared" si="12"/>
        <v>112.03</v>
      </c>
      <c r="I100" s="6">
        <f t="shared" si="11"/>
        <v>461021.37</v>
      </c>
      <c r="J100" s="92">
        <v>0.1444</v>
      </c>
      <c r="K100">
        <f>F100/F99</f>
        <v>2.4</v>
      </c>
    </row>
    <row r="101" spans="1:11">
      <c r="A101" s="12" t="s">
        <v>425</v>
      </c>
      <c r="B101" s="4">
        <v>4915669</v>
      </c>
      <c r="C101" s="12" t="s">
        <v>106</v>
      </c>
      <c r="D101" s="8" t="s">
        <v>338</v>
      </c>
      <c r="E101" s="4" t="s">
        <v>235</v>
      </c>
      <c r="F101" s="97">
        <v>21579.883999999998</v>
      </c>
      <c r="G101" s="97">
        <v>140.61000000000001</v>
      </c>
      <c r="H101" s="6">
        <f t="shared" ref="H101:H104" si="15">IFERROR(ROUND((1+J101)*G101,2),0)</f>
        <v>169.63</v>
      </c>
      <c r="I101" s="6">
        <f t="shared" ref="I101:I104" si="16">IFERROR(TRUNC(H101*F101,2),0)</f>
        <v>3660595.72</v>
      </c>
      <c r="J101" s="92">
        <v>0.2064</v>
      </c>
    </row>
    <row r="102" spans="1:11">
      <c r="A102" s="12" t="s">
        <v>426</v>
      </c>
      <c r="B102" s="4" t="s">
        <v>124</v>
      </c>
      <c r="C102" s="12" t="s">
        <v>106</v>
      </c>
      <c r="D102" s="8" t="s">
        <v>252</v>
      </c>
      <c r="E102" s="4" t="s">
        <v>37</v>
      </c>
      <c r="F102" s="97">
        <f>F101*1.5</f>
        <v>32369.825999999997</v>
      </c>
      <c r="G102" s="97">
        <v>77.28</v>
      </c>
      <c r="H102" s="6">
        <f t="shared" si="15"/>
        <v>88.44</v>
      </c>
      <c r="I102" s="6">
        <f t="shared" si="16"/>
        <v>2862787.41</v>
      </c>
      <c r="J102" s="92">
        <v>0.1444</v>
      </c>
      <c r="K102">
        <f>F102/F101</f>
        <v>1.5</v>
      </c>
    </row>
    <row r="103" spans="1:11">
      <c r="A103" s="12" t="s">
        <v>427</v>
      </c>
      <c r="B103" s="4">
        <v>4011209</v>
      </c>
      <c r="C103" s="12" t="s">
        <v>106</v>
      </c>
      <c r="D103" s="8" t="s">
        <v>339</v>
      </c>
      <c r="E103" s="4" t="s">
        <v>249</v>
      </c>
      <c r="F103" s="97">
        <v>156360.56</v>
      </c>
      <c r="G103" s="97">
        <v>1.92</v>
      </c>
      <c r="H103" s="6">
        <f t="shared" si="15"/>
        <v>2.3199999999999998</v>
      </c>
      <c r="I103" s="6">
        <f t="shared" si="16"/>
        <v>362756.49</v>
      </c>
      <c r="J103" s="92">
        <v>0.2064</v>
      </c>
    </row>
    <row r="104" spans="1:11">
      <c r="A104" s="12" t="s">
        <v>428</v>
      </c>
      <c r="B104" s="4">
        <v>4011214</v>
      </c>
      <c r="C104" s="12" t="s">
        <v>106</v>
      </c>
      <c r="D104" s="8" t="s">
        <v>340</v>
      </c>
      <c r="E104" s="4" t="s">
        <v>235</v>
      </c>
      <c r="F104" s="97">
        <v>745.5</v>
      </c>
      <c r="G104" s="97">
        <v>271.18</v>
      </c>
      <c r="H104" s="6">
        <f t="shared" si="15"/>
        <v>327.14999999999998</v>
      </c>
      <c r="I104" s="6">
        <f t="shared" si="16"/>
        <v>243890.32</v>
      </c>
      <c r="J104" s="92">
        <v>0.2064</v>
      </c>
    </row>
    <row r="105" spans="1:11">
      <c r="A105" s="12" t="s">
        <v>429</v>
      </c>
      <c r="B105" s="4">
        <v>4011520</v>
      </c>
      <c r="C105" s="4" t="s">
        <v>106</v>
      </c>
      <c r="D105" s="8" t="s">
        <v>341</v>
      </c>
      <c r="E105" s="4" t="s">
        <v>235</v>
      </c>
      <c r="F105" s="97">
        <v>9970.7999999999993</v>
      </c>
      <c r="G105" s="97">
        <v>594.41</v>
      </c>
      <c r="H105" s="6">
        <f t="shared" ref="H105" si="17">IFERROR(ROUND((1+J105)*G105,2),0)</f>
        <v>717.1</v>
      </c>
      <c r="I105" s="6">
        <f t="shared" ref="I105" si="18">IFERROR(TRUNC(H105*F105,2),0)</f>
        <v>7150060.6799999997</v>
      </c>
      <c r="J105" s="92">
        <v>0.2064</v>
      </c>
    </row>
    <row r="106" spans="1:11">
      <c r="A106" s="12" t="s">
        <v>430</v>
      </c>
      <c r="B106" s="4">
        <v>4011537</v>
      </c>
      <c r="C106" s="12" t="s">
        <v>106</v>
      </c>
      <c r="D106" s="8" t="s">
        <v>342</v>
      </c>
      <c r="E106" s="4" t="s">
        <v>259</v>
      </c>
      <c r="F106" s="97">
        <v>3372.5</v>
      </c>
      <c r="G106" s="97">
        <v>21.64</v>
      </c>
      <c r="H106" s="6">
        <f t="shared" ref="H106:H117" si="19">IFERROR(ROUND((1+J106)*G106,2),0)</f>
        <v>26.11</v>
      </c>
      <c r="I106" s="6">
        <f t="shared" ref="I106:I117" si="20">IFERROR(TRUNC(H106*F106,2),0)</f>
        <v>88055.97</v>
      </c>
      <c r="J106" s="92">
        <v>0.2064</v>
      </c>
    </row>
    <row r="107" spans="1:11" ht="25.5">
      <c r="A107" s="12" t="s">
        <v>431</v>
      </c>
      <c r="B107" s="7">
        <v>4915696</v>
      </c>
      <c r="C107" s="12" t="s">
        <v>106</v>
      </c>
      <c r="D107" s="86" t="s">
        <v>343</v>
      </c>
      <c r="E107" s="12" t="s">
        <v>259</v>
      </c>
      <c r="F107" s="97">
        <v>6550.83</v>
      </c>
      <c r="G107" s="97">
        <v>7.73</v>
      </c>
      <c r="H107" s="6">
        <f t="shared" ref="H107" si="21">IFERROR(ROUND((1+J107)*G107,2),0)</f>
        <v>9.33</v>
      </c>
      <c r="I107" s="6">
        <f t="shared" ref="I107" si="22">IFERROR(TRUNC(H107*F107,2),0)</f>
        <v>61119.24</v>
      </c>
      <c r="J107" s="92">
        <v>0.2064</v>
      </c>
    </row>
    <row r="108" spans="1:11">
      <c r="A108" s="12" t="s">
        <v>432</v>
      </c>
      <c r="B108" s="4">
        <v>4011276</v>
      </c>
      <c r="C108" s="12" t="s">
        <v>106</v>
      </c>
      <c r="D108" s="8" t="s">
        <v>344</v>
      </c>
      <c r="E108" s="4" t="s">
        <v>235</v>
      </c>
      <c r="F108" s="97">
        <v>21001.179</v>
      </c>
      <c r="G108" s="97">
        <v>208.24</v>
      </c>
      <c r="H108" s="6">
        <f t="shared" si="19"/>
        <v>251.22</v>
      </c>
      <c r="I108" s="6">
        <f t="shared" si="20"/>
        <v>5275916.18</v>
      </c>
      <c r="J108" s="92">
        <v>0.2064</v>
      </c>
    </row>
    <row r="109" spans="1:11">
      <c r="A109" s="12" t="s">
        <v>433</v>
      </c>
      <c r="B109" s="4">
        <v>4011278</v>
      </c>
      <c r="C109" s="12" t="s">
        <v>106</v>
      </c>
      <c r="D109" s="8" t="s">
        <v>345</v>
      </c>
      <c r="E109" s="4" t="s">
        <v>235</v>
      </c>
      <c r="F109" s="97">
        <v>37749.332999999999</v>
      </c>
      <c r="G109" s="97">
        <v>259.83</v>
      </c>
      <c r="H109" s="6">
        <f t="shared" si="19"/>
        <v>313.45999999999998</v>
      </c>
      <c r="I109" s="6">
        <f t="shared" si="20"/>
        <v>11832905.92</v>
      </c>
      <c r="J109" s="92">
        <v>0.2064</v>
      </c>
    </row>
    <row r="110" spans="1:11">
      <c r="A110" s="12" t="s">
        <v>434</v>
      </c>
      <c r="B110" s="4">
        <v>4915668</v>
      </c>
      <c r="C110" s="12" t="s">
        <v>106</v>
      </c>
      <c r="D110" s="8" t="s">
        <v>346</v>
      </c>
      <c r="E110" s="4" t="s">
        <v>235</v>
      </c>
      <c r="F110" s="97">
        <v>109.59</v>
      </c>
      <c r="G110" s="97">
        <v>471.49</v>
      </c>
      <c r="H110" s="6">
        <f t="shared" si="19"/>
        <v>568.80999999999995</v>
      </c>
      <c r="I110" s="6">
        <f t="shared" si="20"/>
        <v>62335.88</v>
      </c>
      <c r="J110" s="92">
        <v>0.2064</v>
      </c>
    </row>
    <row r="111" spans="1:11" ht="15" customHeight="1">
      <c r="A111" s="12" t="s">
        <v>435</v>
      </c>
      <c r="B111" s="4" t="s">
        <v>123</v>
      </c>
      <c r="C111" s="12" t="s">
        <v>106</v>
      </c>
      <c r="D111" s="8" t="s">
        <v>347</v>
      </c>
      <c r="E111" s="4" t="s">
        <v>37</v>
      </c>
      <c r="F111" s="97">
        <f>F110*2.4</f>
        <v>263.01600000000002</v>
      </c>
      <c r="G111" s="97">
        <v>133.94999999999999</v>
      </c>
      <c r="H111" s="6">
        <f t="shared" si="19"/>
        <v>153.29</v>
      </c>
      <c r="I111" s="6">
        <f t="shared" si="20"/>
        <v>40317.72</v>
      </c>
      <c r="J111" s="92">
        <v>0.1444</v>
      </c>
      <c r="K111">
        <f>F111/F110</f>
        <v>2.4</v>
      </c>
    </row>
    <row r="112" spans="1:11">
      <c r="A112" s="12" t="s">
        <v>436</v>
      </c>
      <c r="B112" s="4">
        <v>4011282</v>
      </c>
      <c r="C112" s="12" t="s">
        <v>106</v>
      </c>
      <c r="D112" s="8" t="s">
        <v>348</v>
      </c>
      <c r="E112" s="4" t="s">
        <v>235</v>
      </c>
      <c r="F112" s="97">
        <v>22139.447</v>
      </c>
      <c r="G112" s="97">
        <v>172.47</v>
      </c>
      <c r="H112" s="6">
        <f t="shared" ref="H112" si="23">IFERROR(ROUND((1+J112)*G112,2),0)</f>
        <v>208.07</v>
      </c>
      <c r="I112" s="6">
        <f t="shared" ref="I112" si="24">IFERROR(TRUNC(H112*F112,2),0)</f>
        <v>4606554.7300000004</v>
      </c>
      <c r="J112" s="92">
        <v>0.2064</v>
      </c>
    </row>
    <row r="113" spans="1:10">
      <c r="A113" s="12" t="s">
        <v>437</v>
      </c>
      <c r="B113" s="4">
        <v>4915626</v>
      </c>
      <c r="C113" s="12" t="s">
        <v>106</v>
      </c>
      <c r="D113" s="8" t="s">
        <v>354</v>
      </c>
      <c r="E113" s="4" t="s">
        <v>259</v>
      </c>
      <c r="F113" s="97">
        <v>33354</v>
      </c>
      <c r="G113" s="97">
        <v>2.99</v>
      </c>
      <c r="H113" s="6">
        <f>IFERROR(ROUND((1+J113)*G113,2),0)</f>
        <v>3.61</v>
      </c>
      <c r="I113" s="6">
        <f>IFERROR(TRUNC(H113*F113,2),0)</f>
        <v>120407.94</v>
      </c>
      <c r="J113" s="92">
        <v>0.2064</v>
      </c>
    </row>
    <row r="114" spans="1:10">
      <c r="A114" s="12" t="s">
        <v>438</v>
      </c>
      <c r="B114" s="4"/>
      <c r="C114" s="12"/>
      <c r="D114" s="43" t="s">
        <v>349</v>
      </c>
      <c r="E114" s="4"/>
      <c r="F114" s="97"/>
      <c r="G114" s="97" t="s">
        <v>117</v>
      </c>
      <c r="H114" s="6"/>
      <c r="I114" s="6"/>
      <c r="J114" s="92"/>
    </row>
    <row r="115" spans="1:10">
      <c r="A115" s="12" t="s">
        <v>439</v>
      </c>
      <c r="B115" s="4" t="s">
        <v>103</v>
      </c>
      <c r="C115" s="12" t="s">
        <v>106</v>
      </c>
      <c r="D115" s="8" t="s">
        <v>350</v>
      </c>
      <c r="E115" s="4" t="s">
        <v>337</v>
      </c>
      <c r="F115" s="97">
        <v>1083.9100000000001</v>
      </c>
      <c r="G115" s="97">
        <v>3767.9</v>
      </c>
      <c r="H115" s="6">
        <f t="shared" si="19"/>
        <v>4545.59</v>
      </c>
      <c r="I115" s="6">
        <f t="shared" si="20"/>
        <v>4927010.45</v>
      </c>
      <c r="J115" s="92">
        <v>0.2064</v>
      </c>
    </row>
    <row r="116" spans="1:10">
      <c r="A116" s="12" t="s">
        <v>440</v>
      </c>
      <c r="B116" s="4" t="s">
        <v>97</v>
      </c>
      <c r="C116" s="12" t="s">
        <v>106</v>
      </c>
      <c r="D116" s="8" t="s">
        <v>107</v>
      </c>
      <c r="E116" s="4" t="s">
        <v>37</v>
      </c>
      <c r="F116" s="97">
        <v>169.74799999999999</v>
      </c>
      <c r="G116" s="97">
        <v>4514.33</v>
      </c>
      <c r="H116" s="6">
        <f t="shared" si="19"/>
        <v>5446.09</v>
      </c>
      <c r="I116" s="6">
        <f t="shared" si="20"/>
        <v>924462.88</v>
      </c>
      <c r="J116" s="92">
        <v>0.2064</v>
      </c>
    </row>
    <row r="117" spans="1:10">
      <c r="A117" s="12" t="s">
        <v>441</v>
      </c>
      <c r="B117" s="4" t="s">
        <v>101</v>
      </c>
      <c r="C117" s="12" t="s">
        <v>106</v>
      </c>
      <c r="D117" s="8" t="s">
        <v>351</v>
      </c>
      <c r="E117" s="4" t="s">
        <v>37</v>
      </c>
      <c r="F117" s="97">
        <v>2609.3159999999998</v>
      </c>
      <c r="G117" s="97">
        <v>6109.12</v>
      </c>
      <c r="H117" s="6">
        <f t="shared" si="19"/>
        <v>7370.04</v>
      </c>
      <c r="I117" s="6">
        <f t="shared" si="20"/>
        <v>19230763.289999999</v>
      </c>
      <c r="J117" s="92">
        <v>0.2064</v>
      </c>
    </row>
    <row r="118" spans="1:10">
      <c r="A118" s="12" t="s">
        <v>442</v>
      </c>
      <c r="B118" s="4"/>
      <c r="C118" s="12"/>
      <c r="D118" s="43" t="s">
        <v>352</v>
      </c>
      <c r="E118" s="4"/>
      <c r="F118" s="97"/>
      <c r="G118" s="97" t="s">
        <v>117</v>
      </c>
      <c r="H118" s="6"/>
      <c r="I118" s="6"/>
      <c r="J118" s="92"/>
    </row>
    <row r="119" spans="1:10">
      <c r="A119" s="12" t="s">
        <v>443</v>
      </c>
      <c r="B119" s="4" t="s">
        <v>104</v>
      </c>
      <c r="C119" s="12" t="s">
        <v>106</v>
      </c>
      <c r="D119" s="8" t="s">
        <v>353</v>
      </c>
      <c r="E119" s="4" t="s">
        <v>337</v>
      </c>
      <c r="F119" s="97">
        <f>F115</f>
        <v>1083.9100000000001</v>
      </c>
      <c r="G119" s="97">
        <v>561.17999999999995</v>
      </c>
      <c r="H119" s="6">
        <f>IFERROR(ROUND((1+J119)*G119,2),0)</f>
        <v>677.01</v>
      </c>
      <c r="I119" s="6">
        <f>IFERROR(TRUNC(H119*F119,2),0)</f>
        <v>733817.9</v>
      </c>
      <c r="J119" s="92">
        <v>0.2064</v>
      </c>
    </row>
    <row r="120" spans="1:10">
      <c r="A120" s="12" t="s">
        <v>444</v>
      </c>
      <c r="B120" s="4" t="s">
        <v>100</v>
      </c>
      <c r="C120" s="12" t="s">
        <v>106</v>
      </c>
      <c r="D120" s="8" t="s">
        <v>355</v>
      </c>
      <c r="E120" s="4" t="s">
        <v>37</v>
      </c>
      <c r="F120" s="97">
        <f>F116</f>
        <v>169.74799999999999</v>
      </c>
      <c r="G120" s="97">
        <v>561.17999999999995</v>
      </c>
      <c r="H120" s="6">
        <f>IFERROR(ROUND((1+J120)*G120,2),0)</f>
        <v>677.01</v>
      </c>
      <c r="I120" s="6">
        <f>IFERROR(TRUNC(H120*F120,2),0)</f>
        <v>114921.09</v>
      </c>
      <c r="J120" s="92">
        <v>0.2064</v>
      </c>
    </row>
    <row r="121" spans="1:10">
      <c r="A121" s="12" t="s">
        <v>445</v>
      </c>
      <c r="B121" s="4" t="s">
        <v>102</v>
      </c>
      <c r="C121" s="12" t="s">
        <v>106</v>
      </c>
      <c r="D121" s="8" t="s">
        <v>356</v>
      </c>
      <c r="E121" s="4" t="s">
        <v>37</v>
      </c>
      <c r="F121" s="97">
        <f>F117</f>
        <v>2609.3159999999998</v>
      </c>
      <c r="G121" s="97">
        <v>561.17999999999995</v>
      </c>
      <c r="H121" s="6">
        <f t="shared" ref="H121" si="25">IFERROR(ROUND((1+J121)*G121,2),0)</f>
        <v>677.01</v>
      </c>
      <c r="I121" s="6">
        <f t="shared" ref="I121" si="26">IFERROR(TRUNC(H121*F121,2),0)</f>
        <v>1766533.02</v>
      </c>
      <c r="J121" s="92">
        <v>0.2064</v>
      </c>
    </row>
    <row r="122" spans="1:10">
      <c r="A122" s="51"/>
      <c r="B122" s="51"/>
      <c r="C122" s="51"/>
      <c r="D122" s="54" t="s">
        <v>74</v>
      </c>
      <c r="E122" s="51"/>
      <c r="F122" s="103"/>
      <c r="G122" s="52"/>
      <c r="H122" s="53"/>
      <c r="I122" s="55">
        <f>SUBTOTAL(9,I92:I121)</f>
        <v>81757221.650000006</v>
      </c>
      <c r="J122" s="175"/>
    </row>
    <row r="123" spans="1:10" ht="15" customHeight="1">
      <c r="A123" s="42" t="s">
        <v>75</v>
      </c>
      <c r="B123" s="42"/>
      <c r="C123" s="42"/>
      <c r="D123" s="43" t="s">
        <v>357</v>
      </c>
      <c r="E123" s="42"/>
      <c r="F123" s="44"/>
      <c r="G123" s="44"/>
      <c r="H123" s="44"/>
      <c r="I123" s="44"/>
      <c r="J123" s="176"/>
    </row>
    <row r="124" spans="1:10" ht="15" customHeight="1">
      <c r="A124" s="4" t="s">
        <v>76</v>
      </c>
      <c r="B124" s="42"/>
      <c r="C124" s="42"/>
      <c r="D124" s="43" t="s">
        <v>358</v>
      </c>
      <c r="E124" s="42"/>
      <c r="F124" s="44"/>
      <c r="G124" s="44"/>
      <c r="H124" s="44"/>
      <c r="I124" s="108">
        <f>SUBTOTAL(9,I125:I171)</f>
        <v>384009.37</v>
      </c>
      <c r="J124" s="176"/>
    </row>
    <row r="125" spans="1:10" ht="18" customHeight="1">
      <c r="A125" s="4" t="s">
        <v>418</v>
      </c>
      <c r="B125" s="4"/>
      <c r="C125" s="4"/>
      <c r="D125" s="131" t="s">
        <v>126</v>
      </c>
      <c r="E125" s="4"/>
      <c r="F125" s="97"/>
      <c r="G125" s="97"/>
      <c r="H125" s="97"/>
      <c r="I125" s="108"/>
      <c r="J125" s="179"/>
    </row>
    <row r="126" spans="1:10" ht="15" customHeight="1">
      <c r="A126" s="4" t="s">
        <v>446</v>
      </c>
      <c r="B126" s="4">
        <v>1600438</v>
      </c>
      <c r="C126" s="12" t="s">
        <v>106</v>
      </c>
      <c r="D126" s="8" t="s">
        <v>359</v>
      </c>
      <c r="E126" s="4" t="s">
        <v>235</v>
      </c>
      <c r="F126" s="97">
        <v>2.76</v>
      </c>
      <c r="G126" s="97">
        <v>767.61</v>
      </c>
      <c r="H126" s="85">
        <f t="shared" ref="H126" si="27">IFERROR(ROUND((1+J126)*G126,2),0)</f>
        <v>926.04</v>
      </c>
      <c r="I126" s="85">
        <f t="shared" ref="I126" si="28">IFERROR(ROUND(H126*F126,2),0)</f>
        <v>2555.87</v>
      </c>
      <c r="J126" s="92">
        <v>0.2064</v>
      </c>
    </row>
    <row r="127" spans="1:10" ht="15" customHeight="1">
      <c r="A127" s="4" t="s">
        <v>447</v>
      </c>
      <c r="B127" s="4" t="s">
        <v>119</v>
      </c>
      <c r="C127" s="12" t="s">
        <v>106</v>
      </c>
      <c r="D127" s="8" t="s">
        <v>360</v>
      </c>
      <c r="E127" s="4" t="s">
        <v>249</v>
      </c>
      <c r="F127" s="97">
        <v>55.41</v>
      </c>
      <c r="G127" s="97">
        <v>14.94</v>
      </c>
      <c r="H127" s="85">
        <f t="shared" ref="H127:H133" si="29">IFERROR(ROUND((1+J127)*G127,2),0)</f>
        <v>18.02</v>
      </c>
      <c r="I127" s="85">
        <f t="shared" ref="I127:I133" si="30">IFERROR(ROUND(H127*F127,2),0)</f>
        <v>998.49</v>
      </c>
      <c r="J127" s="92">
        <v>0.2064</v>
      </c>
    </row>
    <row r="128" spans="1:10" ht="15" customHeight="1">
      <c r="A128" s="4" t="s">
        <v>448</v>
      </c>
      <c r="B128" s="4">
        <v>3806402</v>
      </c>
      <c r="C128" s="12" t="s">
        <v>106</v>
      </c>
      <c r="D128" s="8" t="s">
        <v>361</v>
      </c>
      <c r="E128" s="4" t="s">
        <v>249</v>
      </c>
      <c r="F128" s="97">
        <v>296.44</v>
      </c>
      <c r="G128" s="97">
        <v>2.87</v>
      </c>
      <c r="H128" s="85">
        <f t="shared" si="29"/>
        <v>3.46</v>
      </c>
      <c r="I128" s="85">
        <f t="shared" si="30"/>
        <v>1025.68</v>
      </c>
      <c r="J128" s="92">
        <v>0.2064</v>
      </c>
    </row>
    <row r="129" spans="1:10" ht="25.5">
      <c r="A129" s="4" t="s">
        <v>449</v>
      </c>
      <c r="B129" s="4" t="s">
        <v>130</v>
      </c>
      <c r="C129" s="12" t="s">
        <v>106</v>
      </c>
      <c r="D129" s="8" t="s">
        <v>362</v>
      </c>
      <c r="E129" s="4" t="s">
        <v>249</v>
      </c>
      <c r="F129" s="97">
        <v>55.41</v>
      </c>
      <c r="G129" s="97">
        <v>30.68</v>
      </c>
      <c r="H129" s="85">
        <f t="shared" si="29"/>
        <v>37.01</v>
      </c>
      <c r="I129" s="85">
        <f t="shared" si="30"/>
        <v>2050.7199999999998</v>
      </c>
      <c r="J129" s="92">
        <v>0.2064</v>
      </c>
    </row>
    <row r="130" spans="1:10" ht="15" customHeight="1">
      <c r="A130" s="4" t="s">
        <v>450</v>
      </c>
      <c r="B130" s="4">
        <v>1608026</v>
      </c>
      <c r="C130" s="12" t="s">
        <v>106</v>
      </c>
      <c r="D130" s="8" t="s">
        <v>363</v>
      </c>
      <c r="E130" s="4" t="s">
        <v>259</v>
      </c>
      <c r="F130" s="97">
        <v>12.8</v>
      </c>
      <c r="G130" s="97">
        <v>79.52</v>
      </c>
      <c r="H130" s="85">
        <f t="shared" si="29"/>
        <v>95.93</v>
      </c>
      <c r="I130" s="85">
        <f t="shared" si="30"/>
        <v>1227.9000000000001</v>
      </c>
      <c r="J130" s="92">
        <v>0.2064</v>
      </c>
    </row>
    <row r="131" spans="1:10" ht="15" customHeight="1">
      <c r="A131" s="4" t="s">
        <v>451</v>
      </c>
      <c r="B131" s="4">
        <v>2407972</v>
      </c>
      <c r="C131" s="12" t="s">
        <v>106</v>
      </c>
      <c r="D131" s="8" t="s">
        <v>364</v>
      </c>
      <c r="E131" s="4" t="s">
        <v>365</v>
      </c>
      <c r="F131" s="97">
        <v>3.76</v>
      </c>
      <c r="G131" s="97">
        <v>70.709999999999994</v>
      </c>
      <c r="H131" s="85">
        <f t="shared" si="29"/>
        <v>85.3</v>
      </c>
      <c r="I131" s="85">
        <f t="shared" si="30"/>
        <v>320.73</v>
      </c>
      <c r="J131" s="92">
        <v>0.2064</v>
      </c>
    </row>
    <row r="132" spans="1:10" ht="15" customHeight="1">
      <c r="A132" s="4" t="s">
        <v>452</v>
      </c>
      <c r="B132" s="4">
        <v>3108017</v>
      </c>
      <c r="C132" s="12" t="s">
        <v>106</v>
      </c>
      <c r="D132" s="8" t="s">
        <v>366</v>
      </c>
      <c r="E132" s="4" t="s">
        <v>249</v>
      </c>
      <c r="F132" s="97">
        <v>48.8</v>
      </c>
      <c r="G132" s="97">
        <v>95.13</v>
      </c>
      <c r="H132" s="85">
        <f t="shared" si="29"/>
        <v>114.76</v>
      </c>
      <c r="I132" s="85">
        <f t="shared" si="30"/>
        <v>5600.29</v>
      </c>
      <c r="J132" s="92">
        <v>0.2064</v>
      </c>
    </row>
    <row r="133" spans="1:10" ht="15" customHeight="1">
      <c r="A133" s="4" t="s">
        <v>453</v>
      </c>
      <c r="B133" s="4">
        <v>1108112</v>
      </c>
      <c r="C133" s="12" t="s">
        <v>106</v>
      </c>
      <c r="D133" s="8" t="s">
        <v>367</v>
      </c>
      <c r="E133" s="4" t="s">
        <v>235</v>
      </c>
      <c r="F133" s="97">
        <v>6.76</v>
      </c>
      <c r="G133" s="97">
        <v>410.32</v>
      </c>
      <c r="H133" s="85">
        <f t="shared" si="29"/>
        <v>495.01</v>
      </c>
      <c r="I133" s="85">
        <f t="shared" si="30"/>
        <v>3346.27</v>
      </c>
      <c r="J133" s="92">
        <v>0.2064</v>
      </c>
    </row>
    <row r="134" spans="1:10" ht="17.25" customHeight="1">
      <c r="A134" s="4" t="s">
        <v>454</v>
      </c>
      <c r="B134" s="4">
        <v>1106061</v>
      </c>
      <c r="C134" s="12" t="s">
        <v>106</v>
      </c>
      <c r="D134" s="8" t="s">
        <v>368</v>
      </c>
      <c r="E134" s="4" t="s">
        <v>235</v>
      </c>
      <c r="F134" s="97">
        <v>6.76</v>
      </c>
      <c r="G134" s="97">
        <v>65.41</v>
      </c>
      <c r="H134" s="85">
        <f t="shared" ref="H134" si="31">IFERROR(ROUND((1+J134)*G134,2),0)</f>
        <v>78.91</v>
      </c>
      <c r="I134" s="85">
        <f t="shared" ref="I134" si="32">IFERROR(ROUND(H134*F134,2),0)</f>
        <v>533.42999999999995</v>
      </c>
      <c r="J134" s="92">
        <v>0.2064</v>
      </c>
    </row>
    <row r="135" spans="1:10">
      <c r="A135" s="4" t="s">
        <v>455</v>
      </c>
      <c r="B135" s="4">
        <v>1100657</v>
      </c>
      <c r="C135" s="12" t="s">
        <v>106</v>
      </c>
      <c r="D135" s="8" t="s">
        <v>369</v>
      </c>
      <c r="E135" s="4" t="s">
        <v>235</v>
      </c>
      <c r="F135" s="97">
        <v>6.76</v>
      </c>
      <c r="G135" s="97">
        <v>3.61</v>
      </c>
      <c r="H135" s="85">
        <f t="shared" ref="H135:H137" si="33">IFERROR(ROUND((1+J135)*G135,2),0)</f>
        <v>4.3600000000000003</v>
      </c>
      <c r="I135" s="85">
        <f t="shared" ref="I135:I137" si="34">IFERROR(ROUND(H135*F135,2),0)</f>
        <v>29.47</v>
      </c>
      <c r="J135" s="92">
        <v>0.2064</v>
      </c>
    </row>
    <row r="136" spans="1:10" ht="17.25" customHeight="1">
      <c r="A136" s="4" t="s">
        <v>456</v>
      </c>
      <c r="B136" s="4">
        <v>407819</v>
      </c>
      <c r="C136" s="12" t="s">
        <v>106</v>
      </c>
      <c r="D136" s="8" t="s">
        <v>370</v>
      </c>
      <c r="E136" s="4" t="s">
        <v>365</v>
      </c>
      <c r="F136" s="97">
        <v>637</v>
      </c>
      <c r="G136" s="97">
        <v>12.71</v>
      </c>
      <c r="H136" s="85">
        <f t="shared" si="33"/>
        <v>15.33</v>
      </c>
      <c r="I136" s="85">
        <f t="shared" si="34"/>
        <v>9765.2099999999991</v>
      </c>
      <c r="J136" s="92">
        <v>0.2064</v>
      </c>
    </row>
    <row r="137" spans="1:10" ht="25.5">
      <c r="A137" s="4" t="s">
        <v>457</v>
      </c>
      <c r="B137" s="4" t="s">
        <v>177</v>
      </c>
      <c r="C137" s="12" t="s">
        <v>106</v>
      </c>
      <c r="D137" s="8" t="s">
        <v>371</v>
      </c>
      <c r="E137" s="4" t="s">
        <v>249</v>
      </c>
      <c r="F137" s="97">
        <v>1.24</v>
      </c>
      <c r="G137" s="97">
        <v>566.44000000000005</v>
      </c>
      <c r="H137" s="85">
        <f t="shared" si="33"/>
        <v>683.35</v>
      </c>
      <c r="I137" s="85">
        <f t="shared" si="34"/>
        <v>847.35</v>
      </c>
      <c r="J137" s="92">
        <v>0.2064</v>
      </c>
    </row>
    <row r="138" spans="1:10" ht="15" customHeight="1">
      <c r="A138" s="4" t="s">
        <v>419</v>
      </c>
      <c r="B138" s="4"/>
      <c r="C138" s="12"/>
      <c r="D138" s="131" t="s">
        <v>127</v>
      </c>
      <c r="E138" s="4"/>
      <c r="F138" s="97"/>
      <c r="G138" s="97"/>
      <c r="H138" s="85"/>
      <c r="I138" s="85"/>
      <c r="J138" s="92"/>
    </row>
    <row r="139" spans="1:10" ht="25.5">
      <c r="A139" s="4" t="s">
        <v>458</v>
      </c>
      <c r="B139" s="4">
        <v>3806410</v>
      </c>
      <c r="C139" s="12" t="s">
        <v>106</v>
      </c>
      <c r="D139" s="8" t="s">
        <v>372</v>
      </c>
      <c r="E139" s="4" t="s">
        <v>249</v>
      </c>
      <c r="F139" s="97">
        <v>773.53</v>
      </c>
      <c r="G139" s="97">
        <v>66.95</v>
      </c>
      <c r="H139" s="85">
        <f t="shared" ref="H139:H144" si="35">IFERROR(ROUND((1+J139)*G139,2),0)</f>
        <v>80.77</v>
      </c>
      <c r="I139" s="85">
        <f t="shared" ref="I139:I144" si="36">IFERROR(ROUND(H139*F139,2),0)</f>
        <v>62478.02</v>
      </c>
      <c r="J139" s="92">
        <v>0.2064</v>
      </c>
    </row>
    <row r="140" spans="1:10" ht="15" customHeight="1">
      <c r="A140" s="4" t="s">
        <v>459</v>
      </c>
      <c r="B140" s="4">
        <v>1600408</v>
      </c>
      <c r="C140" s="12" t="s">
        <v>106</v>
      </c>
      <c r="D140" s="8" t="s">
        <v>373</v>
      </c>
      <c r="E140" s="4" t="s">
        <v>249</v>
      </c>
      <c r="F140" s="97">
        <v>462.2</v>
      </c>
      <c r="G140" s="97">
        <v>20.260000000000002</v>
      </c>
      <c r="H140" s="85">
        <f t="shared" si="35"/>
        <v>24.44</v>
      </c>
      <c r="I140" s="85">
        <f t="shared" si="36"/>
        <v>11296.17</v>
      </c>
      <c r="J140" s="92">
        <v>0.2064</v>
      </c>
    </row>
    <row r="141" spans="1:10">
      <c r="A141" s="4" t="s">
        <v>460</v>
      </c>
      <c r="B141" s="4" t="s">
        <v>119</v>
      </c>
      <c r="C141" s="12" t="s">
        <v>106</v>
      </c>
      <c r="D141" s="8" t="s">
        <v>360</v>
      </c>
      <c r="E141" s="4" t="s">
        <v>249</v>
      </c>
      <c r="F141" s="97">
        <v>462.2</v>
      </c>
      <c r="G141" s="97">
        <v>14.94</v>
      </c>
      <c r="H141" s="85">
        <f t="shared" si="35"/>
        <v>18.02</v>
      </c>
      <c r="I141" s="85">
        <f t="shared" si="36"/>
        <v>8328.84</v>
      </c>
      <c r="J141" s="92">
        <v>0.2064</v>
      </c>
    </row>
    <row r="142" spans="1:10" ht="15" customHeight="1">
      <c r="A142" s="180" t="s">
        <v>461</v>
      </c>
      <c r="B142" s="180">
        <v>3806402</v>
      </c>
      <c r="C142" s="181" t="s">
        <v>106</v>
      </c>
      <c r="D142" s="182" t="s">
        <v>361</v>
      </c>
      <c r="E142" s="180" t="s">
        <v>249</v>
      </c>
      <c r="F142" s="183">
        <v>1376.51</v>
      </c>
      <c r="G142" s="183">
        <v>2.87</v>
      </c>
      <c r="H142" s="184">
        <f t="shared" si="35"/>
        <v>3.46</v>
      </c>
      <c r="I142" s="184">
        <f t="shared" si="36"/>
        <v>4762.72</v>
      </c>
      <c r="J142" s="99">
        <v>0.2064</v>
      </c>
    </row>
    <row r="143" spans="1:10" ht="25.5">
      <c r="A143" s="185" t="s">
        <v>462</v>
      </c>
      <c r="B143" s="185" t="s">
        <v>130</v>
      </c>
      <c r="C143" s="187" t="s">
        <v>106</v>
      </c>
      <c r="D143" s="197" t="s">
        <v>362</v>
      </c>
      <c r="E143" s="185" t="s">
        <v>249</v>
      </c>
      <c r="F143" s="198">
        <v>462.2</v>
      </c>
      <c r="G143" s="198">
        <v>30.68</v>
      </c>
      <c r="H143" s="192">
        <f t="shared" si="35"/>
        <v>37.01</v>
      </c>
      <c r="I143" s="192">
        <f t="shared" si="36"/>
        <v>17106.02</v>
      </c>
      <c r="J143" s="101">
        <v>0.2064</v>
      </c>
    </row>
    <row r="144" spans="1:10" ht="15" customHeight="1">
      <c r="A144" s="4" t="s">
        <v>463</v>
      </c>
      <c r="B144" s="4">
        <v>1608019</v>
      </c>
      <c r="C144" s="12" t="s">
        <v>106</v>
      </c>
      <c r="D144" s="8" t="s">
        <v>374</v>
      </c>
      <c r="E144" s="4" t="s">
        <v>259</v>
      </c>
      <c r="F144" s="97">
        <v>286.72000000000003</v>
      </c>
      <c r="G144" s="97">
        <v>21.08</v>
      </c>
      <c r="H144" s="85">
        <f t="shared" si="35"/>
        <v>25.43</v>
      </c>
      <c r="I144" s="85">
        <f t="shared" si="36"/>
        <v>7291.29</v>
      </c>
      <c r="J144" s="92">
        <v>0.2064</v>
      </c>
    </row>
    <row r="145" spans="1:10" ht="15" customHeight="1">
      <c r="A145" s="4" t="s">
        <v>464</v>
      </c>
      <c r="B145" s="4">
        <v>3108017</v>
      </c>
      <c r="C145" s="12" t="s">
        <v>106</v>
      </c>
      <c r="D145" s="131" t="s">
        <v>366</v>
      </c>
      <c r="E145" s="4" t="s">
        <v>249</v>
      </c>
      <c r="F145" s="97">
        <v>1.56</v>
      </c>
      <c r="G145" s="97">
        <v>95.13</v>
      </c>
      <c r="H145" s="85">
        <f t="shared" ref="H145" si="37">IFERROR(ROUND((1+J145)*G145,2),0)</f>
        <v>114.76</v>
      </c>
      <c r="I145" s="85">
        <f t="shared" ref="I145" si="38">IFERROR(ROUND(H145*F145,2),0)</f>
        <v>179.03</v>
      </c>
      <c r="J145" s="92">
        <v>0.2064</v>
      </c>
    </row>
    <row r="146" spans="1:10">
      <c r="A146" s="4" t="s">
        <v>465</v>
      </c>
      <c r="B146" s="4">
        <v>1107900</v>
      </c>
      <c r="C146" s="12" t="s">
        <v>106</v>
      </c>
      <c r="D146" s="8" t="s">
        <v>375</v>
      </c>
      <c r="E146" s="4" t="s">
        <v>235</v>
      </c>
      <c r="F146" s="97">
        <v>0.18</v>
      </c>
      <c r="G146" s="97">
        <v>468.85</v>
      </c>
      <c r="H146" s="85">
        <f t="shared" ref="H146:H150" si="39">IFERROR(ROUND((1+J146)*G146,2),0)</f>
        <v>565.62</v>
      </c>
      <c r="I146" s="85">
        <f t="shared" ref="I146:I150" si="40">IFERROR(ROUND(H146*F146,2),0)</f>
        <v>101.81</v>
      </c>
      <c r="J146" s="92">
        <v>0.2064</v>
      </c>
    </row>
    <row r="147" spans="1:10" ht="15" customHeight="1">
      <c r="A147" s="4" t="s">
        <v>466</v>
      </c>
      <c r="B147" s="4">
        <v>1100657</v>
      </c>
      <c r="C147" s="12" t="s">
        <v>106</v>
      </c>
      <c r="D147" s="8" t="s">
        <v>369</v>
      </c>
      <c r="E147" s="4" t="s">
        <v>235</v>
      </c>
      <c r="F147" s="97">
        <v>0.18</v>
      </c>
      <c r="G147" s="97">
        <v>3.61</v>
      </c>
      <c r="H147" s="85">
        <f t="shared" si="39"/>
        <v>4.3600000000000003</v>
      </c>
      <c r="I147" s="85">
        <f t="shared" si="40"/>
        <v>0.78</v>
      </c>
      <c r="J147" s="92">
        <v>0.2064</v>
      </c>
    </row>
    <row r="148" spans="1:10" ht="15" customHeight="1">
      <c r="A148" s="4" t="s">
        <v>467</v>
      </c>
      <c r="B148" s="4">
        <v>407819</v>
      </c>
      <c r="C148" s="12" t="s">
        <v>106</v>
      </c>
      <c r="D148" s="8" t="s">
        <v>370</v>
      </c>
      <c r="E148" s="4" t="s">
        <v>365</v>
      </c>
      <c r="F148" s="97">
        <v>859</v>
      </c>
      <c r="G148" s="97">
        <v>12.71</v>
      </c>
      <c r="H148" s="85">
        <f t="shared" si="39"/>
        <v>15.33</v>
      </c>
      <c r="I148" s="85">
        <f t="shared" si="40"/>
        <v>13168.47</v>
      </c>
      <c r="J148" s="92">
        <v>0.2064</v>
      </c>
    </row>
    <row r="149" spans="1:10" ht="15" customHeight="1">
      <c r="A149" s="4" t="s">
        <v>468</v>
      </c>
      <c r="B149" s="4">
        <v>1207721</v>
      </c>
      <c r="C149" s="12" t="s">
        <v>106</v>
      </c>
      <c r="D149" s="8" t="s">
        <v>376</v>
      </c>
      <c r="E149" s="4" t="s">
        <v>235</v>
      </c>
      <c r="F149" s="97">
        <v>23.82</v>
      </c>
      <c r="G149" s="97">
        <v>1824.16</v>
      </c>
      <c r="H149" s="85">
        <f t="shared" si="39"/>
        <v>2200.67</v>
      </c>
      <c r="I149" s="85">
        <f t="shared" si="40"/>
        <v>52419.96</v>
      </c>
      <c r="J149" s="92">
        <v>0.2064</v>
      </c>
    </row>
    <row r="150" spans="1:10" ht="25.5">
      <c r="A150" s="4" t="s">
        <v>469</v>
      </c>
      <c r="B150" s="4" t="s">
        <v>177</v>
      </c>
      <c r="C150" s="12" t="s">
        <v>106</v>
      </c>
      <c r="D150" s="8" t="s">
        <v>371</v>
      </c>
      <c r="E150" s="4" t="s">
        <v>249</v>
      </c>
      <c r="F150" s="97">
        <v>5.8</v>
      </c>
      <c r="G150" s="97">
        <v>566.44000000000005</v>
      </c>
      <c r="H150" s="85">
        <f t="shared" si="39"/>
        <v>683.35</v>
      </c>
      <c r="I150" s="85">
        <f t="shared" si="40"/>
        <v>3963.43</v>
      </c>
      <c r="J150" s="92">
        <v>0.2064</v>
      </c>
    </row>
    <row r="151" spans="1:10">
      <c r="A151" s="4" t="s">
        <v>470</v>
      </c>
      <c r="B151" s="4">
        <v>2407972</v>
      </c>
      <c r="C151" s="12" t="s">
        <v>106</v>
      </c>
      <c r="D151" s="8" t="s">
        <v>364</v>
      </c>
      <c r="E151" s="4" t="s">
        <v>365</v>
      </c>
      <c r="F151" s="97">
        <v>13.52</v>
      </c>
      <c r="G151" s="97">
        <v>70.709999999999994</v>
      </c>
      <c r="H151" s="85">
        <f t="shared" ref="H151:H152" si="41">IFERROR(ROUND((1+J151)*G151,2),0)</f>
        <v>85.3</v>
      </c>
      <c r="I151" s="85">
        <f t="shared" ref="I151:I152" si="42">IFERROR(ROUND(H151*F151,2),0)</f>
        <v>1153.26</v>
      </c>
      <c r="J151" s="92">
        <v>0.2064</v>
      </c>
    </row>
    <row r="152" spans="1:10">
      <c r="A152" s="4" t="s">
        <v>471</v>
      </c>
      <c r="B152" s="4">
        <v>1109669</v>
      </c>
      <c r="C152" s="12" t="s">
        <v>106</v>
      </c>
      <c r="D152" s="8" t="s">
        <v>301</v>
      </c>
      <c r="E152" s="4" t="s">
        <v>235</v>
      </c>
      <c r="F152" s="97">
        <v>183.24</v>
      </c>
      <c r="G152" s="97">
        <v>465.88</v>
      </c>
      <c r="H152" s="85">
        <f t="shared" si="41"/>
        <v>562.04</v>
      </c>
      <c r="I152" s="85">
        <f t="shared" si="42"/>
        <v>102988.21</v>
      </c>
      <c r="J152" s="92">
        <v>0.2064</v>
      </c>
    </row>
    <row r="153" spans="1:10">
      <c r="A153" s="4" t="s">
        <v>420</v>
      </c>
      <c r="B153" s="4"/>
      <c r="C153" s="12"/>
      <c r="D153" s="131" t="s">
        <v>377</v>
      </c>
      <c r="E153" s="4"/>
      <c r="F153" s="97"/>
      <c r="G153" s="97" t="s">
        <v>117</v>
      </c>
      <c r="H153" s="85"/>
      <c r="I153" s="85"/>
      <c r="J153" s="92"/>
    </row>
    <row r="154" spans="1:10">
      <c r="A154" s="4" t="s">
        <v>472</v>
      </c>
      <c r="B154" s="4">
        <v>3806415</v>
      </c>
      <c r="C154" s="12" t="s">
        <v>106</v>
      </c>
      <c r="D154" s="8" t="s">
        <v>378</v>
      </c>
      <c r="E154" s="4" t="s">
        <v>235</v>
      </c>
      <c r="F154" s="97">
        <v>0.28999999999999998</v>
      </c>
      <c r="G154" s="97">
        <v>726.36</v>
      </c>
      <c r="H154" s="85">
        <f t="shared" ref="H154:H163" si="43">IFERROR(ROUND((1+J154)*G154,2),0)</f>
        <v>876.28</v>
      </c>
      <c r="I154" s="85">
        <f t="shared" ref="I154:I163" si="44">IFERROR(ROUND(H154*F154,2),0)</f>
        <v>254.12</v>
      </c>
      <c r="J154" s="92">
        <v>0.2064</v>
      </c>
    </row>
    <row r="155" spans="1:10">
      <c r="A155" s="4" t="s">
        <v>473</v>
      </c>
      <c r="B155" s="4">
        <v>1600408</v>
      </c>
      <c r="C155" s="12" t="s">
        <v>106</v>
      </c>
      <c r="D155" s="8" t="s">
        <v>373</v>
      </c>
      <c r="E155" s="4" t="s">
        <v>249</v>
      </c>
      <c r="F155" s="97">
        <v>2.92</v>
      </c>
      <c r="G155" s="97">
        <v>20.260000000000002</v>
      </c>
      <c r="H155" s="85">
        <f t="shared" si="43"/>
        <v>24.44</v>
      </c>
      <c r="I155" s="85">
        <f t="shared" si="44"/>
        <v>71.36</v>
      </c>
      <c r="J155" s="92">
        <v>0.2064</v>
      </c>
    </row>
    <row r="156" spans="1:10">
      <c r="A156" s="4" t="s">
        <v>474</v>
      </c>
      <c r="B156" s="4">
        <v>3806402</v>
      </c>
      <c r="C156" s="12" t="s">
        <v>106</v>
      </c>
      <c r="D156" s="8" t="s">
        <v>361</v>
      </c>
      <c r="E156" s="4" t="s">
        <v>249</v>
      </c>
      <c r="F156" s="97">
        <v>2.92</v>
      </c>
      <c r="G156" s="97">
        <v>2.87</v>
      </c>
      <c r="H156" s="85">
        <f t="shared" si="43"/>
        <v>3.46</v>
      </c>
      <c r="I156" s="85">
        <f t="shared" si="44"/>
        <v>10.1</v>
      </c>
      <c r="J156" s="92">
        <v>0.2064</v>
      </c>
    </row>
    <row r="157" spans="1:10">
      <c r="A157" s="4" t="s">
        <v>475</v>
      </c>
      <c r="B157" s="4">
        <v>1608019</v>
      </c>
      <c r="C157" s="12" t="s">
        <v>106</v>
      </c>
      <c r="D157" s="8" t="s">
        <v>374</v>
      </c>
      <c r="E157" s="4" t="s">
        <v>259</v>
      </c>
      <c r="F157" s="97">
        <v>11.76</v>
      </c>
      <c r="G157" s="97">
        <v>21.08</v>
      </c>
      <c r="H157" s="85">
        <f t="shared" si="43"/>
        <v>25.43</v>
      </c>
      <c r="I157" s="85">
        <f t="shared" si="44"/>
        <v>299.06</v>
      </c>
      <c r="J157" s="92">
        <v>0.2064</v>
      </c>
    </row>
    <row r="158" spans="1:10">
      <c r="A158" s="4" t="s">
        <v>476</v>
      </c>
      <c r="B158" s="4">
        <v>407819</v>
      </c>
      <c r="C158" s="12" t="s">
        <v>106</v>
      </c>
      <c r="D158" s="8" t="s">
        <v>370</v>
      </c>
      <c r="E158" s="4" t="s">
        <v>365</v>
      </c>
      <c r="F158" s="97">
        <v>14</v>
      </c>
      <c r="G158" s="97">
        <v>12.71</v>
      </c>
      <c r="H158" s="85">
        <f t="shared" si="43"/>
        <v>15.33</v>
      </c>
      <c r="I158" s="85">
        <f t="shared" si="44"/>
        <v>214.62</v>
      </c>
      <c r="J158" s="92">
        <v>0.2064</v>
      </c>
    </row>
    <row r="159" spans="1:10">
      <c r="A159" s="4" t="s">
        <v>477</v>
      </c>
      <c r="B159" s="4">
        <v>2407972</v>
      </c>
      <c r="C159" s="12" t="s">
        <v>106</v>
      </c>
      <c r="D159" s="8" t="s">
        <v>364</v>
      </c>
      <c r="E159" s="4" t="s">
        <v>365</v>
      </c>
      <c r="F159" s="97">
        <v>1.24</v>
      </c>
      <c r="G159" s="97">
        <v>70.709999999999994</v>
      </c>
      <c r="H159" s="85">
        <f t="shared" si="43"/>
        <v>85.3</v>
      </c>
      <c r="I159" s="85">
        <f t="shared" si="44"/>
        <v>105.77</v>
      </c>
      <c r="J159" s="92">
        <v>0.2064</v>
      </c>
    </row>
    <row r="160" spans="1:10" ht="25.5">
      <c r="A160" s="4" t="s">
        <v>478</v>
      </c>
      <c r="B160" s="4" t="s">
        <v>130</v>
      </c>
      <c r="C160" s="12" t="s">
        <v>106</v>
      </c>
      <c r="D160" s="8" t="s">
        <v>362</v>
      </c>
      <c r="E160" s="4" t="s">
        <v>249</v>
      </c>
      <c r="F160" s="97">
        <v>2.92</v>
      </c>
      <c r="G160" s="97">
        <v>30.68</v>
      </c>
      <c r="H160" s="85">
        <f t="shared" si="43"/>
        <v>37.01</v>
      </c>
      <c r="I160" s="85">
        <f t="shared" si="44"/>
        <v>108.07</v>
      </c>
      <c r="J160" s="92">
        <v>0.2064</v>
      </c>
    </row>
    <row r="161" spans="1:10">
      <c r="A161" s="4" t="s">
        <v>479</v>
      </c>
      <c r="B161" s="4">
        <v>1108059</v>
      </c>
      <c r="C161" s="12" t="s">
        <v>106</v>
      </c>
      <c r="D161" s="8" t="s">
        <v>379</v>
      </c>
      <c r="E161" s="4" t="s">
        <v>235</v>
      </c>
      <c r="F161" s="97">
        <v>0.28999999999999998</v>
      </c>
      <c r="G161" s="97">
        <v>3577.54</v>
      </c>
      <c r="H161" s="85">
        <f t="shared" si="43"/>
        <v>4315.9399999999996</v>
      </c>
      <c r="I161" s="85">
        <f t="shared" si="44"/>
        <v>1251.6199999999999</v>
      </c>
      <c r="J161" s="92">
        <v>0.2064</v>
      </c>
    </row>
    <row r="162" spans="1:10">
      <c r="A162" s="4" t="s">
        <v>480</v>
      </c>
      <c r="B162" s="4">
        <v>307084</v>
      </c>
      <c r="C162" s="12" t="s">
        <v>106</v>
      </c>
      <c r="D162" s="8" t="s">
        <v>380</v>
      </c>
      <c r="E162" s="4" t="s">
        <v>259</v>
      </c>
      <c r="F162" s="97">
        <v>7.3</v>
      </c>
      <c r="G162" s="97">
        <v>35.39</v>
      </c>
      <c r="H162" s="85">
        <f t="shared" si="43"/>
        <v>42.69</v>
      </c>
      <c r="I162" s="85">
        <f t="shared" si="44"/>
        <v>311.64</v>
      </c>
      <c r="J162" s="92">
        <v>0.2064</v>
      </c>
    </row>
    <row r="163" spans="1:10">
      <c r="A163" s="4" t="s">
        <v>481</v>
      </c>
      <c r="B163" s="4">
        <v>307734</v>
      </c>
      <c r="C163" s="12" t="s">
        <v>106</v>
      </c>
      <c r="D163" s="8" t="s">
        <v>381</v>
      </c>
      <c r="E163" s="4" t="s">
        <v>259</v>
      </c>
      <c r="F163" s="97">
        <v>7.3</v>
      </c>
      <c r="G163" s="97">
        <v>337.4</v>
      </c>
      <c r="H163" s="85">
        <f t="shared" si="43"/>
        <v>407.04</v>
      </c>
      <c r="I163" s="85">
        <f t="shared" si="44"/>
        <v>2971.39</v>
      </c>
      <c r="J163" s="92">
        <v>0.2064</v>
      </c>
    </row>
    <row r="164" spans="1:10">
      <c r="A164" s="4" t="s">
        <v>421</v>
      </c>
      <c r="B164" s="4"/>
      <c r="C164" s="12"/>
      <c r="D164" s="131" t="s">
        <v>382</v>
      </c>
      <c r="E164" s="4"/>
      <c r="F164" s="97"/>
      <c r="G164" s="97" t="s">
        <v>117</v>
      </c>
      <c r="H164" s="85"/>
      <c r="I164" s="85"/>
      <c r="J164" s="92"/>
    </row>
    <row r="165" spans="1:10">
      <c r="A165" s="4" t="s">
        <v>482</v>
      </c>
      <c r="B165" s="4">
        <v>3815706</v>
      </c>
      <c r="C165" s="12" t="s">
        <v>106</v>
      </c>
      <c r="D165" s="8" t="s">
        <v>383</v>
      </c>
      <c r="E165" s="4" t="s">
        <v>259</v>
      </c>
      <c r="F165" s="97">
        <v>150.19999999999999</v>
      </c>
      <c r="G165" s="97">
        <v>138.6</v>
      </c>
      <c r="H165" s="85">
        <f t="shared" ref="H165:H171" si="45">IFERROR(ROUND((1+J165)*G165,2),0)</f>
        <v>167.21</v>
      </c>
      <c r="I165" s="85">
        <f t="shared" ref="I165:I171" si="46">IFERROR(ROUND(H165*F165,2),0)</f>
        <v>25114.94</v>
      </c>
      <c r="J165" s="92">
        <v>0.2064</v>
      </c>
    </row>
    <row r="166" spans="1:10">
      <c r="A166" s="4" t="s">
        <v>483</v>
      </c>
      <c r="B166" s="4" t="s">
        <v>178</v>
      </c>
      <c r="C166" s="12" t="s">
        <v>106</v>
      </c>
      <c r="D166" s="8" t="s">
        <v>384</v>
      </c>
      <c r="E166" s="4" t="s">
        <v>249</v>
      </c>
      <c r="F166" s="97">
        <v>1672.95</v>
      </c>
      <c r="G166" s="97">
        <v>5.21</v>
      </c>
      <c r="H166" s="85">
        <f t="shared" si="45"/>
        <v>6.29</v>
      </c>
      <c r="I166" s="85">
        <f t="shared" si="46"/>
        <v>10522.86</v>
      </c>
      <c r="J166" s="92">
        <v>0.2064</v>
      </c>
    </row>
    <row r="167" spans="1:10">
      <c r="A167" s="4" t="s">
        <v>484</v>
      </c>
      <c r="B167" s="4">
        <v>4915723</v>
      </c>
      <c r="C167" s="12" t="s">
        <v>106</v>
      </c>
      <c r="D167" s="8" t="s">
        <v>385</v>
      </c>
      <c r="E167" s="4" t="s">
        <v>249</v>
      </c>
      <c r="F167" s="97">
        <v>819.4</v>
      </c>
      <c r="G167" s="97">
        <v>3.63</v>
      </c>
      <c r="H167" s="85">
        <f t="shared" si="45"/>
        <v>4.38</v>
      </c>
      <c r="I167" s="85">
        <f t="shared" si="46"/>
        <v>3588.97</v>
      </c>
      <c r="J167" s="92">
        <v>0.2064</v>
      </c>
    </row>
    <row r="168" spans="1:10">
      <c r="A168" s="4" t="s">
        <v>485</v>
      </c>
      <c r="B168" s="4" t="s">
        <v>120</v>
      </c>
      <c r="C168" s="12" t="s">
        <v>106</v>
      </c>
      <c r="D168" s="8" t="s">
        <v>386</v>
      </c>
      <c r="E168" s="4" t="s">
        <v>249</v>
      </c>
      <c r="F168" s="97">
        <v>210.28</v>
      </c>
      <c r="G168" s="97">
        <v>35.06</v>
      </c>
      <c r="H168" s="85">
        <f t="shared" si="45"/>
        <v>42.3</v>
      </c>
      <c r="I168" s="85">
        <f t="shared" si="46"/>
        <v>8894.84</v>
      </c>
      <c r="J168" s="92">
        <v>0.2064</v>
      </c>
    </row>
    <row r="169" spans="1:10">
      <c r="A169" s="4" t="s">
        <v>486</v>
      </c>
      <c r="B169" s="4" t="s">
        <v>121</v>
      </c>
      <c r="C169" s="12" t="s">
        <v>106</v>
      </c>
      <c r="D169" s="8" t="s">
        <v>387</v>
      </c>
      <c r="E169" s="4" t="s">
        <v>249</v>
      </c>
      <c r="F169" s="97">
        <v>1523.33</v>
      </c>
      <c r="G169" s="97">
        <v>4.9800000000000004</v>
      </c>
      <c r="H169" s="85">
        <f t="shared" si="45"/>
        <v>6.01</v>
      </c>
      <c r="I169" s="85">
        <f t="shared" si="46"/>
        <v>9155.2099999999991</v>
      </c>
      <c r="J169" s="92">
        <v>0.2064</v>
      </c>
    </row>
    <row r="170" spans="1:10">
      <c r="A170" s="4" t="s">
        <v>487</v>
      </c>
      <c r="B170" s="4" t="s">
        <v>86</v>
      </c>
      <c r="C170" s="12" t="s">
        <v>106</v>
      </c>
      <c r="D170" s="8" t="s">
        <v>230</v>
      </c>
      <c r="E170" s="4" t="s">
        <v>37</v>
      </c>
      <c r="F170" s="97">
        <v>63.97</v>
      </c>
      <c r="G170" s="97">
        <v>97.89</v>
      </c>
      <c r="H170" s="85">
        <f>IFERROR(ROUND((1+J170)*G170,2),0)</f>
        <v>112.03</v>
      </c>
      <c r="I170" s="85">
        <f>IFERROR(ROUND(H170*F170,2),0)</f>
        <v>7166.56</v>
      </c>
      <c r="J170" s="92">
        <v>0.1444</v>
      </c>
    </row>
    <row r="171" spans="1:10">
      <c r="A171" s="4" t="s">
        <v>488</v>
      </c>
      <c r="B171" s="4">
        <v>4915672</v>
      </c>
      <c r="C171" s="12" t="s">
        <v>106</v>
      </c>
      <c r="D171" s="8" t="s">
        <v>388</v>
      </c>
      <c r="E171" s="4" t="s">
        <v>259</v>
      </c>
      <c r="F171" s="97">
        <v>75.099999999999994</v>
      </c>
      <c r="G171" s="97">
        <v>4.7300000000000004</v>
      </c>
      <c r="H171" s="85">
        <f t="shared" si="45"/>
        <v>5.71</v>
      </c>
      <c r="I171" s="85">
        <f t="shared" si="46"/>
        <v>428.82</v>
      </c>
      <c r="J171" s="92">
        <v>0.2064</v>
      </c>
    </row>
    <row r="172" spans="1:10" ht="18.75" customHeight="1">
      <c r="A172" s="4" t="s">
        <v>77</v>
      </c>
      <c r="B172" s="4"/>
      <c r="C172" s="12"/>
      <c r="D172" s="43" t="s">
        <v>389</v>
      </c>
      <c r="E172" s="4"/>
      <c r="F172" s="97"/>
      <c r="G172" s="97"/>
      <c r="H172" s="85"/>
      <c r="I172" s="108">
        <f>SUBTOTAL(9,I173:I217)</f>
        <v>279419.05</v>
      </c>
      <c r="J172" s="92"/>
    </row>
    <row r="173" spans="1:10" ht="15" customHeight="1">
      <c r="A173" s="4" t="s">
        <v>422</v>
      </c>
      <c r="B173" s="4"/>
      <c r="C173" s="12"/>
      <c r="D173" s="131" t="s">
        <v>126</v>
      </c>
      <c r="E173" s="4"/>
      <c r="F173" s="97"/>
      <c r="G173" s="97"/>
      <c r="H173" s="85"/>
      <c r="I173" s="85"/>
      <c r="J173" s="92"/>
    </row>
    <row r="174" spans="1:10" ht="15" customHeight="1">
      <c r="A174" s="4" t="s">
        <v>489</v>
      </c>
      <c r="B174" s="4">
        <v>1600438</v>
      </c>
      <c r="C174" s="12" t="s">
        <v>106</v>
      </c>
      <c r="D174" s="8" t="s">
        <v>359</v>
      </c>
      <c r="E174" s="4" t="s">
        <v>235</v>
      </c>
      <c r="F174" s="97">
        <v>0.79</v>
      </c>
      <c r="G174" s="97">
        <v>767.61</v>
      </c>
      <c r="H174" s="85">
        <f t="shared" ref="H174:H180" si="47">IFERROR(ROUND((1+J174)*G174,2),0)</f>
        <v>926.04</v>
      </c>
      <c r="I174" s="85">
        <f t="shared" ref="I174:I180" si="48">IFERROR(ROUND(H174*F174,2),0)</f>
        <v>731.57</v>
      </c>
      <c r="J174" s="92">
        <v>0.2064</v>
      </c>
    </row>
    <row r="175" spans="1:10" ht="15" customHeight="1">
      <c r="A175" s="4" t="s">
        <v>490</v>
      </c>
      <c r="B175" s="4">
        <v>1600408</v>
      </c>
      <c r="C175" s="12" t="s">
        <v>106</v>
      </c>
      <c r="D175" s="8" t="s">
        <v>373</v>
      </c>
      <c r="E175" s="4" t="s">
        <v>249</v>
      </c>
      <c r="F175" s="97">
        <v>32.79</v>
      </c>
      <c r="G175" s="97">
        <v>20.260000000000002</v>
      </c>
      <c r="H175" s="85">
        <f t="shared" si="47"/>
        <v>24.44</v>
      </c>
      <c r="I175" s="85">
        <f t="shared" si="48"/>
        <v>801.39</v>
      </c>
      <c r="J175" s="92">
        <v>0.2064</v>
      </c>
    </row>
    <row r="176" spans="1:10">
      <c r="A176" s="4" t="s">
        <v>491</v>
      </c>
      <c r="B176" s="4" t="s">
        <v>119</v>
      </c>
      <c r="C176" s="12" t="s">
        <v>106</v>
      </c>
      <c r="D176" s="8" t="s">
        <v>360</v>
      </c>
      <c r="E176" s="4" t="s">
        <v>249</v>
      </c>
      <c r="F176" s="97">
        <v>48.79</v>
      </c>
      <c r="G176" s="97">
        <v>14.94</v>
      </c>
      <c r="H176" s="85">
        <f t="shared" si="47"/>
        <v>18.02</v>
      </c>
      <c r="I176" s="85">
        <f t="shared" si="48"/>
        <v>879.2</v>
      </c>
      <c r="J176" s="92">
        <v>0.2064</v>
      </c>
    </row>
    <row r="177" spans="1:10" ht="15" customHeight="1">
      <c r="A177" s="4" t="s">
        <v>492</v>
      </c>
      <c r="B177" s="4">
        <v>3806402</v>
      </c>
      <c r="C177" s="12" t="s">
        <v>106</v>
      </c>
      <c r="D177" s="8" t="s">
        <v>361</v>
      </c>
      <c r="E177" s="4" t="s">
        <v>249</v>
      </c>
      <c r="F177" s="97">
        <v>291.22000000000003</v>
      </c>
      <c r="G177" s="97">
        <v>2.87</v>
      </c>
      <c r="H177" s="85">
        <f t="shared" si="47"/>
        <v>3.46</v>
      </c>
      <c r="I177" s="85">
        <f t="shared" si="48"/>
        <v>1007.62</v>
      </c>
      <c r="J177" s="92">
        <v>0.2064</v>
      </c>
    </row>
    <row r="178" spans="1:10" ht="25.5">
      <c r="A178" s="4" t="s">
        <v>493</v>
      </c>
      <c r="B178" s="4" t="s">
        <v>130</v>
      </c>
      <c r="C178" s="12" t="s">
        <v>106</v>
      </c>
      <c r="D178" s="8" t="s">
        <v>362</v>
      </c>
      <c r="E178" s="4" t="s">
        <v>249</v>
      </c>
      <c r="F178" s="97">
        <v>50.29</v>
      </c>
      <c r="G178" s="97">
        <v>30.68</v>
      </c>
      <c r="H178" s="85">
        <f t="shared" si="47"/>
        <v>37.01</v>
      </c>
      <c r="I178" s="85">
        <f t="shared" si="48"/>
        <v>1861.23</v>
      </c>
      <c r="J178" s="92">
        <v>0.2064</v>
      </c>
    </row>
    <row r="179" spans="1:10" ht="18" customHeight="1">
      <c r="A179" s="4" t="s">
        <v>494</v>
      </c>
      <c r="B179" s="4">
        <v>1608026</v>
      </c>
      <c r="C179" s="12" t="s">
        <v>106</v>
      </c>
      <c r="D179" s="8" t="s">
        <v>363</v>
      </c>
      <c r="E179" s="4" t="s">
        <v>259</v>
      </c>
      <c r="F179" s="97">
        <v>6.4</v>
      </c>
      <c r="G179" s="97">
        <v>79.52</v>
      </c>
      <c r="H179" s="85">
        <f t="shared" si="47"/>
        <v>95.93</v>
      </c>
      <c r="I179" s="85">
        <f t="shared" si="48"/>
        <v>613.95000000000005</v>
      </c>
      <c r="J179" s="92">
        <v>0.2064</v>
      </c>
    </row>
    <row r="180" spans="1:10" ht="18" customHeight="1">
      <c r="A180" s="4" t="s">
        <v>495</v>
      </c>
      <c r="B180" s="4">
        <v>1608019</v>
      </c>
      <c r="C180" s="12" t="s">
        <v>106</v>
      </c>
      <c r="D180" s="8" t="s">
        <v>374</v>
      </c>
      <c r="E180" s="4" t="s">
        <v>259</v>
      </c>
      <c r="F180" s="97">
        <v>3.2</v>
      </c>
      <c r="G180" s="97">
        <v>21.08</v>
      </c>
      <c r="H180" s="85">
        <f t="shared" si="47"/>
        <v>25.43</v>
      </c>
      <c r="I180" s="85">
        <f t="shared" si="48"/>
        <v>81.38</v>
      </c>
      <c r="J180" s="92">
        <v>0.2064</v>
      </c>
    </row>
    <row r="181" spans="1:10" ht="15" customHeight="1">
      <c r="A181" s="4" t="s">
        <v>496</v>
      </c>
      <c r="B181" s="4">
        <v>2407972</v>
      </c>
      <c r="C181" s="12" t="s">
        <v>106</v>
      </c>
      <c r="D181" s="8" t="s">
        <v>364</v>
      </c>
      <c r="E181" s="4" t="s">
        <v>365</v>
      </c>
      <c r="F181" s="97">
        <v>2.13</v>
      </c>
      <c r="G181" s="97">
        <v>70.709999999999994</v>
      </c>
      <c r="H181" s="85">
        <f t="shared" ref="H181" si="49">IFERROR(ROUND((1+J181)*G181,2),0)</f>
        <v>85.3</v>
      </c>
      <c r="I181" s="85">
        <f t="shared" ref="I181" si="50">IFERROR(ROUND(H181*F181,2),0)</f>
        <v>181.69</v>
      </c>
      <c r="J181" s="92">
        <v>0.2064</v>
      </c>
    </row>
    <row r="182" spans="1:10">
      <c r="A182" s="4" t="s">
        <v>497</v>
      </c>
      <c r="B182" s="4">
        <v>3108017</v>
      </c>
      <c r="C182" s="12" t="s">
        <v>106</v>
      </c>
      <c r="D182" s="8" t="s">
        <v>366</v>
      </c>
      <c r="E182" s="4" t="s">
        <v>249</v>
      </c>
      <c r="F182" s="97">
        <v>20.34</v>
      </c>
      <c r="G182" s="97">
        <v>95.13</v>
      </c>
      <c r="H182" s="85">
        <f t="shared" ref="H182:H184" si="51">IFERROR(ROUND((1+J182)*G182,2),0)</f>
        <v>114.76</v>
      </c>
      <c r="I182" s="85">
        <f t="shared" ref="I182:I184" si="52">IFERROR(ROUND(H182*F182,2),0)</f>
        <v>2334.2199999999998</v>
      </c>
      <c r="J182" s="92">
        <v>0.2064</v>
      </c>
    </row>
    <row r="183" spans="1:10" ht="15" customHeight="1">
      <c r="A183" s="4" t="s">
        <v>498</v>
      </c>
      <c r="B183" s="4">
        <v>1108112</v>
      </c>
      <c r="C183" s="12" t="s">
        <v>106</v>
      </c>
      <c r="D183" s="8" t="s">
        <v>367</v>
      </c>
      <c r="E183" s="4" t="s">
        <v>235</v>
      </c>
      <c r="F183" s="97">
        <v>1.81</v>
      </c>
      <c r="G183" s="97">
        <v>410.32</v>
      </c>
      <c r="H183" s="85">
        <f t="shared" si="51"/>
        <v>495.01</v>
      </c>
      <c r="I183" s="85">
        <f t="shared" si="52"/>
        <v>895.97</v>
      </c>
      <c r="J183" s="92">
        <v>0.2064</v>
      </c>
    </row>
    <row r="184" spans="1:10" ht="15" customHeight="1">
      <c r="A184" s="4" t="s">
        <v>499</v>
      </c>
      <c r="B184" s="4">
        <v>1106061</v>
      </c>
      <c r="C184" s="12" t="s">
        <v>106</v>
      </c>
      <c r="D184" s="8" t="s">
        <v>368</v>
      </c>
      <c r="E184" s="4" t="s">
        <v>235</v>
      </c>
      <c r="F184" s="97">
        <v>1.81</v>
      </c>
      <c r="G184" s="97">
        <v>65.41</v>
      </c>
      <c r="H184" s="85">
        <f t="shared" si="51"/>
        <v>78.91</v>
      </c>
      <c r="I184" s="85">
        <f t="shared" si="52"/>
        <v>142.83000000000001</v>
      </c>
      <c r="J184" s="92">
        <v>0.2064</v>
      </c>
    </row>
    <row r="185" spans="1:10" ht="15" customHeight="1">
      <c r="A185" s="4" t="s">
        <v>500</v>
      </c>
      <c r="B185" s="4">
        <v>1100657</v>
      </c>
      <c r="C185" s="12" t="s">
        <v>106</v>
      </c>
      <c r="D185" s="8" t="s">
        <v>369</v>
      </c>
      <c r="E185" s="4" t="s">
        <v>235</v>
      </c>
      <c r="F185" s="97">
        <v>1.81</v>
      </c>
      <c r="G185" s="97">
        <v>3.61</v>
      </c>
      <c r="H185" s="85">
        <f t="shared" ref="H185" si="53">IFERROR(ROUND((1+J185)*G185,2),0)</f>
        <v>4.3600000000000003</v>
      </c>
      <c r="I185" s="85">
        <f t="shared" ref="I185" si="54">IFERROR(ROUND(H185*F185,2),0)</f>
        <v>7.89</v>
      </c>
      <c r="J185" s="92">
        <v>0.2064</v>
      </c>
    </row>
    <row r="186" spans="1:10" ht="25.5">
      <c r="A186" s="4" t="s">
        <v>501</v>
      </c>
      <c r="B186" s="4" t="s">
        <v>177</v>
      </c>
      <c r="C186" s="12" t="s">
        <v>106</v>
      </c>
      <c r="D186" s="8" t="s">
        <v>371</v>
      </c>
      <c r="E186" s="4" t="s">
        <v>249</v>
      </c>
      <c r="F186" s="97">
        <v>44.23</v>
      </c>
      <c r="G186" s="97">
        <v>566.44000000000005</v>
      </c>
      <c r="H186" s="85">
        <f t="shared" ref="H186:H191" si="55">IFERROR(ROUND((1+J186)*G186,2),0)</f>
        <v>683.35</v>
      </c>
      <c r="I186" s="85">
        <f t="shared" ref="I186:I191" si="56">IFERROR(ROUND(H186*F186,2),0)</f>
        <v>30224.57</v>
      </c>
      <c r="J186" s="92">
        <v>0.2064</v>
      </c>
    </row>
    <row r="187" spans="1:10" ht="15" customHeight="1">
      <c r="A187" s="180" t="s">
        <v>502</v>
      </c>
      <c r="B187" s="180">
        <v>407819</v>
      </c>
      <c r="C187" s="181" t="s">
        <v>106</v>
      </c>
      <c r="D187" s="182" t="s">
        <v>370</v>
      </c>
      <c r="E187" s="180" t="s">
        <v>365</v>
      </c>
      <c r="F187" s="183">
        <v>333</v>
      </c>
      <c r="G187" s="183">
        <v>12.71</v>
      </c>
      <c r="H187" s="184">
        <f t="shared" si="55"/>
        <v>15.33</v>
      </c>
      <c r="I187" s="184">
        <f t="shared" si="56"/>
        <v>5104.8900000000003</v>
      </c>
      <c r="J187" s="99">
        <v>0.2064</v>
      </c>
    </row>
    <row r="188" spans="1:10">
      <c r="A188" s="185" t="s">
        <v>503</v>
      </c>
      <c r="B188" s="185"/>
      <c r="C188" s="187"/>
      <c r="D188" s="203" t="s">
        <v>127</v>
      </c>
      <c r="E188" s="185"/>
      <c r="F188" s="198"/>
      <c r="G188" s="198"/>
      <c r="H188" s="192"/>
      <c r="I188" s="192"/>
      <c r="J188" s="101"/>
    </row>
    <row r="189" spans="1:10" ht="25.5">
      <c r="A189" s="4" t="s">
        <v>504</v>
      </c>
      <c r="B189" s="4">
        <v>3806410</v>
      </c>
      <c r="C189" s="12" t="s">
        <v>106</v>
      </c>
      <c r="D189" s="8" t="s">
        <v>372</v>
      </c>
      <c r="E189" s="4" t="s">
        <v>249</v>
      </c>
      <c r="F189" s="97">
        <v>624.36</v>
      </c>
      <c r="G189" s="97">
        <v>66.95</v>
      </c>
      <c r="H189" s="85">
        <f t="shared" si="55"/>
        <v>80.77</v>
      </c>
      <c r="I189" s="85">
        <f t="shared" si="56"/>
        <v>50429.56</v>
      </c>
      <c r="J189" s="92">
        <v>0.2064</v>
      </c>
    </row>
    <row r="190" spans="1:10" ht="15" customHeight="1">
      <c r="A190" s="4" t="s">
        <v>505</v>
      </c>
      <c r="B190" s="4">
        <v>1600408</v>
      </c>
      <c r="C190" s="12" t="s">
        <v>106</v>
      </c>
      <c r="D190" s="8" t="s">
        <v>373</v>
      </c>
      <c r="E190" s="4" t="s">
        <v>249</v>
      </c>
      <c r="F190" s="97">
        <v>344.28</v>
      </c>
      <c r="G190" s="97">
        <v>20.260000000000002</v>
      </c>
      <c r="H190" s="85">
        <f t="shared" si="55"/>
        <v>24.44</v>
      </c>
      <c r="I190" s="85">
        <f t="shared" si="56"/>
        <v>8414.2000000000007</v>
      </c>
      <c r="J190" s="92">
        <v>0.2064</v>
      </c>
    </row>
    <row r="191" spans="1:10" ht="15" customHeight="1">
      <c r="A191" s="4" t="s">
        <v>506</v>
      </c>
      <c r="B191" s="4" t="s">
        <v>119</v>
      </c>
      <c r="C191" s="12" t="s">
        <v>106</v>
      </c>
      <c r="D191" s="8" t="s">
        <v>360</v>
      </c>
      <c r="E191" s="4" t="s">
        <v>249</v>
      </c>
      <c r="F191" s="97">
        <v>344.28</v>
      </c>
      <c r="G191" s="97">
        <v>14.94</v>
      </c>
      <c r="H191" s="85">
        <f t="shared" si="55"/>
        <v>18.02</v>
      </c>
      <c r="I191" s="85">
        <f t="shared" si="56"/>
        <v>6203.93</v>
      </c>
      <c r="J191" s="92">
        <v>0.2064</v>
      </c>
    </row>
    <row r="192" spans="1:10" ht="15" customHeight="1">
      <c r="A192" s="4" t="s">
        <v>507</v>
      </c>
      <c r="B192" s="4">
        <v>3806402</v>
      </c>
      <c r="C192" s="12" t="s">
        <v>106</v>
      </c>
      <c r="D192" s="8" t="s">
        <v>361</v>
      </c>
      <c r="E192" s="4" t="s">
        <v>249</v>
      </c>
      <c r="F192" s="97">
        <v>969.04</v>
      </c>
      <c r="G192" s="97">
        <v>2.87</v>
      </c>
      <c r="H192" s="85">
        <f t="shared" ref="H192" si="57">IFERROR(ROUND((1+J192)*G192,2),0)</f>
        <v>3.46</v>
      </c>
      <c r="I192" s="85">
        <f t="shared" ref="I192" si="58">IFERROR(ROUND(H192*F192,2),0)</f>
        <v>3352.88</v>
      </c>
      <c r="J192" s="92">
        <v>0.2064</v>
      </c>
    </row>
    <row r="193" spans="1:10" ht="25.5">
      <c r="A193" s="4" t="s">
        <v>508</v>
      </c>
      <c r="B193" s="4" t="s">
        <v>130</v>
      </c>
      <c r="C193" s="12" t="s">
        <v>106</v>
      </c>
      <c r="D193" s="8" t="s">
        <v>362</v>
      </c>
      <c r="E193" s="4" t="s">
        <v>249</v>
      </c>
      <c r="F193" s="97">
        <v>344.28</v>
      </c>
      <c r="G193" s="97">
        <v>30.68</v>
      </c>
      <c r="H193" s="85">
        <f t="shared" ref="H193:H197" si="59">IFERROR(ROUND((1+J193)*G193,2),0)</f>
        <v>37.01</v>
      </c>
      <c r="I193" s="85">
        <f t="shared" ref="I193:I197" si="60">IFERROR(ROUND(H193*F193,2),0)</f>
        <v>12741.8</v>
      </c>
      <c r="J193" s="92">
        <v>0.2064</v>
      </c>
    </row>
    <row r="194" spans="1:10" ht="15" customHeight="1">
      <c r="A194" s="4" t="s">
        <v>509</v>
      </c>
      <c r="B194" s="4">
        <v>1608019</v>
      </c>
      <c r="C194" s="12" t="s">
        <v>106</v>
      </c>
      <c r="D194" s="8" t="s">
        <v>374</v>
      </c>
      <c r="E194" s="4" t="s">
        <v>259</v>
      </c>
      <c r="F194" s="97">
        <v>231.12</v>
      </c>
      <c r="G194" s="97">
        <v>21.08</v>
      </c>
      <c r="H194" s="85">
        <f t="shared" si="59"/>
        <v>25.43</v>
      </c>
      <c r="I194" s="85">
        <f t="shared" si="60"/>
        <v>5877.38</v>
      </c>
      <c r="J194" s="92">
        <v>0.2064</v>
      </c>
    </row>
    <row r="195" spans="1:10" ht="15" customHeight="1">
      <c r="A195" s="4" t="s">
        <v>510</v>
      </c>
      <c r="B195" s="4">
        <v>407819</v>
      </c>
      <c r="C195" s="12" t="s">
        <v>106</v>
      </c>
      <c r="D195" s="8" t="s">
        <v>370</v>
      </c>
      <c r="E195" s="4" t="s">
        <v>365</v>
      </c>
      <c r="F195" s="97">
        <v>616</v>
      </c>
      <c r="G195" s="97">
        <v>12.71</v>
      </c>
      <c r="H195" s="85">
        <f t="shared" si="59"/>
        <v>15.33</v>
      </c>
      <c r="I195" s="85">
        <f t="shared" si="60"/>
        <v>9443.2800000000007</v>
      </c>
      <c r="J195" s="92">
        <v>0.2064</v>
      </c>
    </row>
    <row r="196" spans="1:10" ht="15" customHeight="1">
      <c r="A196" s="4" t="s">
        <v>511</v>
      </c>
      <c r="B196" s="4">
        <v>1207721</v>
      </c>
      <c r="C196" s="12" t="s">
        <v>106</v>
      </c>
      <c r="D196" s="8" t="s">
        <v>376</v>
      </c>
      <c r="E196" s="4" t="s">
        <v>235</v>
      </c>
      <c r="F196" s="97">
        <v>20.399999999999999</v>
      </c>
      <c r="G196" s="97">
        <v>1824.16</v>
      </c>
      <c r="H196" s="85">
        <f t="shared" si="59"/>
        <v>2200.67</v>
      </c>
      <c r="I196" s="85">
        <f t="shared" si="60"/>
        <v>44893.67</v>
      </c>
      <c r="J196" s="92">
        <v>0.2064</v>
      </c>
    </row>
    <row r="197" spans="1:10">
      <c r="A197" s="4" t="s">
        <v>512</v>
      </c>
      <c r="B197" s="4">
        <v>1109669</v>
      </c>
      <c r="C197" s="12" t="s">
        <v>106</v>
      </c>
      <c r="D197" s="8" t="s">
        <v>301</v>
      </c>
      <c r="E197" s="4" t="s">
        <v>235</v>
      </c>
      <c r="F197" s="97">
        <v>84.7</v>
      </c>
      <c r="G197" s="97">
        <v>465.88</v>
      </c>
      <c r="H197" s="85">
        <f t="shared" si="59"/>
        <v>562.04</v>
      </c>
      <c r="I197" s="85">
        <f t="shared" si="60"/>
        <v>47604.79</v>
      </c>
      <c r="J197" s="92">
        <v>0.2064</v>
      </c>
    </row>
    <row r="198" spans="1:10" ht="15" customHeight="1">
      <c r="A198" s="4" t="s">
        <v>513</v>
      </c>
      <c r="B198" s="4"/>
      <c r="C198" s="12"/>
      <c r="D198" s="131" t="s">
        <v>377</v>
      </c>
      <c r="E198" s="4"/>
      <c r="F198" s="97"/>
      <c r="G198" s="97" t="s">
        <v>117</v>
      </c>
      <c r="H198" s="85"/>
      <c r="I198" s="108"/>
      <c r="J198" s="92"/>
    </row>
    <row r="199" spans="1:10" ht="15" customHeight="1">
      <c r="A199" s="4" t="s">
        <v>514</v>
      </c>
      <c r="B199" s="4">
        <v>3806415</v>
      </c>
      <c r="C199" s="12" t="s">
        <v>106</v>
      </c>
      <c r="D199" s="8" t="s">
        <v>378</v>
      </c>
      <c r="E199" s="4" t="s">
        <v>235</v>
      </c>
      <c r="F199" s="97">
        <v>0.28999999999999998</v>
      </c>
      <c r="G199" s="97">
        <v>726.36</v>
      </c>
      <c r="H199" s="85">
        <f t="shared" ref="H199:H200" si="61">IFERROR(ROUND((1+J199)*G199,2),0)</f>
        <v>876.28</v>
      </c>
      <c r="I199" s="85">
        <f t="shared" ref="I199:I200" si="62">IFERROR(ROUND(H199*F199,2),0)</f>
        <v>254.12</v>
      </c>
      <c r="J199" s="92">
        <v>0.2064</v>
      </c>
    </row>
    <row r="200" spans="1:10">
      <c r="A200" s="4" t="s">
        <v>515</v>
      </c>
      <c r="B200" s="4">
        <v>1600408</v>
      </c>
      <c r="C200" s="12" t="s">
        <v>106</v>
      </c>
      <c r="D200" s="8" t="s">
        <v>373</v>
      </c>
      <c r="E200" s="4" t="s">
        <v>249</v>
      </c>
      <c r="F200" s="97">
        <v>2.92</v>
      </c>
      <c r="G200" s="97">
        <v>20.260000000000002</v>
      </c>
      <c r="H200" s="85">
        <f t="shared" si="61"/>
        <v>24.44</v>
      </c>
      <c r="I200" s="85">
        <f t="shared" si="62"/>
        <v>71.36</v>
      </c>
      <c r="J200" s="92">
        <v>0.2064</v>
      </c>
    </row>
    <row r="201" spans="1:10">
      <c r="A201" s="4" t="s">
        <v>516</v>
      </c>
      <c r="B201" s="4">
        <v>3806402</v>
      </c>
      <c r="C201" s="12" t="s">
        <v>106</v>
      </c>
      <c r="D201" s="8" t="s">
        <v>361</v>
      </c>
      <c r="E201" s="4" t="s">
        <v>249</v>
      </c>
      <c r="F201" s="97">
        <v>2.92</v>
      </c>
      <c r="G201" s="97">
        <v>2.87</v>
      </c>
      <c r="H201" s="85">
        <f t="shared" ref="H201:H202" si="63">IFERROR(ROUND((1+J201)*G201,2),0)</f>
        <v>3.46</v>
      </c>
      <c r="I201" s="85">
        <f t="shared" ref="I201:I202" si="64">IFERROR(ROUND(H201*F201,2),0)</f>
        <v>10.1</v>
      </c>
      <c r="J201" s="92">
        <v>0.2064</v>
      </c>
    </row>
    <row r="202" spans="1:10" ht="15" customHeight="1">
      <c r="A202" s="4" t="s">
        <v>517</v>
      </c>
      <c r="B202" s="4">
        <v>1608019</v>
      </c>
      <c r="C202" s="12" t="s">
        <v>106</v>
      </c>
      <c r="D202" s="8" t="s">
        <v>374</v>
      </c>
      <c r="E202" s="4" t="s">
        <v>259</v>
      </c>
      <c r="F202" s="97">
        <v>13.72</v>
      </c>
      <c r="G202" s="97">
        <v>21.08</v>
      </c>
      <c r="H202" s="85">
        <f t="shared" si="63"/>
        <v>25.43</v>
      </c>
      <c r="I202" s="85">
        <f t="shared" si="64"/>
        <v>348.9</v>
      </c>
      <c r="J202" s="92">
        <v>0.2064</v>
      </c>
    </row>
    <row r="203" spans="1:10">
      <c r="A203" s="4" t="s">
        <v>518</v>
      </c>
      <c r="B203" s="4">
        <v>407819</v>
      </c>
      <c r="C203" s="12" t="s">
        <v>106</v>
      </c>
      <c r="D203" s="8" t="s">
        <v>370</v>
      </c>
      <c r="E203" s="4" t="s">
        <v>365</v>
      </c>
      <c r="F203" s="97">
        <v>14</v>
      </c>
      <c r="G203" s="97">
        <v>12.71</v>
      </c>
      <c r="H203" s="85">
        <f t="shared" ref="H203" si="65">IFERROR(ROUND((1+J203)*G203,2),0)</f>
        <v>15.33</v>
      </c>
      <c r="I203" s="85">
        <f t="shared" ref="I203" si="66">IFERROR(ROUND(H203*F203,2),0)</f>
        <v>214.62</v>
      </c>
      <c r="J203" s="92">
        <v>0.2064</v>
      </c>
    </row>
    <row r="204" spans="1:10">
      <c r="A204" s="4" t="s">
        <v>519</v>
      </c>
      <c r="B204" s="4">
        <v>3108017</v>
      </c>
      <c r="C204" s="12" t="s">
        <v>106</v>
      </c>
      <c r="D204" s="8" t="s">
        <v>366</v>
      </c>
      <c r="E204" s="4" t="s">
        <v>249</v>
      </c>
      <c r="F204" s="97">
        <v>2.92</v>
      </c>
      <c r="G204" s="97">
        <v>95.13</v>
      </c>
      <c r="H204" s="85">
        <f t="shared" ref="H204:H206" si="67">IFERROR(ROUND((1+J204)*G204,2),0)</f>
        <v>114.76</v>
      </c>
      <c r="I204" s="85">
        <f t="shared" ref="I204:I206" si="68">IFERROR(ROUND(H204*F204,2),0)</f>
        <v>335.1</v>
      </c>
      <c r="J204" s="92">
        <v>0.2064</v>
      </c>
    </row>
    <row r="205" spans="1:10" ht="17.25" customHeight="1">
      <c r="A205" s="4" t="s">
        <v>520</v>
      </c>
      <c r="B205" s="4">
        <v>2407972</v>
      </c>
      <c r="C205" s="12" t="s">
        <v>106</v>
      </c>
      <c r="D205" s="8" t="s">
        <v>364</v>
      </c>
      <c r="E205" s="4" t="s">
        <v>365</v>
      </c>
      <c r="F205" s="97">
        <v>1.24</v>
      </c>
      <c r="G205" s="97">
        <v>70.709999999999994</v>
      </c>
      <c r="H205" s="85">
        <f t="shared" si="67"/>
        <v>85.3</v>
      </c>
      <c r="I205" s="85">
        <f t="shared" si="68"/>
        <v>105.77</v>
      </c>
      <c r="J205" s="92">
        <v>0.2064</v>
      </c>
    </row>
    <row r="206" spans="1:10" ht="25.5">
      <c r="A206" s="4" t="s">
        <v>521</v>
      </c>
      <c r="B206" s="4" t="s">
        <v>130</v>
      </c>
      <c r="C206" s="12" t="s">
        <v>106</v>
      </c>
      <c r="D206" s="8" t="s">
        <v>362</v>
      </c>
      <c r="E206" s="4" t="s">
        <v>249</v>
      </c>
      <c r="F206" s="97">
        <v>2.92</v>
      </c>
      <c r="G206" s="97">
        <v>30.68</v>
      </c>
      <c r="H206" s="85">
        <f t="shared" si="67"/>
        <v>37.01</v>
      </c>
      <c r="I206" s="85">
        <f t="shared" si="68"/>
        <v>108.07</v>
      </c>
      <c r="J206" s="92">
        <v>0.2064</v>
      </c>
    </row>
    <row r="207" spans="1:10" ht="17.25" customHeight="1">
      <c r="A207" s="4" t="s">
        <v>522</v>
      </c>
      <c r="B207" s="4">
        <v>1108059</v>
      </c>
      <c r="C207" s="12" t="s">
        <v>106</v>
      </c>
      <c r="D207" s="8" t="s">
        <v>379</v>
      </c>
      <c r="E207" s="4" t="s">
        <v>235</v>
      </c>
      <c r="F207" s="97">
        <v>0.28999999999999998</v>
      </c>
      <c r="G207" s="97">
        <v>3577.54</v>
      </c>
      <c r="H207" s="85">
        <f t="shared" ref="H207:H208" si="69">IFERROR(ROUND((1+J207)*G207,2),0)</f>
        <v>4315.9399999999996</v>
      </c>
      <c r="I207" s="85">
        <f t="shared" ref="I207:I208" si="70">IFERROR(ROUND(H207*F207,2),0)</f>
        <v>1251.6199999999999</v>
      </c>
      <c r="J207" s="92">
        <v>0.2064</v>
      </c>
    </row>
    <row r="208" spans="1:10" ht="17.25" customHeight="1">
      <c r="A208" s="4" t="s">
        <v>523</v>
      </c>
      <c r="B208" s="106">
        <v>307084</v>
      </c>
      <c r="C208" s="12" t="s">
        <v>106</v>
      </c>
      <c r="D208" s="8" t="s">
        <v>380</v>
      </c>
      <c r="E208" s="4" t="s">
        <v>259</v>
      </c>
      <c r="F208" s="97">
        <v>7.3</v>
      </c>
      <c r="G208" s="97">
        <v>35.39</v>
      </c>
      <c r="H208" s="85">
        <f t="shared" si="69"/>
        <v>42.69</v>
      </c>
      <c r="I208" s="85">
        <f t="shared" si="70"/>
        <v>311.64</v>
      </c>
      <c r="J208" s="92">
        <v>0.2064</v>
      </c>
    </row>
    <row r="209" spans="1:10" ht="17.25" customHeight="1">
      <c r="A209" s="4" t="s">
        <v>524</v>
      </c>
      <c r="B209" s="4">
        <v>307734</v>
      </c>
      <c r="C209" s="12" t="s">
        <v>106</v>
      </c>
      <c r="D209" s="8" t="s">
        <v>381</v>
      </c>
      <c r="E209" s="4" t="s">
        <v>259</v>
      </c>
      <c r="F209" s="63">
        <v>7.3</v>
      </c>
      <c r="G209" s="97">
        <v>337.4</v>
      </c>
      <c r="H209" s="85">
        <f t="shared" ref="H209" si="71">IFERROR(ROUND((1+J209)*G209,2),0)</f>
        <v>407.04</v>
      </c>
      <c r="I209" s="85">
        <f t="shared" ref="I209" si="72">IFERROR(ROUND(H209*F209,2),0)</f>
        <v>2971.39</v>
      </c>
      <c r="J209" s="92">
        <v>0.2064</v>
      </c>
    </row>
    <row r="210" spans="1:10">
      <c r="A210" s="4" t="s">
        <v>525</v>
      </c>
      <c r="B210" s="4"/>
      <c r="C210" s="12"/>
      <c r="D210" s="131" t="s">
        <v>382</v>
      </c>
      <c r="E210" s="4"/>
      <c r="F210" s="97"/>
      <c r="G210" s="97" t="s">
        <v>117</v>
      </c>
      <c r="H210" s="85"/>
      <c r="I210" s="85"/>
      <c r="J210" s="92"/>
    </row>
    <row r="211" spans="1:10" ht="17.25" customHeight="1">
      <c r="A211" s="4" t="s">
        <v>526</v>
      </c>
      <c r="B211" s="4">
        <v>3815706</v>
      </c>
      <c r="C211" s="12" t="s">
        <v>106</v>
      </c>
      <c r="D211" s="8" t="s">
        <v>383</v>
      </c>
      <c r="E211" s="4" t="s">
        <v>259</v>
      </c>
      <c r="F211" s="97">
        <v>121</v>
      </c>
      <c r="G211" s="97">
        <v>138.6</v>
      </c>
      <c r="H211" s="85">
        <f t="shared" ref="H211:H217" si="73">IFERROR(ROUND((1+J211)*G211,2),0)</f>
        <v>167.21</v>
      </c>
      <c r="I211" s="85">
        <f t="shared" ref="I211:I217" si="74">IFERROR(ROUND(H211*F211,2),0)</f>
        <v>20232.41</v>
      </c>
      <c r="J211" s="92">
        <v>0.2064</v>
      </c>
    </row>
    <row r="212" spans="1:10" ht="17.25" customHeight="1">
      <c r="A212" s="4" t="s">
        <v>527</v>
      </c>
      <c r="B212" s="4" t="s">
        <v>178</v>
      </c>
      <c r="C212" s="12" t="s">
        <v>106</v>
      </c>
      <c r="D212" s="8" t="s">
        <v>384</v>
      </c>
      <c r="E212" s="4" t="s">
        <v>249</v>
      </c>
      <c r="F212" s="97">
        <v>1214.49</v>
      </c>
      <c r="G212" s="97">
        <v>5.21</v>
      </c>
      <c r="H212" s="85">
        <f t="shared" si="73"/>
        <v>6.29</v>
      </c>
      <c r="I212" s="85">
        <f t="shared" si="74"/>
        <v>7639.14</v>
      </c>
      <c r="J212" s="92">
        <v>0.2064</v>
      </c>
    </row>
    <row r="213" spans="1:10" ht="17.25" customHeight="1">
      <c r="A213" s="4" t="s">
        <v>528</v>
      </c>
      <c r="B213" s="4">
        <v>4915723</v>
      </c>
      <c r="C213" s="12" t="s">
        <v>106</v>
      </c>
      <c r="D213" s="8" t="s">
        <v>385</v>
      </c>
      <c r="E213" s="4" t="s">
        <v>249</v>
      </c>
      <c r="F213" s="97">
        <v>640.72</v>
      </c>
      <c r="G213" s="97">
        <v>3.63</v>
      </c>
      <c r="H213" s="85">
        <f t="shared" si="73"/>
        <v>4.38</v>
      </c>
      <c r="I213" s="85">
        <f t="shared" si="74"/>
        <v>2806.35</v>
      </c>
      <c r="J213" s="92">
        <v>0.2064</v>
      </c>
    </row>
    <row r="214" spans="1:10" ht="17.25" customHeight="1">
      <c r="A214" s="4" t="s">
        <v>529</v>
      </c>
      <c r="B214" s="4" t="s">
        <v>121</v>
      </c>
      <c r="C214" s="12" t="s">
        <v>106</v>
      </c>
      <c r="D214" s="8" t="s">
        <v>387</v>
      </c>
      <c r="E214" s="4" t="s">
        <v>249</v>
      </c>
      <c r="F214" s="97">
        <v>849</v>
      </c>
      <c r="G214" s="97">
        <v>4.9800000000000004</v>
      </c>
      <c r="H214" s="85">
        <f t="shared" ref="H214" si="75">IFERROR(ROUND((1+J214)*G214,2),0)</f>
        <v>6.01</v>
      </c>
      <c r="I214" s="85">
        <f t="shared" ref="I214" si="76">IFERROR(ROUND(H214*F214,2),0)</f>
        <v>5102.49</v>
      </c>
      <c r="J214" s="92">
        <v>0.2064</v>
      </c>
    </row>
    <row r="215" spans="1:10" ht="17.25" customHeight="1">
      <c r="A215" s="4" t="s">
        <v>530</v>
      </c>
      <c r="B215" s="106">
        <v>2007971</v>
      </c>
      <c r="C215" s="12" t="s">
        <v>106</v>
      </c>
      <c r="D215" s="8" t="s">
        <v>390</v>
      </c>
      <c r="E215" s="4" t="s">
        <v>259</v>
      </c>
      <c r="F215" s="97">
        <v>16</v>
      </c>
      <c r="G215" s="97">
        <v>90.77</v>
      </c>
      <c r="H215" s="85">
        <f t="shared" si="73"/>
        <v>109.5</v>
      </c>
      <c r="I215" s="85">
        <f t="shared" si="74"/>
        <v>1752</v>
      </c>
      <c r="J215" s="92">
        <v>0.2064</v>
      </c>
    </row>
    <row r="216" spans="1:10">
      <c r="A216" s="4" t="s">
        <v>531</v>
      </c>
      <c r="B216" s="4">
        <v>4915672</v>
      </c>
      <c r="C216" s="12" t="s">
        <v>106</v>
      </c>
      <c r="D216" s="8" t="s">
        <v>388</v>
      </c>
      <c r="E216" s="4" t="s">
        <v>259</v>
      </c>
      <c r="F216" s="97">
        <v>60.5</v>
      </c>
      <c r="G216" s="97">
        <v>4.7300000000000004</v>
      </c>
      <c r="H216" s="85">
        <f t="shared" si="73"/>
        <v>5.71</v>
      </c>
      <c r="I216" s="85">
        <f t="shared" si="74"/>
        <v>345.46</v>
      </c>
      <c r="J216" s="92">
        <v>0.2064</v>
      </c>
    </row>
    <row r="217" spans="1:10">
      <c r="A217" s="4" t="s">
        <v>532</v>
      </c>
      <c r="B217" s="4" t="s">
        <v>86</v>
      </c>
      <c r="C217" s="12" t="s">
        <v>106</v>
      </c>
      <c r="D217" s="8" t="s">
        <v>230</v>
      </c>
      <c r="E217" s="4" t="s">
        <v>37</v>
      </c>
      <c r="F217" s="97">
        <v>15.43</v>
      </c>
      <c r="G217" s="97">
        <v>97.89</v>
      </c>
      <c r="H217" s="85">
        <f t="shared" si="73"/>
        <v>112.03</v>
      </c>
      <c r="I217" s="85">
        <f t="shared" si="74"/>
        <v>1728.62</v>
      </c>
      <c r="J217" s="92">
        <v>0.1444</v>
      </c>
    </row>
    <row r="218" spans="1:10" ht="15" customHeight="1">
      <c r="A218" s="4" t="s">
        <v>78</v>
      </c>
      <c r="B218" s="4"/>
      <c r="C218" s="12"/>
      <c r="D218" s="43" t="s">
        <v>391</v>
      </c>
      <c r="E218" s="4"/>
      <c r="F218" s="97"/>
      <c r="G218" s="97"/>
      <c r="H218" s="85"/>
      <c r="I218" s="108">
        <f>SUBTOTAL(9,I219:I240)</f>
        <v>54830.83</v>
      </c>
      <c r="J218" s="92"/>
    </row>
    <row r="219" spans="1:10" ht="15" customHeight="1">
      <c r="A219" s="4" t="s">
        <v>533</v>
      </c>
      <c r="B219" s="4" t="s">
        <v>117</v>
      </c>
      <c r="C219" s="12"/>
      <c r="D219" s="131" t="s">
        <v>128</v>
      </c>
      <c r="E219" s="4"/>
      <c r="F219" s="97"/>
      <c r="G219" s="97" t="s">
        <v>117</v>
      </c>
      <c r="H219" s="85"/>
      <c r="I219" s="85"/>
      <c r="J219" s="92"/>
    </row>
    <row r="220" spans="1:10" ht="25.5">
      <c r="A220" s="4" t="s">
        <v>534</v>
      </c>
      <c r="B220" s="4">
        <v>3806428</v>
      </c>
      <c r="C220" s="12" t="s">
        <v>106</v>
      </c>
      <c r="D220" s="8" t="s">
        <v>392</v>
      </c>
      <c r="E220" s="4" t="s">
        <v>235</v>
      </c>
      <c r="F220" s="97">
        <v>381.8</v>
      </c>
      <c r="G220" s="97">
        <v>45.79</v>
      </c>
      <c r="H220" s="85">
        <f t="shared" ref="H220" si="77">IFERROR(ROUND((1+J220)*G220,2),0)</f>
        <v>55.24</v>
      </c>
      <c r="I220" s="85">
        <f>IFERROR(ROUND(H220*F220,2),0)</f>
        <v>21090.63</v>
      </c>
      <c r="J220" s="92">
        <v>0.2064</v>
      </c>
    </row>
    <row r="221" spans="1:10">
      <c r="A221" s="4" t="s">
        <v>535</v>
      </c>
      <c r="B221" s="4" t="s">
        <v>396</v>
      </c>
      <c r="C221" s="12" t="s">
        <v>106</v>
      </c>
      <c r="D221" s="8" t="s">
        <v>393</v>
      </c>
      <c r="E221" s="4" t="s">
        <v>249</v>
      </c>
      <c r="F221" s="63">
        <v>130.33000000000001</v>
      </c>
      <c r="G221" s="97">
        <v>2.84</v>
      </c>
      <c r="H221" s="85">
        <f t="shared" ref="H221" si="78">IFERROR(ROUND((1+J221)*G221,2),0)</f>
        <v>3.43</v>
      </c>
      <c r="I221" s="85">
        <f t="shared" ref="I221" si="79">IFERROR(ROUND(H221*F221,2),0)</f>
        <v>447.03</v>
      </c>
      <c r="J221" s="92">
        <v>0.2064</v>
      </c>
    </row>
    <row r="222" spans="1:10">
      <c r="A222" s="4" t="s">
        <v>536</v>
      </c>
      <c r="B222" s="4" t="s">
        <v>117</v>
      </c>
      <c r="C222" s="12"/>
      <c r="D222" s="131" t="s">
        <v>127</v>
      </c>
      <c r="E222" s="4"/>
      <c r="F222" s="63"/>
      <c r="G222" s="97" t="s">
        <v>117</v>
      </c>
      <c r="H222" s="85"/>
      <c r="I222" s="85"/>
      <c r="J222" s="92"/>
    </row>
    <row r="223" spans="1:10" ht="15" customHeight="1">
      <c r="A223" s="4" t="s">
        <v>537</v>
      </c>
      <c r="B223" s="4">
        <v>1600408</v>
      </c>
      <c r="C223" s="12" t="s">
        <v>106</v>
      </c>
      <c r="D223" s="8" t="s">
        <v>373</v>
      </c>
      <c r="E223" s="4" t="s">
        <v>249</v>
      </c>
      <c r="F223" s="97">
        <v>94.85</v>
      </c>
      <c r="G223" s="97">
        <v>20.260000000000002</v>
      </c>
      <c r="H223" s="85">
        <f t="shared" ref="H223" si="80">IFERROR(ROUND((1+J223)*G223,2),0)</f>
        <v>24.44</v>
      </c>
      <c r="I223" s="85">
        <f t="shared" ref="I223" si="81">IFERROR(ROUND(H223*F223,2),0)</f>
        <v>2318.13</v>
      </c>
      <c r="J223" s="92">
        <v>0.2064</v>
      </c>
    </row>
    <row r="224" spans="1:10" ht="15" customHeight="1">
      <c r="A224" s="4" t="s">
        <v>538</v>
      </c>
      <c r="B224" s="4" t="s">
        <v>119</v>
      </c>
      <c r="C224" s="12" t="s">
        <v>106</v>
      </c>
      <c r="D224" s="8" t="s">
        <v>360</v>
      </c>
      <c r="E224" s="4" t="s">
        <v>249</v>
      </c>
      <c r="F224" s="97">
        <v>94.85</v>
      </c>
      <c r="G224" s="97">
        <v>14.94</v>
      </c>
      <c r="H224" s="85">
        <f t="shared" ref="H224" si="82">IFERROR(ROUND((1+J224)*G224,2),0)</f>
        <v>18.02</v>
      </c>
      <c r="I224" s="85">
        <f t="shared" ref="I224" si="83">IFERROR(ROUND(H224*F224,2),0)</f>
        <v>1709.2</v>
      </c>
      <c r="J224" s="92">
        <v>0.2064</v>
      </c>
    </row>
    <row r="225" spans="1:10" ht="15" customHeight="1">
      <c r="A225" s="4" t="s">
        <v>539</v>
      </c>
      <c r="B225" s="4">
        <v>3806402</v>
      </c>
      <c r="C225" s="12" t="s">
        <v>106</v>
      </c>
      <c r="D225" s="8" t="s">
        <v>361</v>
      </c>
      <c r="E225" s="4" t="s">
        <v>249</v>
      </c>
      <c r="F225" s="97">
        <v>94.85</v>
      </c>
      <c r="G225" s="97">
        <v>2.87</v>
      </c>
      <c r="H225" s="85">
        <f t="shared" ref="H225:H232" si="84">IFERROR(ROUND((1+J225)*G225,2),0)</f>
        <v>3.46</v>
      </c>
      <c r="I225" s="85">
        <f t="shared" ref="I225:I232" si="85">IFERROR(ROUND(H225*F225,2),0)</f>
        <v>328.18</v>
      </c>
      <c r="J225" s="92">
        <v>0.2064</v>
      </c>
    </row>
    <row r="226" spans="1:10" ht="25.5">
      <c r="A226" s="4" t="s">
        <v>540</v>
      </c>
      <c r="B226" s="4" t="s">
        <v>130</v>
      </c>
      <c r="C226" s="12" t="s">
        <v>106</v>
      </c>
      <c r="D226" s="8" t="s">
        <v>362</v>
      </c>
      <c r="E226" s="4" t="s">
        <v>249</v>
      </c>
      <c r="F226" s="97">
        <v>94.85</v>
      </c>
      <c r="G226" s="97">
        <v>30.68</v>
      </c>
      <c r="H226" s="85">
        <f t="shared" si="84"/>
        <v>37.01</v>
      </c>
      <c r="I226" s="85">
        <f t="shared" si="85"/>
        <v>3510.4</v>
      </c>
      <c r="J226" s="92">
        <v>0.2064</v>
      </c>
    </row>
    <row r="227" spans="1:10">
      <c r="A227" s="4" t="s">
        <v>541</v>
      </c>
      <c r="B227" s="4">
        <v>1608019</v>
      </c>
      <c r="C227" s="12" t="s">
        <v>106</v>
      </c>
      <c r="D227" s="8" t="s">
        <v>374</v>
      </c>
      <c r="E227" s="4" t="s">
        <v>259</v>
      </c>
      <c r="F227" s="97">
        <v>56.4</v>
      </c>
      <c r="G227" s="97">
        <v>21.08</v>
      </c>
      <c r="H227" s="85">
        <f t="shared" si="84"/>
        <v>25.43</v>
      </c>
      <c r="I227" s="85">
        <f t="shared" si="85"/>
        <v>1434.25</v>
      </c>
      <c r="J227" s="92">
        <v>0.2064</v>
      </c>
    </row>
    <row r="228" spans="1:10">
      <c r="A228" s="4" t="s">
        <v>542</v>
      </c>
      <c r="B228" s="4">
        <v>407819</v>
      </c>
      <c r="C228" s="12" t="s">
        <v>106</v>
      </c>
      <c r="D228" s="8" t="s">
        <v>370</v>
      </c>
      <c r="E228" s="4" t="s">
        <v>365</v>
      </c>
      <c r="F228" s="97">
        <v>81</v>
      </c>
      <c r="G228" s="97">
        <v>12.71</v>
      </c>
      <c r="H228" s="85">
        <f t="shared" si="84"/>
        <v>15.33</v>
      </c>
      <c r="I228" s="85">
        <f t="shared" si="85"/>
        <v>1241.73</v>
      </c>
      <c r="J228" s="92">
        <v>0.2064</v>
      </c>
    </row>
    <row r="229" spans="1:10" ht="15" customHeight="1">
      <c r="A229" s="4" t="s">
        <v>543</v>
      </c>
      <c r="B229" s="4">
        <v>2407972</v>
      </c>
      <c r="C229" s="12" t="s">
        <v>106</v>
      </c>
      <c r="D229" s="8" t="s">
        <v>364</v>
      </c>
      <c r="E229" s="4" t="s">
        <v>365</v>
      </c>
      <c r="F229" s="97">
        <v>2.65</v>
      </c>
      <c r="G229" s="97">
        <v>70.709999999999994</v>
      </c>
      <c r="H229" s="85">
        <f t="shared" si="84"/>
        <v>85.3</v>
      </c>
      <c r="I229" s="85">
        <f t="shared" si="85"/>
        <v>226.05</v>
      </c>
      <c r="J229" s="92">
        <v>0.2064</v>
      </c>
    </row>
    <row r="230" spans="1:10" ht="15" customHeight="1">
      <c r="A230" s="4" t="s">
        <v>544</v>
      </c>
      <c r="B230" s="4">
        <v>408067</v>
      </c>
      <c r="C230" s="12" t="s">
        <v>106</v>
      </c>
      <c r="D230" s="8" t="s">
        <v>394</v>
      </c>
      <c r="E230" s="4" t="s">
        <v>365</v>
      </c>
      <c r="F230" s="97">
        <v>419.06</v>
      </c>
      <c r="G230" s="97">
        <v>10.66</v>
      </c>
      <c r="H230" s="85">
        <f t="shared" si="84"/>
        <v>12.86</v>
      </c>
      <c r="I230" s="85">
        <f t="shared" si="85"/>
        <v>5389.11</v>
      </c>
      <c r="J230" s="92">
        <v>0.2064</v>
      </c>
    </row>
    <row r="231" spans="1:10" ht="15" customHeight="1">
      <c r="A231" s="4" t="s">
        <v>545</v>
      </c>
      <c r="B231" s="4">
        <v>1207721</v>
      </c>
      <c r="C231" s="12" t="s">
        <v>106</v>
      </c>
      <c r="D231" s="8" t="s">
        <v>376</v>
      </c>
      <c r="E231" s="4" t="s">
        <v>235</v>
      </c>
      <c r="F231" s="97">
        <v>5.0999999999999996</v>
      </c>
      <c r="G231" s="97">
        <v>1824.16</v>
      </c>
      <c r="H231" s="85">
        <f t="shared" si="84"/>
        <v>2200.67</v>
      </c>
      <c r="I231" s="85">
        <f t="shared" si="85"/>
        <v>11223.42</v>
      </c>
      <c r="J231" s="92">
        <v>0.2064</v>
      </c>
    </row>
    <row r="232" spans="1:10">
      <c r="A232" s="180" t="s">
        <v>546</v>
      </c>
      <c r="B232" s="180" t="s">
        <v>120</v>
      </c>
      <c r="C232" s="181" t="s">
        <v>106</v>
      </c>
      <c r="D232" s="182" t="s">
        <v>386</v>
      </c>
      <c r="E232" s="180" t="s">
        <v>249</v>
      </c>
      <c r="F232" s="183">
        <v>12.61</v>
      </c>
      <c r="G232" s="183">
        <v>35.06</v>
      </c>
      <c r="H232" s="184">
        <f t="shared" si="84"/>
        <v>42.3</v>
      </c>
      <c r="I232" s="184">
        <f t="shared" si="85"/>
        <v>533.4</v>
      </c>
      <c r="J232" s="99">
        <v>0.2064</v>
      </c>
    </row>
    <row r="233" spans="1:10" ht="15" customHeight="1">
      <c r="A233" s="185" t="s">
        <v>547</v>
      </c>
      <c r="B233" s="185" t="s">
        <v>117</v>
      </c>
      <c r="C233" s="187"/>
      <c r="D233" s="203" t="s">
        <v>382</v>
      </c>
      <c r="E233" s="185"/>
      <c r="F233" s="198"/>
      <c r="G233" s="198" t="s">
        <v>117</v>
      </c>
      <c r="H233" s="192"/>
      <c r="I233" s="192"/>
      <c r="J233" s="101"/>
    </row>
    <row r="234" spans="1:10">
      <c r="A234" s="4" t="s">
        <v>548</v>
      </c>
      <c r="B234" s="4">
        <v>3815706</v>
      </c>
      <c r="C234" s="12" t="s">
        <v>106</v>
      </c>
      <c r="D234" s="8" t="s">
        <v>383</v>
      </c>
      <c r="E234" s="4" t="s">
        <v>259</v>
      </c>
      <c r="F234" s="97">
        <v>16.600000000000001</v>
      </c>
      <c r="G234" s="97">
        <v>138.6</v>
      </c>
      <c r="H234" s="85">
        <f t="shared" ref="H234:H240" si="86">IFERROR(ROUND((1+J234)*G234,2),0)</f>
        <v>167.21</v>
      </c>
      <c r="I234" s="85">
        <f t="shared" ref="I234:I240" si="87">IFERROR(ROUND(H234*F234,2),0)</f>
        <v>2775.69</v>
      </c>
      <c r="J234" s="92">
        <v>0.2064</v>
      </c>
    </row>
    <row r="235" spans="1:10" ht="15" customHeight="1">
      <c r="A235" s="4" t="s">
        <v>549</v>
      </c>
      <c r="B235" s="4" t="s">
        <v>178</v>
      </c>
      <c r="C235" s="12" t="s">
        <v>106</v>
      </c>
      <c r="D235" s="8" t="s">
        <v>384</v>
      </c>
      <c r="E235" s="4" t="s">
        <v>249</v>
      </c>
      <c r="F235" s="97">
        <v>225.18</v>
      </c>
      <c r="G235" s="97">
        <v>5.21</v>
      </c>
      <c r="H235" s="85">
        <f t="shared" si="86"/>
        <v>6.29</v>
      </c>
      <c r="I235" s="85">
        <f t="shared" si="87"/>
        <v>1416.38</v>
      </c>
      <c r="J235" s="92">
        <v>0.2064</v>
      </c>
    </row>
    <row r="236" spans="1:10" ht="15" customHeight="1">
      <c r="A236" s="4" t="s">
        <v>550</v>
      </c>
      <c r="B236" s="4">
        <v>4915723</v>
      </c>
      <c r="C236" s="12" t="s">
        <v>106</v>
      </c>
      <c r="D236" s="8" t="s">
        <v>385</v>
      </c>
      <c r="E236" s="4" t="s">
        <v>249</v>
      </c>
      <c r="F236" s="97">
        <v>92.9</v>
      </c>
      <c r="G236" s="97">
        <v>3.63</v>
      </c>
      <c r="H236" s="85">
        <f t="shared" si="86"/>
        <v>4.38</v>
      </c>
      <c r="I236" s="85">
        <f t="shared" si="87"/>
        <v>406.9</v>
      </c>
      <c r="J236" s="92">
        <v>0.2064</v>
      </c>
    </row>
    <row r="237" spans="1:10" ht="15" customHeight="1">
      <c r="A237" s="4" t="s">
        <v>551</v>
      </c>
      <c r="B237" s="4" t="s">
        <v>397</v>
      </c>
      <c r="C237" s="12" t="s">
        <v>106</v>
      </c>
      <c r="D237" s="8" t="s">
        <v>395</v>
      </c>
      <c r="E237" s="4" t="s">
        <v>259</v>
      </c>
      <c r="F237" s="97">
        <v>6</v>
      </c>
      <c r="G237" s="97">
        <v>0.82</v>
      </c>
      <c r="H237" s="85">
        <f t="shared" si="86"/>
        <v>0.99</v>
      </c>
      <c r="I237" s="85">
        <f t="shared" si="87"/>
        <v>5.94</v>
      </c>
      <c r="J237" s="92">
        <v>0.2064</v>
      </c>
    </row>
    <row r="238" spans="1:10" ht="15" customHeight="1">
      <c r="A238" s="4" t="s">
        <v>552</v>
      </c>
      <c r="B238" s="4">
        <v>4915672</v>
      </c>
      <c r="C238" s="12" t="s">
        <v>106</v>
      </c>
      <c r="D238" s="8" t="s">
        <v>388</v>
      </c>
      <c r="E238" s="4" t="s">
        <v>259</v>
      </c>
      <c r="F238" s="97">
        <v>8.3000000000000007</v>
      </c>
      <c r="G238" s="97">
        <v>4.7300000000000004</v>
      </c>
      <c r="H238" s="85">
        <f t="shared" si="86"/>
        <v>5.71</v>
      </c>
      <c r="I238" s="85">
        <f t="shared" si="87"/>
        <v>47.39</v>
      </c>
      <c r="J238" s="92">
        <v>0.2064</v>
      </c>
    </row>
    <row r="239" spans="1:10">
      <c r="A239" s="4" t="s">
        <v>553</v>
      </c>
      <c r="B239" s="4" t="s">
        <v>86</v>
      </c>
      <c r="C239" s="12" t="s">
        <v>106</v>
      </c>
      <c r="D239" s="8" t="s">
        <v>230</v>
      </c>
      <c r="E239" s="4" t="s">
        <v>37</v>
      </c>
      <c r="F239" s="97">
        <v>4.7300000000000004</v>
      </c>
      <c r="G239" s="97">
        <v>97.89</v>
      </c>
      <c r="H239" s="85">
        <f t="shared" si="86"/>
        <v>112.03</v>
      </c>
      <c r="I239" s="85">
        <f t="shared" si="87"/>
        <v>529.9</v>
      </c>
      <c r="J239" s="92">
        <v>0.1444</v>
      </c>
    </row>
    <row r="240" spans="1:10" ht="15" customHeight="1">
      <c r="A240" s="4" t="s">
        <v>554</v>
      </c>
      <c r="B240" s="4">
        <v>2007971</v>
      </c>
      <c r="C240" s="12" t="s">
        <v>106</v>
      </c>
      <c r="D240" s="8" t="s">
        <v>390</v>
      </c>
      <c r="E240" s="4" t="s">
        <v>259</v>
      </c>
      <c r="F240" s="97">
        <v>1.8</v>
      </c>
      <c r="G240" s="97">
        <v>90.77</v>
      </c>
      <c r="H240" s="85">
        <f t="shared" si="86"/>
        <v>109.5</v>
      </c>
      <c r="I240" s="85">
        <f t="shared" si="87"/>
        <v>197.1</v>
      </c>
      <c r="J240" s="92">
        <v>0.2064</v>
      </c>
    </row>
    <row r="241" spans="1:10" ht="15" customHeight="1">
      <c r="A241" s="4" t="s">
        <v>193</v>
      </c>
      <c r="B241" s="4"/>
      <c r="C241" s="12"/>
      <c r="D241" s="43" t="s">
        <v>399</v>
      </c>
      <c r="E241" s="4"/>
      <c r="F241" s="97"/>
      <c r="G241" s="97"/>
      <c r="H241" s="85"/>
      <c r="I241" s="108">
        <f>SUBTOTAL(9,I242:I274)</f>
        <v>368361.67</v>
      </c>
      <c r="J241" s="92"/>
    </row>
    <row r="242" spans="1:10" ht="15" customHeight="1">
      <c r="A242" s="4" t="s">
        <v>555</v>
      </c>
      <c r="B242" s="4" t="s">
        <v>117</v>
      </c>
      <c r="C242" s="12"/>
      <c r="D242" s="131" t="s">
        <v>400</v>
      </c>
      <c r="E242" s="4"/>
      <c r="F242" s="97"/>
      <c r="G242" s="97" t="s">
        <v>117</v>
      </c>
      <c r="H242" s="85"/>
      <c r="I242" s="85"/>
      <c r="J242" s="92"/>
    </row>
    <row r="243" spans="1:10" ht="15" customHeight="1">
      <c r="A243" s="4" t="s">
        <v>556</v>
      </c>
      <c r="B243" s="4">
        <v>4805750</v>
      </c>
      <c r="C243" s="12" t="s">
        <v>106</v>
      </c>
      <c r="D243" s="8" t="s">
        <v>401</v>
      </c>
      <c r="E243" s="4" t="s">
        <v>235</v>
      </c>
      <c r="F243" s="97">
        <v>212.16</v>
      </c>
      <c r="G243" s="97">
        <v>47.43</v>
      </c>
      <c r="H243" s="85">
        <f t="shared" ref="H243:H249" si="88">IFERROR(ROUND((1+J243)*G243,2),0)</f>
        <v>57.22</v>
      </c>
      <c r="I243" s="85">
        <f t="shared" ref="I243:I249" si="89">IFERROR(ROUND(H243*F243,2),0)</f>
        <v>12139.8</v>
      </c>
      <c r="J243" s="92">
        <v>0.2064</v>
      </c>
    </row>
    <row r="244" spans="1:10" ht="15" customHeight="1">
      <c r="A244" s="4" t="s">
        <v>557</v>
      </c>
      <c r="B244" s="4" t="s">
        <v>397</v>
      </c>
      <c r="C244" s="12" t="s">
        <v>106</v>
      </c>
      <c r="D244" s="8" t="s">
        <v>395</v>
      </c>
      <c r="E244" s="4" t="s">
        <v>259</v>
      </c>
      <c r="F244" s="97">
        <v>70.72</v>
      </c>
      <c r="G244" s="97">
        <v>0.82</v>
      </c>
      <c r="H244" s="85">
        <f t="shared" si="88"/>
        <v>0.99</v>
      </c>
      <c r="I244" s="85">
        <f t="shared" si="89"/>
        <v>70.010000000000005</v>
      </c>
      <c r="J244" s="92">
        <v>0.2064</v>
      </c>
    </row>
    <row r="245" spans="1:10">
      <c r="A245" s="4" t="s">
        <v>558</v>
      </c>
      <c r="B245" s="4">
        <v>4805760</v>
      </c>
      <c r="C245" s="12" t="s">
        <v>106</v>
      </c>
      <c r="D245" s="8" t="s">
        <v>402</v>
      </c>
      <c r="E245" s="4" t="s">
        <v>235</v>
      </c>
      <c r="F245" s="97">
        <v>86.96</v>
      </c>
      <c r="G245" s="97">
        <v>67.2</v>
      </c>
      <c r="H245" s="85">
        <f t="shared" si="88"/>
        <v>81.069999999999993</v>
      </c>
      <c r="I245" s="85">
        <f t="shared" si="89"/>
        <v>7049.85</v>
      </c>
      <c r="J245" s="92">
        <v>0.2064</v>
      </c>
    </row>
    <row r="246" spans="1:10" ht="15" customHeight="1">
      <c r="A246" s="4" t="s">
        <v>559</v>
      </c>
      <c r="B246" s="4">
        <v>4815671</v>
      </c>
      <c r="C246" s="12" t="s">
        <v>106</v>
      </c>
      <c r="D246" s="8" t="s">
        <v>315</v>
      </c>
      <c r="E246" s="4" t="s">
        <v>235</v>
      </c>
      <c r="F246" s="97">
        <v>43.48</v>
      </c>
      <c r="G246" s="97">
        <v>19.34</v>
      </c>
      <c r="H246" s="85">
        <f t="shared" si="88"/>
        <v>23.33</v>
      </c>
      <c r="I246" s="85">
        <f t="shared" si="89"/>
        <v>1014.39</v>
      </c>
      <c r="J246" s="92">
        <v>0.2064</v>
      </c>
    </row>
    <row r="247" spans="1:10" ht="15" customHeight="1">
      <c r="A247" s="4" t="s">
        <v>560</v>
      </c>
      <c r="B247" s="4">
        <v>4915733</v>
      </c>
      <c r="C247" s="12" t="s">
        <v>106</v>
      </c>
      <c r="D247" s="8" t="s">
        <v>403</v>
      </c>
      <c r="E247" s="4" t="s">
        <v>235</v>
      </c>
      <c r="F247" s="97">
        <v>282.88</v>
      </c>
      <c r="G247" s="97">
        <v>43.39</v>
      </c>
      <c r="H247" s="85">
        <f t="shared" si="88"/>
        <v>52.35</v>
      </c>
      <c r="I247" s="85">
        <f t="shared" si="89"/>
        <v>14808.77</v>
      </c>
      <c r="J247" s="92">
        <v>0.2064</v>
      </c>
    </row>
    <row r="248" spans="1:10" ht="15" customHeight="1">
      <c r="A248" s="4" t="s">
        <v>561</v>
      </c>
      <c r="B248" s="4">
        <v>4413985</v>
      </c>
      <c r="C248" s="12" t="s">
        <v>106</v>
      </c>
      <c r="D248" s="8" t="s">
        <v>404</v>
      </c>
      <c r="E248" s="4" t="s">
        <v>249</v>
      </c>
      <c r="F248" s="97">
        <v>353.6</v>
      </c>
      <c r="G248" s="97">
        <v>23.72</v>
      </c>
      <c r="H248" s="85">
        <f t="shared" si="88"/>
        <v>28.62</v>
      </c>
      <c r="I248" s="85">
        <f t="shared" si="89"/>
        <v>10120.030000000001</v>
      </c>
      <c r="J248" s="92">
        <v>0.2064</v>
      </c>
    </row>
    <row r="249" spans="1:10">
      <c r="A249" s="4" t="s">
        <v>562</v>
      </c>
      <c r="B249" s="4">
        <v>1506055</v>
      </c>
      <c r="C249" s="12" t="s">
        <v>106</v>
      </c>
      <c r="D249" s="8" t="s">
        <v>405</v>
      </c>
      <c r="E249" s="4" t="s">
        <v>235</v>
      </c>
      <c r="F249" s="97">
        <v>184.92</v>
      </c>
      <c r="G249" s="97">
        <v>407.71</v>
      </c>
      <c r="H249" s="85">
        <f t="shared" si="88"/>
        <v>491.86</v>
      </c>
      <c r="I249" s="85">
        <f t="shared" si="89"/>
        <v>90954.75</v>
      </c>
      <c r="J249" s="92">
        <v>0.2064</v>
      </c>
    </row>
    <row r="250" spans="1:10" ht="15" customHeight="1">
      <c r="A250" s="4" t="s">
        <v>563</v>
      </c>
      <c r="B250" s="4"/>
      <c r="C250" s="12"/>
      <c r="D250" s="131" t="s">
        <v>406</v>
      </c>
      <c r="E250" s="4"/>
      <c r="F250" s="97"/>
      <c r="G250" s="97" t="s">
        <v>117</v>
      </c>
      <c r="H250" s="85"/>
      <c r="I250" s="85"/>
      <c r="J250" s="92"/>
    </row>
    <row r="251" spans="1:10" ht="15" customHeight="1">
      <c r="A251" s="4" t="s">
        <v>564</v>
      </c>
      <c r="B251" s="4">
        <v>1600408</v>
      </c>
      <c r="C251" s="12" t="s">
        <v>106</v>
      </c>
      <c r="D251" s="8" t="s">
        <v>373</v>
      </c>
      <c r="E251" s="4" t="s">
        <v>249</v>
      </c>
      <c r="F251" s="97">
        <v>8.7899999999999991</v>
      </c>
      <c r="G251" s="97">
        <v>20.260000000000002</v>
      </c>
      <c r="H251" s="85">
        <f t="shared" ref="H251:H252" si="90">IFERROR(ROUND((1+J251)*G251,2),0)</f>
        <v>24.44</v>
      </c>
      <c r="I251" s="85">
        <f t="shared" ref="I251:I252" si="91">IFERROR(ROUND(H251*F251,2),0)</f>
        <v>214.83</v>
      </c>
      <c r="J251" s="92">
        <v>0.2064</v>
      </c>
    </row>
    <row r="252" spans="1:10">
      <c r="A252" s="4" t="s">
        <v>565</v>
      </c>
      <c r="B252" s="4" t="s">
        <v>119</v>
      </c>
      <c r="C252" s="12" t="s">
        <v>106</v>
      </c>
      <c r="D252" s="8" t="s">
        <v>360</v>
      </c>
      <c r="E252" s="4" t="s">
        <v>249</v>
      </c>
      <c r="F252" s="97">
        <v>8.7899999999999991</v>
      </c>
      <c r="G252" s="97">
        <v>14.94</v>
      </c>
      <c r="H252" s="85">
        <f t="shared" si="90"/>
        <v>18.02</v>
      </c>
      <c r="I252" s="85">
        <f t="shared" si="91"/>
        <v>158.4</v>
      </c>
      <c r="J252" s="92">
        <v>0.2064</v>
      </c>
    </row>
    <row r="253" spans="1:10" ht="15" customHeight="1">
      <c r="A253" s="4" t="s">
        <v>566</v>
      </c>
      <c r="B253" s="4">
        <v>3806402</v>
      </c>
      <c r="C253" s="12" t="s">
        <v>106</v>
      </c>
      <c r="D253" s="8" t="s">
        <v>361</v>
      </c>
      <c r="E253" s="4" t="s">
        <v>249</v>
      </c>
      <c r="F253" s="97">
        <v>114.39</v>
      </c>
      <c r="G253" s="97">
        <v>2.87</v>
      </c>
      <c r="H253" s="85">
        <f t="shared" ref="H253:H254" si="92">IFERROR(ROUND((1+J253)*G253,2),0)</f>
        <v>3.46</v>
      </c>
      <c r="I253" s="85">
        <f t="shared" ref="I253:I254" si="93">IFERROR(ROUND(H253*F253,2),0)</f>
        <v>395.79</v>
      </c>
      <c r="J253" s="92">
        <v>0.2064</v>
      </c>
    </row>
    <row r="254" spans="1:10" ht="25.5">
      <c r="A254" s="4" t="s">
        <v>567</v>
      </c>
      <c r="B254" s="4" t="s">
        <v>130</v>
      </c>
      <c r="C254" s="12" t="s">
        <v>106</v>
      </c>
      <c r="D254" s="8" t="s">
        <v>362</v>
      </c>
      <c r="E254" s="4" t="s">
        <v>249</v>
      </c>
      <c r="F254" s="97">
        <v>8.7899999999999991</v>
      </c>
      <c r="G254" s="97">
        <v>30.68</v>
      </c>
      <c r="H254" s="85">
        <f t="shared" si="92"/>
        <v>37.01</v>
      </c>
      <c r="I254" s="85">
        <f t="shared" si="93"/>
        <v>325.32</v>
      </c>
      <c r="J254" s="92">
        <v>0.2064</v>
      </c>
    </row>
    <row r="255" spans="1:10" ht="15" customHeight="1">
      <c r="A255" s="4" t="s">
        <v>568</v>
      </c>
      <c r="B255" s="4">
        <v>1207719</v>
      </c>
      <c r="C255" s="12" t="s">
        <v>106</v>
      </c>
      <c r="D255" s="8" t="s">
        <v>407</v>
      </c>
      <c r="E255" s="4" t="s">
        <v>235</v>
      </c>
      <c r="F255" s="97">
        <v>0.52</v>
      </c>
      <c r="G255" s="97">
        <v>1200.42</v>
      </c>
      <c r="H255" s="85">
        <f t="shared" ref="H255" si="94">IFERROR(ROUND((1+J255)*G255,2),0)</f>
        <v>1448.19</v>
      </c>
      <c r="I255" s="85">
        <f t="shared" ref="I255" si="95">IFERROR(ROUND(H255*F255,2),0)</f>
        <v>753.06</v>
      </c>
      <c r="J255" s="92">
        <v>0.2064</v>
      </c>
    </row>
    <row r="256" spans="1:10">
      <c r="A256" s="4" t="s">
        <v>569</v>
      </c>
      <c r="B256" s="4"/>
      <c r="C256" s="12"/>
      <c r="D256" s="131" t="s">
        <v>127</v>
      </c>
      <c r="E256" s="4"/>
      <c r="F256" s="97"/>
      <c r="G256" s="97" t="s">
        <v>117</v>
      </c>
      <c r="H256" s="85"/>
      <c r="I256" s="85"/>
      <c r="J256" s="92"/>
    </row>
    <row r="257" spans="1:10" ht="25.5">
      <c r="A257" s="4" t="s">
        <v>570</v>
      </c>
      <c r="B257" s="4">
        <v>3806410</v>
      </c>
      <c r="C257" s="12" t="s">
        <v>106</v>
      </c>
      <c r="D257" s="8" t="s">
        <v>372</v>
      </c>
      <c r="E257" s="4" t="s">
        <v>249</v>
      </c>
      <c r="F257" s="97">
        <v>719.33</v>
      </c>
      <c r="G257" s="97">
        <v>66.95</v>
      </c>
      <c r="H257" s="85">
        <f t="shared" ref="H257:H259" si="96">IFERROR(ROUND((1+J257)*G257,2),0)</f>
        <v>80.77</v>
      </c>
      <c r="I257" s="85">
        <f t="shared" ref="I257:I259" si="97">IFERROR(ROUND(H257*F257,2),0)</f>
        <v>58100.28</v>
      </c>
      <c r="J257" s="92">
        <v>0.2064</v>
      </c>
    </row>
    <row r="258" spans="1:10" ht="15" customHeight="1">
      <c r="A258" s="4" t="s">
        <v>571</v>
      </c>
      <c r="B258" s="4">
        <v>1600408</v>
      </c>
      <c r="C258" s="12" t="s">
        <v>106</v>
      </c>
      <c r="D258" s="8" t="s">
        <v>373</v>
      </c>
      <c r="E258" s="4" t="s">
        <v>249</v>
      </c>
      <c r="F258" s="97">
        <v>466.55</v>
      </c>
      <c r="G258" s="97">
        <v>20.260000000000002</v>
      </c>
      <c r="H258" s="85">
        <f t="shared" si="96"/>
        <v>24.44</v>
      </c>
      <c r="I258" s="85">
        <f t="shared" si="97"/>
        <v>11402.48</v>
      </c>
      <c r="J258" s="92">
        <v>0.2064</v>
      </c>
    </row>
    <row r="259" spans="1:10" ht="15" customHeight="1">
      <c r="A259" s="4" t="s">
        <v>572</v>
      </c>
      <c r="B259" s="4" t="s">
        <v>119</v>
      </c>
      <c r="C259" s="12" t="s">
        <v>106</v>
      </c>
      <c r="D259" s="8" t="s">
        <v>360</v>
      </c>
      <c r="E259" s="4" t="s">
        <v>249</v>
      </c>
      <c r="F259" s="97">
        <v>466.55</v>
      </c>
      <c r="G259" s="97">
        <v>14.94</v>
      </c>
      <c r="H259" s="85">
        <f t="shared" si="96"/>
        <v>18.02</v>
      </c>
      <c r="I259" s="85">
        <f t="shared" si="97"/>
        <v>8407.23</v>
      </c>
      <c r="J259" s="92">
        <v>0.2064</v>
      </c>
    </row>
    <row r="260" spans="1:10">
      <c r="A260" s="4" t="s">
        <v>573</v>
      </c>
      <c r="B260" s="4">
        <v>3806402</v>
      </c>
      <c r="C260" s="12" t="s">
        <v>106</v>
      </c>
      <c r="D260" s="8" t="s">
        <v>361</v>
      </c>
      <c r="E260" s="4" t="s">
        <v>249</v>
      </c>
      <c r="F260" s="63">
        <v>1120.3399999999999</v>
      </c>
      <c r="G260" s="97">
        <v>2.87</v>
      </c>
      <c r="H260" s="85">
        <f t="shared" ref="H260:H262" si="98">IFERROR(ROUND((1+J260)*G260,2),0)</f>
        <v>3.46</v>
      </c>
      <c r="I260" s="85">
        <f t="shared" ref="I260:I262" si="99">IFERROR(ROUND(H260*F260,2),0)</f>
        <v>3876.38</v>
      </c>
      <c r="J260" s="92">
        <v>0.2064</v>
      </c>
    </row>
    <row r="261" spans="1:10" ht="25.5">
      <c r="A261" s="4" t="s">
        <v>574</v>
      </c>
      <c r="B261" s="4" t="s">
        <v>130</v>
      </c>
      <c r="C261" s="12" t="s">
        <v>106</v>
      </c>
      <c r="D261" s="8" t="s">
        <v>362</v>
      </c>
      <c r="E261" s="4" t="s">
        <v>249</v>
      </c>
      <c r="F261" s="63">
        <v>496.55</v>
      </c>
      <c r="G261" s="97">
        <v>30.68</v>
      </c>
      <c r="H261" s="85">
        <f t="shared" si="98"/>
        <v>37.01</v>
      </c>
      <c r="I261" s="85">
        <f t="shared" si="99"/>
        <v>18377.32</v>
      </c>
      <c r="J261" s="92">
        <v>0.2064</v>
      </c>
    </row>
    <row r="262" spans="1:10" ht="15" customHeight="1">
      <c r="A262" s="4" t="s">
        <v>575</v>
      </c>
      <c r="B262" s="4">
        <v>1608026</v>
      </c>
      <c r="C262" s="12" t="s">
        <v>106</v>
      </c>
      <c r="D262" s="8" t="s">
        <v>363</v>
      </c>
      <c r="E262" s="4" t="s">
        <v>259</v>
      </c>
      <c r="F262" s="97">
        <v>190.56</v>
      </c>
      <c r="G262" s="97">
        <v>79.52</v>
      </c>
      <c r="H262" s="85">
        <f t="shared" si="98"/>
        <v>95.93</v>
      </c>
      <c r="I262" s="85">
        <f t="shared" si="99"/>
        <v>18280.419999999998</v>
      </c>
      <c r="J262" s="92">
        <v>0.2064</v>
      </c>
    </row>
    <row r="263" spans="1:10" ht="15" customHeight="1">
      <c r="A263" s="4" t="s">
        <v>576</v>
      </c>
      <c r="B263" s="4">
        <v>407819</v>
      </c>
      <c r="C263" s="12" t="s">
        <v>106</v>
      </c>
      <c r="D263" s="8" t="s">
        <v>370</v>
      </c>
      <c r="E263" s="4" t="s">
        <v>365</v>
      </c>
      <c r="F263" s="97">
        <v>453</v>
      </c>
      <c r="G263" s="97">
        <v>12.71</v>
      </c>
      <c r="H263" s="85">
        <f t="shared" ref="H263" si="100">IFERROR(ROUND((1+J263)*G263,2),0)</f>
        <v>15.33</v>
      </c>
      <c r="I263" s="85">
        <f t="shared" ref="I263" si="101">IFERROR(ROUND(H263*F263,2),0)</f>
        <v>6944.49</v>
      </c>
      <c r="J263" s="92">
        <v>0.2064</v>
      </c>
    </row>
    <row r="264" spans="1:10" ht="15" customHeight="1">
      <c r="A264" s="4" t="s">
        <v>577</v>
      </c>
      <c r="B264" s="4">
        <v>1207721</v>
      </c>
      <c r="C264" s="12" t="s">
        <v>106</v>
      </c>
      <c r="D264" s="8" t="s">
        <v>376</v>
      </c>
      <c r="E264" s="4" t="s">
        <v>235</v>
      </c>
      <c r="F264" s="97">
        <v>23.87</v>
      </c>
      <c r="G264" s="97">
        <v>1824.16</v>
      </c>
      <c r="H264" s="85">
        <f t="shared" ref="H264" si="102">IFERROR(ROUND((1+J264)*G264,2),0)</f>
        <v>2200.67</v>
      </c>
      <c r="I264" s="85">
        <f t="shared" ref="I264:I269" si="103">IFERROR(ROUND(H264*F264,2),0)</f>
        <v>52529.99</v>
      </c>
      <c r="J264" s="92">
        <v>0.2064</v>
      </c>
    </row>
    <row r="265" spans="1:10" ht="15" customHeight="1">
      <c r="A265" s="4" t="s">
        <v>578</v>
      </c>
      <c r="B265" s="4">
        <v>2407972</v>
      </c>
      <c r="C265" s="12" t="s">
        <v>106</v>
      </c>
      <c r="D265" s="8" t="s">
        <v>364</v>
      </c>
      <c r="E265" s="4" t="s">
        <v>365</v>
      </c>
      <c r="F265" s="97">
        <v>8.9600000000000009</v>
      </c>
      <c r="G265" s="97">
        <v>70.709999999999994</v>
      </c>
      <c r="H265" s="85">
        <f t="shared" ref="H265:H269" si="104">IFERROR(ROUND((1+J265)*G265,2),0)</f>
        <v>85.3</v>
      </c>
      <c r="I265" s="85">
        <f t="shared" si="103"/>
        <v>764.29</v>
      </c>
      <c r="J265" s="92">
        <v>0.2064</v>
      </c>
    </row>
    <row r="266" spans="1:10" ht="15" customHeight="1">
      <c r="A266" s="4" t="s">
        <v>579</v>
      </c>
      <c r="B266" s="4" t="s">
        <v>120</v>
      </c>
      <c r="C266" s="12" t="s">
        <v>106</v>
      </c>
      <c r="D266" s="8" t="s">
        <v>386</v>
      </c>
      <c r="E266" s="4" t="s">
        <v>249</v>
      </c>
      <c r="F266" s="97">
        <v>105.64</v>
      </c>
      <c r="G266" s="97">
        <v>35.06</v>
      </c>
      <c r="H266" s="85">
        <f t="shared" ref="H266" si="105">IFERROR(ROUND((1+J266)*G266,2),0)</f>
        <v>42.3</v>
      </c>
      <c r="I266" s="85">
        <f t="shared" ref="I266" si="106">IFERROR(ROUND(H266*F266,2),0)</f>
        <v>4468.57</v>
      </c>
      <c r="J266" s="92">
        <v>0.2064</v>
      </c>
    </row>
    <row r="267" spans="1:10" ht="15" customHeight="1">
      <c r="A267" s="4" t="s">
        <v>580</v>
      </c>
      <c r="B267" s="4" t="s">
        <v>117</v>
      </c>
      <c r="C267" s="12"/>
      <c r="D267" s="131" t="s">
        <v>382</v>
      </c>
      <c r="E267" s="4"/>
      <c r="F267" s="97"/>
      <c r="G267" s="97" t="s">
        <v>117</v>
      </c>
      <c r="H267" s="85"/>
      <c r="I267" s="85"/>
      <c r="J267" s="92"/>
    </row>
    <row r="268" spans="1:10">
      <c r="A268" s="4" t="s">
        <v>581</v>
      </c>
      <c r="B268" s="4">
        <v>3815706</v>
      </c>
      <c r="C268" s="12" t="s">
        <v>106</v>
      </c>
      <c r="D268" s="8" t="s">
        <v>383</v>
      </c>
      <c r="E268" s="4" t="s">
        <v>259</v>
      </c>
      <c r="F268" s="97">
        <v>139</v>
      </c>
      <c r="G268" s="97">
        <v>138.6</v>
      </c>
      <c r="H268" s="85">
        <f t="shared" si="104"/>
        <v>167.21</v>
      </c>
      <c r="I268" s="85">
        <f t="shared" si="103"/>
        <v>23242.19</v>
      </c>
      <c r="J268" s="92">
        <v>0.2064</v>
      </c>
    </row>
    <row r="269" spans="1:10" ht="15" customHeight="1">
      <c r="A269" s="4" t="s">
        <v>582</v>
      </c>
      <c r="B269" s="4" t="s">
        <v>178</v>
      </c>
      <c r="C269" s="12" t="s">
        <v>106</v>
      </c>
      <c r="D269" s="8" t="s">
        <v>384</v>
      </c>
      <c r="E269" s="4" t="s">
        <v>249</v>
      </c>
      <c r="F269" s="97">
        <v>1234.73</v>
      </c>
      <c r="G269" s="97">
        <v>5.21</v>
      </c>
      <c r="H269" s="85">
        <f t="shared" si="104"/>
        <v>6.29</v>
      </c>
      <c r="I269" s="85">
        <f t="shared" si="103"/>
        <v>7766.45</v>
      </c>
      <c r="J269" s="92">
        <v>0.2064</v>
      </c>
    </row>
    <row r="270" spans="1:10" ht="15" customHeight="1">
      <c r="A270" s="4" t="s">
        <v>583</v>
      </c>
      <c r="B270" s="4">
        <v>4915723</v>
      </c>
      <c r="C270" s="12" t="s">
        <v>106</v>
      </c>
      <c r="D270" s="8" t="s">
        <v>385</v>
      </c>
      <c r="E270" s="4" t="s">
        <v>249</v>
      </c>
      <c r="F270" s="97">
        <v>769.64</v>
      </c>
      <c r="G270" s="97">
        <v>3.63</v>
      </c>
      <c r="H270" s="85">
        <f t="shared" ref="H270" si="107">IFERROR(ROUND((1+J270)*G270,2),0)</f>
        <v>4.38</v>
      </c>
      <c r="I270" s="85">
        <f t="shared" ref="I270" si="108">IFERROR(ROUND(H270*F270,2),0)</f>
        <v>3371.02</v>
      </c>
      <c r="J270" s="92">
        <v>0.2064</v>
      </c>
    </row>
    <row r="271" spans="1:10">
      <c r="A271" s="4" t="s">
        <v>584</v>
      </c>
      <c r="B271" s="4" t="s">
        <v>121</v>
      </c>
      <c r="C271" s="12" t="s">
        <v>106</v>
      </c>
      <c r="D271" s="8" t="s">
        <v>387</v>
      </c>
      <c r="E271" s="4" t="s">
        <v>249</v>
      </c>
      <c r="F271" s="97">
        <v>1300.32</v>
      </c>
      <c r="G271" s="97">
        <v>4.9800000000000004</v>
      </c>
      <c r="H271" s="85">
        <f t="shared" ref="H271" si="109">IFERROR(ROUND((1+J271)*G271,2),0)</f>
        <v>6.01</v>
      </c>
      <c r="I271" s="85">
        <f t="shared" ref="I271:I272" si="110">IFERROR(ROUND(H271*F271,2),0)</f>
        <v>7814.92</v>
      </c>
      <c r="J271" s="92">
        <v>0.2064</v>
      </c>
    </row>
    <row r="272" spans="1:10" ht="15" customHeight="1">
      <c r="A272" s="4" t="s">
        <v>585</v>
      </c>
      <c r="B272" s="4">
        <v>2007971</v>
      </c>
      <c r="C272" s="12" t="s">
        <v>106</v>
      </c>
      <c r="D272" s="8" t="s">
        <v>390</v>
      </c>
      <c r="E272" s="4" t="s">
        <v>259</v>
      </c>
      <c r="F272" s="97">
        <v>18</v>
      </c>
      <c r="G272" s="97">
        <v>90.77</v>
      </c>
      <c r="H272" s="85">
        <f t="shared" ref="H272" si="111">IFERROR(ROUND((1+J272)*G272,2),0)</f>
        <v>109.5</v>
      </c>
      <c r="I272" s="85">
        <f t="shared" si="110"/>
        <v>1971</v>
      </c>
      <c r="J272" s="92">
        <v>0.2064</v>
      </c>
    </row>
    <row r="273" spans="1:10" ht="15" customHeight="1">
      <c r="A273" s="4" t="s">
        <v>586</v>
      </c>
      <c r="B273" s="4">
        <v>4915672</v>
      </c>
      <c r="C273" s="12" t="s">
        <v>106</v>
      </c>
      <c r="D273" s="8" t="s">
        <v>388</v>
      </c>
      <c r="E273" s="4" t="s">
        <v>259</v>
      </c>
      <c r="F273" s="97">
        <v>69.5</v>
      </c>
      <c r="G273" s="97">
        <v>4.7300000000000004</v>
      </c>
      <c r="H273" s="85">
        <f t="shared" ref="H273:H277" si="112">IFERROR(ROUND((1+J273)*G273,2),0)</f>
        <v>5.71</v>
      </c>
      <c r="I273" s="85">
        <f t="shared" ref="I273:I277" si="113">IFERROR(ROUND(H273*F273,2),0)</f>
        <v>396.85</v>
      </c>
      <c r="J273" s="92">
        <v>0.2064</v>
      </c>
    </row>
    <row r="274" spans="1:10" ht="15" customHeight="1">
      <c r="A274" s="4" t="s">
        <v>587</v>
      </c>
      <c r="B274" s="4" t="s">
        <v>86</v>
      </c>
      <c r="C274" s="12" t="s">
        <v>106</v>
      </c>
      <c r="D274" s="8" t="s">
        <v>230</v>
      </c>
      <c r="E274" s="4" t="s">
        <v>37</v>
      </c>
      <c r="F274" s="97">
        <v>23.59</v>
      </c>
      <c r="G274" s="97">
        <v>97.89</v>
      </c>
      <c r="H274" s="85">
        <f t="shared" si="112"/>
        <v>112.03</v>
      </c>
      <c r="I274" s="85">
        <f t="shared" si="113"/>
        <v>2642.79</v>
      </c>
      <c r="J274" s="92">
        <v>0.1444</v>
      </c>
    </row>
    <row r="275" spans="1:10">
      <c r="A275" s="4" t="s">
        <v>194</v>
      </c>
      <c r="B275" s="4"/>
      <c r="C275" s="12"/>
      <c r="D275" s="43" t="s">
        <v>409</v>
      </c>
      <c r="E275" s="4"/>
      <c r="F275" s="97"/>
      <c r="G275" s="97" t="s">
        <v>117</v>
      </c>
      <c r="H275" s="85"/>
      <c r="I275" s="108">
        <f>SUBTOTAL(9,I276:I304)</f>
        <v>136166.09</v>
      </c>
      <c r="J275" s="92"/>
    </row>
    <row r="276" spans="1:10" ht="15" customHeight="1">
      <c r="A276" s="4" t="s">
        <v>588</v>
      </c>
      <c r="B276" s="4" t="s">
        <v>117</v>
      </c>
      <c r="C276" s="12"/>
      <c r="D276" s="131" t="s">
        <v>126</v>
      </c>
      <c r="E276" s="4"/>
      <c r="F276" s="97"/>
      <c r="G276" s="97" t="s">
        <v>117</v>
      </c>
      <c r="H276" s="85"/>
      <c r="I276" s="85"/>
      <c r="J276" s="92"/>
    </row>
    <row r="277" spans="1:10" ht="15" customHeight="1">
      <c r="A277" s="4" t="s">
        <v>589</v>
      </c>
      <c r="B277" s="4">
        <v>1600408</v>
      </c>
      <c r="C277" s="12" t="s">
        <v>106</v>
      </c>
      <c r="D277" s="8" t="s">
        <v>373</v>
      </c>
      <c r="E277" s="4" t="s">
        <v>249</v>
      </c>
      <c r="F277" s="97">
        <v>21.6</v>
      </c>
      <c r="G277" s="97">
        <v>20.260000000000002</v>
      </c>
      <c r="H277" s="85">
        <f t="shared" si="112"/>
        <v>24.44</v>
      </c>
      <c r="I277" s="85">
        <f t="shared" si="113"/>
        <v>527.9</v>
      </c>
      <c r="J277" s="92">
        <v>0.2064</v>
      </c>
    </row>
    <row r="278" spans="1:10" ht="15" customHeight="1">
      <c r="A278" s="4" t="s">
        <v>590</v>
      </c>
      <c r="B278" s="4" t="s">
        <v>119</v>
      </c>
      <c r="C278" s="12" t="s">
        <v>106</v>
      </c>
      <c r="D278" s="8" t="s">
        <v>360</v>
      </c>
      <c r="E278" s="4" t="s">
        <v>249</v>
      </c>
      <c r="F278" s="97">
        <v>21.6</v>
      </c>
      <c r="G278" s="97">
        <v>14.94</v>
      </c>
      <c r="H278" s="85">
        <f t="shared" ref="H278" si="114">IFERROR(ROUND((1+J278)*G278,2),0)</f>
        <v>18.02</v>
      </c>
      <c r="I278" s="85">
        <f t="shared" ref="I278" si="115">IFERROR(ROUND(H278*F278,2),0)</f>
        <v>389.23</v>
      </c>
      <c r="J278" s="92">
        <v>0.2064</v>
      </c>
    </row>
    <row r="279" spans="1:10" ht="25.5">
      <c r="A279" s="180" t="s">
        <v>591</v>
      </c>
      <c r="B279" s="180" t="s">
        <v>130</v>
      </c>
      <c r="C279" s="181" t="s">
        <v>106</v>
      </c>
      <c r="D279" s="182" t="s">
        <v>362</v>
      </c>
      <c r="E279" s="180" t="s">
        <v>249</v>
      </c>
      <c r="F279" s="183">
        <v>21.6</v>
      </c>
      <c r="G279" s="183">
        <v>30.68</v>
      </c>
      <c r="H279" s="184">
        <f t="shared" ref="H279:H286" si="116">IFERROR(ROUND((1+J279)*G279,2),0)</f>
        <v>37.01</v>
      </c>
      <c r="I279" s="184">
        <f t="shared" ref="I279:I286" si="117">IFERROR(ROUND(H279*F279,2),0)</f>
        <v>799.42</v>
      </c>
      <c r="J279" s="99">
        <v>0.2064</v>
      </c>
    </row>
    <row r="280" spans="1:10" ht="15" customHeight="1">
      <c r="A280" s="185" t="s">
        <v>592</v>
      </c>
      <c r="B280" s="185">
        <v>1207721</v>
      </c>
      <c r="C280" s="187" t="s">
        <v>106</v>
      </c>
      <c r="D280" s="197" t="s">
        <v>376</v>
      </c>
      <c r="E280" s="185" t="s">
        <v>235</v>
      </c>
      <c r="F280" s="198">
        <v>1.3</v>
      </c>
      <c r="G280" s="198">
        <v>1824.16</v>
      </c>
      <c r="H280" s="192">
        <f t="shared" si="116"/>
        <v>2200.67</v>
      </c>
      <c r="I280" s="192">
        <f t="shared" si="117"/>
        <v>2860.87</v>
      </c>
      <c r="J280" s="101">
        <v>0.2064</v>
      </c>
    </row>
    <row r="281" spans="1:10" ht="15" customHeight="1">
      <c r="A281" s="4" t="s">
        <v>593</v>
      </c>
      <c r="B281" s="4">
        <v>3806402</v>
      </c>
      <c r="C281" s="12" t="s">
        <v>106</v>
      </c>
      <c r="D281" s="8" t="s">
        <v>361</v>
      </c>
      <c r="E281" s="4" t="s">
        <v>249</v>
      </c>
      <c r="F281" s="97">
        <v>147.9</v>
      </c>
      <c r="G281" s="97">
        <v>2.87</v>
      </c>
      <c r="H281" s="85">
        <f t="shared" si="116"/>
        <v>3.46</v>
      </c>
      <c r="I281" s="85">
        <f t="shared" si="117"/>
        <v>511.73</v>
      </c>
      <c r="J281" s="92">
        <v>0.2064</v>
      </c>
    </row>
    <row r="282" spans="1:10" ht="15" customHeight="1">
      <c r="A282" s="4" t="s">
        <v>594</v>
      </c>
      <c r="B282" s="4">
        <v>1608026</v>
      </c>
      <c r="C282" s="12" t="s">
        <v>106</v>
      </c>
      <c r="D282" s="8" t="s">
        <v>363</v>
      </c>
      <c r="E282" s="4" t="s">
        <v>259</v>
      </c>
      <c r="F282" s="97">
        <v>10.8</v>
      </c>
      <c r="G282" s="97">
        <v>79.52</v>
      </c>
      <c r="H282" s="85">
        <f t="shared" si="116"/>
        <v>95.93</v>
      </c>
      <c r="I282" s="85">
        <f t="shared" si="117"/>
        <v>1036.04</v>
      </c>
      <c r="J282" s="92">
        <v>0.2064</v>
      </c>
    </row>
    <row r="283" spans="1:10" ht="15" customHeight="1">
      <c r="A283" s="4" t="s">
        <v>595</v>
      </c>
      <c r="B283" s="4">
        <v>2407972</v>
      </c>
      <c r="C283" s="12" t="s">
        <v>106</v>
      </c>
      <c r="D283" s="8" t="s">
        <v>364</v>
      </c>
      <c r="E283" s="4" t="s">
        <v>365</v>
      </c>
      <c r="F283" s="97">
        <v>3.18</v>
      </c>
      <c r="G283" s="97">
        <v>70.709999999999994</v>
      </c>
      <c r="H283" s="85">
        <f t="shared" si="116"/>
        <v>85.3</v>
      </c>
      <c r="I283" s="85">
        <f t="shared" si="117"/>
        <v>271.25</v>
      </c>
      <c r="J283" s="92">
        <v>0.2064</v>
      </c>
    </row>
    <row r="284" spans="1:10">
      <c r="A284" s="4" t="s">
        <v>596</v>
      </c>
      <c r="B284" s="4">
        <v>407819</v>
      </c>
      <c r="C284" s="12" t="s">
        <v>106</v>
      </c>
      <c r="D284" s="8" t="s">
        <v>370</v>
      </c>
      <c r="E284" s="4" t="s">
        <v>365</v>
      </c>
      <c r="F284" s="97">
        <v>453</v>
      </c>
      <c r="G284" s="97">
        <v>12.71</v>
      </c>
      <c r="H284" s="85">
        <f t="shared" si="116"/>
        <v>15.33</v>
      </c>
      <c r="I284" s="85">
        <f t="shared" si="117"/>
        <v>6944.49</v>
      </c>
      <c r="J284" s="92">
        <v>0.2064</v>
      </c>
    </row>
    <row r="285" spans="1:10" ht="15" customHeight="1">
      <c r="A285" s="4" t="s">
        <v>597</v>
      </c>
      <c r="B285" s="4"/>
      <c r="C285" s="12"/>
      <c r="D285" s="131" t="s">
        <v>127</v>
      </c>
      <c r="E285" s="4"/>
      <c r="F285" s="97"/>
      <c r="G285" s="97" t="s">
        <v>117</v>
      </c>
      <c r="H285" s="85"/>
      <c r="I285" s="85"/>
      <c r="J285" s="92"/>
    </row>
    <row r="286" spans="1:10" ht="25.5">
      <c r="A286" s="4" t="s">
        <v>598</v>
      </c>
      <c r="B286" s="4">
        <v>3806410</v>
      </c>
      <c r="C286" s="12" t="s">
        <v>106</v>
      </c>
      <c r="D286" s="8" t="s">
        <v>372</v>
      </c>
      <c r="E286" s="4" t="s">
        <v>249</v>
      </c>
      <c r="F286" s="97">
        <v>259.56</v>
      </c>
      <c r="G286" s="97">
        <v>66.95</v>
      </c>
      <c r="H286" s="85">
        <f t="shared" si="116"/>
        <v>80.77</v>
      </c>
      <c r="I286" s="85">
        <f t="shared" si="117"/>
        <v>20964.66</v>
      </c>
      <c r="J286" s="92">
        <v>0.2064</v>
      </c>
    </row>
    <row r="287" spans="1:10" ht="15" customHeight="1">
      <c r="A287" s="4" t="s">
        <v>599</v>
      </c>
      <c r="B287" s="4">
        <v>1600408</v>
      </c>
      <c r="C287" s="12" t="s">
        <v>106</v>
      </c>
      <c r="D287" s="8" t="s">
        <v>373</v>
      </c>
      <c r="E287" s="4" t="s">
        <v>249</v>
      </c>
      <c r="F287" s="97">
        <v>266.08999999999997</v>
      </c>
      <c r="G287" s="97">
        <v>20.260000000000002</v>
      </c>
      <c r="H287" s="85">
        <f t="shared" ref="H287:H298" si="118">IFERROR(ROUND((1+J287)*G287,2),0)</f>
        <v>24.44</v>
      </c>
      <c r="I287" s="85">
        <f t="shared" ref="I287:I298" si="119">IFERROR(ROUND(H287*F287,2),0)</f>
        <v>6503.24</v>
      </c>
      <c r="J287" s="92">
        <v>0.2064</v>
      </c>
    </row>
    <row r="288" spans="1:10" ht="15" customHeight="1">
      <c r="A288" s="4" t="s">
        <v>600</v>
      </c>
      <c r="B288" s="4" t="s">
        <v>119</v>
      </c>
      <c r="C288" s="12" t="s">
        <v>106</v>
      </c>
      <c r="D288" s="8" t="s">
        <v>360</v>
      </c>
      <c r="E288" s="4" t="s">
        <v>249</v>
      </c>
      <c r="F288" s="97">
        <v>266.08999999999997</v>
      </c>
      <c r="G288" s="97">
        <v>14.94</v>
      </c>
      <c r="H288" s="85">
        <f t="shared" si="118"/>
        <v>18.02</v>
      </c>
      <c r="I288" s="85">
        <f t="shared" si="119"/>
        <v>4794.9399999999996</v>
      </c>
      <c r="J288" s="92">
        <v>0.2064</v>
      </c>
    </row>
    <row r="289" spans="1:10" ht="15" customHeight="1">
      <c r="A289" s="4" t="s">
        <v>601</v>
      </c>
      <c r="B289" s="4">
        <v>3806402</v>
      </c>
      <c r="C289" s="12" t="s">
        <v>106</v>
      </c>
      <c r="D289" s="8" t="s">
        <v>361</v>
      </c>
      <c r="E289" s="4" t="s">
        <v>249</v>
      </c>
      <c r="F289" s="97">
        <v>485.35</v>
      </c>
      <c r="G289" s="97">
        <v>2.87</v>
      </c>
      <c r="H289" s="85">
        <f t="shared" si="118"/>
        <v>3.46</v>
      </c>
      <c r="I289" s="85">
        <f t="shared" si="119"/>
        <v>1679.31</v>
      </c>
      <c r="J289" s="92">
        <v>0.2064</v>
      </c>
    </row>
    <row r="290" spans="1:10" ht="25.5">
      <c r="A290" s="4" t="s">
        <v>602</v>
      </c>
      <c r="B290" s="4" t="s">
        <v>130</v>
      </c>
      <c r="C290" s="12" t="s">
        <v>106</v>
      </c>
      <c r="D290" s="8" t="s">
        <v>362</v>
      </c>
      <c r="E290" s="4" t="s">
        <v>249</v>
      </c>
      <c r="F290" s="97">
        <v>266.08999999999997</v>
      </c>
      <c r="G290" s="97">
        <v>30.68</v>
      </c>
      <c r="H290" s="85">
        <f t="shared" si="118"/>
        <v>37.01</v>
      </c>
      <c r="I290" s="85">
        <f t="shared" si="119"/>
        <v>9847.99</v>
      </c>
      <c r="J290" s="92">
        <v>0.2064</v>
      </c>
    </row>
    <row r="291" spans="1:10" ht="15" customHeight="1">
      <c r="A291" s="4" t="s">
        <v>603</v>
      </c>
      <c r="B291" s="4">
        <v>1608019</v>
      </c>
      <c r="C291" s="12" t="s">
        <v>106</v>
      </c>
      <c r="D291" s="8" t="s">
        <v>374</v>
      </c>
      <c r="E291" s="4" t="s">
        <v>259</v>
      </c>
      <c r="F291" s="97">
        <v>157.79</v>
      </c>
      <c r="G291" s="97">
        <v>21.08</v>
      </c>
      <c r="H291" s="85">
        <f t="shared" si="118"/>
        <v>25.43</v>
      </c>
      <c r="I291" s="85">
        <f t="shared" si="119"/>
        <v>4012.6</v>
      </c>
      <c r="J291" s="92">
        <v>0.2064</v>
      </c>
    </row>
    <row r="292" spans="1:10" ht="15" customHeight="1">
      <c r="A292" s="4" t="s">
        <v>604</v>
      </c>
      <c r="B292" s="4">
        <v>407819</v>
      </c>
      <c r="C292" s="12" t="s">
        <v>106</v>
      </c>
      <c r="D292" s="8" t="s">
        <v>370</v>
      </c>
      <c r="E292" s="4" t="s">
        <v>365</v>
      </c>
      <c r="F292" s="97">
        <v>356</v>
      </c>
      <c r="G292" s="97">
        <v>12.71</v>
      </c>
      <c r="H292" s="85">
        <f t="shared" si="118"/>
        <v>15.33</v>
      </c>
      <c r="I292" s="85">
        <f t="shared" si="119"/>
        <v>5457.48</v>
      </c>
      <c r="J292" s="92">
        <v>0.2064</v>
      </c>
    </row>
    <row r="293" spans="1:10" ht="15" customHeight="1">
      <c r="A293" s="4" t="s">
        <v>605</v>
      </c>
      <c r="B293" s="4">
        <v>1207721</v>
      </c>
      <c r="C293" s="12" t="s">
        <v>106</v>
      </c>
      <c r="D293" s="8" t="s">
        <v>376</v>
      </c>
      <c r="E293" s="4" t="s">
        <v>235</v>
      </c>
      <c r="F293" s="97">
        <v>13.7</v>
      </c>
      <c r="G293" s="97">
        <v>1824.16</v>
      </c>
      <c r="H293" s="85">
        <f t="shared" si="118"/>
        <v>2200.67</v>
      </c>
      <c r="I293" s="85">
        <f t="shared" si="119"/>
        <v>30149.18</v>
      </c>
      <c r="J293" s="92">
        <v>0.2064</v>
      </c>
    </row>
    <row r="294" spans="1:10" ht="15" customHeight="1">
      <c r="A294" s="4" t="s">
        <v>606</v>
      </c>
      <c r="B294" s="4">
        <v>2407972</v>
      </c>
      <c r="C294" s="12" t="s">
        <v>106</v>
      </c>
      <c r="D294" s="8" t="s">
        <v>364</v>
      </c>
      <c r="E294" s="4" t="s">
        <v>365</v>
      </c>
      <c r="F294" s="97">
        <v>7.41</v>
      </c>
      <c r="G294" s="97">
        <v>70.709999999999994</v>
      </c>
      <c r="H294" s="85">
        <f t="shared" si="118"/>
        <v>85.3</v>
      </c>
      <c r="I294" s="85">
        <f t="shared" si="119"/>
        <v>632.07000000000005</v>
      </c>
      <c r="J294" s="92">
        <v>0.2064</v>
      </c>
    </row>
    <row r="295" spans="1:10" ht="15" customHeight="1">
      <c r="A295" s="4" t="s">
        <v>607</v>
      </c>
      <c r="B295" s="4">
        <v>408067</v>
      </c>
      <c r="C295" s="12" t="s">
        <v>106</v>
      </c>
      <c r="D295" s="8" t="s">
        <v>394</v>
      </c>
      <c r="E295" s="4" t="s">
        <v>365</v>
      </c>
      <c r="F295" s="97">
        <v>1157.3399999999999</v>
      </c>
      <c r="G295" s="97">
        <v>10.66</v>
      </c>
      <c r="H295" s="85">
        <f t="shared" si="118"/>
        <v>12.86</v>
      </c>
      <c r="I295" s="85">
        <f t="shared" si="119"/>
        <v>14883.39</v>
      </c>
      <c r="J295" s="92">
        <v>0.2064</v>
      </c>
    </row>
    <row r="296" spans="1:10" ht="15" customHeight="1">
      <c r="A296" s="4" t="s">
        <v>608</v>
      </c>
      <c r="B296" s="4" t="s">
        <v>120</v>
      </c>
      <c r="C296" s="12" t="s">
        <v>106</v>
      </c>
      <c r="D296" s="8" t="s">
        <v>386</v>
      </c>
      <c r="E296" s="4" t="s">
        <v>249</v>
      </c>
      <c r="F296" s="97">
        <v>37.799999999999997</v>
      </c>
      <c r="G296" s="97">
        <v>35.06</v>
      </c>
      <c r="H296" s="85">
        <f t="shared" si="118"/>
        <v>42.3</v>
      </c>
      <c r="I296" s="85">
        <f t="shared" si="119"/>
        <v>1598.94</v>
      </c>
      <c r="J296" s="92">
        <v>0.2064</v>
      </c>
    </row>
    <row r="297" spans="1:10" ht="15" customHeight="1">
      <c r="A297" s="4" t="s">
        <v>609</v>
      </c>
      <c r="B297" s="4"/>
      <c r="C297" s="12"/>
      <c r="D297" s="131" t="s">
        <v>382</v>
      </c>
      <c r="E297" s="4"/>
      <c r="F297" s="97"/>
      <c r="G297" s="97" t="s">
        <v>117</v>
      </c>
      <c r="H297" s="85"/>
      <c r="I297" s="85"/>
      <c r="J297" s="92"/>
    </row>
    <row r="298" spans="1:10" ht="15" customHeight="1">
      <c r="A298" s="4" t="s">
        <v>610</v>
      </c>
      <c r="B298" s="4">
        <v>3815706</v>
      </c>
      <c r="C298" s="12" t="s">
        <v>106</v>
      </c>
      <c r="D298" s="8" t="s">
        <v>383</v>
      </c>
      <c r="E298" s="4" t="s">
        <v>259</v>
      </c>
      <c r="F298" s="97">
        <v>50.4</v>
      </c>
      <c r="G298" s="97">
        <v>138.6</v>
      </c>
      <c r="H298" s="85">
        <f t="shared" si="118"/>
        <v>167.21</v>
      </c>
      <c r="I298" s="85">
        <f t="shared" si="119"/>
        <v>8427.3799999999992</v>
      </c>
      <c r="J298" s="92">
        <v>0.2064</v>
      </c>
    </row>
    <row r="299" spans="1:10" ht="15" customHeight="1">
      <c r="A299" s="4" t="s">
        <v>611</v>
      </c>
      <c r="B299" s="4" t="s">
        <v>178</v>
      </c>
      <c r="C299" s="12" t="s">
        <v>106</v>
      </c>
      <c r="D299" s="8" t="s">
        <v>384</v>
      </c>
      <c r="E299" s="4" t="s">
        <v>249</v>
      </c>
      <c r="F299" s="97">
        <v>633.25</v>
      </c>
      <c r="G299" s="97">
        <v>5.21</v>
      </c>
      <c r="H299" s="85">
        <f t="shared" ref="H299:H304" si="120">IFERROR(ROUND((1+J299)*G299,2),0)</f>
        <v>6.29</v>
      </c>
      <c r="I299" s="85">
        <f t="shared" ref="I299:I304" si="121">IFERROR(ROUND(H299*F299,2),0)</f>
        <v>3983.14</v>
      </c>
      <c r="J299" s="92">
        <v>0.2064</v>
      </c>
    </row>
    <row r="300" spans="1:10" ht="15" customHeight="1">
      <c r="A300" s="4" t="s">
        <v>612</v>
      </c>
      <c r="B300" s="4">
        <v>4915723</v>
      </c>
      <c r="C300" s="12" t="s">
        <v>106</v>
      </c>
      <c r="D300" s="8" t="s">
        <v>385</v>
      </c>
      <c r="E300" s="4" t="s">
        <v>249</v>
      </c>
      <c r="F300" s="97">
        <v>278.64</v>
      </c>
      <c r="G300" s="97">
        <v>3.63</v>
      </c>
      <c r="H300" s="85">
        <f t="shared" si="120"/>
        <v>4.38</v>
      </c>
      <c r="I300" s="85">
        <f t="shared" si="121"/>
        <v>1220.44</v>
      </c>
      <c r="J300" s="92">
        <v>0.2064</v>
      </c>
    </row>
    <row r="301" spans="1:10" ht="15" customHeight="1">
      <c r="A301" s="4" t="s">
        <v>613</v>
      </c>
      <c r="B301" s="4" t="s">
        <v>121</v>
      </c>
      <c r="C301" s="12" t="s">
        <v>106</v>
      </c>
      <c r="D301" s="8" t="s">
        <v>387</v>
      </c>
      <c r="E301" s="4" t="s">
        <v>249</v>
      </c>
      <c r="F301" s="97">
        <v>1107.5</v>
      </c>
      <c r="G301" s="97">
        <v>4.9800000000000004</v>
      </c>
      <c r="H301" s="85">
        <f t="shared" si="120"/>
        <v>6.01</v>
      </c>
      <c r="I301" s="85">
        <f t="shared" si="121"/>
        <v>6656.08</v>
      </c>
      <c r="J301" s="92">
        <v>0.2064</v>
      </c>
    </row>
    <row r="302" spans="1:10" ht="15" customHeight="1">
      <c r="A302" s="4" t="s">
        <v>614</v>
      </c>
      <c r="B302" s="4">
        <v>4915672</v>
      </c>
      <c r="C302" s="12" t="s">
        <v>106</v>
      </c>
      <c r="D302" s="8" t="s">
        <v>388</v>
      </c>
      <c r="E302" s="4" t="s">
        <v>259</v>
      </c>
      <c r="F302" s="97">
        <v>25.2</v>
      </c>
      <c r="G302" s="97">
        <v>4.7300000000000004</v>
      </c>
      <c r="H302" s="85">
        <f t="shared" si="120"/>
        <v>5.71</v>
      </c>
      <c r="I302" s="85">
        <f t="shared" si="121"/>
        <v>143.88999999999999</v>
      </c>
      <c r="J302" s="92">
        <v>0.2064</v>
      </c>
    </row>
    <row r="303" spans="1:10" ht="15" customHeight="1">
      <c r="A303" s="4" t="s">
        <v>615</v>
      </c>
      <c r="B303" s="4" t="s">
        <v>86</v>
      </c>
      <c r="C303" s="12" t="s">
        <v>106</v>
      </c>
      <c r="D303" s="8" t="s">
        <v>230</v>
      </c>
      <c r="E303" s="4" t="s">
        <v>37</v>
      </c>
      <c r="F303" s="97">
        <v>14.35</v>
      </c>
      <c r="G303" s="97">
        <v>97.89</v>
      </c>
      <c r="H303" s="85">
        <f t="shared" si="120"/>
        <v>112.03</v>
      </c>
      <c r="I303" s="85">
        <f t="shared" si="121"/>
        <v>1607.63</v>
      </c>
      <c r="J303" s="92">
        <v>0.1444</v>
      </c>
    </row>
    <row r="304" spans="1:10" ht="15" customHeight="1">
      <c r="A304" s="4" t="s">
        <v>616</v>
      </c>
      <c r="B304" s="4">
        <v>2007971</v>
      </c>
      <c r="C304" s="12" t="s">
        <v>106</v>
      </c>
      <c r="D304" s="8" t="s">
        <v>390</v>
      </c>
      <c r="E304" s="4" t="s">
        <v>259</v>
      </c>
      <c r="F304" s="97">
        <v>2.4</v>
      </c>
      <c r="G304" s="97">
        <v>90.77</v>
      </c>
      <c r="H304" s="85">
        <f t="shared" si="120"/>
        <v>109.5</v>
      </c>
      <c r="I304" s="85">
        <f t="shared" si="121"/>
        <v>262.8</v>
      </c>
      <c r="J304" s="92">
        <v>0.2064</v>
      </c>
    </row>
    <row r="305" spans="1:10" ht="18.75" customHeight="1">
      <c r="A305" s="4" t="s">
        <v>195</v>
      </c>
      <c r="B305" s="4"/>
      <c r="C305" s="12"/>
      <c r="D305" s="43" t="s">
        <v>410</v>
      </c>
      <c r="E305" s="4"/>
      <c r="F305" s="97"/>
      <c r="G305" s="97" t="s">
        <v>117</v>
      </c>
      <c r="H305" s="85"/>
      <c r="I305" s="108">
        <f>SUBTOTAL(9,I306:I332)</f>
        <v>150760.93000000005</v>
      </c>
      <c r="J305" s="92"/>
    </row>
    <row r="306" spans="1:10" ht="17.25" customHeight="1">
      <c r="A306" s="4" t="s">
        <v>617</v>
      </c>
      <c r="B306" s="4"/>
      <c r="C306" s="12"/>
      <c r="D306" s="131" t="s">
        <v>126</v>
      </c>
      <c r="E306" s="4"/>
      <c r="F306" s="97"/>
      <c r="G306" s="97" t="s">
        <v>117</v>
      </c>
      <c r="H306" s="85"/>
      <c r="I306" s="85"/>
      <c r="J306" s="92"/>
    </row>
    <row r="307" spans="1:10" ht="15" customHeight="1">
      <c r="A307" s="4" t="s">
        <v>618</v>
      </c>
      <c r="B307" s="4">
        <v>1600408</v>
      </c>
      <c r="C307" s="12" t="s">
        <v>106</v>
      </c>
      <c r="D307" s="8" t="s">
        <v>373</v>
      </c>
      <c r="E307" s="4" t="s">
        <v>249</v>
      </c>
      <c r="F307" s="97">
        <v>28.32</v>
      </c>
      <c r="G307" s="97">
        <v>20.260000000000002</v>
      </c>
      <c r="H307" s="85">
        <f t="shared" ref="H307:H312" si="122">IFERROR(ROUND((1+J307)*G307,2),0)</f>
        <v>24.44</v>
      </c>
      <c r="I307" s="85">
        <f t="shared" ref="I307:I312" si="123">IFERROR(ROUND(H307*F307,2),0)</f>
        <v>692.14</v>
      </c>
      <c r="J307" s="92">
        <v>0.2064</v>
      </c>
    </row>
    <row r="308" spans="1:10" ht="15" customHeight="1">
      <c r="A308" s="4" t="s">
        <v>619</v>
      </c>
      <c r="B308" s="4" t="s">
        <v>119</v>
      </c>
      <c r="C308" s="12" t="s">
        <v>106</v>
      </c>
      <c r="D308" s="8" t="s">
        <v>360</v>
      </c>
      <c r="E308" s="4" t="s">
        <v>249</v>
      </c>
      <c r="F308" s="97">
        <v>28.32</v>
      </c>
      <c r="G308" s="97">
        <v>14.94</v>
      </c>
      <c r="H308" s="85">
        <f t="shared" si="122"/>
        <v>18.02</v>
      </c>
      <c r="I308" s="85">
        <f t="shared" si="123"/>
        <v>510.33</v>
      </c>
      <c r="J308" s="92">
        <v>0.2064</v>
      </c>
    </row>
    <row r="309" spans="1:10" ht="25.5">
      <c r="A309" s="4" t="s">
        <v>620</v>
      </c>
      <c r="B309" s="4" t="s">
        <v>130</v>
      </c>
      <c r="C309" s="12" t="s">
        <v>106</v>
      </c>
      <c r="D309" s="8" t="s">
        <v>362</v>
      </c>
      <c r="E309" s="4" t="s">
        <v>249</v>
      </c>
      <c r="F309" s="97">
        <v>28.32</v>
      </c>
      <c r="G309" s="97">
        <v>30.68</v>
      </c>
      <c r="H309" s="85">
        <f t="shared" si="122"/>
        <v>37.01</v>
      </c>
      <c r="I309" s="85">
        <f t="shared" si="123"/>
        <v>1048.1199999999999</v>
      </c>
      <c r="J309" s="92">
        <v>0.2064</v>
      </c>
    </row>
    <row r="310" spans="1:10" ht="15" customHeight="1">
      <c r="A310" s="4" t="s">
        <v>621</v>
      </c>
      <c r="B310" s="4">
        <v>1207721</v>
      </c>
      <c r="C310" s="12" t="s">
        <v>106</v>
      </c>
      <c r="D310" s="8" t="s">
        <v>376</v>
      </c>
      <c r="E310" s="4" t="s">
        <v>235</v>
      </c>
      <c r="F310" s="97">
        <v>1.42</v>
      </c>
      <c r="G310" s="97">
        <v>1824.16</v>
      </c>
      <c r="H310" s="85">
        <f t="shared" si="122"/>
        <v>2200.67</v>
      </c>
      <c r="I310" s="85">
        <f t="shared" si="123"/>
        <v>3124.95</v>
      </c>
      <c r="J310" s="92">
        <v>0.2064</v>
      </c>
    </row>
    <row r="311" spans="1:10" ht="15" customHeight="1">
      <c r="A311" s="4" t="s">
        <v>622</v>
      </c>
      <c r="B311" s="4">
        <v>3806402</v>
      </c>
      <c r="C311" s="12" t="s">
        <v>106</v>
      </c>
      <c r="D311" s="8" t="s">
        <v>361</v>
      </c>
      <c r="E311" s="4" t="s">
        <v>249</v>
      </c>
      <c r="F311" s="97">
        <v>277.83999999999997</v>
      </c>
      <c r="G311" s="97">
        <v>2.87</v>
      </c>
      <c r="H311" s="85">
        <f t="shared" si="122"/>
        <v>3.46</v>
      </c>
      <c r="I311" s="85">
        <f t="shared" si="123"/>
        <v>961.33</v>
      </c>
      <c r="J311" s="92">
        <v>0.2064</v>
      </c>
    </row>
    <row r="312" spans="1:10" ht="15" customHeight="1">
      <c r="A312" s="4" t="s">
        <v>623</v>
      </c>
      <c r="B312" s="4">
        <v>1106165</v>
      </c>
      <c r="C312" s="12" t="s">
        <v>106</v>
      </c>
      <c r="D312" s="8" t="s">
        <v>411</v>
      </c>
      <c r="E312" s="4" t="s">
        <v>235</v>
      </c>
      <c r="F312" s="97">
        <v>0.4</v>
      </c>
      <c r="G312" s="97">
        <v>363.56</v>
      </c>
      <c r="H312" s="85">
        <f t="shared" si="122"/>
        <v>438.6</v>
      </c>
      <c r="I312" s="85">
        <f t="shared" si="123"/>
        <v>175.44</v>
      </c>
      <c r="J312" s="92">
        <v>0.2064</v>
      </c>
    </row>
    <row r="313" spans="1:10" ht="18.75" customHeight="1">
      <c r="A313" s="4" t="s">
        <v>624</v>
      </c>
      <c r="B313" s="4"/>
      <c r="C313" s="12"/>
      <c r="D313" s="131" t="s">
        <v>127</v>
      </c>
      <c r="E313" s="4"/>
      <c r="F313" s="97"/>
      <c r="G313" s="97" t="s">
        <v>117</v>
      </c>
      <c r="H313" s="85"/>
      <c r="I313" s="85"/>
      <c r="J313" s="92"/>
    </row>
    <row r="314" spans="1:10" ht="25.5">
      <c r="A314" s="4" t="s">
        <v>625</v>
      </c>
      <c r="B314" s="4">
        <v>3806410</v>
      </c>
      <c r="C314" s="12" t="s">
        <v>106</v>
      </c>
      <c r="D314" s="8" t="s">
        <v>372</v>
      </c>
      <c r="E314" s="4" t="s">
        <v>249</v>
      </c>
      <c r="F314" s="97">
        <v>258.5</v>
      </c>
      <c r="G314" s="97">
        <v>66.95</v>
      </c>
      <c r="H314" s="85">
        <f t="shared" ref="H314:H319" si="124">IFERROR(ROUND((1+J314)*G314,2),0)</f>
        <v>80.77</v>
      </c>
      <c r="I314" s="85">
        <f t="shared" ref="I314:I319" si="125">IFERROR(ROUND(H314*F314,2),0)</f>
        <v>20879.05</v>
      </c>
      <c r="J314" s="92">
        <v>0.2064</v>
      </c>
    </row>
    <row r="315" spans="1:10" ht="15" customHeight="1">
      <c r="A315" s="4" t="s">
        <v>626</v>
      </c>
      <c r="B315" s="4">
        <v>1600408</v>
      </c>
      <c r="C315" s="12" t="s">
        <v>106</v>
      </c>
      <c r="D315" s="8" t="s">
        <v>373</v>
      </c>
      <c r="E315" s="4" t="s">
        <v>249</v>
      </c>
      <c r="F315" s="97">
        <v>339.34</v>
      </c>
      <c r="G315" s="97">
        <v>20.260000000000002</v>
      </c>
      <c r="H315" s="85">
        <f t="shared" si="124"/>
        <v>24.44</v>
      </c>
      <c r="I315" s="85">
        <f t="shared" si="125"/>
        <v>8293.4699999999993</v>
      </c>
      <c r="J315" s="92">
        <v>0.2064</v>
      </c>
    </row>
    <row r="316" spans="1:10" ht="15" customHeight="1">
      <c r="A316" s="4" t="s">
        <v>627</v>
      </c>
      <c r="B316" s="4" t="s">
        <v>119</v>
      </c>
      <c r="C316" s="12" t="s">
        <v>106</v>
      </c>
      <c r="D316" s="8" t="s">
        <v>360</v>
      </c>
      <c r="E316" s="4" t="s">
        <v>249</v>
      </c>
      <c r="F316" s="97">
        <v>339.34</v>
      </c>
      <c r="G316" s="97">
        <v>14.94</v>
      </c>
      <c r="H316" s="85">
        <f t="shared" si="124"/>
        <v>18.02</v>
      </c>
      <c r="I316" s="85">
        <f t="shared" si="125"/>
        <v>6114.91</v>
      </c>
      <c r="J316" s="92">
        <v>0.2064</v>
      </c>
    </row>
    <row r="317" spans="1:10" ht="15" customHeight="1">
      <c r="A317" s="4" t="s">
        <v>628</v>
      </c>
      <c r="B317" s="4">
        <v>3806402</v>
      </c>
      <c r="C317" s="12" t="s">
        <v>106</v>
      </c>
      <c r="D317" s="8" t="s">
        <v>361</v>
      </c>
      <c r="E317" s="4" t="s">
        <v>249</v>
      </c>
      <c r="F317" s="97">
        <v>482.64</v>
      </c>
      <c r="G317" s="97">
        <v>2.87</v>
      </c>
      <c r="H317" s="85">
        <f t="shared" si="124"/>
        <v>3.46</v>
      </c>
      <c r="I317" s="85">
        <f t="shared" si="125"/>
        <v>1669.93</v>
      </c>
      <c r="J317" s="92">
        <v>0.2064</v>
      </c>
    </row>
    <row r="318" spans="1:10" ht="25.5">
      <c r="A318" s="4" t="s">
        <v>629</v>
      </c>
      <c r="B318" s="4" t="s">
        <v>130</v>
      </c>
      <c r="C318" s="12" t="s">
        <v>106</v>
      </c>
      <c r="D318" s="8" t="s">
        <v>362</v>
      </c>
      <c r="E318" s="4" t="s">
        <v>249</v>
      </c>
      <c r="F318" s="97">
        <v>339.34</v>
      </c>
      <c r="G318" s="97">
        <v>30.68</v>
      </c>
      <c r="H318" s="85">
        <f t="shared" si="124"/>
        <v>37.01</v>
      </c>
      <c r="I318" s="85">
        <f t="shared" si="125"/>
        <v>12558.97</v>
      </c>
      <c r="J318" s="92">
        <v>0.2064</v>
      </c>
    </row>
    <row r="319" spans="1:10" ht="15" customHeight="1">
      <c r="A319" s="4" t="s">
        <v>630</v>
      </c>
      <c r="B319" s="4">
        <v>1608019</v>
      </c>
      <c r="C319" s="12" t="s">
        <v>106</v>
      </c>
      <c r="D319" s="8" t="s">
        <v>374</v>
      </c>
      <c r="E319" s="4" t="s">
        <v>259</v>
      </c>
      <c r="F319" s="97">
        <v>156.49</v>
      </c>
      <c r="G319" s="97">
        <v>21.08</v>
      </c>
      <c r="H319" s="85">
        <f t="shared" si="124"/>
        <v>25.43</v>
      </c>
      <c r="I319" s="85">
        <f t="shared" si="125"/>
        <v>3979.54</v>
      </c>
      <c r="J319" s="92">
        <v>0.2064</v>
      </c>
    </row>
    <row r="320" spans="1:10" ht="15" customHeight="1">
      <c r="A320" s="4" t="s">
        <v>631</v>
      </c>
      <c r="B320" s="4">
        <v>407819</v>
      </c>
      <c r="C320" s="12" t="s">
        <v>106</v>
      </c>
      <c r="D320" s="8" t="s">
        <v>370</v>
      </c>
      <c r="E320" s="4" t="s">
        <v>365</v>
      </c>
      <c r="F320" s="97">
        <v>327</v>
      </c>
      <c r="G320" s="97">
        <v>12.71</v>
      </c>
      <c r="H320" s="85">
        <f t="shared" ref="H320:H324" si="126">IFERROR(ROUND((1+J320)*G320,2),0)</f>
        <v>15.33</v>
      </c>
      <c r="I320" s="85">
        <f t="shared" ref="I320:I324" si="127">IFERROR(ROUND(H320*F320,2),0)</f>
        <v>5012.91</v>
      </c>
      <c r="J320" s="92">
        <v>0.2064</v>
      </c>
    </row>
    <row r="321" spans="1:10" ht="15" customHeight="1">
      <c r="A321" s="4" t="s">
        <v>632</v>
      </c>
      <c r="B321" s="4">
        <v>1207721</v>
      </c>
      <c r="C321" s="12" t="s">
        <v>106</v>
      </c>
      <c r="D321" s="8" t="s">
        <v>376</v>
      </c>
      <c r="E321" s="4" t="s">
        <v>235</v>
      </c>
      <c r="F321" s="97">
        <v>20.36</v>
      </c>
      <c r="G321" s="97">
        <v>1824.16</v>
      </c>
      <c r="H321" s="85">
        <f t="shared" si="126"/>
        <v>2200.67</v>
      </c>
      <c r="I321" s="85">
        <f t="shared" si="127"/>
        <v>44805.64</v>
      </c>
      <c r="J321" s="92">
        <v>0.2064</v>
      </c>
    </row>
    <row r="322" spans="1:10" ht="15" customHeight="1">
      <c r="A322" s="4" t="s">
        <v>633</v>
      </c>
      <c r="B322" s="4">
        <v>2407972</v>
      </c>
      <c r="C322" s="12" t="s">
        <v>106</v>
      </c>
      <c r="D322" s="8" t="s">
        <v>364</v>
      </c>
      <c r="E322" s="4" t="s">
        <v>365</v>
      </c>
      <c r="F322" s="97">
        <v>7.35</v>
      </c>
      <c r="G322" s="97">
        <v>70.709999999999994</v>
      </c>
      <c r="H322" s="85">
        <f t="shared" si="126"/>
        <v>85.3</v>
      </c>
      <c r="I322" s="85">
        <f t="shared" si="127"/>
        <v>626.96</v>
      </c>
      <c r="J322" s="92">
        <v>0.2064</v>
      </c>
    </row>
    <row r="323" spans="1:10" ht="15" customHeight="1">
      <c r="A323" s="4" t="s">
        <v>634</v>
      </c>
      <c r="B323" s="4">
        <v>408067</v>
      </c>
      <c r="C323" s="12" t="s">
        <v>106</v>
      </c>
      <c r="D323" s="8" t="s">
        <v>394</v>
      </c>
      <c r="E323" s="4" t="s">
        <v>365</v>
      </c>
      <c r="F323" s="97">
        <v>1138.94</v>
      </c>
      <c r="G323" s="97">
        <v>10.66</v>
      </c>
      <c r="H323" s="85">
        <f t="shared" si="126"/>
        <v>12.86</v>
      </c>
      <c r="I323" s="85">
        <f t="shared" si="127"/>
        <v>14646.77</v>
      </c>
      <c r="J323" s="92">
        <v>0.2064</v>
      </c>
    </row>
    <row r="324" spans="1:10" ht="15" customHeight="1">
      <c r="A324" s="180" t="s">
        <v>635</v>
      </c>
      <c r="B324" s="180" t="s">
        <v>120</v>
      </c>
      <c r="C324" s="181" t="s">
        <v>106</v>
      </c>
      <c r="D324" s="182" t="s">
        <v>386</v>
      </c>
      <c r="E324" s="180" t="s">
        <v>249</v>
      </c>
      <c r="F324" s="183">
        <v>36.5</v>
      </c>
      <c r="G324" s="183">
        <v>35.06</v>
      </c>
      <c r="H324" s="184">
        <f t="shared" si="126"/>
        <v>42.3</v>
      </c>
      <c r="I324" s="184">
        <f t="shared" si="127"/>
        <v>1543.95</v>
      </c>
      <c r="J324" s="99">
        <v>0.2064</v>
      </c>
    </row>
    <row r="325" spans="1:10" ht="15" customHeight="1">
      <c r="A325" s="185" t="s">
        <v>636</v>
      </c>
      <c r="B325" s="185"/>
      <c r="C325" s="187"/>
      <c r="D325" s="203" t="s">
        <v>382</v>
      </c>
      <c r="E325" s="185"/>
      <c r="F325" s="198"/>
      <c r="G325" s="198" t="s">
        <v>117</v>
      </c>
      <c r="H325" s="192"/>
      <c r="I325" s="192"/>
      <c r="J325" s="101"/>
    </row>
    <row r="326" spans="1:10" ht="15" customHeight="1">
      <c r="A326" s="4" t="s">
        <v>637</v>
      </c>
      <c r="B326" s="4">
        <v>3815706</v>
      </c>
      <c r="C326" s="12" t="s">
        <v>106</v>
      </c>
      <c r="D326" s="8" t="s">
        <v>383</v>
      </c>
      <c r="E326" s="4" t="s">
        <v>259</v>
      </c>
      <c r="F326" s="97">
        <v>50</v>
      </c>
      <c r="G326" s="97">
        <v>138.6</v>
      </c>
      <c r="H326" s="85">
        <f t="shared" ref="H326:H332" si="128">IFERROR(ROUND((1+J326)*G326,2),0)</f>
        <v>167.21</v>
      </c>
      <c r="I326" s="85">
        <f t="shared" ref="I326:I332" si="129">IFERROR(ROUND(H326*F326,2),0)</f>
        <v>8360.5</v>
      </c>
      <c r="J326" s="92">
        <v>0.2064</v>
      </c>
    </row>
    <row r="327" spans="1:10" ht="15" customHeight="1">
      <c r="A327" s="4" t="s">
        <v>638</v>
      </c>
      <c r="B327" s="4" t="s">
        <v>178</v>
      </c>
      <c r="C327" s="12" t="s">
        <v>106</v>
      </c>
      <c r="D327" s="8" t="s">
        <v>384</v>
      </c>
      <c r="E327" s="4" t="s">
        <v>249</v>
      </c>
      <c r="F327" s="97">
        <v>760.48</v>
      </c>
      <c r="G327" s="97">
        <v>5.21</v>
      </c>
      <c r="H327" s="85">
        <f t="shared" si="128"/>
        <v>6.29</v>
      </c>
      <c r="I327" s="85">
        <f t="shared" si="129"/>
        <v>4783.42</v>
      </c>
      <c r="J327" s="92">
        <v>0.2064</v>
      </c>
    </row>
    <row r="328" spans="1:10" ht="15" customHeight="1">
      <c r="A328" s="4" t="s">
        <v>639</v>
      </c>
      <c r="B328" s="4">
        <v>4915723</v>
      </c>
      <c r="C328" s="12" t="s">
        <v>106</v>
      </c>
      <c r="D328" s="8" t="s">
        <v>385</v>
      </c>
      <c r="E328" s="4" t="s">
        <v>249</v>
      </c>
      <c r="F328" s="97">
        <v>276.04000000000002</v>
      </c>
      <c r="G328" s="97">
        <v>3.63</v>
      </c>
      <c r="H328" s="85">
        <f t="shared" si="128"/>
        <v>4.38</v>
      </c>
      <c r="I328" s="85">
        <f t="shared" si="129"/>
        <v>1209.06</v>
      </c>
      <c r="J328" s="92">
        <v>0.2064</v>
      </c>
    </row>
    <row r="329" spans="1:10" ht="15" customHeight="1">
      <c r="A329" s="4" t="s">
        <v>640</v>
      </c>
      <c r="B329" s="4" t="s">
        <v>121</v>
      </c>
      <c r="C329" s="12" t="s">
        <v>106</v>
      </c>
      <c r="D329" s="8" t="s">
        <v>387</v>
      </c>
      <c r="E329" s="4" t="s">
        <v>249</v>
      </c>
      <c r="F329" s="97">
        <v>1107.5</v>
      </c>
      <c r="G329" s="97">
        <v>4.9800000000000004</v>
      </c>
      <c r="H329" s="85">
        <f t="shared" si="128"/>
        <v>6.01</v>
      </c>
      <c r="I329" s="85">
        <f t="shared" si="129"/>
        <v>6656.08</v>
      </c>
      <c r="J329" s="92">
        <v>0.2064</v>
      </c>
    </row>
    <row r="330" spans="1:10" ht="15" customHeight="1">
      <c r="A330" s="4" t="s">
        <v>641</v>
      </c>
      <c r="B330" s="4">
        <v>4915672</v>
      </c>
      <c r="C330" s="12" t="s">
        <v>106</v>
      </c>
      <c r="D330" s="8" t="s">
        <v>388</v>
      </c>
      <c r="E330" s="4" t="s">
        <v>259</v>
      </c>
      <c r="F330" s="97">
        <v>25</v>
      </c>
      <c r="G330" s="97">
        <v>4.7300000000000004</v>
      </c>
      <c r="H330" s="85">
        <f t="shared" si="128"/>
        <v>5.71</v>
      </c>
      <c r="I330" s="85">
        <f t="shared" si="129"/>
        <v>142.75</v>
      </c>
      <c r="J330" s="92">
        <v>0.2064</v>
      </c>
    </row>
    <row r="331" spans="1:10" ht="15" customHeight="1">
      <c r="A331" s="4" t="s">
        <v>642</v>
      </c>
      <c r="B331" s="4" t="s">
        <v>86</v>
      </c>
      <c r="C331" s="12" t="s">
        <v>106</v>
      </c>
      <c r="D331" s="8" t="s">
        <v>230</v>
      </c>
      <c r="E331" s="4" t="s">
        <v>37</v>
      </c>
      <c r="F331" s="97">
        <v>20.99</v>
      </c>
      <c r="G331" s="97">
        <v>97.89</v>
      </c>
      <c r="H331" s="85">
        <f t="shared" si="128"/>
        <v>112.03</v>
      </c>
      <c r="I331" s="85">
        <f t="shared" si="129"/>
        <v>2351.5100000000002</v>
      </c>
      <c r="J331" s="92">
        <v>0.1444</v>
      </c>
    </row>
    <row r="332" spans="1:10" ht="15" customHeight="1">
      <c r="A332" s="4" t="s">
        <v>643</v>
      </c>
      <c r="B332" s="4">
        <v>2007971</v>
      </c>
      <c r="C332" s="12" t="s">
        <v>106</v>
      </c>
      <c r="D332" s="8" t="s">
        <v>390</v>
      </c>
      <c r="E332" s="4" t="s">
        <v>259</v>
      </c>
      <c r="F332" s="97">
        <v>5.6</v>
      </c>
      <c r="G332" s="97">
        <v>90.77</v>
      </c>
      <c r="H332" s="85">
        <f t="shared" si="128"/>
        <v>109.5</v>
      </c>
      <c r="I332" s="85">
        <f t="shared" si="129"/>
        <v>613.20000000000005</v>
      </c>
      <c r="J332" s="92">
        <v>0.2064</v>
      </c>
    </row>
    <row r="333" spans="1:10" ht="15" customHeight="1">
      <c r="A333" s="51"/>
      <c r="B333" s="51"/>
      <c r="C333" s="51"/>
      <c r="D333" s="54" t="s">
        <v>79</v>
      </c>
      <c r="E333" s="51"/>
      <c r="F333" s="64"/>
      <c r="G333" s="52"/>
      <c r="H333" s="53"/>
      <c r="I333" s="55">
        <f>SUBTOTAL(9,I123:I332)</f>
        <v>1373547.9399999992</v>
      </c>
      <c r="J333" s="175"/>
    </row>
    <row r="334" spans="1:10" ht="15" customHeight="1">
      <c r="A334" s="42" t="s">
        <v>80</v>
      </c>
      <c r="B334" s="4"/>
      <c r="C334" s="12"/>
      <c r="D334" s="43" t="s">
        <v>54</v>
      </c>
      <c r="E334" s="4"/>
      <c r="F334" s="97"/>
      <c r="G334" s="97" t="s">
        <v>117</v>
      </c>
      <c r="H334" s="85"/>
      <c r="I334" s="85"/>
      <c r="J334" s="92"/>
    </row>
    <row r="335" spans="1:10" ht="15" customHeight="1">
      <c r="A335" s="4" t="s">
        <v>81</v>
      </c>
      <c r="B335" s="4"/>
      <c r="C335" s="12"/>
      <c r="D335" s="131" t="s">
        <v>56</v>
      </c>
      <c r="E335" s="4"/>
      <c r="F335" s="97"/>
      <c r="G335" s="97" t="s">
        <v>117</v>
      </c>
      <c r="H335" s="85"/>
      <c r="I335" s="108"/>
      <c r="J335" s="92"/>
    </row>
    <row r="336" spans="1:10" ht="15" customHeight="1">
      <c r="A336" s="4" t="s">
        <v>196</v>
      </c>
      <c r="B336" s="4">
        <v>5213401</v>
      </c>
      <c r="C336" s="12" t="s">
        <v>106</v>
      </c>
      <c r="D336" s="8" t="s">
        <v>413</v>
      </c>
      <c r="E336" s="4" t="s">
        <v>249</v>
      </c>
      <c r="F336" s="97">
        <v>15810.59</v>
      </c>
      <c r="G336" s="97">
        <v>28.79</v>
      </c>
      <c r="H336" s="85">
        <f t="shared" ref="H336:H340" si="130">IFERROR(ROUND((1+J336)*G336,2),0)</f>
        <v>34.729999999999997</v>
      </c>
      <c r="I336" s="85">
        <f t="shared" ref="I336:I340" si="131">IFERROR(ROUND(H336*F336,2),0)</f>
        <v>549101.79</v>
      </c>
      <c r="J336" s="92">
        <v>0.2064</v>
      </c>
    </row>
    <row r="337" spans="1:10" ht="15" customHeight="1">
      <c r="A337" s="4" t="s">
        <v>197</v>
      </c>
      <c r="B337" s="4">
        <v>5213405</v>
      </c>
      <c r="C337" s="12" t="s">
        <v>106</v>
      </c>
      <c r="D337" s="8" t="s">
        <v>414</v>
      </c>
      <c r="E337" s="4" t="s">
        <v>249</v>
      </c>
      <c r="F337" s="97">
        <v>288.86</v>
      </c>
      <c r="G337" s="97">
        <v>44.69</v>
      </c>
      <c r="H337" s="85">
        <f t="shared" si="130"/>
        <v>53.91</v>
      </c>
      <c r="I337" s="85">
        <f t="shared" si="131"/>
        <v>15572.44</v>
      </c>
      <c r="J337" s="92">
        <v>0.2064</v>
      </c>
    </row>
    <row r="338" spans="1:10" ht="15" customHeight="1">
      <c r="A338" s="4" t="s">
        <v>198</v>
      </c>
      <c r="B338" s="4">
        <v>5219623</v>
      </c>
      <c r="C338" s="12" t="s">
        <v>106</v>
      </c>
      <c r="D338" s="8" t="s">
        <v>415</v>
      </c>
      <c r="E338" s="4" t="s">
        <v>118</v>
      </c>
      <c r="F338" s="97">
        <v>3478</v>
      </c>
      <c r="G338" s="97">
        <v>55.23</v>
      </c>
      <c r="H338" s="85">
        <f t="shared" si="130"/>
        <v>66.63</v>
      </c>
      <c r="I338" s="85">
        <f t="shared" si="131"/>
        <v>231739.14</v>
      </c>
      <c r="J338" s="92">
        <v>0.2064</v>
      </c>
    </row>
    <row r="339" spans="1:10" ht="15" customHeight="1">
      <c r="A339" s="4" t="s">
        <v>199</v>
      </c>
      <c r="B339" s="4">
        <v>5219631</v>
      </c>
      <c r="C339" s="12" t="s">
        <v>106</v>
      </c>
      <c r="D339" s="8" t="s">
        <v>416</v>
      </c>
      <c r="E339" s="4" t="s">
        <v>118</v>
      </c>
      <c r="F339" s="97">
        <v>6518</v>
      </c>
      <c r="G339" s="97">
        <v>55.23</v>
      </c>
      <c r="H339" s="85">
        <f t="shared" si="130"/>
        <v>66.63</v>
      </c>
      <c r="I339" s="85">
        <f t="shared" si="131"/>
        <v>434294.34</v>
      </c>
      <c r="J339" s="92">
        <v>0.2064</v>
      </c>
    </row>
    <row r="340" spans="1:10" ht="15" customHeight="1">
      <c r="A340" s="4" t="s">
        <v>644</v>
      </c>
      <c r="B340" s="4">
        <v>5219643</v>
      </c>
      <c r="C340" s="12" t="s">
        <v>106</v>
      </c>
      <c r="D340" s="8" t="s">
        <v>417</v>
      </c>
      <c r="E340" s="4" t="s">
        <v>118</v>
      </c>
      <c r="F340" s="97">
        <v>59</v>
      </c>
      <c r="G340" s="97">
        <v>81.599999999999994</v>
      </c>
      <c r="H340" s="85">
        <f t="shared" si="130"/>
        <v>98.44</v>
      </c>
      <c r="I340" s="85">
        <f t="shared" si="131"/>
        <v>5807.96</v>
      </c>
      <c r="J340" s="92">
        <v>0.2064</v>
      </c>
    </row>
    <row r="341" spans="1:10" ht="15" customHeight="1">
      <c r="A341" s="4" t="s">
        <v>82</v>
      </c>
      <c r="B341" s="4"/>
      <c r="C341" s="12"/>
      <c r="D341" s="131" t="s">
        <v>55</v>
      </c>
      <c r="E341" s="4"/>
      <c r="F341" s="97"/>
      <c r="G341" s="97"/>
      <c r="H341" s="85"/>
      <c r="I341" s="108"/>
      <c r="J341" s="92"/>
    </row>
    <row r="342" spans="1:10" ht="15" customHeight="1">
      <c r="A342" s="4" t="s">
        <v>200</v>
      </c>
      <c r="B342" s="4">
        <v>5213571</v>
      </c>
      <c r="C342" s="12" t="s">
        <v>106</v>
      </c>
      <c r="D342" s="8" t="s">
        <v>645</v>
      </c>
      <c r="E342" s="4" t="s">
        <v>249</v>
      </c>
      <c r="F342" s="97">
        <v>162.25</v>
      </c>
      <c r="G342" s="97">
        <v>505.44</v>
      </c>
      <c r="H342" s="85">
        <f t="shared" ref="H342:H353" si="132">IFERROR(ROUND((1+J342)*G342,2),0)</f>
        <v>609.76</v>
      </c>
      <c r="I342" s="85">
        <f t="shared" ref="I342:I353" si="133">IFERROR(ROUND(H342*F342,2),0)</f>
        <v>98933.56</v>
      </c>
      <c r="J342" s="92">
        <v>0.2064</v>
      </c>
    </row>
    <row r="343" spans="1:10" ht="15" customHeight="1">
      <c r="A343" s="4" t="s">
        <v>201</v>
      </c>
      <c r="B343" s="4" t="s">
        <v>665</v>
      </c>
      <c r="C343" s="12" t="s">
        <v>106</v>
      </c>
      <c r="D343" s="8" t="s">
        <v>646</v>
      </c>
      <c r="E343" s="4" t="s">
        <v>249</v>
      </c>
      <c r="F343" s="97">
        <v>20</v>
      </c>
      <c r="G343" s="97">
        <v>463.36</v>
      </c>
      <c r="H343" s="85">
        <f t="shared" si="132"/>
        <v>559</v>
      </c>
      <c r="I343" s="85">
        <f t="shared" si="133"/>
        <v>11180</v>
      </c>
      <c r="J343" s="92">
        <v>0.2064</v>
      </c>
    </row>
    <row r="344" spans="1:10" ht="15" customHeight="1">
      <c r="A344" s="4" t="s">
        <v>202</v>
      </c>
      <c r="B344" s="4">
        <v>5213442</v>
      </c>
      <c r="C344" s="12" t="s">
        <v>106</v>
      </c>
      <c r="D344" s="8" t="s">
        <v>647</v>
      </c>
      <c r="E344" s="4" t="s">
        <v>118</v>
      </c>
      <c r="F344" s="97">
        <v>69</v>
      </c>
      <c r="G344" s="97">
        <v>708.86</v>
      </c>
      <c r="H344" s="85">
        <f t="shared" si="132"/>
        <v>855.17</v>
      </c>
      <c r="I344" s="85">
        <f t="shared" si="133"/>
        <v>59006.73</v>
      </c>
      <c r="J344" s="92">
        <v>0.2064</v>
      </c>
    </row>
    <row r="345" spans="1:10" ht="15" customHeight="1">
      <c r="A345" s="4" t="s">
        <v>203</v>
      </c>
      <c r="B345" s="4">
        <v>5213446</v>
      </c>
      <c r="C345" s="12" t="s">
        <v>106</v>
      </c>
      <c r="D345" s="8" t="s">
        <v>648</v>
      </c>
      <c r="E345" s="4" t="s">
        <v>118</v>
      </c>
      <c r="F345" s="97">
        <v>8</v>
      </c>
      <c r="G345" s="97">
        <v>708.86</v>
      </c>
      <c r="H345" s="85">
        <f t="shared" si="132"/>
        <v>855.17</v>
      </c>
      <c r="I345" s="85">
        <f t="shared" si="133"/>
        <v>6841.36</v>
      </c>
      <c r="J345" s="92">
        <v>0.2064</v>
      </c>
    </row>
    <row r="346" spans="1:10" ht="15" customHeight="1">
      <c r="A346" s="4" t="s">
        <v>204</v>
      </c>
      <c r="B346" s="4">
        <v>5213450</v>
      </c>
      <c r="C346" s="12" t="s">
        <v>106</v>
      </c>
      <c r="D346" s="8" t="s">
        <v>649</v>
      </c>
      <c r="E346" s="4" t="s">
        <v>118</v>
      </c>
      <c r="F346" s="97">
        <v>6</v>
      </c>
      <c r="G346" s="97">
        <v>450.07</v>
      </c>
      <c r="H346" s="85">
        <f t="shared" si="132"/>
        <v>542.96</v>
      </c>
      <c r="I346" s="85">
        <f t="shared" si="133"/>
        <v>3257.76</v>
      </c>
      <c r="J346" s="92">
        <v>0.2064</v>
      </c>
    </row>
    <row r="347" spans="1:10" ht="15" customHeight="1">
      <c r="A347" s="4" t="s">
        <v>205</v>
      </c>
      <c r="B347" s="4">
        <v>5213464</v>
      </c>
      <c r="C347" s="12" t="s">
        <v>106</v>
      </c>
      <c r="D347" s="8" t="s">
        <v>650</v>
      </c>
      <c r="E347" s="4" t="s">
        <v>118</v>
      </c>
      <c r="F347" s="97">
        <v>88</v>
      </c>
      <c r="G347" s="97">
        <v>294.83</v>
      </c>
      <c r="H347" s="85">
        <f t="shared" si="132"/>
        <v>355.68</v>
      </c>
      <c r="I347" s="85">
        <f t="shared" si="133"/>
        <v>31299.84</v>
      </c>
      <c r="J347" s="92">
        <v>0.2064</v>
      </c>
    </row>
    <row r="348" spans="1:10" ht="15" customHeight="1">
      <c r="A348" s="4" t="s">
        <v>206</v>
      </c>
      <c r="B348" s="4">
        <v>5213472</v>
      </c>
      <c r="C348" s="12" t="s">
        <v>106</v>
      </c>
      <c r="D348" s="8" t="s">
        <v>651</v>
      </c>
      <c r="E348" s="4" t="s">
        <v>118</v>
      </c>
      <c r="F348" s="97">
        <v>76</v>
      </c>
      <c r="G348" s="97">
        <v>306.26</v>
      </c>
      <c r="H348" s="85">
        <f t="shared" si="132"/>
        <v>369.47</v>
      </c>
      <c r="I348" s="85">
        <f t="shared" si="133"/>
        <v>28079.72</v>
      </c>
      <c r="J348" s="92">
        <v>0.2064</v>
      </c>
    </row>
    <row r="349" spans="1:10" ht="15" customHeight="1">
      <c r="A349" s="4" t="s">
        <v>207</v>
      </c>
      <c r="B349" s="4">
        <v>5213476</v>
      </c>
      <c r="C349" s="12" t="s">
        <v>106</v>
      </c>
      <c r="D349" s="8" t="s">
        <v>652</v>
      </c>
      <c r="E349" s="4" t="s">
        <v>118</v>
      </c>
      <c r="F349" s="97">
        <v>577</v>
      </c>
      <c r="G349" s="97">
        <v>182.36</v>
      </c>
      <c r="H349" s="85">
        <f t="shared" si="132"/>
        <v>220</v>
      </c>
      <c r="I349" s="85">
        <f t="shared" si="133"/>
        <v>126940</v>
      </c>
      <c r="J349" s="92">
        <v>0.2064</v>
      </c>
    </row>
    <row r="350" spans="1:10" ht="15" customHeight="1">
      <c r="A350" s="4" t="s">
        <v>208</v>
      </c>
      <c r="B350" s="4">
        <v>5216111</v>
      </c>
      <c r="C350" s="12" t="s">
        <v>106</v>
      </c>
      <c r="D350" s="8" t="s">
        <v>653</v>
      </c>
      <c r="E350" s="4" t="s">
        <v>118</v>
      </c>
      <c r="F350" s="97">
        <v>945</v>
      </c>
      <c r="G350" s="97">
        <v>137.27000000000001</v>
      </c>
      <c r="H350" s="85">
        <f t="shared" si="132"/>
        <v>165.6</v>
      </c>
      <c r="I350" s="85">
        <f t="shared" si="133"/>
        <v>156492</v>
      </c>
      <c r="J350" s="92">
        <v>0.2064</v>
      </c>
    </row>
    <row r="351" spans="1:10" ht="15" customHeight="1">
      <c r="A351" s="4" t="s">
        <v>662</v>
      </c>
      <c r="B351" s="4">
        <v>5213867</v>
      </c>
      <c r="C351" s="12" t="s">
        <v>106</v>
      </c>
      <c r="D351" s="8" t="s">
        <v>654</v>
      </c>
      <c r="E351" s="4" t="s">
        <v>118</v>
      </c>
      <c r="F351" s="97">
        <v>76</v>
      </c>
      <c r="G351" s="97">
        <v>604.75</v>
      </c>
      <c r="H351" s="85">
        <f t="shared" si="132"/>
        <v>729.57</v>
      </c>
      <c r="I351" s="85">
        <f t="shared" si="133"/>
        <v>55447.32</v>
      </c>
      <c r="J351" s="92">
        <v>0.2064</v>
      </c>
    </row>
    <row r="352" spans="1:10" ht="15" customHeight="1">
      <c r="A352" s="4" t="s">
        <v>663</v>
      </c>
      <c r="B352" s="4">
        <v>5213364</v>
      </c>
      <c r="C352" s="12" t="s">
        <v>106</v>
      </c>
      <c r="D352" s="8" t="s">
        <v>655</v>
      </c>
      <c r="E352" s="4" t="s">
        <v>249</v>
      </c>
      <c r="F352" s="97">
        <v>16.5</v>
      </c>
      <c r="G352" s="97">
        <v>23.4</v>
      </c>
      <c r="H352" s="85">
        <f t="shared" si="132"/>
        <v>28.23</v>
      </c>
      <c r="I352" s="85">
        <f t="shared" si="133"/>
        <v>465.8</v>
      </c>
      <c r="J352" s="92">
        <v>0.2064</v>
      </c>
    </row>
    <row r="353" spans="1:10" ht="15" customHeight="1">
      <c r="A353" s="4" t="s">
        <v>664</v>
      </c>
      <c r="B353" s="4">
        <v>5213667</v>
      </c>
      <c r="C353" s="12" t="s">
        <v>106</v>
      </c>
      <c r="D353" s="8" t="s">
        <v>656</v>
      </c>
      <c r="E353" s="4" t="s">
        <v>118</v>
      </c>
      <c r="F353" s="97">
        <v>1</v>
      </c>
      <c r="G353" s="97">
        <v>356.64</v>
      </c>
      <c r="H353" s="85">
        <f t="shared" si="132"/>
        <v>430.25</v>
      </c>
      <c r="I353" s="85">
        <f t="shared" si="133"/>
        <v>430.25</v>
      </c>
      <c r="J353" s="92">
        <v>0.2064</v>
      </c>
    </row>
    <row r="354" spans="1:10" ht="15" customHeight="1">
      <c r="A354" s="4" t="s">
        <v>96</v>
      </c>
      <c r="B354" s="4"/>
      <c r="C354" s="12"/>
      <c r="D354" s="131" t="s">
        <v>657</v>
      </c>
      <c r="E354" s="4"/>
      <c r="F354" s="97"/>
      <c r="G354" s="97" t="s">
        <v>117</v>
      </c>
      <c r="H354" s="85"/>
      <c r="I354" s="85"/>
      <c r="J354" s="92"/>
    </row>
    <row r="355" spans="1:10" ht="15" customHeight="1">
      <c r="A355" s="4" t="s">
        <v>209</v>
      </c>
      <c r="B355" s="4" t="s">
        <v>673</v>
      </c>
      <c r="C355" s="12" t="s">
        <v>106</v>
      </c>
      <c r="D355" s="8" t="s">
        <v>658</v>
      </c>
      <c r="E355" s="4" t="s">
        <v>118</v>
      </c>
      <c r="F355" s="97">
        <v>2</v>
      </c>
      <c r="G355" s="97">
        <v>1797.4</v>
      </c>
      <c r="H355" s="85">
        <f t="shared" ref="H355:H360" si="134">IFERROR(ROUND((1+J355)*G355,2),0)</f>
        <v>2168.38</v>
      </c>
      <c r="I355" s="85">
        <f t="shared" ref="I355:I360" si="135">IFERROR(ROUND(H355*F355,2),0)</f>
        <v>4336.76</v>
      </c>
      <c r="J355" s="92">
        <v>0.2064</v>
      </c>
    </row>
    <row r="356" spans="1:10" ht="15" customHeight="1">
      <c r="A356" s="4" t="s">
        <v>210</v>
      </c>
      <c r="B356" s="4">
        <v>4011353</v>
      </c>
      <c r="C356" s="12" t="s">
        <v>106</v>
      </c>
      <c r="D356" s="8" t="s">
        <v>334</v>
      </c>
      <c r="E356" s="4" t="s">
        <v>249</v>
      </c>
      <c r="F356" s="97">
        <v>66.599999999999994</v>
      </c>
      <c r="G356" s="97">
        <v>0.48</v>
      </c>
      <c r="H356" s="85">
        <f t="shared" si="134"/>
        <v>0.57999999999999996</v>
      </c>
      <c r="I356" s="85">
        <f t="shared" si="135"/>
        <v>38.630000000000003</v>
      </c>
      <c r="J356" s="92">
        <v>0.2064</v>
      </c>
    </row>
    <row r="357" spans="1:10" ht="15" customHeight="1">
      <c r="A357" s="4" t="s">
        <v>211</v>
      </c>
      <c r="B357" s="4" t="s">
        <v>97</v>
      </c>
      <c r="C357" s="12" t="s">
        <v>106</v>
      </c>
      <c r="D357" s="8" t="s">
        <v>107</v>
      </c>
      <c r="E357" s="4" t="s">
        <v>37</v>
      </c>
      <c r="F357" s="97">
        <v>0.03</v>
      </c>
      <c r="G357" s="97">
        <v>4514.33</v>
      </c>
      <c r="H357" s="85">
        <f t="shared" si="134"/>
        <v>5446.09</v>
      </c>
      <c r="I357" s="85">
        <f t="shared" si="135"/>
        <v>163.38</v>
      </c>
      <c r="J357" s="92">
        <v>0.2064</v>
      </c>
    </row>
    <row r="358" spans="1:10" ht="15" customHeight="1">
      <c r="A358" s="4" t="s">
        <v>212</v>
      </c>
      <c r="B358" s="4" t="s">
        <v>101</v>
      </c>
      <c r="C358" s="12" t="s">
        <v>106</v>
      </c>
      <c r="D358" s="8" t="s">
        <v>351</v>
      </c>
      <c r="E358" s="4" t="s">
        <v>37</v>
      </c>
      <c r="F358" s="97">
        <v>0.64</v>
      </c>
      <c r="G358" s="97">
        <v>6109.12</v>
      </c>
      <c r="H358" s="85">
        <f t="shared" si="134"/>
        <v>7370.04</v>
      </c>
      <c r="I358" s="85">
        <f t="shared" si="135"/>
        <v>4716.83</v>
      </c>
      <c r="J358" s="92">
        <v>0.2064</v>
      </c>
    </row>
    <row r="359" spans="1:10" ht="15" customHeight="1">
      <c r="A359" s="4" t="s">
        <v>213</v>
      </c>
      <c r="B359" s="4" t="s">
        <v>100</v>
      </c>
      <c r="C359" s="12" t="s">
        <v>106</v>
      </c>
      <c r="D359" s="8" t="s">
        <v>355</v>
      </c>
      <c r="E359" s="4" t="s">
        <v>37</v>
      </c>
      <c r="F359" s="97">
        <v>0.03</v>
      </c>
      <c r="G359" s="97">
        <v>561.17999999999995</v>
      </c>
      <c r="H359" s="85">
        <f t="shared" si="134"/>
        <v>677.01</v>
      </c>
      <c r="I359" s="85">
        <f t="shared" si="135"/>
        <v>20.309999999999999</v>
      </c>
      <c r="J359" s="92">
        <v>0.2064</v>
      </c>
    </row>
    <row r="360" spans="1:10" ht="15" customHeight="1">
      <c r="A360" s="4" t="s">
        <v>214</v>
      </c>
      <c r="B360" s="4" t="s">
        <v>102</v>
      </c>
      <c r="C360" s="12" t="s">
        <v>106</v>
      </c>
      <c r="D360" s="8" t="s">
        <v>356</v>
      </c>
      <c r="E360" s="4" t="s">
        <v>37</v>
      </c>
      <c r="F360" s="97">
        <v>0.64</v>
      </c>
      <c r="G360" s="97">
        <v>561.17999999999995</v>
      </c>
      <c r="H360" s="85">
        <f t="shared" si="134"/>
        <v>677.01</v>
      </c>
      <c r="I360" s="85">
        <f t="shared" si="135"/>
        <v>433.29</v>
      </c>
      <c r="J360" s="92">
        <v>0.2064</v>
      </c>
    </row>
    <row r="361" spans="1:10" ht="15" customHeight="1">
      <c r="A361" s="4" t="s">
        <v>666</v>
      </c>
      <c r="B361" s="4"/>
      <c r="C361" s="12"/>
      <c r="D361" s="131" t="s">
        <v>659</v>
      </c>
      <c r="E361" s="4"/>
      <c r="F361" s="97"/>
      <c r="G361" s="97" t="s">
        <v>117</v>
      </c>
      <c r="H361" s="85"/>
      <c r="I361" s="85"/>
      <c r="J361" s="92"/>
    </row>
    <row r="362" spans="1:10" ht="15" customHeight="1">
      <c r="A362" s="4" t="s">
        <v>667</v>
      </c>
      <c r="B362" s="4" t="s">
        <v>674</v>
      </c>
      <c r="C362" s="12" t="s">
        <v>106</v>
      </c>
      <c r="D362" s="8" t="s">
        <v>660</v>
      </c>
      <c r="E362" s="4" t="s">
        <v>118</v>
      </c>
      <c r="F362" s="97">
        <v>4</v>
      </c>
      <c r="G362" s="97">
        <v>396.13</v>
      </c>
      <c r="H362" s="85">
        <f t="shared" ref="H362:H367" si="136">IFERROR(ROUND((1+J362)*G362,2),0)</f>
        <v>477.89</v>
      </c>
      <c r="I362" s="85">
        <f t="shared" ref="I362:I367" si="137">IFERROR(ROUND(H362*F362,2),0)</f>
        <v>1911.56</v>
      </c>
      <c r="J362" s="92">
        <v>0.2064</v>
      </c>
    </row>
    <row r="363" spans="1:10" ht="15" customHeight="1">
      <c r="A363" s="4" t="s">
        <v>668</v>
      </c>
      <c r="B363" s="4">
        <v>4011353</v>
      </c>
      <c r="C363" s="12" t="s">
        <v>106</v>
      </c>
      <c r="D363" s="8" t="s">
        <v>334</v>
      </c>
      <c r="E363" s="4" t="s">
        <v>249</v>
      </c>
      <c r="F363" s="97">
        <v>140</v>
      </c>
      <c r="G363" s="97">
        <v>0.48</v>
      </c>
      <c r="H363" s="85">
        <f t="shared" si="136"/>
        <v>0.57999999999999996</v>
      </c>
      <c r="I363" s="85">
        <f t="shared" si="137"/>
        <v>81.2</v>
      </c>
      <c r="J363" s="92">
        <v>0.2064</v>
      </c>
    </row>
    <row r="364" spans="1:10" ht="15" customHeight="1">
      <c r="A364" s="4" t="s">
        <v>669</v>
      </c>
      <c r="B364" s="4" t="s">
        <v>97</v>
      </c>
      <c r="C364" s="12" t="s">
        <v>106</v>
      </c>
      <c r="D364" s="8" t="s">
        <v>107</v>
      </c>
      <c r="E364" s="4" t="s">
        <v>37</v>
      </c>
      <c r="F364" s="97">
        <v>6.3E-2</v>
      </c>
      <c r="G364" s="97">
        <v>4514.33</v>
      </c>
      <c r="H364" s="85">
        <f t="shared" si="136"/>
        <v>5446.09</v>
      </c>
      <c r="I364" s="85">
        <f t="shared" si="137"/>
        <v>343.1</v>
      </c>
      <c r="J364" s="92">
        <v>0.2064</v>
      </c>
    </row>
    <row r="365" spans="1:10" ht="15" customHeight="1">
      <c r="A365" s="4" t="s">
        <v>670</v>
      </c>
      <c r="B365" s="4" t="s">
        <v>101</v>
      </c>
      <c r="C365" s="12" t="s">
        <v>106</v>
      </c>
      <c r="D365" s="8" t="s">
        <v>351</v>
      </c>
      <c r="E365" s="4" t="s">
        <v>37</v>
      </c>
      <c r="F365" s="97">
        <v>0.25</v>
      </c>
      <c r="G365" s="97">
        <v>6109.12</v>
      </c>
      <c r="H365" s="85">
        <f t="shared" si="136"/>
        <v>7370.04</v>
      </c>
      <c r="I365" s="85">
        <f t="shared" si="137"/>
        <v>1842.51</v>
      </c>
      <c r="J365" s="92">
        <v>0.2064</v>
      </c>
    </row>
    <row r="366" spans="1:10" ht="15" customHeight="1">
      <c r="A366" s="4" t="s">
        <v>671</v>
      </c>
      <c r="B366" s="4" t="s">
        <v>100</v>
      </c>
      <c r="C366" s="12" t="s">
        <v>106</v>
      </c>
      <c r="D366" s="8" t="s">
        <v>355</v>
      </c>
      <c r="E366" s="4" t="s">
        <v>37</v>
      </c>
      <c r="F366" s="97">
        <v>6.3E-2</v>
      </c>
      <c r="G366" s="97">
        <v>561.17999999999995</v>
      </c>
      <c r="H366" s="85">
        <f t="shared" si="136"/>
        <v>677.01</v>
      </c>
      <c r="I366" s="85">
        <f t="shared" si="137"/>
        <v>42.65</v>
      </c>
      <c r="J366" s="92">
        <v>0.2064</v>
      </c>
    </row>
    <row r="367" spans="1:10" ht="15" customHeight="1">
      <c r="A367" s="4" t="s">
        <v>672</v>
      </c>
      <c r="B367" s="4" t="s">
        <v>102</v>
      </c>
      <c r="C367" s="12" t="s">
        <v>106</v>
      </c>
      <c r="D367" s="8" t="s">
        <v>356</v>
      </c>
      <c r="E367" s="4" t="s">
        <v>37</v>
      </c>
      <c r="F367" s="97">
        <v>0.25</v>
      </c>
      <c r="G367" s="97">
        <v>561.17999999999995</v>
      </c>
      <c r="H367" s="85">
        <f t="shared" si="136"/>
        <v>677.01</v>
      </c>
      <c r="I367" s="85">
        <f t="shared" si="137"/>
        <v>169.25</v>
      </c>
      <c r="J367" s="92">
        <v>0.2064</v>
      </c>
    </row>
    <row r="368" spans="1:10">
      <c r="A368" s="51"/>
      <c r="B368" s="51"/>
      <c r="C368" s="51"/>
      <c r="D368" s="54" t="s">
        <v>661</v>
      </c>
      <c r="E368" s="51"/>
      <c r="F368" s="64"/>
      <c r="G368" s="52"/>
      <c r="H368" s="53"/>
      <c r="I368" s="55">
        <f>SUBTOTAL(9,I334:I367)</f>
        <v>1828989.4800000002</v>
      </c>
      <c r="J368" s="175"/>
    </row>
    <row r="369" spans="1:10" ht="15" customHeight="1">
      <c r="A369" s="42" t="s">
        <v>88</v>
      </c>
      <c r="B369" s="42"/>
      <c r="C369" s="42"/>
      <c r="D369" s="143" t="s">
        <v>52</v>
      </c>
      <c r="E369" s="42"/>
      <c r="F369" s="44"/>
      <c r="G369" s="44"/>
      <c r="H369" s="44"/>
      <c r="I369" s="88"/>
      <c r="J369" s="176"/>
    </row>
    <row r="370" spans="1:10" ht="25.5">
      <c r="A370" s="4" t="s">
        <v>90</v>
      </c>
      <c r="B370" s="4">
        <v>5212560</v>
      </c>
      <c r="C370" s="12" t="s">
        <v>106</v>
      </c>
      <c r="D370" s="8" t="s">
        <v>698</v>
      </c>
      <c r="E370" s="4" t="s">
        <v>699</v>
      </c>
      <c r="F370" s="97">
        <v>2666</v>
      </c>
      <c r="G370" s="97">
        <v>4.09</v>
      </c>
      <c r="H370" s="85">
        <f>IFERROR(ROUND((1+J370)*G370,2),0)</f>
        <v>4.93</v>
      </c>
      <c r="I370" s="85">
        <f>IFERROR(TRUNC(H370*F370,2),0)</f>
        <v>13143.38</v>
      </c>
      <c r="J370" s="92">
        <v>0.2064</v>
      </c>
    </row>
    <row r="371" spans="1:10" ht="25.5">
      <c r="A371" s="180" t="s">
        <v>122</v>
      </c>
      <c r="B371" s="180">
        <v>5212557</v>
      </c>
      <c r="C371" s="181" t="s">
        <v>106</v>
      </c>
      <c r="D371" s="182" t="s">
        <v>700</v>
      </c>
      <c r="E371" s="180" t="s">
        <v>699</v>
      </c>
      <c r="F371" s="183">
        <v>2464</v>
      </c>
      <c r="G371" s="183">
        <v>3.85</v>
      </c>
      <c r="H371" s="184">
        <f t="shared" ref="H371:H381" si="138">IFERROR(ROUND((1+J371)*G371,2),0)</f>
        <v>4.6399999999999997</v>
      </c>
      <c r="I371" s="184">
        <f t="shared" ref="I371:I381" si="139">IFERROR(TRUNC(H371*F371,2),0)</f>
        <v>11432.96</v>
      </c>
      <c r="J371" s="99">
        <v>0.2064</v>
      </c>
    </row>
    <row r="372" spans="1:10" ht="25.5">
      <c r="A372" s="185" t="s">
        <v>215</v>
      </c>
      <c r="B372" s="185" t="s">
        <v>718</v>
      </c>
      <c r="C372" s="187" t="s">
        <v>106</v>
      </c>
      <c r="D372" s="197" t="s">
        <v>701</v>
      </c>
      <c r="E372" s="189" t="s">
        <v>699</v>
      </c>
      <c r="F372" s="204">
        <v>4463</v>
      </c>
      <c r="G372" s="204">
        <v>1.46</v>
      </c>
      <c r="H372" s="192">
        <f t="shared" si="138"/>
        <v>1.76</v>
      </c>
      <c r="I372" s="192">
        <f t="shared" si="139"/>
        <v>7854.88</v>
      </c>
      <c r="J372" s="101">
        <v>0.2064</v>
      </c>
    </row>
    <row r="373" spans="1:10" ht="25.5">
      <c r="A373" s="4" t="s">
        <v>216</v>
      </c>
      <c r="B373" s="4" t="s">
        <v>719</v>
      </c>
      <c r="C373" s="12" t="s">
        <v>106</v>
      </c>
      <c r="D373" s="8" t="s">
        <v>702</v>
      </c>
      <c r="E373" s="73" t="s">
        <v>699</v>
      </c>
      <c r="F373" s="107">
        <v>2360</v>
      </c>
      <c r="G373" s="107">
        <v>1.63</v>
      </c>
      <c r="H373" s="85">
        <f t="shared" si="138"/>
        <v>1.97</v>
      </c>
      <c r="I373" s="85">
        <f t="shared" si="139"/>
        <v>4649.2</v>
      </c>
      <c r="J373" s="92">
        <v>0.2064</v>
      </c>
    </row>
    <row r="374" spans="1:10" ht="25.5">
      <c r="A374" s="4" t="s">
        <v>217</v>
      </c>
      <c r="B374" s="4" t="s">
        <v>720</v>
      </c>
      <c r="C374" s="12" t="s">
        <v>106</v>
      </c>
      <c r="D374" s="8" t="s">
        <v>703</v>
      </c>
      <c r="E374" s="73" t="s">
        <v>699</v>
      </c>
      <c r="F374" s="107">
        <v>76</v>
      </c>
      <c r="G374" s="107">
        <v>2.56</v>
      </c>
      <c r="H374" s="85">
        <f t="shared" si="138"/>
        <v>3.09</v>
      </c>
      <c r="I374" s="85">
        <f t="shared" si="139"/>
        <v>234.84</v>
      </c>
      <c r="J374" s="92">
        <v>0.2064</v>
      </c>
    </row>
    <row r="375" spans="1:10" ht="25.5">
      <c r="A375" s="4" t="s">
        <v>218</v>
      </c>
      <c r="B375" s="4" t="s">
        <v>721</v>
      </c>
      <c r="C375" s="12" t="s">
        <v>106</v>
      </c>
      <c r="D375" s="8" t="s">
        <v>704</v>
      </c>
      <c r="E375" s="73" t="s">
        <v>699</v>
      </c>
      <c r="F375" s="107">
        <v>152</v>
      </c>
      <c r="G375" s="107">
        <v>2.84</v>
      </c>
      <c r="H375" s="85">
        <f t="shared" si="138"/>
        <v>3.43</v>
      </c>
      <c r="I375" s="85">
        <f t="shared" si="139"/>
        <v>521.36</v>
      </c>
      <c r="J375" s="92">
        <v>0.2064</v>
      </c>
    </row>
    <row r="376" spans="1:10" ht="25.5">
      <c r="A376" s="4" t="s">
        <v>219</v>
      </c>
      <c r="B376" s="4">
        <v>5213343</v>
      </c>
      <c r="C376" s="12" t="s">
        <v>106</v>
      </c>
      <c r="D376" s="8" t="s">
        <v>705</v>
      </c>
      <c r="E376" s="73" t="s">
        <v>699</v>
      </c>
      <c r="F376" s="107">
        <v>15030</v>
      </c>
      <c r="G376" s="107">
        <v>4.3600000000000003</v>
      </c>
      <c r="H376" s="85">
        <f t="shared" si="138"/>
        <v>5.26</v>
      </c>
      <c r="I376" s="85">
        <f t="shared" si="139"/>
        <v>79057.8</v>
      </c>
      <c r="J376" s="92">
        <v>0.2064</v>
      </c>
    </row>
    <row r="377" spans="1:10" ht="25.5">
      <c r="A377" s="4" t="s">
        <v>220</v>
      </c>
      <c r="B377" s="4">
        <v>5213345</v>
      </c>
      <c r="C377" s="12" t="s">
        <v>106</v>
      </c>
      <c r="D377" s="8" t="s">
        <v>706</v>
      </c>
      <c r="E377" s="73" t="s">
        <v>699</v>
      </c>
      <c r="F377" s="107">
        <v>1712</v>
      </c>
      <c r="G377" s="107">
        <v>6.4</v>
      </c>
      <c r="H377" s="85">
        <f t="shared" si="138"/>
        <v>7.72</v>
      </c>
      <c r="I377" s="85">
        <f t="shared" si="139"/>
        <v>13216.64</v>
      </c>
      <c r="J377" s="92">
        <v>0.2064</v>
      </c>
    </row>
    <row r="378" spans="1:10" ht="25.5">
      <c r="A378" s="4" t="s">
        <v>221</v>
      </c>
      <c r="B378" s="4">
        <v>5213346</v>
      </c>
      <c r="C378" s="12" t="s">
        <v>106</v>
      </c>
      <c r="D378" s="8" t="s">
        <v>707</v>
      </c>
      <c r="E378" s="73" t="s">
        <v>699</v>
      </c>
      <c r="F378" s="107">
        <v>190</v>
      </c>
      <c r="G378" s="107">
        <v>8.9600000000000009</v>
      </c>
      <c r="H378" s="85">
        <f t="shared" si="138"/>
        <v>10.81</v>
      </c>
      <c r="I378" s="85">
        <f t="shared" si="139"/>
        <v>2053.9</v>
      </c>
      <c r="J378" s="92">
        <v>0.2064</v>
      </c>
    </row>
    <row r="379" spans="1:10" ht="15" customHeight="1">
      <c r="A379" s="4" t="s">
        <v>222</v>
      </c>
      <c r="B379" s="4">
        <v>5213835</v>
      </c>
      <c r="C379" s="40"/>
      <c r="D379" s="8" t="s">
        <v>708</v>
      </c>
      <c r="E379" s="73" t="s">
        <v>699</v>
      </c>
      <c r="F379" s="105">
        <v>2464</v>
      </c>
      <c r="G379" s="39">
        <v>0.76</v>
      </c>
      <c r="H379" s="85">
        <f t="shared" si="138"/>
        <v>0.92</v>
      </c>
      <c r="I379" s="85">
        <f t="shared" si="139"/>
        <v>2266.88</v>
      </c>
      <c r="J379" s="92">
        <v>0.2064</v>
      </c>
    </row>
    <row r="380" spans="1:10" ht="25.5">
      <c r="A380" s="4" t="s">
        <v>223</v>
      </c>
      <c r="B380" s="4">
        <v>5213848</v>
      </c>
      <c r="C380" s="12" t="s">
        <v>106</v>
      </c>
      <c r="D380" s="41" t="s">
        <v>709</v>
      </c>
      <c r="E380" s="73" t="s">
        <v>699</v>
      </c>
      <c r="F380" s="105">
        <v>4940</v>
      </c>
      <c r="G380" s="39">
        <v>1.1000000000000001</v>
      </c>
      <c r="H380" s="85">
        <f t="shared" si="138"/>
        <v>1.33</v>
      </c>
      <c r="I380" s="85">
        <f t="shared" si="139"/>
        <v>6570.2</v>
      </c>
      <c r="J380" s="92">
        <v>0.2064</v>
      </c>
    </row>
    <row r="381" spans="1:10" ht="15" customHeight="1">
      <c r="A381" s="4" t="s">
        <v>224</v>
      </c>
      <c r="B381" s="4">
        <v>5213850</v>
      </c>
      <c r="C381" s="12" t="s">
        <v>106</v>
      </c>
      <c r="D381" s="41" t="s">
        <v>710</v>
      </c>
      <c r="E381" s="73" t="s">
        <v>711</v>
      </c>
      <c r="F381" s="105">
        <v>14203</v>
      </c>
      <c r="G381" s="39">
        <v>23.66</v>
      </c>
      <c r="H381" s="85">
        <f t="shared" si="138"/>
        <v>28.54</v>
      </c>
      <c r="I381" s="85">
        <f t="shared" si="139"/>
        <v>405353.62</v>
      </c>
      <c r="J381" s="92">
        <v>0.2064</v>
      </c>
    </row>
    <row r="382" spans="1:10" ht="15" customHeight="1">
      <c r="A382" s="51"/>
      <c r="B382" s="51"/>
      <c r="C382" s="51"/>
      <c r="D382" s="54" t="s">
        <v>690</v>
      </c>
      <c r="E382" s="51"/>
      <c r="F382" s="103"/>
      <c r="G382" s="52"/>
      <c r="H382" s="53"/>
      <c r="I382" s="55">
        <f>SUBTOTAL(9,I369:I381)</f>
        <v>546355.66</v>
      </c>
      <c r="J382" s="175"/>
    </row>
    <row r="383" spans="1:10" ht="15" customHeight="1">
      <c r="A383" s="42" t="s">
        <v>93</v>
      </c>
      <c r="B383" s="42"/>
      <c r="C383" s="42"/>
      <c r="D383" s="43" t="s">
        <v>91</v>
      </c>
      <c r="E383" s="4"/>
      <c r="F383" s="63"/>
      <c r="G383" s="97"/>
      <c r="H383" s="97"/>
      <c r="I383" s="97"/>
      <c r="J383" s="179"/>
    </row>
    <row r="384" spans="1:10" ht="15" customHeight="1">
      <c r="A384" s="4" t="s">
        <v>94</v>
      </c>
      <c r="B384" s="4">
        <v>4915740</v>
      </c>
      <c r="C384" s="4" t="s">
        <v>106</v>
      </c>
      <c r="D384" s="8" t="s">
        <v>675</v>
      </c>
      <c r="E384" s="4" t="s">
        <v>676</v>
      </c>
      <c r="F384" s="63">
        <v>16.68</v>
      </c>
      <c r="G384" s="97">
        <v>1971.65</v>
      </c>
      <c r="H384" s="85">
        <f t="shared" ref="H384:H388" si="140">IFERROR(ROUND((1+J384)*G384,2),0)</f>
        <v>2378.6</v>
      </c>
      <c r="I384" s="85">
        <f t="shared" ref="I384:I399" si="141">IFERROR(ROUND(H384*F384,2),0)</f>
        <v>39675.050000000003</v>
      </c>
      <c r="J384" s="92">
        <v>0.2064</v>
      </c>
    </row>
    <row r="385" spans="1:10" ht="15" customHeight="1">
      <c r="A385" s="4" t="s">
        <v>95</v>
      </c>
      <c r="B385" s="4" t="s">
        <v>685</v>
      </c>
      <c r="C385" s="4" t="s">
        <v>106</v>
      </c>
      <c r="D385" s="8" t="s">
        <v>677</v>
      </c>
      <c r="E385" s="4" t="s">
        <v>16</v>
      </c>
      <c r="F385" s="63">
        <v>1032</v>
      </c>
      <c r="G385" s="97">
        <v>243.96</v>
      </c>
      <c r="H385" s="85">
        <f t="shared" si="140"/>
        <v>294.31</v>
      </c>
      <c r="I385" s="85">
        <f t="shared" si="141"/>
        <v>303727.92</v>
      </c>
      <c r="J385" s="92">
        <v>0.2064</v>
      </c>
    </row>
    <row r="386" spans="1:10" ht="15" customHeight="1">
      <c r="A386" s="4" t="s">
        <v>692</v>
      </c>
      <c r="B386" s="4" t="s">
        <v>686</v>
      </c>
      <c r="C386" s="4" t="s">
        <v>106</v>
      </c>
      <c r="D386" s="8" t="s">
        <v>678</v>
      </c>
      <c r="E386" s="4" t="s">
        <v>259</v>
      </c>
      <c r="F386" s="63">
        <v>324</v>
      </c>
      <c r="G386" s="97">
        <v>367.99</v>
      </c>
      <c r="H386" s="85">
        <f t="shared" si="140"/>
        <v>443.94</v>
      </c>
      <c r="I386" s="85">
        <f t="shared" si="141"/>
        <v>143836.56</v>
      </c>
      <c r="J386" s="92">
        <v>0.2064</v>
      </c>
    </row>
    <row r="387" spans="1:10" ht="25.5">
      <c r="A387" s="4" t="s">
        <v>713</v>
      </c>
      <c r="B387" s="4" t="s">
        <v>687</v>
      </c>
      <c r="C387" s="4" t="s">
        <v>106</v>
      </c>
      <c r="D387" s="8" t="s">
        <v>679</v>
      </c>
      <c r="E387" s="4" t="s">
        <v>34</v>
      </c>
      <c r="F387" s="63">
        <v>16</v>
      </c>
      <c r="G387" s="97">
        <v>16183.73</v>
      </c>
      <c r="H387" s="85">
        <f t="shared" si="140"/>
        <v>19524.05</v>
      </c>
      <c r="I387" s="85">
        <f t="shared" si="141"/>
        <v>312384.8</v>
      </c>
      <c r="J387" s="92">
        <v>0.2064</v>
      </c>
    </row>
    <row r="388" spans="1:10" ht="15" customHeight="1">
      <c r="A388" s="4" t="s">
        <v>714</v>
      </c>
      <c r="B388" s="4" t="s">
        <v>397</v>
      </c>
      <c r="C388" s="4" t="s">
        <v>106</v>
      </c>
      <c r="D388" s="8" t="s">
        <v>395</v>
      </c>
      <c r="E388" s="4" t="s">
        <v>259</v>
      </c>
      <c r="F388" s="63">
        <v>29320</v>
      </c>
      <c r="G388" s="97">
        <v>0.82</v>
      </c>
      <c r="H388" s="85">
        <f t="shared" si="140"/>
        <v>0.99</v>
      </c>
      <c r="I388" s="85">
        <f t="shared" si="141"/>
        <v>29026.799999999999</v>
      </c>
      <c r="J388" s="92">
        <v>0.2064</v>
      </c>
    </row>
    <row r="389" spans="1:10" ht="15" customHeight="1">
      <c r="A389" s="4" t="s">
        <v>715</v>
      </c>
      <c r="B389" s="4"/>
      <c r="C389" s="4"/>
      <c r="D389" s="8" t="s">
        <v>680</v>
      </c>
      <c r="E389" s="4"/>
      <c r="F389" s="63"/>
      <c r="G389" s="97" t="s">
        <v>117</v>
      </c>
      <c r="H389" s="97"/>
      <c r="I389" s="97"/>
      <c r="J389" s="92"/>
    </row>
    <row r="390" spans="1:10" ht="15" customHeight="1">
      <c r="A390" s="4" t="s">
        <v>911</v>
      </c>
      <c r="B390" s="4">
        <v>5501706</v>
      </c>
      <c r="C390" s="4" t="s">
        <v>106</v>
      </c>
      <c r="D390" s="8" t="s">
        <v>681</v>
      </c>
      <c r="E390" s="4" t="s">
        <v>235</v>
      </c>
      <c r="F390" s="63">
        <v>233.42</v>
      </c>
      <c r="G390" s="97">
        <v>7.1</v>
      </c>
      <c r="H390" s="85">
        <f t="shared" ref="H390:H399" si="142">IFERROR(ROUND((1+J390)*G390,2),0)</f>
        <v>8.57</v>
      </c>
      <c r="I390" s="85">
        <f t="shared" si="141"/>
        <v>2000.41</v>
      </c>
      <c r="J390" s="92">
        <v>0.2064</v>
      </c>
    </row>
    <row r="391" spans="1:10" ht="15" customHeight="1">
      <c r="A391" s="4" t="s">
        <v>912</v>
      </c>
      <c r="B391" s="4">
        <v>4011209</v>
      </c>
      <c r="C391" s="4" t="s">
        <v>106</v>
      </c>
      <c r="D391" s="8" t="s">
        <v>339</v>
      </c>
      <c r="E391" s="4" t="s">
        <v>249</v>
      </c>
      <c r="F391" s="63">
        <v>1333.8</v>
      </c>
      <c r="G391" s="97">
        <v>1.92</v>
      </c>
      <c r="H391" s="85">
        <f t="shared" si="142"/>
        <v>2.3199999999999998</v>
      </c>
      <c r="I391" s="85">
        <f t="shared" si="141"/>
        <v>3094.42</v>
      </c>
      <c r="J391" s="92">
        <v>0.2064</v>
      </c>
    </row>
    <row r="392" spans="1:10" ht="15" customHeight="1">
      <c r="A392" s="4" t="s">
        <v>913</v>
      </c>
      <c r="B392" s="4">
        <v>4011276</v>
      </c>
      <c r="C392" s="4" t="s">
        <v>106</v>
      </c>
      <c r="D392" s="8" t="s">
        <v>344</v>
      </c>
      <c r="E392" s="4" t="s">
        <v>235</v>
      </c>
      <c r="F392" s="63">
        <v>200.07</v>
      </c>
      <c r="G392" s="97">
        <v>208.24</v>
      </c>
      <c r="H392" s="85">
        <f t="shared" si="142"/>
        <v>251.22</v>
      </c>
      <c r="I392" s="85">
        <f t="shared" si="141"/>
        <v>50261.59</v>
      </c>
      <c r="J392" s="92">
        <v>0.2064</v>
      </c>
    </row>
    <row r="393" spans="1:10" ht="15" customHeight="1">
      <c r="A393" s="4" t="s">
        <v>914</v>
      </c>
      <c r="B393" s="4">
        <v>4011212</v>
      </c>
      <c r="C393" s="4" t="s">
        <v>106</v>
      </c>
      <c r="D393" s="8" t="s">
        <v>331</v>
      </c>
      <c r="E393" s="4" t="s">
        <v>249</v>
      </c>
      <c r="F393" s="63">
        <v>1333.8</v>
      </c>
      <c r="G393" s="97">
        <v>0.09</v>
      </c>
      <c r="H393" s="85">
        <f t="shared" si="142"/>
        <v>0.11</v>
      </c>
      <c r="I393" s="85">
        <f t="shared" si="141"/>
        <v>146.72</v>
      </c>
      <c r="J393" s="92">
        <v>0.2064</v>
      </c>
    </row>
    <row r="394" spans="1:10" ht="15" customHeight="1">
      <c r="A394" s="4" t="s">
        <v>915</v>
      </c>
      <c r="B394" s="4">
        <v>4011352</v>
      </c>
      <c r="C394" s="4" t="s">
        <v>106</v>
      </c>
      <c r="D394" s="8" t="s">
        <v>682</v>
      </c>
      <c r="E394" s="4" t="s">
        <v>249</v>
      </c>
      <c r="F394" s="63">
        <v>1333.8</v>
      </c>
      <c r="G394" s="97">
        <v>0.66</v>
      </c>
      <c r="H394" s="85">
        <f t="shared" si="142"/>
        <v>0.8</v>
      </c>
      <c r="I394" s="85">
        <f t="shared" si="141"/>
        <v>1067.04</v>
      </c>
      <c r="J394" s="92">
        <v>0.2064</v>
      </c>
    </row>
    <row r="395" spans="1:10" ht="15" customHeight="1">
      <c r="A395" s="4" t="s">
        <v>916</v>
      </c>
      <c r="B395" s="4">
        <v>4011370</v>
      </c>
      <c r="C395" s="4" t="s">
        <v>106</v>
      </c>
      <c r="D395" s="8" t="s">
        <v>333</v>
      </c>
      <c r="E395" s="4" t="s">
        <v>249</v>
      </c>
      <c r="F395" s="63">
        <v>1333.8</v>
      </c>
      <c r="G395" s="97">
        <v>6.01</v>
      </c>
      <c r="H395" s="85">
        <f t="shared" si="142"/>
        <v>7.25</v>
      </c>
      <c r="I395" s="85">
        <f t="shared" si="141"/>
        <v>9670.0499999999993</v>
      </c>
      <c r="J395" s="92">
        <v>0.2064</v>
      </c>
    </row>
    <row r="396" spans="1:10" ht="15" customHeight="1">
      <c r="A396" s="4" t="s">
        <v>917</v>
      </c>
      <c r="B396" s="4" t="s">
        <v>688</v>
      </c>
      <c r="C396" s="4" t="s">
        <v>106</v>
      </c>
      <c r="D396" s="8" t="s">
        <v>683</v>
      </c>
      <c r="E396" s="4" t="s">
        <v>337</v>
      </c>
      <c r="F396" s="63">
        <v>1.734</v>
      </c>
      <c r="G396" s="97">
        <v>3191.88</v>
      </c>
      <c r="H396" s="85">
        <f t="shared" si="142"/>
        <v>3850.68</v>
      </c>
      <c r="I396" s="85">
        <f t="shared" si="141"/>
        <v>6677.08</v>
      </c>
      <c r="J396" s="92">
        <v>0.2064</v>
      </c>
    </row>
    <row r="397" spans="1:10" ht="15" customHeight="1">
      <c r="A397" s="4" t="s">
        <v>918</v>
      </c>
      <c r="B397" s="4" t="s">
        <v>689</v>
      </c>
      <c r="C397" s="4" t="s">
        <v>106</v>
      </c>
      <c r="D397" s="8" t="s">
        <v>684</v>
      </c>
      <c r="E397" s="4" t="s">
        <v>337</v>
      </c>
      <c r="F397" s="63">
        <v>1.734</v>
      </c>
      <c r="G397" s="97">
        <v>614.69000000000005</v>
      </c>
      <c r="H397" s="85">
        <f t="shared" si="142"/>
        <v>741.56</v>
      </c>
      <c r="I397" s="85">
        <f t="shared" si="141"/>
        <v>1285.8699999999999</v>
      </c>
      <c r="J397" s="92">
        <v>0.2064</v>
      </c>
    </row>
    <row r="398" spans="1:10" ht="15" customHeight="1">
      <c r="A398" s="4" t="s">
        <v>919</v>
      </c>
      <c r="B398" s="4" t="s">
        <v>103</v>
      </c>
      <c r="C398" s="4" t="s">
        <v>106</v>
      </c>
      <c r="D398" s="8" t="s">
        <v>350</v>
      </c>
      <c r="E398" s="4" t="s">
        <v>337</v>
      </c>
      <c r="F398" s="63">
        <v>5.08</v>
      </c>
      <c r="G398" s="97">
        <v>3767.9</v>
      </c>
      <c r="H398" s="85">
        <f t="shared" si="142"/>
        <v>4545.59</v>
      </c>
      <c r="I398" s="85">
        <f t="shared" si="141"/>
        <v>23091.599999999999</v>
      </c>
      <c r="J398" s="92">
        <v>0.2064</v>
      </c>
    </row>
    <row r="399" spans="1:10" ht="15" customHeight="1">
      <c r="A399" s="4" t="s">
        <v>920</v>
      </c>
      <c r="B399" s="4" t="s">
        <v>104</v>
      </c>
      <c r="C399" s="4" t="s">
        <v>106</v>
      </c>
      <c r="D399" s="8" t="s">
        <v>353</v>
      </c>
      <c r="E399" s="4" t="s">
        <v>337</v>
      </c>
      <c r="F399" s="63">
        <v>5.08</v>
      </c>
      <c r="G399" s="97">
        <v>561.17999999999995</v>
      </c>
      <c r="H399" s="85">
        <f t="shared" si="142"/>
        <v>677.01</v>
      </c>
      <c r="I399" s="85">
        <f t="shared" si="141"/>
        <v>3439.21</v>
      </c>
      <c r="J399" s="92">
        <v>0.2064</v>
      </c>
    </row>
    <row r="400" spans="1:10">
      <c r="A400" s="51"/>
      <c r="B400" s="51"/>
      <c r="C400" s="51"/>
      <c r="D400" s="54" t="s">
        <v>691</v>
      </c>
      <c r="E400" s="51"/>
      <c r="F400" s="103"/>
      <c r="G400" s="52"/>
      <c r="H400" s="53"/>
      <c r="I400" s="55">
        <f>SUBTOTAL(9,I383:I399)</f>
        <v>929385.12</v>
      </c>
      <c r="J400" s="175"/>
    </row>
    <row r="401" spans="1:13" ht="15" customHeight="1">
      <c r="A401" s="42" t="s">
        <v>696</v>
      </c>
      <c r="B401" s="42"/>
      <c r="C401" s="42"/>
      <c r="D401" s="43" t="s">
        <v>89</v>
      </c>
      <c r="E401" s="4"/>
      <c r="F401" s="63"/>
      <c r="G401" s="97"/>
      <c r="H401" s="97"/>
      <c r="I401" s="97"/>
      <c r="J401" s="179"/>
    </row>
    <row r="402" spans="1:13" ht="15" customHeight="1">
      <c r="A402" s="4" t="s">
        <v>697</v>
      </c>
      <c r="B402" s="4">
        <v>4413990</v>
      </c>
      <c r="C402" s="12" t="s">
        <v>106</v>
      </c>
      <c r="D402" s="8" t="s">
        <v>693</v>
      </c>
      <c r="E402" s="4" t="s">
        <v>118</v>
      </c>
      <c r="F402" s="97">
        <v>1339</v>
      </c>
      <c r="G402" s="97">
        <v>34</v>
      </c>
      <c r="H402" s="85">
        <f>IFERROR(ROUND((1+J402)*G402,2),0)</f>
        <v>41.02</v>
      </c>
      <c r="I402" s="85">
        <f>IFERROR(ROUND(H402*F402,2),0)</f>
        <v>54925.78</v>
      </c>
      <c r="J402" s="92">
        <v>0.2064</v>
      </c>
    </row>
    <row r="403" spans="1:13" ht="15" customHeight="1">
      <c r="A403" s="4" t="s">
        <v>716</v>
      </c>
      <c r="B403" s="4">
        <v>4413987</v>
      </c>
      <c r="C403" s="12" t="s">
        <v>106</v>
      </c>
      <c r="D403" s="8" t="s">
        <v>694</v>
      </c>
      <c r="E403" s="4" t="s">
        <v>249</v>
      </c>
      <c r="F403" s="97">
        <v>29395</v>
      </c>
      <c r="G403" s="97">
        <v>0.38</v>
      </c>
      <c r="H403" s="85">
        <f>IFERROR(ROUND((1+J403)*G403,2),0)</f>
        <v>0.46</v>
      </c>
      <c r="I403" s="85">
        <f>IFERROR(ROUND(H403*F403,2),0)</f>
        <v>13521.7</v>
      </c>
      <c r="J403" s="92">
        <v>0.2064</v>
      </c>
    </row>
    <row r="404" spans="1:13">
      <c r="A404" s="4" t="s">
        <v>717</v>
      </c>
      <c r="B404" s="4">
        <v>4413993</v>
      </c>
      <c r="C404" s="12" t="s">
        <v>106</v>
      </c>
      <c r="D404" s="8" t="s">
        <v>695</v>
      </c>
      <c r="E404" s="73" t="s">
        <v>249</v>
      </c>
      <c r="F404" s="97">
        <v>29395</v>
      </c>
      <c r="G404" s="97">
        <v>0.56999999999999995</v>
      </c>
      <c r="H404" s="85">
        <f t="shared" ref="H404" si="143">IFERROR(ROUND((1+J404)*G404,2),0)</f>
        <v>0.69</v>
      </c>
      <c r="I404" s="85">
        <f t="shared" ref="I404" si="144">IFERROR(ROUND(H404*F404,2),0)</f>
        <v>20282.55</v>
      </c>
      <c r="J404" s="92">
        <v>0.2064</v>
      </c>
    </row>
    <row r="405" spans="1:13" ht="15" customHeight="1">
      <c r="A405" s="51"/>
      <c r="B405" s="51"/>
      <c r="C405" s="51"/>
      <c r="D405" s="54" t="s">
        <v>712</v>
      </c>
      <c r="E405" s="51"/>
      <c r="F405" s="103"/>
      <c r="G405" s="52"/>
      <c r="H405" s="53"/>
      <c r="I405" s="55">
        <f>SUBTOTAL(9,I401:I404)</f>
        <v>88730.03</v>
      </c>
      <c r="J405" s="175"/>
    </row>
    <row r="406" spans="1:13" ht="15" customHeight="1">
      <c r="A406" s="4"/>
      <c r="B406" s="4"/>
      <c r="C406" s="4"/>
      <c r="D406" s="87"/>
      <c r="E406" s="4"/>
      <c r="F406" s="97"/>
      <c r="G406" s="5"/>
      <c r="H406" s="6"/>
      <c r="I406" s="88"/>
      <c r="J406" s="92"/>
      <c r="K406" s="15"/>
      <c r="M406" s="11"/>
    </row>
    <row r="407" spans="1:13">
      <c r="A407" s="51"/>
      <c r="B407" s="51"/>
      <c r="C407" s="51"/>
      <c r="D407" s="55" t="s">
        <v>32</v>
      </c>
      <c r="E407" s="51"/>
      <c r="F407" s="64"/>
      <c r="G407" s="52"/>
      <c r="H407" s="55"/>
      <c r="I407" s="55">
        <f>SUBTOTAL(9,I9:I405)</f>
        <v>120067645.48</v>
      </c>
      <c r="J407" s="175"/>
      <c r="K407" s="15"/>
    </row>
    <row r="408" spans="1:13">
      <c r="A408" s="4"/>
      <c r="B408" s="4"/>
      <c r="C408" s="12"/>
      <c r="D408" s="8"/>
      <c r="E408" s="4"/>
      <c r="F408" s="97"/>
      <c r="G408" s="97"/>
      <c r="H408" s="85"/>
      <c r="I408" s="85"/>
      <c r="J408" s="92"/>
      <c r="K408" s="15"/>
    </row>
    <row r="409" spans="1:13">
      <c r="A409" s="4"/>
      <c r="B409" s="4"/>
      <c r="C409" s="12"/>
      <c r="D409" s="8"/>
      <c r="E409" s="4"/>
      <c r="F409" s="97"/>
      <c r="G409" s="97"/>
      <c r="H409" s="85"/>
      <c r="I409" s="85"/>
      <c r="J409" s="92"/>
      <c r="K409" s="15"/>
    </row>
    <row r="410" spans="1:13">
      <c r="A410" s="4"/>
      <c r="B410" s="4"/>
      <c r="C410" s="12"/>
      <c r="D410" s="8"/>
      <c r="E410" s="4"/>
      <c r="F410" s="97"/>
      <c r="G410" s="97"/>
      <c r="H410" s="85"/>
      <c r="I410" s="85"/>
      <c r="J410" s="92"/>
      <c r="K410" s="15"/>
    </row>
    <row r="411" spans="1:13">
      <c r="A411" s="180"/>
      <c r="B411" s="180"/>
      <c r="C411" s="181"/>
      <c r="D411" s="182"/>
      <c r="E411" s="180"/>
      <c r="F411" s="183"/>
      <c r="G411" s="183"/>
      <c r="H411" s="184"/>
      <c r="I411" s="184"/>
      <c r="J411" s="99"/>
      <c r="K411" s="15"/>
    </row>
  </sheetData>
  <autoFilter ref="A8:J423" xr:uid="{00000000-0009-0000-0000-000001000000}"/>
  <mergeCells count="2">
    <mergeCell ref="A7:J7"/>
    <mergeCell ref="A5:J5"/>
  </mergeCells>
  <printOptions horizontalCentered="1"/>
  <pageMargins left="0.39370078740157483" right="0.39370078740157483" top="0.78740157480314965" bottom="0.39370078740157483" header="0.31496062992125984" footer="0.31496062992125984"/>
  <pageSetup paperSize="9" scale="60" fitToHeight="0" orientation="landscape" horizontalDpi="4294967293"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10"/>
  <dimension ref="A1:M173"/>
  <sheetViews>
    <sheetView view="pageBreakPreview" topLeftCell="A158" zoomScale="115" zoomScaleNormal="115" zoomScaleSheetLayoutView="115" workbookViewId="0">
      <selection activeCell="B121" sqref="B121"/>
    </sheetView>
  </sheetViews>
  <sheetFormatPr defaultColWidth="8.85546875" defaultRowHeight="12.75"/>
  <cols>
    <col min="1" max="1" width="13.42578125" style="19" customWidth="1"/>
    <col min="2" max="2" width="126" style="20" customWidth="1"/>
    <col min="3" max="3" width="8.85546875" style="19" customWidth="1"/>
    <col min="4" max="5" width="14.140625" style="21" customWidth="1"/>
    <col min="6" max="6" width="19.5703125" style="21" bestFit="1" customWidth="1"/>
    <col min="7" max="7" width="14.140625" style="21" customWidth="1"/>
    <col min="8" max="8" width="14.140625" style="17" customWidth="1"/>
    <col min="9" max="9" width="5.5703125" style="17" customWidth="1"/>
    <col min="10" max="10" width="14" style="17" bestFit="1" customWidth="1"/>
    <col min="11" max="11" width="14.28515625" style="17" customWidth="1"/>
    <col min="12" max="12" width="10.28515625" style="17" bestFit="1" customWidth="1"/>
    <col min="13" max="16384" width="8.85546875" style="17"/>
  </cols>
  <sheetData>
    <row r="1" spans="1:13" ht="54.75" customHeight="1" thickBot="1">
      <c r="A1" s="1018" t="s">
        <v>68</v>
      </c>
      <c r="B1" s="1019"/>
      <c r="C1" s="1019"/>
      <c r="D1" s="1019"/>
      <c r="E1" s="1019"/>
      <c r="F1" s="1019"/>
      <c r="G1" s="1019"/>
      <c r="H1" s="1020"/>
    </row>
    <row r="2" spans="1:13" ht="14.45" customHeight="1">
      <c r="A2" s="1014" t="s">
        <v>10</v>
      </c>
      <c r="B2" s="1016" t="s">
        <v>11</v>
      </c>
      <c r="C2" s="1016" t="s">
        <v>0</v>
      </c>
      <c r="D2" s="1021" t="s">
        <v>12</v>
      </c>
      <c r="E2" s="1016" t="s">
        <v>13</v>
      </c>
      <c r="F2" s="1016" t="s">
        <v>67</v>
      </c>
      <c r="G2" s="1023" t="s">
        <v>27</v>
      </c>
      <c r="H2" s="1024"/>
    </row>
    <row r="3" spans="1:13" ht="15" customHeight="1" thickBot="1">
      <c r="A3" s="1015"/>
      <c r="B3" s="1017"/>
      <c r="C3" s="1017"/>
      <c r="D3" s="1022"/>
      <c r="E3" s="1017"/>
      <c r="F3" s="1017"/>
      <c r="G3" s="78" t="s">
        <v>19</v>
      </c>
      <c r="H3" s="79" t="s">
        <v>26</v>
      </c>
    </row>
    <row r="4" spans="1:13" s="18" customFormat="1">
      <c r="A4" s="46" t="s">
        <v>166</v>
      </c>
      <c r="B4" s="47" t="s">
        <v>722</v>
      </c>
      <c r="C4" s="48" t="s">
        <v>138</v>
      </c>
      <c r="D4" s="49">
        <v>2610.2060000000001</v>
      </c>
      <c r="E4" s="71">
        <v>7370.04</v>
      </c>
      <c r="F4" s="50">
        <f t="shared" ref="F4:F35" si="0">TRUNC(E4*D4,2)</f>
        <v>19237322.620000001</v>
      </c>
      <c r="G4" s="91">
        <f t="shared" ref="G4:G35" si="1">F4/$F$173</f>
        <v>0.16022070344674499</v>
      </c>
      <c r="H4" s="9">
        <f>G4</f>
        <v>0.16022070344674499</v>
      </c>
    </row>
    <row r="5" spans="1:13" s="18" customFormat="1">
      <c r="A5" s="66">
        <v>4011278</v>
      </c>
      <c r="B5" s="67" t="s">
        <v>726</v>
      </c>
      <c r="C5" s="68" t="s">
        <v>725</v>
      </c>
      <c r="D5" s="69">
        <v>37749.332999999999</v>
      </c>
      <c r="E5" s="72">
        <v>313.45999999999998</v>
      </c>
      <c r="F5" s="70">
        <f t="shared" si="0"/>
        <v>11832905.92</v>
      </c>
      <c r="G5" s="92">
        <f t="shared" si="1"/>
        <v>9.8551994358638734E-2</v>
      </c>
      <c r="H5" s="9">
        <f>H4+G5</f>
        <v>0.2587726978053837</v>
      </c>
    </row>
    <row r="6" spans="1:13" s="18" customFormat="1">
      <c r="A6" s="66">
        <v>4011466</v>
      </c>
      <c r="B6" s="67" t="s">
        <v>727</v>
      </c>
      <c r="C6" s="68" t="s">
        <v>728</v>
      </c>
      <c r="D6" s="69">
        <v>43488.55</v>
      </c>
      <c r="E6" s="72">
        <v>256.67</v>
      </c>
      <c r="F6" s="70">
        <f t="shared" si="0"/>
        <v>11162206.119999999</v>
      </c>
      <c r="G6" s="92">
        <f t="shared" si="1"/>
        <v>9.2965978264805016E-2</v>
      </c>
      <c r="H6" s="9">
        <f>H5+G6</f>
        <v>0.35173867607018872</v>
      </c>
    </row>
    <row r="7" spans="1:13" s="18" customFormat="1" ht="12.75" customHeight="1">
      <c r="A7" s="66" t="s">
        <v>141</v>
      </c>
      <c r="B7" s="67" t="s">
        <v>134</v>
      </c>
      <c r="C7" s="68" t="s">
        <v>135</v>
      </c>
      <c r="D7" s="69">
        <v>1</v>
      </c>
      <c r="E7" s="72">
        <v>7950634.7300000004</v>
      </c>
      <c r="F7" s="70">
        <f t="shared" si="0"/>
        <v>7950634.7300000004</v>
      </c>
      <c r="G7" s="92">
        <f t="shared" si="1"/>
        <v>6.621796153506114E-2</v>
      </c>
      <c r="H7" s="9">
        <f t="shared" ref="H7:H70" si="2">H6+G7</f>
        <v>0.41795663760524987</v>
      </c>
    </row>
    <row r="8" spans="1:13" s="18" customFormat="1" ht="12.75" customHeight="1">
      <c r="A8" s="66">
        <v>4011520</v>
      </c>
      <c r="B8" s="67" t="s">
        <v>729</v>
      </c>
      <c r="C8" s="68" t="s">
        <v>725</v>
      </c>
      <c r="D8" s="69">
        <v>9970.7999999999993</v>
      </c>
      <c r="E8" s="72">
        <v>717.1</v>
      </c>
      <c r="F8" s="70">
        <f t="shared" si="0"/>
        <v>7150060.6799999997</v>
      </c>
      <c r="G8" s="92">
        <f t="shared" si="1"/>
        <v>5.9550269778472519E-2</v>
      </c>
      <c r="H8" s="9">
        <f t="shared" si="2"/>
        <v>0.47750690738372237</v>
      </c>
    </row>
    <row r="9" spans="1:13" s="18" customFormat="1">
      <c r="A9" s="66">
        <v>2003611</v>
      </c>
      <c r="B9" s="67" t="s">
        <v>730</v>
      </c>
      <c r="C9" s="68" t="s">
        <v>731</v>
      </c>
      <c r="D9" s="69">
        <v>83506</v>
      </c>
      <c r="E9" s="72">
        <v>75.849999999999994</v>
      </c>
      <c r="F9" s="70">
        <f t="shared" si="0"/>
        <v>6333930.0999999996</v>
      </c>
      <c r="G9" s="92">
        <f t="shared" si="1"/>
        <v>5.2753013309110468E-2</v>
      </c>
      <c r="H9" s="9">
        <f t="shared" si="2"/>
        <v>0.53025992069283279</v>
      </c>
    </row>
    <row r="10" spans="1:13" s="18" customFormat="1">
      <c r="A10" s="66" t="s">
        <v>723</v>
      </c>
      <c r="B10" s="67" t="s">
        <v>724</v>
      </c>
      <c r="C10" s="68" t="s">
        <v>725</v>
      </c>
      <c r="D10" s="69">
        <v>66100.63</v>
      </c>
      <c r="E10" s="72">
        <v>89.9</v>
      </c>
      <c r="F10" s="70">
        <f t="shared" si="0"/>
        <v>5942446.6299999999</v>
      </c>
      <c r="G10" s="92">
        <f t="shared" si="1"/>
        <v>4.9492489056844606E-2</v>
      </c>
      <c r="H10" s="9">
        <f t="shared" si="2"/>
        <v>0.57975240974967734</v>
      </c>
    </row>
    <row r="11" spans="1:13" s="18" customFormat="1">
      <c r="A11" s="66">
        <v>4011276</v>
      </c>
      <c r="B11" s="67" t="s">
        <v>732</v>
      </c>
      <c r="C11" s="68" t="s">
        <v>725</v>
      </c>
      <c r="D11" s="69">
        <v>21201.25</v>
      </c>
      <c r="E11" s="72">
        <v>251.22</v>
      </c>
      <c r="F11" s="70">
        <f t="shared" si="0"/>
        <v>5326178.0199999996</v>
      </c>
      <c r="G11" s="92">
        <f t="shared" si="1"/>
        <v>4.4359810660959398E-2</v>
      </c>
      <c r="H11" s="9">
        <f t="shared" si="2"/>
        <v>0.62411222041063674</v>
      </c>
    </row>
    <row r="12" spans="1:13" s="18" customFormat="1">
      <c r="A12" s="66" t="s">
        <v>164</v>
      </c>
      <c r="B12" s="67" t="s">
        <v>734</v>
      </c>
      <c r="C12" s="68" t="s">
        <v>728</v>
      </c>
      <c r="D12" s="69">
        <v>1088.99</v>
      </c>
      <c r="E12" s="72">
        <v>4545.59</v>
      </c>
      <c r="F12" s="70">
        <f t="shared" si="0"/>
        <v>4950102.05</v>
      </c>
      <c r="G12" s="92">
        <f t="shared" si="1"/>
        <v>4.1227609904489634E-2</v>
      </c>
      <c r="H12" s="9">
        <f t="shared" si="2"/>
        <v>0.66533983031512633</v>
      </c>
    </row>
    <row r="13" spans="1:13" s="18" customFormat="1">
      <c r="A13" s="66" t="s">
        <v>158</v>
      </c>
      <c r="B13" s="67" t="s">
        <v>736</v>
      </c>
      <c r="C13" s="68" t="s">
        <v>138</v>
      </c>
      <c r="D13" s="69">
        <v>53156.83</v>
      </c>
      <c r="E13" s="72">
        <v>88.44</v>
      </c>
      <c r="F13" s="70">
        <f t="shared" si="0"/>
        <v>4701190.04</v>
      </c>
      <c r="G13" s="92">
        <f t="shared" si="1"/>
        <v>3.9154511785467534E-2</v>
      </c>
      <c r="H13" s="9">
        <f t="shared" si="2"/>
        <v>0.70449434210059392</v>
      </c>
    </row>
    <row r="14" spans="1:13" s="18" customFormat="1">
      <c r="A14" s="66">
        <v>4011282</v>
      </c>
      <c r="B14" s="67" t="s">
        <v>733</v>
      </c>
      <c r="C14" s="68" t="s">
        <v>725</v>
      </c>
      <c r="D14" s="69">
        <v>22139.45</v>
      </c>
      <c r="E14" s="72">
        <v>208.07</v>
      </c>
      <c r="F14" s="70">
        <f t="shared" si="0"/>
        <v>4606555.3600000003</v>
      </c>
      <c r="G14" s="92">
        <f t="shared" si="1"/>
        <v>3.8366333757809262E-2</v>
      </c>
      <c r="H14" s="9">
        <f t="shared" si="2"/>
        <v>0.74286067585840321</v>
      </c>
    </row>
    <row r="15" spans="1:13" s="18" customFormat="1">
      <c r="A15" s="66">
        <v>4915669</v>
      </c>
      <c r="B15" s="67" t="s">
        <v>735</v>
      </c>
      <c r="C15" s="68" t="s">
        <v>725</v>
      </c>
      <c r="D15" s="69">
        <v>21579.88</v>
      </c>
      <c r="E15" s="72">
        <v>169.63</v>
      </c>
      <c r="F15" s="70">
        <f t="shared" si="0"/>
        <v>3660595.04</v>
      </c>
      <c r="G15" s="92">
        <f t="shared" si="1"/>
        <v>3.0487772333386468E-2</v>
      </c>
      <c r="H15" s="9">
        <f t="shared" si="2"/>
        <v>0.77334844819178972</v>
      </c>
    </row>
    <row r="16" spans="1:13" s="18" customFormat="1">
      <c r="A16" s="66">
        <v>4915657</v>
      </c>
      <c r="B16" s="67" t="s">
        <v>737</v>
      </c>
      <c r="C16" s="68" t="s">
        <v>725</v>
      </c>
      <c r="D16" s="69">
        <v>12097.226000000001</v>
      </c>
      <c r="E16" s="72">
        <v>228.47</v>
      </c>
      <c r="F16" s="70">
        <f t="shared" si="0"/>
        <v>2763853.22</v>
      </c>
      <c r="G16" s="92">
        <f t="shared" si="1"/>
        <v>2.3019133996929939E-2</v>
      </c>
      <c r="H16" s="9">
        <f t="shared" si="2"/>
        <v>0.79636758218871961</v>
      </c>
    </row>
    <row r="17" spans="1:8" s="18" customFormat="1">
      <c r="A17" s="66" t="s">
        <v>154</v>
      </c>
      <c r="B17" s="67" t="s">
        <v>738</v>
      </c>
      <c r="C17" s="68" t="s">
        <v>731</v>
      </c>
      <c r="D17" s="72">
        <v>9958.49</v>
      </c>
      <c r="E17" s="72">
        <v>220.86</v>
      </c>
      <c r="F17" s="70">
        <f t="shared" si="0"/>
        <v>2199432.1</v>
      </c>
      <c r="G17" s="92">
        <f t="shared" si="1"/>
        <v>1.8318274596018164E-2</v>
      </c>
      <c r="H17" s="9">
        <f t="shared" si="2"/>
        <v>0.81468585678473782</v>
      </c>
    </row>
    <row r="18" spans="1:8" s="18" customFormat="1">
      <c r="A18" s="66" t="s">
        <v>168</v>
      </c>
      <c r="B18" s="67" t="s">
        <v>739</v>
      </c>
      <c r="C18" s="68" t="s">
        <v>138</v>
      </c>
      <c r="D18" s="69">
        <v>2610.2060000000001</v>
      </c>
      <c r="E18" s="72">
        <v>677.01</v>
      </c>
      <c r="F18" s="70">
        <f t="shared" si="0"/>
        <v>1767135.56</v>
      </c>
      <c r="G18" s="92">
        <f t="shared" si="1"/>
        <v>1.4717833042660573E-2</v>
      </c>
      <c r="H18" s="9">
        <f t="shared" si="2"/>
        <v>0.82940368982739843</v>
      </c>
    </row>
    <row r="19" spans="1:8" s="18" customFormat="1">
      <c r="A19" s="66">
        <v>4011370</v>
      </c>
      <c r="B19" s="67" t="s">
        <v>740</v>
      </c>
      <c r="C19" s="68" t="s">
        <v>741</v>
      </c>
      <c r="D19" s="69">
        <v>243278.11</v>
      </c>
      <c r="E19" s="72">
        <v>7.25</v>
      </c>
      <c r="F19" s="70">
        <f t="shared" si="0"/>
        <v>1763766.29</v>
      </c>
      <c r="G19" s="92">
        <f t="shared" si="1"/>
        <v>1.4689771611235558E-2</v>
      </c>
      <c r="H19" s="9">
        <f t="shared" si="2"/>
        <v>0.84409346143863395</v>
      </c>
    </row>
    <row r="20" spans="1:8" s="18" customFormat="1">
      <c r="A20" s="66">
        <v>1600989</v>
      </c>
      <c r="B20" s="67" t="s">
        <v>742</v>
      </c>
      <c r="C20" s="68" t="s">
        <v>725</v>
      </c>
      <c r="D20" s="69">
        <v>2191.04</v>
      </c>
      <c r="E20" s="72">
        <v>692.71</v>
      </c>
      <c r="F20" s="70">
        <f t="shared" si="0"/>
        <v>1517755.31</v>
      </c>
      <c r="G20" s="92">
        <f t="shared" si="1"/>
        <v>1.2640835122004755E-2</v>
      </c>
      <c r="H20" s="9">
        <f t="shared" si="2"/>
        <v>0.85673429656063871</v>
      </c>
    </row>
    <row r="21" spans="1:8" s="18" customFormat="1">
      <c r="A21" s="66" t="s">
        <v>136</v>
      </c>
      <c r="B21" s="67" t="s">
        <v>140</v>
      </c>
      <c r="C21" s="68" t="s">
        <v>135</v>
      </c>
      <c r="D21" s="69">
        <v>1</v>
      </c>
      <c r="E21" s="72">
        <v>1345881.4</v>
      </c>
      <c r="F21" s="70">
        <f t="shared" si="0"/>
        <v>1345881.4</v>
      </c>
      <c r="G21" s="92">
        <f t="shared" si="1"/>
        <v>1.1209359479146166E-2</v>
      </c>
      <c r="H21" s="9">
        <f t="shared" si="2"/>
        <v>0.86794365603978485</v>
      </c>
    </row>
    <row r="22" spans="1:8" s="18" customFormat="1">
      <c r="A22" s="66">
        <v>2003309</v>
      </c>
      <c r="B22" s="67" t="s">
        <v>743</v>
      </c>
      <c r="C22" s="68" t="s">
        <v>731</v>
      </c>
      <c r="D22" s="69">
        <v>9100</v>
      </c>
      <c r="E22" s="72">
        <v>114.32</v>
      </c>
      <c r="F22" s="70">
        <f t="shared" si="0"/>
        <v>1040312</v>
      </c>
      <c r="G22" s="92">
        <f t="shared" si="1"/>
        <v>8.6643824474203351E-3</v>
      </c>
      <c r="H22" s="9">
        <f t="shared" si="2"/>
        <v>0.87660803848720514</v>
      </c>
    </row>
    <row r="23" spans="1:8" s="18" customFormat="1">
      <c r="A23" s="66">
        <v>2003377</v>
      </c>
      <c r="B23" s="67" t="s">
        <v>744</v>
      </c>
      <c r="C23" s="68" t="s">
        <v>731</v>
      </c>
      <c r="D23" s="69">
        <v>13471.8</v>
      </c>
      <c r="E23" s="72">
        <v>70.709999999999994</v>
      </c>
      <c r="F23" s="70">
        <f t="shared" si="0"/>
        <v>952590.97</v>
      </c>
      <c r="G23" s="92">
        <f t="shared" si="1"/>
        <v>7.9337857104783086E-3</v>
      </c>
      <c r="H23" s="9">
        <f t="shared" si="2"/>
        <v>0.88454182419768346</v>
      </c>
    </row>
    <row r="24" spans="1:8" s="18" customFormat="1">
      <c r="A24" s="66" t="s">
        <v>161</v>
      </c>
      <c r="B24" s="67" t="s">
        <v>146</v>
      </c>
      <c r="C24" s="68" t="s">
        <v>138</v>
      </c>
      <c r="D24" s="69">
        <v>169.84100000000001</v>
      </c>
      <c r="E24" s="72">
        <v>5446.09</v>
      </c>
      <c r="F24" s="70">
        <f t="shared" si="0"/>
        <v>924969.37</v>
      </c>
      <c r="G24" s="92">
        <f t="shared" si="1"/>
        <v>7.70373539267974E-3</v>
      </c>
      <c r="H24" s="9">
        <f t="shared" si="2"/>
        <v>0.89224555959036322</v>
      </c>
    </row>
    <row r="25" spans="1:8" s="18" customFormat="1">
      <c r="A25" s="66">
        <v>2003257</v>
      </c>
      <c r="B25" s="67" t="s">
        <v>745</v>
      </c>
      <c r="C25" s="68" t="s">
        <v>731</v>
      </c>
      <c r="D25" s="69">
        <v>12960</v>
      </c>
      <c r="E25" s="72">
        <v>65.680000000000007</v>
      </c>
      <c r="F25" s="70">
        <f t="shared" si="0"/>
        <v>851212.80000000005</v>
      </c>
      <c r="G25" s="92">
        <f t="shared" si="1"/>
        <v>7.089443593210034E-3</v>
      </c>
      <c r="H25" s="9">
        <f t="shared" si="2"/>
        <v>0.89933500318357329</v>
      </c>
    </row>
    <row r="26" spans="1:8" s="18" customFormat="1">
      <c r="A26" s="66" t="s">
        <v>160</v>
      </c>
      <c r="B26" s="67" t="s">
        <v>746</v>
      </c>
      <c r="C26" s="68" t="s">
        <v>138</v>
      </c>
      <c r="D26" s="69">
        <v>6611.93</v>
      </c>
      <c r="E26" s="72">
        <v>112.03</v>
      </c>
      <c r="F26" s="70">
        <f t="shared" si="0"/>
        <v>740734.51</v>
      </c>
      <c r="G26" s="92">
        <f t="shared" si="1"/>
        <v>6.1693098672729943E-3</v>
      </c>
      <c r="H26" s="9">
        <f t="shared" si="2"/>
        <v>0.90550431305084633</v>
      </c>
    </row>
    <row r="27" spans="1:8" s="18" customFormat="1">
      <c r="A27" s="66" t="s">
        <v>171</v>
      </c>
      <c r="B27" s="67" t="s">
        <v>747</v>
      </c>
      <c r="C27" s="68" t="s">
        <v>728</v>
      </c>
      <c r="D27" s="69">
        <v>1088.99</v>
      </c>
      <c r="E27" s="72">
        <v>677.01</v>
      </c>
      <c r="F27" s="70">
        <f t="shared" si="0"/>
        <v>737257.11</v>
      </c>
      <c r="G27" s="92">
        <f t="shared" si="1"/>
        <v>6.1403478601802569E-3</v>
      </c>
      <c r="H27" s="9">
        <f t="shared" si="2"/>
        <v>0.91164466091102658</v>
      </c>
    </row>
    <row r="28" spans="1:8" s="18" customFormat="1">
      <c r="A28" s="66">
        <v>2003099</v>
      </c>
      <c r="B28" s="67" t="s">
        <v>748</v>
      </c>
      <c r="C28" s="68" t="s">
        <v>731</v>
      </c>
      <c r="D28" s="69">
        <v>445</v>
      </c>
      <c r="E28" s="72">
        <v>1424.29</v>
      </c>
      <c r="F28" s="70">
        <f t="shared" si="0"/>
        <v>633809.05000000005</v>
      </c>
      <c r="G28" s="92">
        <f t="shared" si="1"/>
        <v>5.2787663776214808E-3</v>
      </c>
      <c r="H28" s="9">
        <f t="shared" si="2"/>
        <v>0.91692342728864806</v>
      </c>
    </row>
    <row r="29" spans="1:8" s="18" customFormat="1">
      <c r="A29" s="66">
        <v>5213401</v>
      </c>
      <c r="B29" s="67" t="s">
        <v>749</v>
      </c>
      <c r="C29" s="68" t="s">
        <v>741</v>
      </c>
      <c r="D29" s="69">
        <v>15810.59</v>
      </c>
      <c r="E29" s="72">
        <v>34.729999999999997</v>
      </c>
      <c r="F29" s="70">
        <f t="shared" si="0"/>
        <v>549101.79</v>
      </c>
      <c r="G29" s="92">
        <f t="shared" si="1"/>
        <v>4.5732702411613894E-3</v>
      </c>
      <c r="H29" s="9">
        <f t="shared" si="2"/>
        <v>0.92149669752980945</v>
      </c>
    </row>
    <row r="30" spans="1:8" s="18" customFormat="1">
      <c r="A30" s="66">
        <v>5219631</v>
      </c>
      <c r="B30" s="67" t="s">
        <v>750</v>
      </c>
      <c r="C30" s="68" t="s">
        <v>149</v>
      </c>
      <c r="D30" s="69">
        <v>6518</v>
      </c>
      <c r="E30" s="72">
        <v>66.63</v>
      </c>
      <c r="F30" s="70">
        <f t="shared" si="0"/>
        <v>434294.34</v>
      </c>
      <c r="G30" s="92">
        <f t="shared" si="1"/>
        <v>3.6170805071074827E-3</v>
      </c>
      <c r="H30" s="9">
        <f t="shared" si="2"/>
        <v>0.92511377803691697</v>
      </c>
    </row>
    <row r="31" spans="1:8" s="18" customFormat="1">
      <c r="A31" s="66">
        <v>705225</v>
      </c>
      <c r="B31" s="67" t="s">
        <v>751</v>
      </c>
      <c r="C31" s="68" t="s">
        <v>149</v>
      </c>
      <c r="D31" s="69">
        <v>29</v>
      </c>
      <c r="E31" s="72">
        <v>14131.14</v>
      </c>
      <c r="F31" s="70">
        <f t="shared" si="0"/>
        <v>409803.06</v>
      </c>
      <c r="G31" s="92">
        <f t="shared" si="1"/>
        <v>3.413101492593705E-3</v>
      </c>
      <c r="H31" s="9">
        <f t="shared" si="2"/>
        <v>0.92852687952951063</v>
      </c>
    </row>
    <row r="32" spans="1:8" s="18" customFormat="1">
      <c r="A32" s="66">
        <v>5213850</v>
      </c>
      <c r="B32" s="67" t="s">
        <v>752</v>
      </c>
      <c r="C32" s="68" t="s">
        <v>753</v>
      </c>
      <c r="D32" s="69">
        <v>14203</v>
      </c>
      <c r="E32" s="72">
        <v>28.54</v>
      </c>
      <c r="F32" s="70">
        <f t="shared" si="0"/>
        <v>405353.62</v>
      </c>
      <c r="G32" s="92">
        <f t="shared" si="1"/>
        <v>3.3760437158528332E-3</v>
      </c>
      <c r="H32" s="9">
        <f t="shared" si="2"/>
        <v>0.9319029232453635</v>
      </c>
    </row>
    <row r="33" spans="1:8" s="18" customFormat="1">
      <c r="A33" s="66">
        <v>2003613</v>
      </c>
      <c r="B33" s="67" t="s">
        <v>755</v>
      </c>
      <c r="C33" s="68" t="s">
        <v>149</v>
      </c>
      <c r="D33" s="69">
        <v>2038</v>
      </c>
      <c r="E33" s="72">
        <v>187.03</v>
      </c>
      <c r="F33" s="70">
        <f t="shared" si="0"/>
        <v>381167.14</v>
      </c>
      <c r="G33" s="92">
        <f t="shared" si="1"/>
        <v>3.1746032703164145E-3</v>
      </c>
      <c r="H33" s="9">
        <f t="shared" si="2"/>
        <v>0.93507752651567988</v>
      </c>
    </row>
    <row r="34" spans="1:8" s="18" customFormat="1">
      <c r="A34" s="66">
        <v>4011209</v>
      </c>
      <c r="B34" s="67" t="s">
        <v>754</v>
      </c>
      <c r="C34" s="68" t="s">
        <v>741</v>
      </c>
      <c r="D34" s="69">
        <v>157694.35999999999</v>
      </c>
      <c r="E34" s="72">
        <v>2.3199999999999998</v>
      </c>
      <c r="F34" s="70">
        <f t="shared" si="0"/>
        <v>365850.91</v>
      </c>
      <c r="G34" s="92">
        <f t="shared" si="1"/>
        <v>3.0470399293450008E-3</v>
      </c>
      <c r="H34" s="9">
        <f t="shared" si="2"/>
        <v>0.93812456644502484</v>
      </c>
    </row>
    <row r="35" spans="1:8" s="18" customFormat="1">
      <c r="A35" s="66">
        <v>2003315</v>
      </c>
      <c r="B35" s="67" t="s">
        <v>756</v>
      </c>
      <c r="C35" s="68" t="s">
        <v>731</v>
      </c>
      <c r="D35" s="69">
        <v>2780</v>
      </c>
      <c r="E35" s="72">
        <v>114.32</v>
      </c>
      <c r="F35" s="70">
        <f t="shared" si="0"/>
        <v>317809.59999999998</v>
      </c>
      <c r="G35" s="92">
        <f t="shared" si="1"/>
        <v>2.6469212311899483E-3</v>
      </c>
      <c r="H35" s="9">
        <f t="shared" si="2"/>
        <v>0.94077148767621477</v>
      </c>
    </row>
    <row r="36" spans="1:8" s="18" customFormat="1">
      <c r="A36" s="66" t="s">
        <v>142</v>
      </c>
      <c r="B36" s="67" t="s">
        <v>757</v>
      </c>
      <c r="C36" s="68" t="s">
        <v>135</v>
      </c>
      <c r="D36" s="69">
        <v>16</v>
      </c>
      <c r="E36" s="72">
        <v>19524.05</v>
      </c>
      <c r="F36" s="70">
        <f t="shared" ref="F36:F67" si="3">TRUNC(E36*D36,2)</f>
        <v>312384.8</v>
      </c>
      <c r="G36" s="92">
        <f t="shared" ref="G36:G67" si="4">F36/$F$173</f>
        <v>2.6017400337215294E-3</v>
      </c>
      <c r="H36" s="9">
        <f t="shared" si="2"/>
        <v>0.94337322770993626</v>
      </c>
    </row>
    <row r="37" spans="1:8" s="18" customFormat="1">
      <c r="A37" s="66" t="s">
        <v>165</v>
      </c>
      <c r="B37" s="67" t="s">
        <v>758</v>
      </c>
      <c r="C37" s="68" t="s">
        <v>137</v>
      </c>
      <c r="D37" s="69">
        <v>1032</v>
      </c>
      <c r="E37" s="72">
        <v>294.31</v>
      </c>
      <c r="F37" s="70">
        <f t="shared" si="3"/>
        <v>303727.92</v>
      </c>
      <c r="G37" s="92">
        <f t="shared" si="4"/>
        <v>2.5296400107270587E-3</v>
      </c>
      <c r="H37" s="9">
        <f t="shared" si="2"/>
        <v>0.94590286772066334</v>
      </c>
    </row>
    <row r="38" spans="1:8" s="18" customFormat="1">
      <c r="A38" s="66">
        <v>903810</v>
      </c>
      <c r="B38" s="67" t="s">
        <v>759</v>
      </c>
      <c r="C38" s="68" t="s">
        <v>149</v>
      </c>
      <c r="D38" s="69">
        <v>1</v>
      </c>
      <c r="E38" s="72">
        <v>256572.81</v>
      </c>
      <c r="F38" s="70">
        <f t="shared" si="3"/>
        <v>256572.81</v>
      </c>
      <c r="G38" s="92">
        <f t="shared" si="4"/>
        <v>2.1369021519018457E-3</v>
      </c>
      <c r="H38" s="9">
        <f t="shared" si="2"/>
        <v>0.94803976987256522</v>
      </c>
    </row>
    <row r="39" spans="1:8" s="18" customFormat="1">
      <c r="A39" s="66">
        <v>4011214</v>
      </c>
      <c r="B39" s="67" t="s">
        <v>760</v>
      </c>
      <c r="C39" s="68" t="s">
        <v>725</v>
      </c>
      <c r="D39" s="69">
        <v>745.5</v>
      </c>
      <c r="E39" s="72">
        <v>327.14999999999998</v>
      </c>
      <c r="F39" s="70">
        <f t="shared" si="3"/>
        <v>243890.32</v>
      </c>
      <c r="G39" s="92">
        <f t="shared" si="4"/>
        <v>2.0312742789698945E-3</v>
      </c>
      <c r="H39" s="9">
        <f t="shared" si="2"/>
        <v>0.95007104415153509</v>
      </c>
    </row>
    <row r="40" spans="1:8" s="18" customFormat="1">
      <c r="A40" s="66">
        <v>1207721</v>
      </c>
      <c r="B40" s="67" t="s">
        <v>761</v>
      </c>
      <c r="C40" s="68" t="s">
        <v>725</v>
      </c>
      <c r="D40" s="69">
        <v>109.97</v>
      </c>
      <c r="E40" s="72">
        <v>2200.67</v>
      </c>
      <c r="F40" s="70">
        <f t="shared" si="3"/>
        <v>242007.67</v>
      </c>
      <c r="G40" s="92">
        <f t="shared" si="4"/>
        <v>2.0155943679291337E-3</v>
      </c>
      <c r="H40" s="9">
        <f t="shared" si="2"/>
        <v>0.95208663851946418</v>
      </c>
    </row>
    <row r="41" spans="1:8" s="18" customFormat="1">
      <c r="A41" s="66">
        <v>5219623</v>
      </c>
      <c r="B41" s="67" t="s">
        <v>762</v>
      </c>
      <c r="C41" s="68" t="s">
        <v>149</v>
      </c>
      <c r="D41" s="69">
        <v>3478</v>
      </c>
      <c r="E41" s="72">
        <v>66.63</v>
      </c>
      <c r="F41" s="70">
        <f t="shared" si="3"/>
        <v>231739.14</v>
      </c>
      <c r="G41" s="92">
        <f t="shared" si="4"/>
        <v>1.9300714948941125E-3</v>
      </c>
      <c r="H41" s="9">
        <f t="shared" si="2"/>
        <v>0.95401671001435828</v>
      </c>
    </row>
    <row r="42" spans="1:8" s="18" customFormat="1" ht="25.5">
      <c r="A42" s="66">
        <v>2106292</v>
      </c>
      <c r="B42" s="67" t="s">
        <v>763</v>
      </c>
      <c r="C42" s="68" t="s">
        <v>741</v>
      </c>
      <c r="D42" s="69">
        <v>1126.5999999999999</v>
      </c>
      <c r="E42" s="72">
        <v>201.98</v>
      </c>
      <c r="F42" s="70">
        <f t="shared" si="3"/>
        <v>227550.66</v>
      </c>
      <c r="G42" s="92">
        <f t="shared" si="4"/>
        <v>1.8951871596241442E-3</v>
      </c>
      <c r="H42" s="9">
        <f t="shared" si="2"/>
        <v>0.95591189717398239</v>
      </c>
    </row>
    <row r="43" spans="1:8" s="18" customFormat="1">
      <c r="A43" s="66">
        <v>4011353</v>
      </c>
      <c r="B43" s="67" t="s">
        <v>765</v>
      </c>
      <c r="C43" s="68" t="s">
        <v>741</v>
      </c>
      <c r="D43" s="69">
        <v>377423.12</v>
      </c>
      <c r="E43" s="72">
        <v>0.57999999999999996</v>
      </c>
      <c r="F43" s="70">
        <f t="shared" si="3"/>
        <v>218905.4</v>
      </c>
      <c r="G43" s="92">
        <f t="shared" si="4"/>
        <v>1.8231839154076157E-3</v>
      </c>
      <c r="H43" s="9">
        <f t="shared" si="2"/>
        <v>0.95773508108938998</v>
      </c>
    </row>
    <row r="44" spans="1:8" s="18" customFormat="1" ht="12.75" customHeight="1">
      <c r="A44" s="66">
        <v>3806410</v>
      </c>
      <c r="B44" s="67" t="s">
        <v>764</v>
      </c>
      <c r="C44" s="68" t="s">
        <v>741</v>
      </c>
      <c r="D44" s="69">
        <v>2635.28</v>
      </c>
      <c r="E44" s="72">
        <v>80.77</v>
      </c>
      <c r="F44" s="70">
        <f t="shared" si="3"/>
        <v>212851.56</v>
      </c>
      <c r="G44" s="92">
        <f t="shared" si="4"/>
        <v>1.7727636712544278E-3</v>
      </c>
      <c r="H44" s="9">
        <f t="shared" si="2"/>
        <v>0.95950784476064443</v>
      </c>
    </row>
    <row r="45" spans="1:8" s="18" customFormat="1" ht="12.75" customHeight="1">
      <c r="A45" s="66">
        <v>903802</v>
      </c>
      <c r="B45" s="67" t="s">
        <v>766</v>
      </c>
      <c r="C45" s="68" t="s">
        <v>149</v>
      </c>
      <c r="D45" s="69">
        <v>10</v>
      </c>
      <c r="E45" s="72">
        <v>19695.02</v>
      </c>
      <c r="F45" s="70">
        <f t="shared" si="3"/>
        <v>196950.2</v>
      </c>
      <c r="G45" s="92">
        <f t="shared" si="4"/>
        <v>1.6403269941093869E-3</v>
      </c>
      <c r="H45" s="9">
        <f t="shared" si="2"/>
        <v>0.96114817175475387</v>
      </c>
    </row>
    <row r="46" spans="1:8" s="18" customFormat="1">
      <c r="A46" s="66">
        <v>2003393</v>
      </c>
      <c r="B46" s="67" t="s">
        <v>767</v>
      </c>
      <c r="C46" s="68" t="s">
        <v>731</v>
      </c>
      <c r="D46" s="69">
        <v>434.82</v>
      </c>
      <c r="E46" s="72">
        <v>439.02</v>
      </c>
      <c r="F46" s="70">
        <f t="shared" si="3"/>
        <v>190894.67</v>
      </c>
      <c r="G46" s="92">
        <f t="shared" si="4"/>
        <v>1.5898926745573419E-3</v>
      </c>
      <c r="H46" s="9">
        <f t="shared" si="2"/>
        <v>0.9627380644293112</v>
      </c>
    </row>
    <row r="47" spans="1:8" s="18" customFormat="1">
      <c r="A47" s="66">
        <v>705233</v>
      </c>
      <c r="B47" s="67" t="s">
        <v>768</v>
      </c>
      <c r="C47" s="68" t="s">
        <v>149</v>
      </c>
      <c r="D47" s="69">
        <v>8</v>
      </c>
      <c r="E47" s="72">
        <v>21931.39</v>
      </c>
      <c r="F47" s="70">
        <f t="shared" si="3"/>
        <v>175451.12</v>
      </c>
      <c r="G47" s="92">
        <f t="shared" si="4"/>
        <v>1.4612689313477484E-3</v>
      </c>
      <c r="H47" s="9">
        <f t="shared" si="2"/>
        <v>0.96419933336065899</v>
      </c>
    </row>
    <row r="48" spans="1:8" s="18" customFormat="1">
      <c r="A48" s="66">
        <v>5503041</v>
      </c>
      <c r="B48" s="67" t="s">
        <v>769</v>
      </c>
      <c r="C48" s="68" t="s">
        <v>725</v>
      </c>
      <c r="D48" s="69">
        <v>21444.06</v>
      </c>
      <c r="E48" s="72">
        <v>8.02</v>
      </c>
      <c r="F48" s="70">
        <f t="shared" si="3"/>
        <v>171981.36</v>
      </c>
      <c r="G48" s="92">
        <f t="shared" si="4"/>
        <v>1.4323705550522128E-3</v>
      </c>
      <c r="H48" s="9">
        <f t="shared" si="2"/>
        <v>0.96563170391571118</v>
      </c>
    </row>
    <row r="49" spans="1:8" s="18" customFormat="1">
      <c r="A49" s="66">
        <v>2003591</v>
      </c>
      <c r="B49" s="67" t="s">
        <v>770</v>
      </c>
      <c r="C49" s="68" t="s">
        <v>731</v>
      </c>
      <c r="D49" s="69">
        <v>1000</v>
      </c>
      <c r="E49" s="72">
        <v>170.92</v>
      </c>
      <c r="F49" s="70">
        <f t="shared" si="3"/>
        <v>170920</v>
      </c>
      <c r="G49" s="92">
        <f t="shared" si="4"/>
        <v>1.4235308714242302E-3</v>
      </c>
      <c r="H49" s="9">
        <f t="shared" si="2"/>
        <v>0.9670552347871354</v>
      </c>
    </row>
    <row r="50" spans="1:8" s="18" customFormat="1">
      <c r="A50" s="66">
        <v>5216111</v>
      </c>
      <c r="B50" s="67" t="s">
        <v>771</v>
      </c>
      <c r="C50" s="68" t="s">
        <v>149</v>
      </c>
      <c r="D50" s="69">
        <v>945</v>
      </c>
      <c r="E50" s="72">
        <v>165.6</v>
      </c>
      <c r="F50" s="70">
        <f t="shared" si="3"/>
        <v>156492</v>
      </c>
      <c r="G50" s="92">
        <f t="shared" si="4"/>
        <v>1.303365276918562E-3</v>
      </c>
      <c r="H50" s="9">
        <f t="shared" si="2"/>
        <v>0.96835860006405394</v>
      </c>
    </row>
    <row r="51" spans="1:8" s="18" customFormat="1">
      <c r="A51" s="66">
        <v>903808</v>
      </c>
      <c r="B51" s="67" t="s">
        <v>772</v>
      </c>
      <c r="C51" s="68" t="s">
        <v>149</v>
      </c>
      <c r="D51" s="69">
        <v>1</v>
      </c>
      <c r="E51" s="72">
        <v>153692.1</v>
      </c>
      <c r="F51" s="70">
        <f t="shared" si="3"/>
        <v>153692.1</v>
      </c>
      <c r="G51" s="92">
        <f t="shared" si="4"/>
        <v>1.2800459223263512E-3</v>
      </c>
      <c r="H51" s="9">
        <f t="shared" si="2"/>
        <v>0.96963864598638028</v>
      </c>
    </row>
    <row r="52" spans="1:8" s="18" customFormat="1">
      <c r="A52" s="66">
        <v>1109669</v>
      </c>
      <c r="B52" s="67" t="s">
        <v>773</v>
      </c>
      <c r="C52" s="68" t="s">
        <v>725</v>
      </c>
      <c r="D52" s="69">
        <v>269.14</v>
      </c>
      <c r="E52" s="72">
        <v>562.04</v>
      </c>
      <c r="F52" s="70">
        <f t="shared" si="3"/>
        <v>151267.44</v>
      </c>
      <c r="G52" s="92">
        <f t="shared" si="4"/>
        <v>1.2598518059987857E-3</v>
      </c>
      <c r="H52" s="9">
        <f t="shared" si="2"/>
        <v>0.97089849779237902</v>
      </c>
    </row>
    <row r="53" spans="1:8" s="18" customFormat="1">
      <c r="A53" s="66" t="s">
        <v>156</v>
      </c>
      <c r="B53" s="67" t="s">
        <v>774</v>
      </c>
      <c r="C53" s="68" t="s">
        <v>731</v>
      </c>
      <c r="D53" s="69">
        <v>324</v>
      </c>
      <c r="E53" s="72">
        <v>443.94</v>
      </c>
      <c r="F53" s="70">
        <f t="shared" si="3"/>
        <v>143836.56</v>
      </c>
      <c r="G53" s="92">
        <f t="shared" si="4"/>
        <v>1.1979626936547132E-3</v>
      </c>
      <c r="H53" s="9">
        <f t="shared" si="2"/>
        <v>0.97209646048603371</v>
      </c>
    </row>
    <row r="54" spans="1:8" s="18" customFormat="1">
      <c r="A54" s="66">
        <v>5213476</v>
      </c>
      <c r="B54" s="67" t="s">
        <v>775</v>
      </c>
      <c r="C54" s="68" t="s">
        <v>149</v>
      </c>
      <c r="D54" s="69">
        <v>577</v>
      </c>
      <c r="E54" s="72">
        <v>220</v>
      </c>
      <c r="F54" s="70">
        <f t="shared" si="3"/>
        <v>126940</v>
      </c>
      <c r="G54" s="92">
        <f t="shared" si="4"/>
        <v>1.0572373555967224E-3</v>
      </c>
      <c r="H54" s="9">
        <f t="shared" si="2"/>
        <v>0.97315369784163042</v>
      </c>
    </row>
    <row r="55" spans="1:8" s="18" customFormat="1">
      <c r="A55" s="66">
        <v>4915626</v>
      </c>
      <c r="B55" s="67" t="s">
        <v>776</v>
      </c>
      <c r="C55" s="68" t="s">
        <v>731</v>
      </c>
      <c r="D55" s="69">
        <v>33354</v>
      </c>
      <c r="E55" s="72">
        <v>3.61</v>
      </c>
      <c r="F55" s="70">
        <f t="shared" si="3"/>
        <v>120407.94</v>
      </c>
      <c r="G55" s="92">
        <f t="shared" si="4"/>
        <v>1.002834189998809E-3</v>
      </c>
      <c r="H55" s="9">
        <f t="shared" si="2"/>
        <v>0.97415653203162922</v>
      </c>
    </row>
    <row r="56" spans="1:8" s="18" customFormat="1">
      <c r="A56" s="66" t="s">
        <v>163</v>
      </c>
      <c r="B56" s="67" t="s">
        <v>777</v>
      </c>
      <c r="C56" s="68" t="s">
        <v>138</v>
      </c>
      <c r="D56" s="69">
        <v>169.84100000000001</v>
      </c>
      <c r="E56" s="72">
        <v>677.01</v>
      </c>
      <c r="F56" s="70">
        <f t="shared" si="3"/>
        <v>114984.05</v>
      </c>
      <c r="G56" s="92">
        <f t="shared" si="4"/>
        <v>9.5766057159131328E-4</v>
      </c>
      <c r="H56" s="9">
        <f t="shared" si="2"/>
        <v>0.97511419260322052</v>
      </c>
    </row>
    <row r="57" spans="1:8" s="18" customFormat="1">
      <c r="A57" s="66">
        <v>804037</v>
      </c>
      <c r="B57" s="67" t="s">
        <v>778</v>
      </c>
      <c r="C57" s="68" t="s">
        <v>731</v>
      </c>
      <c r="D57" s="69">
        <v>114</v>
      </c>
      <c r="E57" s="72">
        <v>955.7</v>
      </c>
      <c r="F57" s="70">
        <f t="shared" si="3"/>
        <v>108949.8</v>
      </c>
      <c r="G57" s="92">
        <f t="shared" si="4"/>
        <v>9.0740348546393401E-4</v>
      </c>
      <c r="H57" s="9">
        <f t="shared" si="2"/>
        <v>0.97602159608868444</v>
      </c>
    </row>
    <row r="58" spans="1:8" s="18" customFormat="1">
      <c r="A58" s="66">
        <v>4011539</v>
      </c>
      <c r="B58" s="67" t="s">
        <v>779</v>
      </c>
      <c r="C58" s="68" t="s">
        <v>741</v>
      </c>
      <c r="D58" s="69">
        <v>241944.31</v>
      </c>
      <c r="E58" s="72">
        <v>0.45</v>
      </c>
      <c r="F58" s="70">
        <f t="shared" si="3"/>
        <v>108874.93</v>
      </c>
      <c r="G58" s="92">
        <f t="shared" si="4"/>
        <v>9.0677992030863586E-4</v>
      </c>
      <c r="H58" s="9">
        <f t="shared" si="2"/>
        <v>0.97692837600899307</v>
      </c>
    </row>
    <row r="59" spans="1:8" s="18" customFormat="1">
      <c r="A59" s="66">
        <v>1600436</v>
      </c>
      <c r="B59" s="67" t="s">
        <v>780</v>
      </c>
      <c r="C59" s="68" t="s">
        <v>725</v>
      </c>
      <c r="D59" s="69">
        <v>149.35</v>
      </c>
      <c r="E59" s="72">
        <v>675.04</v>
      </c>
      <c r="F59" s="70">
        <f t="shared" si="3"/>
        <v>100817.22</v>
      </c>
      <c r="G59" s="92">
        <f t="shared" si="4"/>
        <v>8.3967016757060804E-4</v>
      </c>
      <c r="H59" s="9">
        <f t="shared" si="2"/>
        <v>0.97776804617656365</v>
      </c>
    </row>
    <row r="60" spans="1:8" s="18" customFormat="1">
      <c r="A60" s="66" t="s">
        <v>147</v>
      </c>
      <c r="B60" s="67" t="s">
        <v>781</v>
      </c>
      <c r="C60" s="68" t="s">
        <v>135</v>
      </c>
      <c r="D60" s="69">
        <v>1</v>
      </c>
      <c r="E60" s="72">
        <v>99869</v>
      </c>
      <c r="F60" s="70">
        <f t="shared" si="3"/>
        <v>99869</v>
      </c>
      <c r="G60" s="92">
        <f t="shared" si="4"/>
        <v>8.317727860886171E-4</v>
      </c>
      <c r="H60" s="9">
        <f t="shared" si="2"/>
        <v>0.97859981896265225</v>
      </c>
    </row>
    <row r="61" spans="1:8" s="18" customFormat="1">
      <c r="A61" s="66">
        <v>5213571</v>
      </c>
      <c r="B61" s="67" t="s">
        <v>782</v>
      </c>
      <c r="C61" s="68" t="s">
        <v>741</v>
      </c>
      <c r="D61" s="69">
        <v>162.25</v>
      </c>
      <c r="E61" s="72">
        <v>609.76</v>
      </c>
      <c r="F61" s="70">
        <f t="shared" si="3"/>
        <v>98933.56</v>
      </c>
      <c r="G61" s="101">
        <f t="shared" si="4"/>
        <v>8.2398184460508639E-4</v>
      </c>
      <c r="H61" s="9">
        <f t="shared" si="2"/>
        <v>0.97942380080725733</v>
      </c>
    </row>
    <row r="62" spans="1:8" s="18" customFormat="1">
      <c r="A62" s="66">
        <v>1506055</v>
      </c>
      <c r="B62" s="67" t="s">
        <v>783</v>
      </c>
      <c r="C62" s="68" t="s">
        <v>725</v>
      </c>
      <c r="D62" s="69">
        <v>184.92</v>
      </c>
      <c r="E62" s="72">
        <v>491.86</v>
      </c>
      <c r="F62" s="70">
        <f t="shared" si="3"/>
        <v>90954.75</v>
      </c>
      <c r="G62" s="92">
        <f t="shared" si="4"/>
        <v>7.5752922143501632E-4</v>
      </c>
      <c r="H62" s="9">
        <f t="shared" si="2"/>
        <v>0.98018133002869234</v>
      </c>
    </row>
    <row r="63" spans="1:8" s="18" customFormat="1">
      <c r="A63" s="66">
        <v>903804</v>
      </c>
      <c r="B63" s="67" t="s">
        <v>784</v>
      </c>
      <c r="C63" s="68" t="s">
        <v>149</v>
      </c>
      <c r="D63" s="69">
        <v>1</v>
      </c>
      <c r="E63" s="72">
        <v>89445.48</v>
      </c>
      <c r="F63" s="70">
        <f t="shared" si="3"/>
        <v>89445.48</v>
      </c>
      <c r="G63" s="92">
        <f t="shared" si="4"/>
        <v>7.4495905739151971E-4</v>
      </c>
      <c r="H63" s="9">
        <f t="shared" si="2"/>
        <v>0.98092628908608381</v>
      </c>
    </row>
    <row r="64" spans="1:8" s="18" customFormat="1">
      <c r="A64" s="66">
        <v>3815706</v>
      </c>
      <c r="B64" s="67" t="s">
        <v>785</v>
      </c>
      <c r="C64" s="68" t="s">
        <v>731</v>
      </c>
      <c r="D64" s="69">
        <v>527.20000000000005</v>
      </c>
      <c r="E64" s="72">
        <v>167.21</v>
      </c>
      <c r="F64" s="70">
        <f t="shared" si="3"/>
        <v>88153.11</v>
      </c>
      <c r="G64" s="92">
        <f t="shared" si="4"/>
        <v>7.3419537501202912E-4</v>
      </c>
      <c r="H64" s="9">
        <f t="shared" si="2"/>
        <v>0.98166048446109588</v>
      </c>
    </row>
    <row r="65" spans="1:8" s="18" customFormat="1">
      <c r="A65" s="66">
        <v>4011537</v>
      </c>
      <c r="B65" s="67" t="s">
        <v>786</v>
      </c>
      <c r="C65" s="68" t="s">
        <v>731</v>
      </c>
      <c r="D65" s="69">
        <v>3372.5</v>
      </c>
      <c r="E65" s="72">
        <v>26.11</v>
      </c>
      <c r="F65" s="70">
        <f t="shared" si="3"/>
        <v>88055.97</v>
      </c>
      <c r="G65" s="92">
        <f t="shared" si="4"/>
        <v>7.3338633108007182E-4</v>
      </c>
      <c r="H65" s="9">
        <f t="shared" si="2"/>
        <v>0.98239387079217599</v>
      </c>
    </row>
    <row r="66" spans="1:8" s="18" customFormat="1">
      <c r="A66" s="111">
        <v>2003175</v>
      </c>
      <c r="B66" s="112" t="s">
        <v>787</v>
      </c>
      <c r="C66" s="113" t="s">
        <v>149</v>
      </c>
      <c r="D66" s="114">
        <v>99</v>
      </c>
      <c r="E66" s="115">
        <v>813.07</v>
      </c>
      <c r="F66" s="116">
        <f t="shared" si="3"/>
        <v>80493.929999999993</v>
      </c>
      <c r="G66" s="99">
        <f t="shared" si="4"/>
        <v>6.7040483452645086E-4</v>
      </c>
      <c r="H66" s="100">
        <f t="shared" si="2"/>
        <v>0.9830642756267024</v>
      </c>
    </row>
    <row r="67" spans="1:8" s="18" customFormat="1" ht="25.5">
      <c r="A67" s="66" t="s">
        <v>139</v>
      </c>
      <c r="B67" s="67" t="s">
        <v>788</v>
      </c>
      <c r="C67" s="68" t="s">
        <v>741</v>
      </c>
      <c r="D67" s="69">
        <v>2173.56</v>
      </c>
      <c r="E67" s="72">
        <v>37.01</v>
      </c>
      <c r="F67" s="70">
        <f t="shared" si="3"/>
        <v>80443.45</v>
      </c>
      <c r="G67" s="101">
        <f t="shared" si="4"/>
        <v>6.6998440486117181E-4</v>
      </c>
      <c r="H67" s="102">
        <f t="shared" si="2"/>
        <v>0.98373426003156361</v>
      </c>
    </row>
    <row r="68" spans="1:8" s="18" customFormat="1">
      <c r="A68" s="66">
        <v>2003237</v>
      </c>
      <c r="B68" s="67" t="s">
        <v>789</v>
      </c>
      <c r="C68" s="68" t="s">
        <v>149</v>
      </c>
      <c r="D68" s="69">
        <v>83</v>
      </c>
      <c r="E68" s="72">
        <v>955.63</v>
      </c>
      <c r="F68" s="70">
        <f t="shared" ref="F68:F99" si="5">TRUNC(E68*D68,2)</f>
        <v>79317.289999999994</v>
      </c>
      <c r="G68" s="92">
        <f t="shared" ref="G68:G99" si="6">F68/$F$173</f>
        <v>6.6060502546634895E-4</v>
      </c>
      <c r="H68" s="9">
        <f t="shared" si="2"/>
        <v>0.98439486505703</v>
      </c>
    </row>
    <row r="69" spans="1:8" s="18" customFormat="1" ht="12.75" customHeight="1">
      <c r="A69" s="66">
        <v>5213343</v>
      </c>
      <c r="B69" s="67" t="s">
        <v>790</v>
      </c>
      <c r="C69" s="68" t="s">
        <v>699</v>
      </c>
      <c r="D69" s="69">
        <v>15030</v>
      </c>
      <c r="E69" s="72">
        <v>5.26</v>
      </c>
      <c r="F69" s="70">
        <f t="shared" si="5"/>
        <v>79057.8</v>
      </c>
      <c r="G69" s="92">
        <f t="shared" si="6"/>
        <v>6.5844382709385975E-4</v>
      </c>
      <c r="H69" s="9">
        <f t="shared" si="2"/>
        <v>0.9850533088841239</v>
      </c>
    </row>
    <row r="70" spans="1:8" s="18" customFormat="1" ht="12.75" customHeight="1">
      <c r="A70" s="66">
        <v>2003233</v>
      </c>
      <c r="B70" s="67" t="s">
        <v>791</v>
      </c>
      <c r="C70" s="68" t="s">
        <v>149</v>
      </c>
      <c r="D70" s="69">
        <v>59</v>
      </c>
      <c r="E70" s="72">
        <v>1249.18</v>
      </c>
      <c r="F70" s="70">
        <f t="shared" si="5"/>
        <v>73701.62</v>
      </c>
      <c r="G70" s="92">
        <f t="shared" si="6"/>
        <v>6.1383414079088151E-4</v>
      </c>
      <c r="H70" s="9">
        <f t="shared" si="2"/>
        <v>0.98566714302491476</v>
      </c>
    </row>
    <row r="71" spans="1:8" s="18" customFormat="1">
      <c r="A71" s="66">
        <v>407819</v>
      </c>
      <c r="B71" s="67" t="s">
        <v>792</v>
      </c>
      <c r="C71" s="68" t="s">
        <v>793</v>
      </c>
      <c r="D71" s="69">
        <v>4143</v>
      </c>
      <c r="E71" s="72">
        <v>15.33</v>
      </c>
      <c r="F71" s="70">
        <f t="shared" si="5"/>
        <v>63512.19</v>
      </c>
      <c r="G71" s="92">
        <f t="shared" si="6"/>
        <v>5.2897006305149352E-4</v>
      </c>
      <c r="H71" s="9">
        <f t="shared" ref="H71:H125" si="7">H70+G71</f>
        <v>0.98619611308796629</v>
      </c>
    </row>
    <row r="72" spans="1:8" s="18" customFormat="1" ht="12.75" customHeight="1">
      <c r="A72" s="66">
        <v>4915668</v>
      </c>
      <c r="B72" s="67" t="s">
        <v>794</v>
      </c>
      <c r="C72" s="68" t="s">
        <v>725</v>
      </c>
      <c r="D72" s="69">
        <v>109.59</v>
      </c>
      <c r="E72" s="72">
        <v>568.80999999999995</v>
      </c>
      <c r="F72" s="70">
        <f t="shared" si="5"/>
        <v>62335.88</v>
      </c>
      <c r="G72" s="92">
        <f t="shared" si="6"/>
        <v>5.1917300244205616E-4</v>
      </c>
      <c r="H72" s="9">
        <f t="shared" si="7"/>
        <v>0.98671528609040837</v>
      </c>
    </row>
    <row r="73" spans="1:8" s="18" customFormat="1">
      <c r="A73" s="66">
        <v>804029</v>
      </c>
      <c r="B73" s="67" t="s">
        <v>795</v>
      </c>
      <c r="C73" s="68" t="s">
        <v>731</v>
      </c>
      <c r="D73" s="69">
        <v>81</v>
      </c>
      <c r="E73" s="72">
        <v>762.81</v>
      </c>
      <c r="F73" s="70">
        <f t="shared" si="5"/>
        <v>61787.61</v>
      </c>
      <c r="G73" s="92">
        <f t="shared" si="6"/>
        <v>5.1460665987901051E-4</v>
      </c>
      <c r="H73" s="9">
        <f t="shared" si="7"/>
        <v>0.98722989275028739</v>
      </c>
    </row>
    <row r="74" spans="1:8" s="18" customFormat="1" ht="25.5">
      <c r="A74" s="66">
        <v>4915696</v>
      </c>
      <c r="B74" s="67" t="s">
        <v>796</v>
      </c>
      <c r="C74" s="68" t="s">
        <v>731</v>
      </c>
      <c r="D74" s="69">
        <v>6550.83</v>
      </c>
      <c r="E74" s="72">
        <v>9.33</v>
      </c>
      <c r="F74" s="70">
        <f t="shared" si="5"/>
        <v>61119.24</v>
      </c>
      <c r="G74" s="92">
        <f t="shared" si="6"/>
        <v>5.0904004784686795E-4</v>
      </c>
      <c r="H74" s="9">
        <f t="shared" si="7"/>
        <v>0.98773893279813429</v>
      </c>
    </row>
    <row r="75" spans="1:8" s="18" customFormat="1">
      <c r="A75" s="66">
        <v>5213442</v>
      </c>
      <c r="B75" s="67" t="s">
        <v>797</v>
      </c>
      <c r="C75" s="68" t="s">
        <v>149</v>
      </c>
      <c r="D75" s="69">
        <v>69</v>
      </c>
      <c r="E75" s="72">
        <v>855.17</v>
      </c>
      <c r="F75" s="70">
        <f t="shared" si="5"/>
        <v>59006.73</v>
      </c>
      <c r="G75" s="92">
        <f t="shared" si="6"/>
        <v>4.9144571598873311E-4</v>
      </c>
      <c r="H75" s="9">
        <f t="shared" si="7"/>
        <v>0.98823037851412299</v>
      </c>
    </row>
    <row r="76" spans="1:8" s="18" customFormat="1">
      <c r="A76" s="66">
        <v>5501710</v>
      </c>
      <c r="B76" s="67" t="s">
        <v>798</v>
      </c>
      <c r="C76" s="68" t="s">
        <v>725</v>
      </c>
      <c r="D76" s="69">
        <v>12962.14</v>
      </c>
      <c r="E76" s="72">
        <v>4.55</v>
      </c>
      <c r="F76" s="70">
        <f t="shared" si="5"/>
        <v>58977.73</v>
      </c>
      <c r="G76" s="92">
        <f t="shared" si="6"/>
        <v>4.912041854757955E-4</v>
      </c>
      <c r="H76" s="9">
        <f t="shared" si="7"/>
        <v>0.98872158269959876</v>
      </c>
    </row>
    <row r="77" spans="1:8" s="18" customFormat="1">
      <c r="A77" s="66" t="s">
        <v>157</v>
      </c>
      <c r="B77" s="67" t="s">
        <v>799</v>
      </c>
      <c r="C77" s="68" t="s">
        <v>149</v>
      </c>
      <c r="D77" s="69">
        <v>11</v>
      </c>
      <c r="E77" s="72">
        <v>5335.98</v>
      </c>
      <c r="F77" s="70">
        <f t="shared" si="5"/>
        <v>58695.78</v>
      </c>
      <c r="G77" s="92">
        <f t="shared" si="6"/>
        <v>4.888559258853551E-4</v>
      </c>
      <c r="H77" s="9">
        <f t="shared" si="7"/>
        <v>0.98921043862548408</v>
      </c>
    </row>
    <row r="78" spans="1:8" s="18" customFormat="1">
      <c r="A78" s="66">
        <v>5213867</v>
      </c>
      <c r="B78" s="67" t="s">
        <v>800</v>
      </c>
      <c r="C78" s="68" t="s">
        <v>149</v>
      </c>
      <c r="D78" s="69">
        <v>76</v>
      </c>
      <c r="E78" s="72">
        <v>729.57</v>
      </c>
      <c r="F78" s="70">
        <f t="shared" si="5"/>
        <v>55447.32</v>
      </c>
      <c r="G78" s="92">
        <f t="shared" si="6"/>
        <v>4.6180067726268517E-4</v>
      </c>
      <c r="H78" s="9">
        <f t="shared" si="7"/>
        <v>0.98967223930274673</v>
      </c>
    </row>
    <row r="79" spans="1:8" s="18" customFormat="1" ht="12.75" customHeight="1">
      <c r="A79" s="66">
        <v>4413990</v>
      </c>
      <c r="B79" s="67" t="s">
        <v>801</v>
      </c>
      <c r="C79" s="68" t="s">
        <v>149</v>
      </c>
      <c r="D79" s="69">
        <v>1339</v>
      </c>
      <c r="E79" s="72">
        <v>41.02</v>
      </c>
      <c r="F79" s="70">
        <f t="shared" si="5"/>
        <v>54925.78</v>
      </c>
      <c r="G79" s="92">
        <f t="shared" si="6"/>
        <v>4.5745695920346098E-4</v>
      </c>
      <c r="H79" s="9">
        <f t="shared" si="7"/>
        <v>0.99012969626195013</v>
      </c>
    </row>
    <row r="80" spans="1:8" s="18" customFormat="1">
      <c r="A80" s="66">
        <v>4915713</v>
      </c>
      <c r="B80" s="67" t="s">
        <v>802</v>
      </c>
      <c r="C80" s="68" t="s">
        <v>725</v>
      </c>
      <c r="D80" s="69">
        <v>602.97</v>
      </c>
      <c r="E80" s="72">
        <v>85.68</v>
      </c>
      <c r="F80" s="70">
        <f t="shared" si="5"/>
        <v>51662.46</v>
      </c>
      <c r="G80" s="92">
        <f t="shared" si="6"/>
        <v>4.3027794701450638E-4</v>
      </c>
      <c r="H80" s="9">
        <f t="shared" si="7"/>
        <v>0.99055997420896469</v>
      </c>
    </row>
    <row r="81" spans="1:8" s="18" customFormat="1">
      <c r="A81" s="66">
        <v>705322</v>
      </c>
      <c r="B81" s="67" t="s">
        <v>803</v>
      </c>
      <c r="C81" s="68" t="s">
        <v>149</v>
      </c>
      <c r="D81" s="69">
        <v>2</v>
      </c>
      <c r="E81" s="72">
        <v>25417.1</v>
      </c>
      <c r="F81" s="70">
        <f t="shared" si="5"/>
        <v>50834.2</v>
      </c>
      <c r="G81" s="92">
        <f t="shared" si="6"/>
        <v>4.2337966899223963E-4</v>
      </c>
      <c r="H81" s="9">
        <f t="shared" si="7"/>
        <v>0.99098335387795689</v>
      </c>
    </row>
    <row r="82" spans="1:8" s="18" customFormat="1">
      <c r="A82" s="66">
        <v>1600408</v>
      </c>
      <c r="B82" s="67" t="s">
        <v>804</v>
      </c>
      <c r="C82" s="68" t="s">
        <v>741</v>
      </c>
      <c r="D82" s="69">
        <v>2070.65</v>
      </c>
      <c r="E82" s="72">
        <v>24.44</v>
      </c>
      <c r="F82" s="70">
        <f t="shared" si="5"/>
        <v>50606.68</v>
      </c>
      <c r="G82" s="92">
        <f t="shared" si="6"/>
        <v>4.2148473718866815E-4</v>
      </c>
      <c r="H82" s="9">
        <f t="shared" si="7"/>
        <v>0.9914048386151455</v>
      </c>
    </row>
    <row r="83" spans="1:8" s="18" customFormat="1" ht="12.75" customHeight="1">
      <c r="A83" s="66">
        <v>4915712</v>
      </c>
      <c r="B83" s="67" t="s">
        <v>805</v>
      </c>
      <c r="C83" s="68" t="s">
        <v>725</v>
      </c>
      <c r="D83" s="69">
        <v>1437.21</v>
      </c>
      <c r="E83" s="72">
        <v>28.56</v>
      </c>
      <c r="F83" s="70">
        <f t="shared" si="5"/>
        <v>41046.71</v>
      </c>
      <c r="G83" s="92">
        <f t="shared" si="6"/>
        <v>3.4186320416216745E-4</v>
      </c>
      <c r="H83" s="9">
        <f t="shared" si="7"/>
        <v>0.99174670181930769</v>
      </c>
    </row>
    <row r="84" spans="1:8" s="18" customFormat="1">
      <c r="A84" s="66" t="s">
        <v>172</v>
      </c>
      <c r="B84" s="67" t="s">
        <v>806</v>
      </c>
      <c r="C84" s="68" t="s">
        <v>138</v>
      </c>
      <c r="D84" s="69">
        <v>263.02</v>
      </c>
      <c r="E84" s="72">
        <v>153.29</v>
      </c>
      <c r="F84" s="70">
        <f t="shared" si="5"/>
        <v>40318.33</v>
      </c>
      <c r="G84" s="92">
        <f t="shared" si="6"/>
        <v>3.3579679054101147E-4</v>
      </c>
      <c r="H84" s="9">
        <f t="shared" si="7"/>
        <v>0.99208249860984865</v>
      </c>
    </row>
    <row r="85" spans="1:8" s="18" customFormat="1">
      <c r="A85" s="66">
        <v>4915740</v>
      </c>
      <c r="B85" s="67" t="s">
        <v>807</v>
      </c>
      <c r="C85" s="68" t="s">
        <v>808</v>
      </c>
      <c r="D85" s="69">
        <v>16.68</v>
      </c>
      <c r="E85" s="72">
        <v>2378.6</v>
      </c>
      <c r="F85" s="70">
        <f t="shared" si="5"/>
        <v>39675.040000000001</v>
      </c>
      <c r="G85" s="92">
        <f t="shared" si="6"/>
        <v>3.3043906075936805E-4</v>
      </c>
      <c r="H85" s="9">
        <f t="shared" si="7"/>
        <v>0.99241293767060801</v>
      </c>
    </row>
    <row r="86" spans="1:8" s="18" customFormat="1">
      <c r="A86" s="66" t="s">
        <v>153</v>
      </c>
      <c r="B86" s="67" t="s">
        <v>809</v>
      </c>
      <c r="C86" s="68" t="s">
        <v>741</v>
      </c>
      <c r="D86" s="69">
        <v>2136.2199999999998</v>
      </c>
      <c r="E86" s="72">
        <v>18.02</v>
      </c>
      <c r="F86" s="70">
        <f t="shared" si="5"/>
        <v>38494.68</v>
      </c>
      <c r="G86" s="92">
        <f t="shared" si="6"/>
        <v>3.2060826916450319E-4</v>
      </c>
      <c r="H86" s="9">
        <f t="shared" si="7"/>
        <v>0.99273354593977248</v>
      </c>
    </row>
    <row r="87" spans="1:8" s="18" customFormat="1" ht="12.75" customHeight="1">
      <c r="A87" s="66" t="s">
        <v>133</v>
      </c>
      <c r="B87" s="67" t="s">
        <v>810</v>
      </c>
      <c r="C87" s="68" t="s">
        <v>741</v>
      </c>
      <c r="D87" s="69">
        <v>5741.08</v>
      </c>
      <c r="E87" s="72">
        <v>6.29</v>
      </c>
      <c r="F87" s="70">
        <f t="shared" si="5"/>
        <v>36111.39</v>
      </c>
      <c r="G87" s="92">
        <f t="shared" si="6"/>
        <v>3.0075870860660095E-4</v>
      </c>
      <c r="H87" s="9">
        <f t="shared" si="7"/>
        <v>0.99303430464837905</v>
      </c>
    </row>
    <row r="88" spans="1:8" s="18" customFormat="1" ht="12.75" customHeight="1">
      <c r="A88" s="66">
        <v>4011212</v>
      </c>
      <c r="B88" s="67" t="s">
        <v>814</v>
      </c>
      <c r="C88" s="68" t="s">
        <v>741</v>
      </c>
      <c r="D88" s="69">
        <v>323298.90999999997</v>
      </c>
      <c r="E88" s="72">
        <v>0.11</v>
      </c>
      <c r="F88" s="70">
        <f t="shared" si="5"/>
        <v>35562.879999999997</v>
      </c>
      <c r="G88" s="92">
        <f t="shared" si="6"/>
        <v>2.9619036717034474E-4</v>
      </c>
      <c r="H88" s="9">
        <f t="shared" si="7"/>
        <v>0.99333049501554938</v>
      </c>
    </row>
    <row r="89" spans="1:8" s="18" customFormat="1" ht="12.75" customHeight="1">
      <c r="A89" s="66" t="s">
        <v>151</v>
      </c>
      <c r="B89" s="67" t="s">
        <v>811</v>
      </c>
      <c r="C89" s="68" t="s">
        <v>741</v>
      </c>
      <c r="D89" s="69">
        <v>5887.65</v>
      </c>
      <c r="E89" s="72">
        <v>6.01</v>
      </c>
      <c r="F89" s="70">
        <f t="shared" si="5"/>
        <v>35384.769999999997</v>
      </c>
      <c r="G89" s="92">
        <f t="shared" si="6"/>
        <v>2.9470695338898873E-4</v>
      </c>
      <c r="H89" s="9">
        <f t="shared" si="7"/>
        <v>0.99362520196893833</v>
      </c>
    </row>
    <row r="90" spans="1:8" s="18" customFormat="1" ht="12.75" customHeight="1">
      <c r="A90" s="66" t="s">
        <v>150</v>
      </c>
      <c r="B90" s="67" t="s">
        <v>812</v>
      </c>
      <c r="C90" s="68" t="s">
        <v>741</v>
      </c>
      <c r="D90" s="69">
        <v>51.27</v>
      </c>
      <c r="E90" s="72">
        <v>683.35</v>
      </c>
      <c r="F90" s="70">
        <f t="shared" si="5"/>
        <v>35035.35</v>
      </c>
      <c r="G90" s="92">
        <f t="shared" si="6"/>
        <v>2.9179676056724139E-4</v>
      </c>
      <c r="H90" s="9">
        <f t="shared" si="7"/>
        <v>0.99391699872950556</v>
      </c>
    </row>
    <row r="91" spans="1:8" s="18" customFormat="1" ht="12.75" customHeight="1">
      <c r="A91" s="66">
        <v>408067</v>
      </c>
      <c r="B91" s="67" t="s">
        <v>813</v>
      </c>
      <c r="C91" s="68" t="s">
        <v>793</v>
      </c>
      <c r="D91" s="69">
        <v>2715.34</v>
      </c>
      <c r="E91" s="72">
        <v>12.86</v>
      </c>
      <c r="F91" s="70">
        <f t="shared" si="5"/>
        <v>34919.269999999997</v>
      </c>
      <c r="G91" s="92">
        <f t="shared" si="6"/>
        <v>2.9082997222442064E-4</v>
      </c>
      <c r="H91" s="9">
        <f t="shared" si="7"/>
        <v>0.99420782870172997</v>
      </c>
    </row>
    <row r="92" spans="1:8" s="18" customFormat="1">
      <c r="A92" s="66">
        <v>5213464</v>
      </c>
      <c r="B92" s="67" t="s">
        <v>815</v>
      </c>
      <c r="C92" s="68" t="s">
        <v>149</v>
      </c>
      <c r="D92" s="69">
        <v>88</v>
      </c>
      <c r="E92" s="72">
        <v>355.68</v>
      </c>
      <c r="F92" s="70">
        <f t="shared" si="5"/>
        <v>31299.84</v>
      </c>
      <c r="G92" s="92">
        <f t="shared" si="6"/>
        <v>2.6068504862297552E-4</v>
      </c>
      <c r="H92" s="9">
        <f t="shared" si="7"/>
        <v>0.99446851375035294</v>
      </c>
    </row>
    <row r="93" spans="1:8" s="18" customFormat="1">
      <c r="A93" s="66" t="s">
        <v>148</v>
      </c>
      <c r="B93" s="67" t="s">
        <v>816</v>
      </c>
      <c r="C93" s="68" t="s">
        <v>731</v>
      </c>
      <c r="D93" s="69">
        <v>29396.720000000001</v>
      </c>
      <c r="E93" s="72">
        <v>0.99</v>
      </c>
      <c r="F93" s="70">
        <f t="shared" si="5"/>
        <v>29102.75</v>
      </c>
      <c r="G93" s="92">
        <f t="shared" si="6"/>
        <v>2.4238628053090052E-4</v>
      </c>
      <c r="H93" s="9">
        <f t="shared" si="7"/>
        <v>0.9947109000308838</v>
      </c>
    </row>
    <row r="94" spans="1:8" s="18" customFormat="1" ht="25.5">
      <c r="A94" s="66">
        <v>5502166</v>
      </c>
      <c r="B94" s="67" t="s">
        <v>817</v>
      </c>
      <c r="C94" s="68" t="s">
        <v>725</v>
      </c>
      <c r="D94" s="69">
        <v>3133.26</v>
      </c>
      <c r="E94" s="72">
        <v>9.23</v>
      </c>
      <c r="F94" s="70">
        <f t="shared" si="5"/>
        <v>28919.98</v>
      </c>
      <c r="G94" s="92">
        <f t="shared" si="6"/>
        <v>2.4086405529470691E-4</v>
      </c>
      <c r="H94" s="9">
        <f t="shared" si="7"/>
        <v>0.99495176408617847</v>
      </c>
    </row>
    <row r="95" spans="1:8" s="18" customFormat="1">
      <c r="A95" s="66">
        <v>5213472</v>
      </c>
      <c r="B95" s="67" t="s">
        <v>818</v>
      </c>
      <c r="C95" s="68" t="s">
        <v>149</v>
      </c>
      <c r="D95" s="69">
        <v>76</v>
      </c>
      <c r="E95" s="72">
        <v>369.47</v>
      </c>
      <c r="F95" s="70">
        <f t="shared" si="5"/>
        <v>28079.72</v>
      </c>
      <c r="G95" s="92">
        <f t="shared" si="6"/>
        <v>2.3386583361191426E-4</v>
      </c>
      <c r="H95" s="9">
        <f t="shared" si="7"/>
        <v>0.99518562991979043</v>
      </c>
    </row>
    <row r="96" spans="1:8" s="18" customFormat="1">
      <c r="A96" s="66">
        <v>1608019</v>
      </c>
      <c r="B96" s="67" t="s">
        <v>819</v>
      </c>
      <c r="C96" s="68" t="s">
        <v>731</v>
      </c>
      <c r="D96" s="69">
        <v>917.2</v>
      </c>
      <c r="E96" s="72">
        <v>25.43</v>
      </c>
      <c r="F96" s="70">
        <f t="shared" si="5"/>
        <v>23324.39</v>
      </c>
      <c r="G96" s="92">
        <f t="shared" si="6"/>
        <v>1.9426040967785279E-4</v>
      </c>
      <c r="H96" s="9">
        <f t="shared" si="7"/>
        <v>0.99537989032946828</v>
      </c>
    </row>
    <row r="97" spans="1:8" s="18" customFormat="1" ht="12.75" customHeight="1">
      <c r="A97" s="66" t="s">
        <v>820</v>
      </c>
      <c r="B97" s="67" t="s">
        <v>821</v>
      </c>
      <c r="C97" s="68" t="s">
        <v>149</v>
      </c>
      <c r="D97" s="69">
        <v>7</v>
      </c>
      <c r="E97" s="72">
        <v>3298.68</v>
      </c>
      <c r="F97" s="70">
        <f t="shared" si="5"/>
        <v>23090.76</v>
      </c>
      <c r="G97" s="92">
        <f t="shared" si="6"/>
        <v>1.9231458989379683E-4</v>
      </c>
      <c r="H97" s="9">
        <f t="shared" si="7"/>
        <v>0.99557220491936205</v>
      </c>
    </row>
    <row r="98" spans="1:8" s="18" customFormat="1" ht="25.5">
      <c r="A98" s="66">
        <v>5502164</v>
      </c>
      <c r="B98" s="67" t="s">
        <v>822</v>
      </c>
      <c r="C98" s="68" t="s">
        <v>725</v>
      </c>
      <c r="D98" s="69">
        <v>2641.26</v>
      </c>
      <c r="E98" s="72">
        <v>8.2200000000000006</v>
      </c>
      <c r="F98" s="70">
        <f t="shared" si="5"/>
        <v>21711.15</v>
      </c>
      <c r="G98" s="92">
        <f t="shared" si="6"/>
        <v>1.808243171022828E-4</v>
      </c>
      <c r="H98" s="9">
        <f t="shared" si="7"/>
        <v>0.99575302923646436</v>
      </c>
    </row>
    <row r="99" spans="1:8" s="18" customFormat="1">
      <c r="A99" s="66">
        <v>1608026</v>
      </c>
      <c r="B99" s="67" t="s">
        <v>823</v>
      </c>
      <c r="C99" s="68" t="s">
        <v>731</v>
      </c>
      <c r="D99" s="69">
        <v>220.56</v>
      </c>
      <c r="E99" s="72">
        <v>95.93</v>
      </c>
      <c r="F99" s="70">
        <f t="shared" si="5"/>
        <v>21158.32</v>
      </c>
      <c r="G99" s="92">
        <f t="shared" si="6"/>
        <v>1.7621999594823729E-4</v>
      </c>
      <c r="H99" s="9">
        <f t="shared" si="7"/>
        <v>0.99592924923241255</v>
      </c>
    </row>
    <row r="100" spans="1:8" s="18" customFormat="1">
      <c r="A100" s="66">
        <v>3806428</v>
      </c>
      <c r="B100" s="67" t="s">
        <v>824</v>
      </c>
      <c r="C100" s="68" t="s">
        <v>725</v>
      </c>
      <c r="D100" s="69">
        <v>381.8</v>
      </c>
      <c r="E100" s="72">
        <v>55.24</v>
      </c>
      <c r="F100" s="70">
        <f t="shared" ref="F100:F131" si="8">TRUNC(E100*D100,2)</f>
        <v>21090.63</v>
      </c>
      <c r="G100" s="92">
        <f t="shared" ref="G100:G131" si="9">F100/$F$173</f>
        <v>1.7565623041648732E-4</v>
      </c>
      <c r="H100" s="9">
        <f t="shared" si="7"/>
        <v>0.99610490546282904</v>
      </c>
    </row>
    <row r="101" spans="1:8" s="18" customFormat="1">
      <c r="A101" s="66">
        <v>4413993</v>
      </c>
      <c r="B101" s="67" t="s">
        <v>825</v>
      </c>
      <c r="C101" s="68" t="s">
        <v>741</v>
      </c>
      <c r="D101" s="69">
        <v>29395</v>
      </c>
      <c r="E101" s="72">
        <v>0.69</v>
      </c>
      <c r="F101" s="70">
        <f t="shared" si="8"/>
        <v>20282.55</v>
      </c>
      <c r="G101" s="92">
        <f t="shared" si="9"/>
        <v>1.6892602431667166E-4</v>
      </c>
      <c r="H101" s="9">
        <f t="shared" si="7"/>
        <v>0.99627383148714566</v>
      </c>
    </row>
    <row r="102" spans="1:8" s="18" customFormat="1">
      <c r="A102" s="66">
        <v>3806402</v>
      </c>
      <c r="B102" s="67" t="s">
        <v>826</v>
      </c>
      <c r="C102" s="68" t="s">
        <v>741</v>
      </c>
      <c r="D102" s="69">
        <v>5662.36</v>
      </c>
      <c r="E102" s="72">
        <v>3.46</v>
      </c>
      <c r="F102" s="70">
        <f t="shared" si="8"/>
        <v>19591.759999999998</v>
      </c>
      <c r="G102" s="92">
        <f t="shared" si="9"/>
        <v>1.631726842121131E-4</v>
      </c>
      <c r="H102" s="9">
        <f t="shared" si="7"/>
        <v>0.99643700417135772</v>
      </c>
    </row>
    <row r="103" spans="1:8" s="18" customFormat="1">
      <c r="A103" s="66" t="s">
        <v>145</v>
      </c>
      <c r="B103" s="67" t="s">
        <v>827</v>
      </c>
      <c r="C103" s="68" t="s">
        <v>149</v>
      </c>
      <c r="D103" s="69">
        <v>2</v>
      </c>
      <c r="E103" s="72">
        <v>9161.14</v>
      </c>
      <c r="F103" s="70">
        <f t="shared" si="8"/>
        <v>18322.28</v>
      </c>
      <c r="G103" s="92">
        <f t="shared" si="9"/>
        <v>1.5259964436507571E-4</v>
      </c>
      <c r="H103" s="9">
        <f t="shared" si="7"/>
        <v>0.99658960381572281</v>
      </c>
    </row>
    <row r="104" spans="1:8" s="18" customFormat="1" ht="12.75" customHeight="1">
      <c r="A104" s="66" t="s">
        <v>144</v>
      </c>
      <c r="B104" s="67" t="s">
        <v>828</v>
      </c>
      <c r="C104" s="68" t="s">
        <v>741</v>
      </c>
      <c r="D104" s="69">
        <v>402.83</v>
      </c>
      <c r="E104" s="72">
        <v>42.3</v>
      </c>
      <c r="F104" s="70">
        <f t="shared" si="8"/>
        <v>17039.7</v>
      </c>
      <c r="G104" s="92">
        <f t="shared" si="9"/>
        <v>1.4191749935529754E-4</v>
      </c>
      <c r="H104" s="9">
        <f t="shared" si="7"/>
        <v>0.99673152131507814</v>
      </c>
    </row>
    <row r="105" spans="1:8" s="18" customFormat="1">
      <c r="A105" s="66">
        <v>2003109</v>
      </c>
      <c r="B105" s="67" t="s">
        <v>829</v>
      </c>
      <c r="C105" s="68" t="s">
        <v>149</v>
      </c>
      <c r="D105" s="69">
        <v>71</v>
      </c>
      <c r="E105" s="72">
        <v>235.5</v>
      </c>
      <c r="F105" s="70">
        <f t="shared" si="8"/>
        <v>16720.5</v>
      </c>
      <c r="G105" s="92">
        <f t="shared" si="9"/>
        <v>1.3925899798530799E-4</v>
      </c>
      <c r="H105" s="9">
        <f t="shared" si="7"/>
        <v>0.99687078031306342</v>
      </c>
    </row>
    <row r="106" spans="1:8" s="18" customFormat="1">
      <c r="A106" s="66">
        <v>2003921</v>
      </c>
      <c r="B106" s="67" t="s">
        <v>830</v>
      </c>
      <c r="C106" s="68" t="s">
        <v>149</v>
      </c>
      <c r="D106" s="69">
        <v>50</v>
      </c>
      <c r="E106" s="72">
        <v>324.77</v>
      </c>
      <c r="F106" s="70">
        <f t="shared" si="8"/>
        <v>16238.5</v>
      </c>
      <c r="G106" s="92">
        <f t="shared" si="9"/>
        <v>1.3524459428751673E-4</v>
      </c>
      <c r="H106" s="9">
        <f t="shared" si="7"/>
        <v>0.99700602490735091</v>
      </c>
    </row>
    <row r="107" spans="1:8" s="18" customFormat="1">
      <c r="A107" s="66">
        <v>5213405</v>
      </c>
      <c r="B107" s="67" t="s">
        <v>831</v>
      </c>
      <c r="C107" s="68" t="s">
        <v>741</v>
      </c>
      <c r="D107" s="69">
        <v>288.86</v>
      </c>
      <c r="E107" s="72">
        <v>53.91</v>
      </c>
      <c r="F107" s="70">
        <f t="shared" si="8"/>
        <v>15572.44</v>
      </c>
      <c r="G107" s="92">
        <f t="shared" si="9"/>
        <v>1.2969722141002539E-4</v>
      </c>
      <c r="H107" s="9">
        <f t="shared" si="7"/>
        <v>0.99713572212876089</v>
      </c>
    </row>
    <row r="108" spans="1:8" s="18" customFormat="1" ht="12.75" customHeight="1">
      <c r="A108" s="66">
        <v>4915733</v>
      </c>
      <c r="B108" s="67" t="s">
        <v>832</v>
      </c>
      <c r="C108" s="68" t="s">
        <v>725</v>
      </c>
      <c r="D108" s="69">
        <v>282.88</v>
      </c>
      <c r="E108" s="72">
        <v>52.35</v>
      </c>
      <c r="F108" s="70">
        <f t="shared" si="8"/>
        <v>14808.76</v>
      </c>
      <c r="G108" s="92">
        <f t="shared" si="9"/>
        <v>1.2333680685415566E-4</v>
      </c>
      <c r="H108" s="9">
        <f t="shared" si="7"/>
        <v>0.99725905893561506</v>
      </c>
    </row>
    <row r="109" spans="1:8" s="18" customFormat="1">
      <c r="A109" s="66">
        <v>4815671</v>
      </c>
      <c r="B109" s="67" t="s">
        <v>833</v>
      </c>
      <c r="C109" s="68" t="s">
        <v>725</v>
      </c>
      <c r="D109" s="69">
        <v>604.03</v>
      </c>
      <c r="E109" s="72">
        <v>23.33</v>
      </c>
      <c r="F109" s="70">
        <f t="shared" si="8"/>
        <v>14092.01</v>
      </c>
      <c r="G109" s="92">
        <f t="shared" si="9"/>
        <v>1.1736725529732603E-4</v>
      </c>
      <c r="H109" s="9">
        <f t="shared" si="7"/>
        <v>0.99737642619091238</v>
      </c>
    </row>
    <row r="110" spans="1:8" s="18" customFormat="1">
      <c r="A110" s="66" t="s">
        <v>834</v>
      </c>
      <c r="B110" s="67" t="s">
        <v>835</v>
      </c>
      <c r="C110" s="68" t="s">
        <v>149</v>
      </c>
      <c r="D110" s="69">
        <v>2</v>
      </c>
      <c r="E110" s="72">
        <v>6829.12</v>
      </c>
      <c r="F110" s="70">
        <f t="shared" si="8"/>
        <v>13658.24</v>
      </c>
      <c r="G110" s="92">
        <f t="shared" si="9"/>
        <v>1.1375454182846523E-4</v>
      </c>
      <c r="H110" s="9">
        <f t="shared" si="7"/>
        <v>0.99749018073274087</v>
      </c>
    </row>
    <row r="111" spans="1:8" s="18" customFormat="1">
      <c r="A111" s="66">
        <v>4413987</v>
      </c>
      <c r="B111" s="67" t="s">
        <v>836</v>
      </c>
      <c r="C111" s="68" t="s">
        <v>741</v>
      </c>
      <c r="D111" s="69">
        <v>29395</v>
      </c>
      <c r="E111" s="72">
        <v>0.46</v>
      </c>
      <c r="F111" s="70">
        <f t="shared" si="8"/>
        <v>13521.7</v>
      </c>
      <c r="G111" s="92">
        <f t="shared" si="9"/>
        <v>1.1261734954444777E-4</v>
      </c>
      <c r="H111" s="9">
        <f t="shared" si="7"/>
        <v>0.99760279808228536</v>
      </c>
    </row>
    <row r="112" spans="1:8" s="18" customFormat="1">
      <c r="A112" s="66">
        <v>5213345</v>
      </c>
      <c r="B112" s="67" t="s">
        <v>837</v>
      </c>
      <c r="C112" s="68" t="s">
        <v>699</v>
      </c>
      <c r="D112" s="69">
        <v>1712</v>
      </c>
      <c r="E112" s="72">
        <v>7.72</v>
      </c>
      <c r="F112" s="70">
        <f t="shared" si="8"/>
        <v>13216.64</v>
      </c>
      <c r="G112" s="92">
        <f t="shared" si="9"/>
        <v>1.1007661512111125E-4</v>
      </c>
      <c r="H112" s="9">
        <f t="shared" si="7"/>
        <v>0.99771287469740644</v>
      </c>
    </row>
    <row r="113" spans="1:8" s="18" customFormat="1" ht="25.5">
      <c r="A113" s="66">
        <v>5212560</v>
      </c>
      <c r="B113" s="67" t="s">
        <v>838</v>
      </c>
      <c r="C113" s="68" t="s">
        <v>699</v>
      </c>
      <c r="D113" s="69">
        <v>2666</v>
      </c>
      <c r="E113" s="72">
        <v>4.93</v>
      </c>
      <c r="F113" s="70">
        <f t="shared" si="8"/>
        <v>13143.38</v>
      </c>
      <c r="G113" s="92">
        <f t="shared" si="9"/>
        <v>1.094664590736005E-4</v>
      </c>
      <c r="H113" s="9">
        <f t="shared" si="7"/>
        <v>0.99782234115648005</v>
      </c>
    </row>
    <row r="114" spans="1:8" s="18" customFormat="1">
      <c r="A114" s="66">
        <v>4915723</v>
      </c>
      <c r="B114" s="67" t="s">
        <v>839</v>
      </c>
      <c r="C114" s="68" t="s">
        <v>741</v>
      </c>
      <c r="D114" s="69">
        <v>2877.34</v>
      </c>
      <c r="E114" s="72">
        <v>4.38</v>
      </c>
      <c r="F114" s="70">
        <f t="shared" si="8"/>
        <v>12602.74</v>
      </c>
      <c r="G114" s="92">
        <f t="shared" si="9"/>
        <v>1.0496366402137259E-4</v>
      </c>
      <c r="H114" s="9">
        <f t="shared" si="7"/>
        <v>0.9979273048205014</v>
      </c>
    </row>
    <row r="115" spans="1:8" s="18" customFormat="1">
      <c r="A115" s="126">
        <v>2106295</v>
      </c>
      <c r="B115" s="127" t="s">
        <v>840</v>
      </c>
      <c r="C115" s="128" t="s">
        <v>731</v>
      </c>
      <c r="D115" s="129">
        <v>536.71</v>
      </c>
      <c r="E115" s="130">
        <v>22.81</v>
      </c>
      <c r="F115" s="70">
        <f t="shared" si="8"/>
        <v>12242.35</v>
      </c>
      <c r="G115" s="92">
        <f t="shared" si="9"/>
        <v>1.0196210603662781E-4</v>
      </c>
      <c r="H115" s="9">
        <f>H114+G115</f>
        <v>0.99802926692653804</v>
      </c>
    </row>
    <row r="116" spans="1:8" s="18" customFormat="1">
      <c r="A116" s="66">
        <v>4805750</v>
      </c>
      <c r="B116" s="67" t="s">
        <v>841</v>
      </c>
      <c r="C116" s="68" t="s">
        <v>725</v>
      </c>
      <c r="D116" s="69">
        <v>212.16</v>
      </c>
      <c r="E116" s="72">
        <v>57.22</v>
      </c>
      <c r="F116" s="70">
        <f t="shared" si="8"/>
        <v>12139.79</v>
      </c>
      <c r="G116" s="92">
        <f t="shared" si="9"/>
        <v>1.0110792088466626E-4</v>
      </c>
      <c r="H116" s="9">
        <f t="shared" si="7"/>
        <v>0.99813037484742273</v>
      </c>
    </row>
    <row r="117" spans="1:8" s="18" customFormat="1">
      <c r="A117" s="126" t="s">
        <v>132</v>
      </c>
      <c r="B117" s="127" t="s">
        <v>842</v>
      </c>
      <c r="C117" s="128" t="s">
        <v>725</v>
      </c>
      <c r="D117" s="129">
        <v>2565.08</v>
      </c>
      <c r="E117" s="130">
        <v>4.51</v>
      </c>
      <c r="F117" s="70">
        <f t="shared" si="8"/>
        <v>11568.51</v>
      </c>
      <c r="G117" s="92">
        <f t="shared" si="9"/>
        <v>9.6349936352562146E-5</v>
      </c>
      <c r="H117" s="9">
        <f t="shared" si="7"/>
        <v>0.99822672478377528</v>
      </c>
    </row>
    <row r="118" spans="1:8" s="18" customFormat="1" ht="25.5">
      <c r="A118" s="66">
        <v>5212557</v>
      </c>
      <c r="B118" s="67" t="s">
        <v>843</v>
      </c>
      <c r="C118" s="68" t="s">
        <v>699</v>
      </c>
      <c r="D118" s="69">
        <v>2464</v>
      </c>
      <c r="E118" s="72">
        <v>4.6399999999999997</v>
      </c>
      <c r="F118" s="70">
        <f t="shared" si="8"/>
        <v>11432.96</v>
      </c>
      <c r="G118" s="92">
        <f t="shared" si="9"/>
        <v>9.5220989420538067E-5</v>
      </c>
      <c r="H118" s="9">
        <f t="shared" si="7"/>
        <v>0.99832194577319577</v>
      </c>
    </row>
    <row r="119" spans="1:8" s="18" customFormat="1">
      <c r="A119" s="126" t="s">
        <v>159</v>
      </c>
      <c r="B119" s="127" t="s">
        <v>844</v>
      </c>
      <c r="C119" s="128" t="s">
        <v>741</v>
      </c>
      <c r="D119" s="129">
        <v>20</v>
      </c>
      <c r="E119" s="130">
        <v>559</v>
      </c>
      <c r="F119" s="70">
        <f t="shared" si="8"/>
        <v>11180</v>
      </c>
      <c r="G119" s="92">
        <f t="shared" si="9"/>
        <v>9.3114177056651611E-5</v>
      </c>
      <c r="H119" s="9">
        <f t="shared" si="7"/>
        <v>0.99841505995025237</v>
      </c>
    </row>
    <row r="120" spans="1:8" s="18" customFormat="1" ht="25.5">
      <c r="A120" s="66">
        <v>5502170</v>
      </c>
      <c r="B120" s="67" t="s">
        <v>845</v>
      </c>
      <c r="C120" s="68" t="s">
        <v>725</v>
      </c>
      <c r="D120" s="69">
        <v>1107.22</v>
      </c>
      <c r="E120" s="72">
        <v>9.9600000000000009</v>
      </c>
      <c r="F120" s="70">
        <f t="shared" si="8"/>
        <v>11027.91</v>
      </c>
      <c r="G120" s="92">
        <f t="shared" si="9"/>
        <v>9.18474744458693E-5</v>
      </c>
      <c r="H120" s="9">
        <f t="shared" si="7"/>
        <v>0.99850690742469828</v>
      </c>
    </row>
    <row r="121" spans="1:8" s="18" customFormat="1">
      <c r="A121" s="126">
        <v>4413985</v>
      </c>
      <c r="B121" s="127" t="s">
        <v>846</v>
      </c>
      <c r="C121" s="128" t="s">
        <v>741</v>
      </c>
      <c r="D121" s="129">
        <v>353.6</v>
      </c>
      <c r="E121" s="130">
        <v>28.62</v>
      </c>
      <c r="F121" s="70">
        <f t="shared" si="8"/>
        <v>10120.030000000001</v>
      </c>
      <c r="G121" s="92">
        <f t="shared" si="9"/>
        <v>8.4286070236013063E-5</v>
      </c>
      <c r="H121" s="9">
        <f t="shared" si="7"/>
        <v>0.9985911934949343</v>
      </c>
    </row>
    <row r="122" spans="1:8" s="18" customFormat="1" ht="25.5">
      <c r="A122" s="111">
        <v>5502162</v>
      </c>
      <c r="B122" s="112" t="s">
        <v>847</v>
      </c>
      <c r="C122" s="113" t="s">
        <v>725</v>
      </c>
      <c r="D122" s="114">
        <v>1270.42</v>
      </c>
      <c r="E122" s="115">
        <v>7.76</v>
      </c>
      <c r="F122" s="116">
        <f t="shared" si="8"/>
        <v>9858.4500000000007</v>
      </c>
      <c r="G122" s="99">
        <f t="shared" si="9"/>
        <v>8.2107465009315482E-5</v>
      </c>
      <c r="H122" s="100">
        <f t="shared" si="7"/>
        <v>0.99867330095994367</v>
      </c>
    </row>
    <row r="123" spans="1:8" s="18" customFormat="1" ht="25.5">
      <c r="A123" s="66">
        <v>5502161</v>
      </c>
      <c r="B123" s="67" t="s">
        <v>848</v>
      </c>
      <c r="C123" s="68" t="s">
        <v>725</v>
      </c>
      <c r="D123" s="69">
        <v>1360.24</v>
      </c>
      <c r="E123" s="72">
        <v>6.85</v>
      </c>
      <c r="F123" s="70">
        <f t="shared" si="8"/>
        <v>9317.64</v>
      </c>
      <c r="G123" s="101">
        <f t="shared" si="9"/>
        <v>7.7603254088563444E-5</v>
      </c>
      <c r="H123" s="102">
        <f t="shared" si="7"/>
        <v>0.99875090421403223</v>
      </c>
    </row>
    <row r="124" spans="1:8" s="18" customFormat="1">
      <c r="A124" s="126">
        <v>2003121</v>
      </c>
      <c r="B124" s="127" t="s">
        <v>849</v>
      </c>
      <c r="C124" s="128" t="s">
        <v>149</v>
      </c>
      <c r="D124" s="129">
        <v>27</v>
      </c>
      <c r="E124" s="130">
        <v>340.87</v>
      </c>
      <c r="F124" s="70">
        <f t="shared" si="8"/>
        <v>9203.49</v>
      </c>
      <c r="G124" s="92">
        <f t="shared" si="9"/>
        <v>7.6652540017810604E-5</v>
      </c>
      <c r="H124" s="9">
        <f t="shared" si="7"/>
        <v>0.99882755675404999</v>
      </c>
    </row>
    <row r="125" spans="1:8" s="18" customFormat="1">
      <c r="A125" s="66">
        <v>4805757</v>
      </c>
      <c r="B125" s="67" t="s">
        <v>850</v>
      </c>
      <c r="C125" s="68" t="s">
        <v>725</v>
      </c>
      <c r="D125" s="69">
        <v>1085.45</v>
      </c>
      <c r="E125" s="72">
        <v>8.36</v>
      </c>
      <c r="F125" s="70">
        <f t="shared" si="8"/>
        <v>9074.36</v>
      </c>
      <c r="G125" s="92">
        <f t="shared" si="9"/>
        <v>7.5577062944167902E-5</v>
      </c>
      <c r="H125" s="9">
        <f t="shared" si="7"/>
        <v>0.99890313381699414</v>
      </c>
    </row>
    <row r="126" spans="1:8" s="18" customFormat="1">
      <c r="A126" s="66">
        <v>3108017</v>
      </c>
      <c r="B126" s="67" t="s">
        <v>851</v>
      </c>
      <c r="C126" s="68" t="s">
        <v>741</v>
      </c>
      <c r="D126" s="69">
        <v>73.62</v>
      </c>
      <c r="E126" s="72">
        <v>114.76</v>
      </c>
      <c r="F126" s="70">
        <f t="shared" si="8"/>
        <v>8448.6299999999992</v>
      </c>
      <c r="G126" s="92">
        <f t="shared" si="9"/>
        <v>7.0365584052427401E-5</v>
      </c>
      <c r="H126" s="9">
        <f t="shared" ref="H126:H172" si="10">H125+G126</f>
        <v>0.99897349940104652</v>
      </c>
    </row>
    <row r="127" spans="1:8" s="18" customFormat="1" ht="25.5">
      <c r="A127" s="126" t="s">
        <v>169</v>
      </c>
      <c r="B127" s="127" t="s">
        <v>852</v>
      </c>
      <c r="C127" s="128" t="s">
        <v>699</v>
      </c>
      <c r="D127" s="129">
        <v>4463</v>
      </c>
      <c r="E127" s="130">
        <v>1.76</v>
      </c>
      <c r="F127" s="70">
        <f t="shared" si="8"/>
        <v>7854.88</v>
      </c>
      <c r="G127" s="92">
        <f t="shared" si="9"/>
        <v>6.5420455015988518E-5</v>
      </c>
      <c r="H127" s="9">
        <f t="shared" si="10"/>
        <v>0.99903891985606252</v>
      </c>
    </row>
    <row r="128" spans="1:8" s="18" customFormat="1">
      <c r="A128" s="66">
        <v>4805760</v>
      </c>
      <c r="B128" s="67" t="s">
        <v>853</v>
      </c>
      <c r="C128" s="68" t="s">
        <v>725</v>
      </c>
      <c r="D128" s="69">
        <v>86.96</v>
      </c>
      <c r="E128" s="72">
        <v>81.069999999999993</v>
      </c>
      <c r="F128" s="70">
        <f t="shared" si="8"/>
        <v>7049.84</v>
      </c>
      <c r="G128" s="92">
        <f t="shared" si="9"/>
        <v>5.8715567976839426E-5</v>
      </c>
      <c r="H128" s="9">
        <f t="shared" si="10"/>
        <v>0.9990976354240394</v>
      </c>
    </row>
    <row r="129" spans="1:8" s="18" customFormat="1">
      <c r="A129" s="66">
        <v>5213446</v>
      </c>
      <c r="B129" s="67" t="s">
        <v>854</v>
      </c>
      <c r="C129" s="68" t="s">
        <v>149</v>
      </c>
      <c r="D129" s="69">
        <v>8</v>
      </c>
      <c r="E129" s="72">
        <v>855.17</v>
      </c>
      <c r="F129" s="70">
        <f t="shared" si="8"/>
        <v>6841.36</v>
      </c>
      <c r="G129" s="92">
        <f t="shared" si="9"/>
        <v>5.6979213447969055E-5</v>
      </c>
      <c r="H129" s="9">
        <f t="shared" si="10"/>
        <v>0.99915461463748734</v>
      </c>
    </row>
    <row r="130" spans="1:8" s="18" customFormat="1">
      <c r="A130" s="133" t="s">
        <v>175</v>
      </c>
      <c r="B130" s="134" t="s">
        <v>855</v>
      </c>
      <c r="C130" s="135" t="s">
        <v>728</v>
      </c>
      <c r="D130" s="136">
        <v>1.734</v>
      </c>
      <c r="E130" s="137">
        <v>3850.68</v>
      </c>
      <c r="F130" s="70">
        <f t="shared" si="8"/>
        <v>6677.07</v>
      </c>
      <c r="G130" s="92">
        <f t="shared" si="9"/>
        <v>5.5610901448985395E-5</v>
      </c>
      <c r="H130" s="9">
        <f t="shared" si="10"/>
        <v>0.99921022553893635</v>
      </c>
    </row>
    <row r="131" spans="1:8" s="18" customFormat="1">
      <c r="A131" s="133">
        <v>5213848</v>
      </c>
      <c r="B131" s="134" t="s">
        <v>856</v>
      </c>
      <c r="C131" s="135" t="s">
        <v>699</v>
      </c>
      <c r="D131" s="136">
        <v>4940</v>
      </c>
      <c r="E131" s="137">
        <v>1.33</v>
      </c>
      <c r="F131" s="70">
        <f t="shared" si="8"/>
        <v>6570.2</v>
      </c>
      <c r="G131" s="92">
        <f t="shared" si="9"/>
        <v>5.4720819865618285E-5</v>
      </c>
      <c r="H131" s="9">
        <f t="shared" si="10"/>
        <v>0.99926494635880192</v>
      </c>
    </row>
    <row r="132" spans="1:8" s="18" customFormat="1">
      <c r="A132" s="133">
        <v>2003419</v>
      </c>
      <c r="B132" s="134" t="s">
        <v>857</v>
      </c>
      <c r="C132" s="135" t="s">
        <v>731</v>
      </c>
      <c r="D132" s="136">
        <v>5</v>
      </c>
      <c r="E132" s="137">
        <v>1257.68</v>
      </c>
      <c r="F132" s="70">
        <f t="shared" ref="F132:F163" si="11">TRUNC(E132*D132,2)</f>
        <v>6288.4</v>
      </c>
      <c r="G132" s="92">
        <f t="shared" ref="G132:G163" si="12">F132/$F$173</f>
        <v>5.2373809570934523E-5</v>
      </c>
      <c r="H132" s="9">
        <f t="shared" si="10"/>
        <v>0.99931732016837282</v>
      </c>
    </row>
    <row r="133" spans="1:8" s="18" customFormat="1">
      <c r="A133" s="133">
        <v>5219643</v>
      </c>
      <c r="B133" s="134" t="s">
        <v>858</v>
      </c>
      <c r="C133" s="135" t="s">
        <v>149</v>
      </c>
      <c r="D133" s="136">
        <v>59</v>
      </c>
      <c r="E133" s="137">
        <v>98.44</v>
      </c>
      <c r="F133" s="70">
        <f t="shared" si="11"/>
        <v>5807.96</v>
      </c>
      <c r="G133" s="92">
        <f t="shared" si="12"/>
        <v>4.8372398549011654E-5</v>
      </c>
      <c r="H133" s="9">
        <f t="shared" si="10"/>
        <v>0.99936569256692187</v>
      </c>
    </row>
    <row r="134" spans="1:8" s="18" customFormat="1">
      <c r="A134" s="133">
        <v>307734</v>
      </c>
      <c r="B134" s="134" t="s">
        <v>859</v>
      </c>
      <c r="C134" s="135" t="s">
        <v>731</v>
      </c>
      <c r="D134" s="136">
        <v>14.6</v>
      </c>
      <c r="E134" s="137">
        <v>407.04</v>
      </c>
      <c r="F134" s="70">
        <f t="shared" si="11"/>
        <v>5942.78</v>
      </c>
      <c r="G134" s="92">
        <f t="shared" si="12"/>
        <v>4.9495265575020396E-5</v>
      </c>
      <c r="H134" s="9">
        <f t="shared" si="10"/>
        <v>0.99941518783249694</v>
      </c>
    </row>
    <row r="135" spans="1:8" s="18" customFormat="1">
      <c r="A135" s="133">
        <v>2007971</v>
      </c>
      <c r="B135" s="134" t="s">
        <v>860</v>
      </c>
      <c r="C135" s="135" t="s">
        <v>731</v>
      </c>
      <c r="D135" s="136">
        <v>43.8</v>
      </c>
      <c r="E135" s="137">
        <v>109.5</v>
      </c>
      <c r="F135" s="70">
        <f t="shared" si="11"/>
        <v>4796.1000000000004</v>
      </c>
      <c r="G135" s="92">
        <f t="shared" si="12"/>
        <v>3.9944982520698287E-5</v>
      </c>
      <c r="H135" s="9">
        <f t="shared" si="10"/>
        <v>0.99945513281501763</v>
      </c>
    </row>
    <row r="136" spans="1:8" s="18" customFormat="1" ht="25.5">
      <c r="A136" s="133">
        <v>5502165</v>
      </c>
      <c r="B136" s="134" t="s">
        <v>861</v>
      </c>
      <c r="C136" s="135" t="s">
        <v>725</v>
      </c>
      <c r="D136" s="136">
        <v>567.94000000000005</v>
      </c>
      <c r="E136" s="137">
        <v>8.44</v>
      </c>
      <c r="F136" s="70">
        <f t="shared" si="11"/>
        <v>4793.41</v>
      </c>
      <c r="G136" s="92">
        <f t="shared" si="12"/>
        <v>3.9922578483463722E-5</v>
      </c>
      <c r="H136" s="9">
        <f t="shared" si="10"/>
        <v>0.99949505539350114</v>
      </c>
    </row>
    <row r="137" spans="1:8" s="18" customFormat="1" ht="25.5">
      <c r="A137" s="133" t="s">
        <v>173</v>
      </c>
      <c r="B137" s="134" t="s">
        <v>862</v>
      </c>
      <c r="C137" s="135" t="s">
        <v>699</v>
      </c>
      <c r="D137" s="136">
        <v>2360</v>
      </c>
      <c r="E137" s="137">
        <v>1.97</v>
      </c>
      <c r="F137" s="70">
        <f t="shared" si="11"/>
        <v>4649.2</v>
      </c>
      <c r="G137" s="92">
        <f t="shared" si="12"/>
        <v>3.8721505543093442E-5</v>
      </c>
      <c r="H137" s="9">
        <f t="shared" si="10"/>
        <v>0.99953377689904421</v>
      </c>
    </row>
    <row r="138" spans="1:8" s="18" customFormat="1">
      <c r="A138" s="133">
        <v>2407972</v>
      </c>
      <c r="B138" s="134" t="s">
        <v>863</v>
      </c>
      <c r="C138" s="135" t="s">
        <v>793</v>
      </c>
      <c r="D138" s="136">
        <v>51.44</v>
      </c>
      <c r="E138" s="137">
        <v>85.3</v>
      </c>
      <c r="F138" s="70">
        <f t="shared" si="11"/>
        <v>4387.83</v>
      </c>
      <c r="G138" s="92">
        <f t="shared" si="12"/>
        <v>3.6544649330455068E-5</v>
      </c>
      <c r="H138" s="9">
        <f t="shared" si="10"/>
        <v>0.99957032154837466</v>
      </c>
    </row>
    <row r="139" spans="1:8" s="18" customFormat="1">
      <c r="A139" s="133" t="s">
        <v>152</v>
      </c>
      <c r="B139" s="134" t="s">
        <v>864</v>
      </c>
      <c r="C139" s="135" t="s">
        <v>149</v>
      </c>
      <c r="D139" s="136">
        <v>2</v>
      </c>
      <c r="E139" s="137">
        <v>2168.38</v>
      </c>
      <c r="F139" s="70">
        <f t="shared" si="11"/>
        <v>4336.76</v>
      </c>
      <c r="G139" s="92">
        <f t="shared" si="12"/>
        <v>3.6119305768533497E-5</v>
      </c>
      <c r="H139" s="9">
        <f t="shared" si="10"/>
        <v>0.99960644085414319</v>
      </c>
    </row>
    <row r="140" spans="1:8" s="18" customFormat="1">
      <c r="A140" s="133" t="s">
        <v>162</v>
      </c>
      <c r="B140" s="134" t="s">
        <v>865</v>
      </c>
      <c r="C140" s="135" t="s">
        <v>135</v>
      </c>
      <c r="D140" s="136">
        <v>2</v>
      </c>
      <c r="E140" s="137">
        <v>2142.6</v>
      </c>
      <c r="F140" s="70">
        <f t="shared" si="11"/>
        <v>4285.2</v>
      </c>
      <c r="G140" s="92">
        <f t="shared" si="12"/>
        <v>3.5689881173807109E-5</v>
      </c>
      <c r="H140" s="9">
        <f t="shared" si="10"/>
        <v>0.99964213073531705</v>
      </c>
    </row>
    <row r="141" spans="1:8" s="18" customFormat="1">
      <c r="A141" s="133">
        <v>2003457</v>
      </c>
      <c r="B141" s="134" t="s">
        <v>866</v>
      </c>
      <c r="C141" s="135" t="s">
        <v>149</v>
      </c>
      <c r="D141" s="136">
        <v>2</v>
      </c>
      <c r="E141" s="137">
        <v>2122.7199999999998</v>
      </c>
      <c r="F141" s="70">
        <f t="shared" si="11"/>
        <v>4245.4399999999996</v>
      </c>
      <c r="G141" s="92">
        <f t="shared" si="12"/>
        <v>3.5358734511931213E-5</v>
      </c>
      <c r="H141" s="9">
        <f t="shared" si="10"/>
        <v>0.99967748946982893</v>
      </c>
    </row>
    <row r="142" spans="1:8" s="18" customFormat="1">
      <c r="A142" s="133">
        <v>1108112</v>
      </c>
      <c r="B142" s="134" t="s">
        <v>867</v>
      </c>
      <c r="C142" s="135" t="s">
        <v>725</v>
      </c>
      <c r="D142" s="136">
        <v>8.57</v>
      </c>
      <c r="E142" s="137">
        <v>495.01</v>
      </c>
      <c r="F142" s="70">
        <f t="shared" si="11"/>
        <v>4242.2299999999996</v>
      </c>
      <c r="G142" s="92">
        <f t="shared" si="12"/>
        <v>3.5331999582740532E-5</v>
      </c>
      <c r="H142" s="9">
        <f t="shared" si="10"/>
        <v>0.99971282146941165</v>
      </c>
    </row>
    <row r="143" spans="1:8" s="18" customFormat="1">
      <c r="A143" s="133" t="s">
        <v>155</v>
      </c>
      <c r="B143" s="134" t="s">
        <v>868</v>
      </c>
      <c r="C143" s="135" t="s">
        <v>731</v>
      </c>
      <c r="D143" s="136">
        <v>45</v>
      </c>
      <c r="E143" s="137">
        <v>79.760000000000005</v>
      </c>
      <c r="F143" s="70">
        <f t="shared" si="11"/>
        <v>3589.2</v>
      </c>
      <c r="G143" s="92">
        <f t="shared" si="12"/>
        <v>2.9893148863303574E-5</v>
      </c>
      <c r="H143" s="9">
        <f t="shared" si="10"/>
        <v>0.99974271461827491</v>
      </c>
    </row>
    <row r="144" spans="1:8" s="18" customFormat="1">
      <c r="A144" s="133">
        <v>1600438</v>
      </c>
      <c r="B144" s="134" t="s">
        <v>869</v>
      </c>
      <c r="C144" s="135" t="s">
        <v>725</v>
      </c>
      <c r="D144" s="136">
        <v>3.55</v>
      </c>
      <c r="E144" s="137">
        <v>926.04</v>
      </c>
      <c r="F144" s="70">
        <f t="shared" si="11"/>
        <v>3287.44</v>
      </c>
      <c r="G144" s="92">
        <f t="shared" si="12"/>
        <v>2.7379898946611699E-5</v>
      </c>
      <c r="H144" s="9">
        <f t="shared" si="10"/>
        <v>0.99977009451722154</v>
      </c>
    </row>
    <row r="145" spans="1:8" s="18" customFormat="1">
      <c r="A145" s="133">
        <v>5213450</v>
      </c>
      <c r="B145" s="134" t="s">
        <v>870</v>
      </c>
      <c r="C145" s="135" t="s">
        <v>149</v>
      </c>
      <c r="D145" s="136">
        <v>6</v>
      </c>
      <c r="E145" s="137">
        <v>542.96</v>
      </c>
      <c r="F145" s="70">
        <f t="shared" si="11"/>
        <v>3257.76</v>
      </c>
      <c r="G145" s="92">
        <f t="shared" si="12"/>
        <v>2.7132704959577581E-5</v>
      </c>
      <c r="H145" s="9">
        <f t="shared" si="10"/>
        <v>0.99979722722218112</v>
      </c>
    </row>
    <row r="146" spans="1:8" s="18" customFormat="1">
      <c r="A146" s="133">
        <v>1108059</v>
      </c>
      <c r="B146" s="134" t="s">
        <v>871</v>
      </c>
      <c r="C146" s="135" t="s">
        <v>725</v>
      </c>
      <c r="D146" s="136">
        <v>0.57999999999999996</v>
      </c>
      <c r="E146" s="137">
        <v>4315.9399999999996</v>
      </c>
      <c r="F146" s="70">
        <f t="shared" si="11"/>
        <v>2503.2399999999998</v>
      </c>
      <c r="G146" s="92">
        <f t="shared" si="12"/>
        <v>2.0848580731242626E-5</v>
      </c>
      <c r="H146" s="9">
        <f t="shared" si="10"/>
        <v>0.99981807580291238</v>
      </c>
    </row>
    <row r="147" spans="1:8" s="18" customFormat="1">
      <c r="A147" s="133">
        <v>5213835</v>
      </c>
      <c r="B147" s="134" t="s">
        <v>872</v>
      </c>
      <c r="C147" s="135" t="s">
        <v>699</v>
      </c>
      <c r="D147" s="136">
        <v>2464</v>
      </c>
      <c r="E147" s="137">
        <v>0.92</v>
      </c>
      <c r="F147" s="70">
        <f t="shared" si="11"/>
        <v>2266.88</v>
      </c>
      <c r="G147" s="92">
        <f t="shared" si="12"/>
        <v>1.8880023764417031E-5</v>
      </c>
      <c r="H147" s="9">
        <f t="shared" si="10"/>
        <v>0.99983695582667675</v>
      </c>
    </row>
    <row r="148" spans="1:8" s="18" customFormat="1">
      <c r="A148" s="133">
        <v>5213346</v>
      </c>
      <c r="B148" s="134" t="s">
        <v>873</v>
      </c>
      <c r="C148" s="135" t="s">
        <v>699</v>
      </c>
      <c r="D148" s="136">
        <v>190</v>
      </c>
      <c r="E148" s="137">
        <v>10.81</v>
      </c>
      <c r="F148" s="70">
        <f t="shared" si="11"/>
        <v>2053.9</v>
      </c>
      <c r="G148" s="92">
        <f t="shared" si="12"/>
        <v>1.7106190362849441E-5</v>
      </c>
      <c r="H148" s="9">
        <f t="shared" si="10"/>
        <v>0.99985406201703964</v>
      </c>
    </row>
    <row r="149" spans="1:8" s="18" customFormat="1">
      <c r="A149" s="133">
        <v>5501706</v>
      </c>
      <c r="B149" s="134" t="s">
        <v>874</v>
      </c>
      <c r="C149" s="135" t="s">
        <v>725</v>
      </c>
      <c r="D149" s="136">
        <v>233.42</v>
      </c>
      <c r="E149" s="137">
        <v>8.57</v>
      </c>
      <c r="F149" s="70">
        <f t="shared" si="11"/>
        <v>2000.4</v>
      </c>
      <c r="G149" s="92">
        <f t="shared" si="12"/>
        <v>1.6660608209671367E-5</v>
      </c>
      <c r="H149" s="9">
        <f t="shared" si="10"/>
        <v>0.99987072262524934</v>
      </c>
    </row>
    <row r="150" spans="1:8" s="18" customFormat="1">
      <c r="A150" s="133" t="s">
        <v>170</v>
      </c>
      <c r="B150" s="134" t="s">
        <v>875</v>
      </c>
      <c r="C150" s="135" t="s">
        <v>149</v>
      </c>
      <c r="D150" s="136">
        <v>4</v>
      </c>
      <c r="E150" s="137">
        <v>477.89</v>
      </c>
      <c r="F150" s="70">
        <f t="shared" si="11"/>
        <v>1911.56</v>
      </c>
      <c r="G150" s="92">
        <f t="shared" si="12"/>
        <v>1.5920691976244449E-5</v>
      </c>
      <c r="H150" s="9">
        <f t="shared" si="10"/>
        <v>0.99988664331722554</v>
      </c>
    </row>
    <row r="151" spans="1:8" s="18" customFormat="1">
      <c r="A151" s="133">
        <v>5501702</v>
      </c>
      <c r="B151" s="134" t="s">
        <v>876</v>
      </c>
      <c r="C151" s="135" t="s">
        <v>149</v>
      </c>
      <c r="D151" s="136">
        <v>10</v>
      </c>
      <c r="E151" s="137">
        <v>161.26</v>
      </c>
      <c r="F151" s="70">
        <f t="shared" si="11"/>
        <v>1612.6</v>
      </c>
      <c r="G151" s="92">
        <f t="shared" si="12"/>
        <v>1.343076224700862E-5</v>
      </c>
      <c r="H151" s="9">
        <f t="shared" si="10"/>
        <v>0.99990007407947257</v>
      </c>
    </row>
    <row r="152" spans="1:8" s="18" customFormat="1" ht="25.5">
      <c r="A152" s="133">
        <v>5502169</v>
      </c>
      <c r="B152" s="134" t="s">
        <v>877</v>
      </c>
      <c r="C152" s="135" t="s">
        <v>725</v>
      </c>
      <c r="D152" s="136">
        <v>160.66999999999999</v>
      </c>
      <c r="E152" s="137">
        <v>9.8000000000000007</v>
      </c>
      <c r="F152" s="70">
        <f t="shared" si="11"/>
        <v>1574.56</v>
      </c>
      <c r="G152" s="92">
        <f t="shared" si="12"/>
        <v>1.3113940843141445E-5</v>
      </c>
      <c r="H152" s="9">
        <f t="shared" si="10"/>
        <v>0.9999131880203157</v>
      </c>
    </row>
    <row r="153" spans="1:8" s="18" customFormat="1">
      <c r="A153" s="133">
        <v>4915672</v>
      </c>
      <c r="B153" s="134" t="s">
        <v>878</v>
      </c>
      <c r="C153" s="135" t="s">
        <v>731</v>
      </c>
      <c r="D153" s="136">
        <v>263.60000000000002</v>
      </c>
      <c r="E153" s="137">
        <v>5.71</v>
      </c>
      <c r="F153" s="70">
        <f t="shared" si="11"/>
        <v>1505.15</v>
      </c>
      <c r="G153" s="92">
        <f t="shared" si="12"/>
        <v>1.2535850053382754E-5</v>
      </c>
      <c r="H153" s="9">
        <f t="shared" si="10"/>
        <v>0.99992572387036904</v>
      </c>
    </row>
    <row r="154" spans="1:8" s="18" customFormat="1">
      <c r="A154" s="133" t="s">
        <v>167</v>
      </c>
      <c r="B154" s="134" t="s">
        <v>879</v>
      </c>
      <c r="C154" s="135" t="s">
        <v>728</v>
      </c>
      <c r="D154" s="136">
        <v>1.734</v>
      </c>
      <c r="E154" s="137">
        <v>741.56</v>
      </c>
      <c r="F154" s="70">
        <f t="shared" si="11"/>
        <v>1285.8599999999999</v>
      </c>
      <c r="G154" s="92">
        <f t="shared" si="12"/>
        <v>1.070946294365528E-5</v>
      </c>
      <c r="H154" s="9">
        <f t="shared" si="10"/>
        <v>0.99993643333331272</v>
      </c>
    </row>
    <row r="155" spans="1:8" s="18" customFormat="1">
      <c r="A155" s="133">
        <v>4011352</v>
      </c>
      <c r="B155" s="134" t="s">
        <v>880</v>
      </c>
      <c r="C155" s="135" t="s">
        <v>741</v>
      </c>
      <c r="D155" s="136">
        <v>1333.8</v>
      </c>
      <c r="E155" s="137">
        <v>0.8</v>
      </c>
      <c r="F155" s="70">
        <f t="shared" si="11"/>
        <v>1067.04</v>
      </c>
      <c r="G155" s="92">
        <f t="shared" si="12"/>
        <v>8.8869902939650738E-6</v>
      </c>
      <c r="H155" s="9">
        <f t="shared" si="10"/>
        <v>0.99994532032360672</v>
      </c>
    </row>
    <row r="156" spans="1:8" s="18" customFormat="1" ht="25.5">
      <c r="A156" s="133">
        <v>5502163</v>
      </c>
      <c r="B156" s="134" t="s">
        <v>881</v>
      </c>
      <c r="C156" s="135" t="s">
        <v>725</v>
      </c>
      <c r="D156" s="136">
        <v>102.55</v>
      </c>
      <c r="E156" s="137">
        <v>7.99</v>
      </c>
      <c r="F156" s="70">
        <f t="shared" si="11"/>
        <v>819.37</v>
      </c>
      <c r="G156" s="92">
        <f t="shared" si="12"/>
        <v>6.8242364270937953E-6</v>
      </c>
      <c r="H156" s="9">
        <f t="shared" si="10"/>
        <v>0.99995214456003378</v>
      </c>
    </row>
    <row r="157" spans="1:8" s="18" customFormat="1">
      <c r="A157" s="133">
        <v>1207719</v>
      </c>
      <c r="B157" s="134" t="s">
        <v>882</v>
      </c>
      <c r="C157" s="135" t="s">
        <v>725</v>
      </c>
      <c r="D157" s="136">
        <v>0.52</v>
      </c>
      <c r="E157" s="137">
        <v>1448.19</v>
      </c>
      <c r="F157" s="70">
        <f t="shared" si="11"/>
        <v>753.05</v>
      </c>
      <c r="G157" s="92">
        <f t="shared" si="12"/>
        <v>6.2718811299205271E-6</v>
      </c>
      <c r="H157" s="9">
        <f t="shared" si="10"/>
        <v>0.99995841644116368</v>
      </c>
    </row>
    <row r="158" spans="1:8" s="18" customFormat="1">
      <c r="A158" s="133">
        <v>1106061</v>
      </c>
      <c r="B158" s="134" t="s">
        <v>883</v>
      </c>
      <c r="C158" s="135" t="s">
        <v>725</v>
      </c>
      <c r="D158" s="136">
        <v>8.57</v>
      </c>
      <c r="E158" s="137">
        <v>78.91</v>
      </c>
      <c r="F158" s="70">
        <f t="shared" si="11"/>
        <v>676.25</v>
      </c>
      <c r="G158" s="92">
        <f t="shared" si="12"/>
        <v>5.6322417025546201E-6</v>
      </c>
      <c r="H158" s="9">
        <f t="shared" si="10"/>
        <v>0.99996404868286626</v>
      </c>
    </row>
    <row r="159" spans="1:8" s="18" customFormat="1">
      <c r="A159" s="133">
        <v>307084</v>
      </c>
      <c r="B159" s="134" t="s">
        <v>884</v>
      </c>
      <c r="C159" s="135" t="s">
        <v>731</v>
      </c>
      <c r="D159" s="136">
        <v>14.6</v>
      </c>
      <c r="E159" s="137">
        <v>42.69</v>
      </c>
      <c r="F159" s="70">
        <f t="shared" si="11"/>
        <v>623.27</v>
      </c>
      <c r="G159" s="92">
        <f t="shared" si="12"/>
        <v>5.19099044133267E-6</v>
      </c>
      <c r="H159" s="9">
        <f t="shared" si="10"/>
        <v>0.99996923967330764</v>
      </c>
    </row>
    <row r="160" spans="1:8" s="18" customFormat="1" ht="25.5">
      <c r="A160" s="133" t="s">
        <v>176</v>
      </c>
      <c r="B160" s="134" t="s">
        <v>885</v>
      </c>
      <c r="C160" s="135" t="s">
        <v>699</v>
      </c>
      <c r="D160" s="136">
        <v>152</v>
      </c>
      <c r="E160" s="137">
        <v>3.43</v>
      </c>
      <c r="F160" s="70">
        <f t="shared" si="11"/>
        <v>521.36</v>
      </c>
      <c r="G160" s="92">
        <f t="shared" si="12"/>
        <v>4.3422189043162691E-6</v>
      </c>
      <c r="H160" s="9">
        <f t="shared" si="10"/>
        <v>0.99997358189221197</v>
      </c>
    </row>
    <row r="161" spans="1:8" s="18" customFormat="1">
      <c r="A161" s="133">
        <v>5501701</v>
      </c>
      <c r="B161" s="134" t="s">
        <v>886</v>
      </c>
      <c r="C161" s="135" t="s">
        <v>149</v>
      </c>
      <c r="D161" s="136">
        <v>8</v>
      </c>
      <c r="E161" s="137">
        <v>64.510000000000005</v>
      </c>
      <c r="F161" s="70">
        <f t="shared" si="11"/>
        <v>516.08000000000004</v>
      </c>
      <c r="G161" s="92">
        <f t="shared" si="12"/>
        <v>4.2982436936848632E-6</v>
      </c>
      <c r="H161" s="9">
        <f t="shared" si="10"/>
        <v>0.99997788013590561</v>
      </c>
    </row>
    <row r="162" spans="1:8" s="18" customFormat="1" ht="12.75" customHeight="1">
      <c r="A162" s="133">
        <v>3806415</v>
      </c>
      <c r="B162" s="134" t="s">
        <v>887</v>
      </c>
      <c r="C162" s="135" t="s">
        <v>725</v>
      </c>
      <c r="D162" s="136">
        <v>0.57999999999999996</v>
      </c>
      <c r="E162" s="137">
        <v>876.28</v>
      </c>
      <c r="F162" s="70">
        <f t="shared" si="11"/>
        <v>508.24</v>
      </c>
      <c r="G162" s="92">
        <f t="shared" si="12"/>
        <v>4.232947168807926E-6</v>
      </c>
      <c r="H162" s="9">
        <f t="shared" si="10"/>
        <v>0.99998211308307439</v>
      </c>
    </row>
    <row r="163" spans="1:8" s="18" customFormat="1">
      <c r="A163" s="133">
        <v>5213364</v>
      </c>
      <c r="B163" s="134" t="s">
        <v>888</v>
      </c>
      <c r="C163" s="135" t="s">
        <v>741</v>
      </c>
      <c r="D163" s="136">
        <v>16.5</v>
      </c>
      <c r="E163" s="137">
        <v>28.23</v>
      </c>
      <c r="F163" s="70">
        <f t="shared" si="11"/>
        <v>465.79</v>
      </c>
      <c r="G163" s="92">
        <f t="shared" si="12"/>
        <v>3.8793964696974735E-6</v>
      </c>
      <c r="H163" s="9">
        <f t="shared" si="10"/>
        <v>0.99998599247954412</v>
      </c>
    </row>
    <row r="164" spans="1:8" s="18" customFormat="1">
      <c r="A164" s="133" t="s">
        <v>143</v>
      </c>
      <c r="B164" s="134" t="s">
        <v>889</v>
      </c>
      <c r="C164" s="135" t="s">
        <v>741</v>
      </c>
      <c r="D164" s="136">
        <v>130.33000000000001</v>
      </c>
      <c r="E164" s="137">
        <v>3.43</v>
      </c>
      <c r="F164" s="70">
        <f t="shared" ref="F164:F172" si="13">TRUNC(E164*D164,2)</f>
        <v>447.03</v>
      </c>
      <c r="G164" s="92">
        <f t="shared" ref="G164:G172" si="14">F164/$F$173</f>
        <v>3.7231512137419468E-6</v>
      </c>
      <c r="H164" s="9">
        <f t="shared" si="10"/>
        <v>0.99998971563075789</v>
      </c>
    </row>
    <row r="165" spans="1:8" s="18" customFormat="1">
      <c r="A165" s="133">
        <v>5213667</v>
      </c>
      <c r="B165" s="134" t="s">
        <v>890</v>
      </c>
      <c r="C165" s="135" t="s">
        <v>149</v>
      </c>
      <c r="D165" s="136">
        <v>1</v>
      </c>
      <c r="E165" s="137">
        <v>430.25</v>
      </c>
      <c r="F165" s="70">
        <f t="shared" si="13"/>
        <v>430.25</v>
      </c>
      <c r="G165" s="92">
        <f t="shared" si="14"/>
        <v>3.5833966617731983E-6</v>
      </c>
      <c r="H165" s="9">
        <f t="shared" si="10"/>
        <v>0.99999329902741962</v>
      </c>
    </row>
    <row r="166" spans="1:8" s="18" customFormat="1" ht="25.5">
      <c r="A166" s="133" t="s">
        <v>174</v>
      </c>
      <c r="B166" s="134" t="s">
        <v>891</v>
      </c>
      <c r="C166" s="135" t="s">
        <v>699</v>
      </c>
      <c r="D166" s="136">
        <v>76</v>
      </c>
      <c r="E166" s="137">
        <v>3.09</v>
      </c>
      <c r="F166" s="70">
        <f t="shared" si="13"/>
        <v>234.84</v>
      </c>
      <c r="G166" s="92">
        <f t="shared" si="14"/>
        <v>1.9558974364923135E-6</v>
      </c>
      <c r="H166" s="9">
        <f t="shared" si="10"/>
        <v>0.99999525492485608</v>
      </c>
    </row>
    <row r="167" spans="1:8" s="18" customFormat="1">
      <c r="A167" s="133">
        <v>1106165</v>
      </c>
      <c r="B167" s="134" t="s">
        <v>892</v>
      </c>
      <c r="C167" s="135" t="s">
        <v>725</v>
      </c>
      <c r="D167" s="136">
        <v>0.4</v>
      </c>
      <c r="E167" s="137">
        <v>438.6</v>
      </c>
      <c r="F167" s="70">
        <f t="shared" si="13"/>
        <v>175.44</v>
      </c>
      <c r="G167" s="92">
        <f t="shared" si="14"/>
        <v>1.4611763168889945E-6</v>
      </c>
      <c r="H167" s="9">
        <f t="shared" si="10"/>
        <v>0.99999671610117302</v>
      </c>
    </row>
    <row r="168" spans="1:8" s="18" customFormat="1" ht="12.75" customHeight="1">
      <c r="A168" s="133">
        <v>5502168</v>
      </c>
      <c r="B168" s="134" t="s">
        <v>893</v>
      </c>
      <c r="C168" s="135" t="s">
        <v>725</v>
      </c>
      <c r="D168" s="136">
        <v>15.59</v>
      </c>
      <c r="E168" s="137">
        <v>9.57</v>
      </c>
      <c r="F168" s="70">
        <f t="shared" si="13"/>
        <v>149.19</v>
      </c>
      <c r="G168" s="92">
        <f t="shared" si="14"/>
        <v>1.242549559488538E-6</v>
      </c>
      <c r="H168" s="9">
        <f t="shared" si="10"/>
        <v>0.99999795865073249</v>
      </c>
    </row>
    <row r="169" spans="1:8" s="18" customFormat="1">
      <c r="A169" s="133">
        <v>1107900</v>
      </c>
      <c r="B169" s="134" t="s">
        <v>894</v>
      </c>
      <c r="C169" s="135" t="s">
        <v>725</v>
      </c>
      <c r="D169" s="136">
        <v>0.18</v>
      </c>
      <c r="E169" s="137">
        <v>565.62</v>
      </c>
      <c r="F169" s="70">
        <f t="shared" si="13"/>
        <v>101.81</v>
      </c>
      <c r="G169" s="92">
        <f t="shared" si="14"/>
        <v>8.4793867317868526E-7</v>
      </c>
      <c r="H169" s="9">
        <f t="shared" si="10"/>
        <v>0.99999880658940565</v>
      </c>
    </row>
    <row r="170" spans="1:8" s="18" customFormat="1" ht="25.5">
      <c r="A170" s="133">
        <v>5502167</v>
      </c>
      <c r="B170" s="134" t="s">
        <v>895</v>
      </c>
      <c r="C170" s="135" t="s">
        <v>725</v>
      </c>
      <c r="D170" s="136">
        <v>9.74</v>
      </c>
      <c r="E170" s="137">
        <v>9.4</v>
      </c>
      <c r="F170" s="70">
        <f t="shared" si="13"/>
        <v>91.55</v>
      </c>
      <c r="G170" s="92">
        <f t="shared" si="14"/>
        <v>7.6248684342902095E-7</v>
      </c>
      <c r="H170" s="9">
        <f t="shared" si="10"/>
        <v>0.9999995690762491</v>
      </c>
    </row>
    <row r="171" spans="1:8" s="18" customFormat="1">
      <c r="A171" s="133">
        <v>1100657</v>
      </c>
      <c r="B171" s="134" t="s">
        <v>896</v>
      </c>
      <c r="C171" s="135" t="s">
        <v>725</v>
      </c>
      <c r="D171" s="136">
        <v>8.75</v>
      </c>
      <c r="E171" s="137">
        <v>4.3600000000000003</v>
      </c>
      <c r="F171" s="213">
        <f t="shared" si="13"/>
        <v>38.15</v>
      </c>
      <c r="G171" s="92">
        <f t="shared" si="14"/>
        <v>3.177375540886636E-7</v>
      </c>
      <c r="H171" s="9">
        <f t="shared" si="10"/>
        <v>0.99999988681380314</v>
      </c>
    </row>
    <row r="172" spans="1:8" s="18" customFormat="1">
      <c r="A172" s="111">
        <v>5501700</v>
      </c>
      <c r="B172" s="112" t="s">
        <v>897</v>
      </c>
      <c r="C172" s="113" t="s">
        <v>741</v>
      </c>
      <c r="D172" s="114">
        <v>16.68</v>
      </c>
      <c r="E172" s="115">
        <v>0.87</v>
      </c>
      <c r="F172" s="214">
        <f t="shared" si="13"/>
        <v>14.51</v>
      </c>
      <c r="G172" s="99">
        <f t="shared" si="14"/>
        <v>1.2084854285259526E-7</v>
      </c>
      <c r="H172" s="100">
        <f t="shared" si="10"/>
        <v>1.0000000076623461</v>
      </c>
    </row>
    <row r="173" spans="1:8" ht="20.25" customHeight="1" thickBot="1">
      <c r="A173" s="1011" t="s">
        <v>69</v>
      </c>
      <c r="B173" s="1012"/>
      <c r="C173" s="1012"/>
      <c r="D173" s="1012"/>
      <c r="E173" s="1013"/>
      <c r="F173" s="94">
        <f>SUM(F4:F172)-0.92</f>
        <v>120067645.48000005</v>
      </c>
      <c r="G173" s="95"/>
      <c r="H173" s="124"/>
    </row>
  </sheetData>
  <autoFilter ref="A2:H173" xr:uid="{00000000-0009-0000-0000-000002000000}">
    <filterColumn colId="6" showButton="0"/>
  </autoFilter>
  <sortState xmlns:xlrd2="http://schemas.microsoft.com/office/spreadsheetml/2017/richdata2" ref="A88:J88">
    <sortCondition descending="1" ref="F88"/>
  </sortState>
  <mergeCells count="9">
    <mergeCell ref="A173:E173"/>
    <mergeCell ref="A2:A3"/>
    <mergeCell ref="B2:B3"/>
    <mergeCell ref="C2:C3"/>
    <mergeCell ref="A1:H1"/>
    <mergeCell ref="D2:D3"/>
    <mergeCell ref="E2:E3"/>
    <mergeCell ref="F2:F3"/>
    <mergeCell ref="G2:H2"/>
  </mergeCells>
  <printOptions horizontalCentered="1"/>
  <pageMargins left="0.39370078740157483" right="0.39370078740157483" top="0.59055118110236227" bottom="0.39370078740157483" header="0.31496062992125984" footer="0.31496062992125984"/>
  <pageSetup paperSize="9" scale="60"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S90"/>
  <sheetViews>
    <sheetView view="pageBreakPreview" topLeftCell="C1" zoomScale="80" zoomScaleNormal="80" zoomScaleSheetLayoutView="80" workbookViewId="0">
      <selection activeCell="AW76" sqref="AW76"/>
    </sheetView>
  </sheetViews>
  <sheetFormatPr defaultRowHeight="12.75"/>
  <cols>
    <col min="1" max="1" width="7.5703125" style="24" customWidth="1"/>
    <col min="2" max="2" width="40.140625" style="24" customWidth="1"/>
    <col min="3" max="3" width="17.42578125" style="24" customWidth="1"/>
    <col min="4" max="147" width="2.28515625" style="24" customWidth="1"/>
    <col min="148" max="148" width="14.85546875" style="24" bestFit="1" customWidth="1"/>
    <col min="149" max="149" width="14.42578125" style="24" bestFit="1" customWidth="1"/>
    <col min="150" max="327" width="9.140625" style="24"/>
    <col min="328" max="328" width="11.140625" style="24" customWidth="1"/>
    <col min="329" max="329" width="10.42578125" style="24" customWidth="1"/>
    <col min="330" max="330" width="44.7109375" style="24" customWidth="1"/>
    <col min="331" max="331" width="18.5703125" style="24" customWidth="1"/>
    <col min="332" max="403" width="2.7109375" style="24" customWidth="1"/>
    <col min="404" max="404" width="21.5703125" style="24" customWidth="1"/>
    <col min="405" max="405" width="17.42578125" style="24" customWidth="1"/>
    <col min="406" max="583" width="9.140625" style="24"/>
    <col min="584" max="584" width="11.140625" style="24" customWidth="1"/>
    <col min="585" max="585" width="10.42578125" style="24" customWidth="1"/>
    <col min="586" max="586" width="44.7109375" style="24" customWidth="1"/>
    <col min="587" max="587" width="18.5703125" style="24" customWidth="1"/>
    <col min="588" max="659" width="2.7109375" style="24" customWidth="1"/>
    <col min="660" max="660" width="21.5703125" style="24" customWidth="1"/>
    <col min="661" max="661" width="17.42578125" style="24" customWidth="1"/>
    <col min="662" max="839" width="9.140625" style="24"/>
    <col min="840" max="840" width="11.140625" style="24" customWidth="1"/>
    <col min="841" max="841" width="10.42578125" style="24" customWidth="1"/>
    <col min="842" max="842" width="44.7109375" style="24" customWidth="1"/>
    <col min="843" max="843" width="18.5703125" style="24" customWidth="1"/>
    <col min="844" max="915" width="2.7109375" style="24" customWidth="1"/>
    <col min="916" max="916" width="21.5703125" style="24" customWidth="1"/>
    <col min="917" max="917" width="17.42578125" style="24" customWidth="1"/>
    <col min="918" max="1095" width="9.140625" style="24"/>
    <col min="1096" max="1096" width="11.140625" style="24" customWidth="1"/>
    <col min="1097" max="1097" width="10.42578125" style="24" customWidth="1"/>
    <col min="1098" max="1098" width="44.7109375" style="24" customWidth="1"/>
    <col min="1099" max="1099" width="18.5703125" style="24" customWidth="1"/>
    <col min="1100" max="1171" width="2.7109375" style="24" customWidth="1"/>
    <col min="1172" max="1172" width="21.5703125" style="24" customWidth="1"/>
    <col min="1173" max="1173" width="17.42578125" style="24" customWidth="1"/>
    <col min="1174" max="1351" width="9.140625" style="24"/>
    <col min="1352" max="1352" width="11.140625" style="24" customWidth="1"/>
    <col min="1353" max="1353" width="10.42578125" style="24" customWidth="1"/>
    <col min="1354" max="1354" width="44.7109375" style="24" customWidth="1"/>
    <col min="1355" max="1355" width="18.5703125" style="24" customWidth="1"/>
    <col min="1356" max="1427" width="2.7109375" style="24" customWidth="1"/>
    <col min="1428" max="1428" width="21.5703125" style="24" customWidth="1"/>
    <col min="1429" max="1429" width="17.42578125" style="24" customWidth="1"/>
    <col min="1430" max="1607" width="9.140625" style="24"/>
    <col min="1608" max="1608" width="11.140625" style="24" customWidth="1"/>
    <col min="1609" max="1609" width="10.42578125" style="24" customWidth="1"/>
    <col min="1610" max="1610" width="44.7109375" style="24" customWidth="1"/>
    <col min="1611" max="1611" width="18.5703125" style="24" customWidth="1"/>
    <col min="1612" max="1683" width="2.7109375" style="24" customWidth="1"/>
    <col min="1684" max="1684" width="21.5703125" style="24" customWidth="1"/>
    <col min="1685" max="1685" width="17.42578125" style="24" customWidth="1"/>
    <col min="1686" max="1863" width="9.140625" style="24"/>
    <col min="1864" max="1864" width="11.140625" style="24" customWidth="1"/>
    <col min="1865" max="1865" width="10.42578125" style="24" customWidth="1"/>
    <col min="1866" max="1866" width="44.7109375" style="24" customWidth="1"/>
    <col min="1867" max="1867" width="18.5703125" style="24" customWidth="1"/>
    <col min="1868" max="1939" width="2.7109375" style="24" customWidth="1"/>
    <col min="1940" max="1940" width="21.5703125" style="24" customWidth="1"/>
    <col min="1941" max="1941" width="17.42578125" style="24" customWidth="1"/>
    <col min="1942" max="2119" width="9.140625" style="24"/>
    <col min="2120" max="2120" width="11.140625" style="24" customWidth="1"/>
    <col min="2121" max="2121" width="10.42578125" style="24" customWidth="1"/>
    <col min="2122" max="2122" width="44.7109375" style="24" customWidth="1"/>
    <col min="2123" max="2123" width="18.5703125" style="24" customWidth="1"/>
    <col min="2124" max="2195" width="2.7109375" style="24" customWidth="1"/>
    <col min="2196" max="2196" width="21.5703125" style="24" customWidth="1"/>
    <col min="2197" max="2197" width="17.42578125" style="24" customWidth="1"/>
    <col min="2198" max="2375" width="9.140625" style="24"/>
    <col min="2376" max="2376" width="11.140625" style="24" customWidth="1"/>
    <col min="2377" max="2377" width="10.42578125" style="24" customWidth="1"/>
    <col min="2378" max="2378" width="44.7109375" style="24" customWidth="1"/>
    <col min="2379" max="2379" width="18.5703125" style="24" customWidth="1"/>
    <col min="2380" max="2451" width="2.7109375" style="24" customWidth="1"/>
    <col min="2452" max="2452" width="21.5703125" style="24" customWidth="1"/>
    <col min="2453" max="2453" width="17.42578125" style="24" customWidth="1"/>
    <col min="2454" max="2631" width="9.140625" style="24"/>
    <col min="2632" max="2632" width="11.140625" style="24" customWidth="1"/>
    <col min="2633" max="2633" width="10.42578125" style="24" customWidth="1"/>
    <col min="2634" max="2634" width="44.7109375" style="24" customWidth="1"/>
    <col min="2635" max="2635" width="18.5703125" style="24" customWidth="1"/>
    <col min="2636" max="2707" width="2.7109375" style="24" customWidth="1"/>
    <col min="2708" max="2708" width="21.5703125" style="24" customWidth="1"/>
    <col min="2709" max="2709" width="17.42578125" style="24" customWidth="1"/>
    <col min="2710" max="2887" width="9.140625" style="24"/>
    <col min="2888" max="2888" width="11.140625" style="24" customWidth="1"/>
    <col min="2889" max="2889" width="10.42578125" style="24" customWidth="1"/>
    <col min="2890" max="2890" width="44.7109375" style="24" customWidth="1"/>
    <col min="2891" max="2891" width="18.5703125" style="24" customWidth="1"/>
    <col min="2892" max="2963" width="2.7109375" style="24" customWidth="1"/>
    <col min="2964" max="2964" width="21.5703125" style="24" customWidth="1"/>
    <col min="2965" max="2965" width="17.42578125" style="24" customWidth="1"/>
    <col min="2966" max="3143" width="9.140625" style="24"/>
    <col min="3144" max="3144" width="11.140625" style="24" customWidth="1"/>
    <col min="3145" max="3145" width="10.42578125" style="24" customWidth="1"/>
    <col min="3146" max="3146" width="44.7109375" style="24" customWidth="1"/>
    <col min="3147" max="3147" width="18.5703125" style="24" customWidth="1"/>
    <col min="3148" max="3219" width="2.7109375" style="24" customWidth="1"/>
    <col min="3220" max="3220" width="21.5703125" style="24" customWidth="1"/>
    <col min="3221" max="3221" width="17.42578125" style="24" customWidth="1"/>
    <col min="3222" max="3399" width="9.140625" style="24"/>
    <col min="3400" max="3400" width="11.140625" style="24" customWidth="1"/>
    <col min="3401" max="3401" width="10.42578125" style="24" customWidth="1"/>
    <col min="3402" max="3402" width="44.7109375" style="24" customWidth="1"/>
    <col min="3403" max="3403" width="18.5703125" style="24" customWidth="1"/>
    <col min="3404" max="3475" width="2.7109375" style="24" customWidth="1"/>
    <col min="3476" max="3476" width="21.5703125" style="24" customWidth="1"/>
    <col min="3477" max="3477" width="17.42578125" style="24" customWidth="1"/>
    <col min="3478" max="3655" width="9.140625" style="24"/>
    <col min="3656" max="3656" width="11.140625" style="24" customWidth="1"/>
    <col min="3657" max="3657" width="10.42578125" style="24" customWidth="1"/>
    <col min="3658" max="3658" width="44.7109375" style="24" customWidth="1"/>
    <col min="3659" max="3659" width="18.5703125" style="24" customWidth="1"/>
    <col min="3660" max="3731" width="2.7109375" style="24" customWidth="1"/>
    <col min="3732" max="3732" width="21.5703125" style="24" customWidth="1"/>
    <col min="3733" max="3733" width="17.42578125" style="24" customWidth="1"/>
    <col min="3734" max="3911" width="9.140625" style="24"/>
    <col min="3912" max="3912" width="11.140625" style="24" customWidth="1"/>
    <col min="3913" max="3913" width="10.42578125" style="24" customWidth="1"/>
    <col min="3914" max="3914" width="44.7109375" style="24" customWidth="1"/>
    <col min="3915" max="3915" width="18.5703125" style="24" customWidth="1"/>
    <col min="3916" max="3987" width="2.7109375" style="24" customWidth="1"/>
    <col min="3988" max="3988" width="21.5703125" style="24" customWidth="1"/>
    <col min="3989" max="3989" width="17.42578125" style="24" customWidth="1"/>
    <col min="3990" max="4167" width="9.140625" style="24"/>
    <col min="4168" max="4168" width="11.140625" style="24" customWidth="1"/>
    <col min="4169" max="4169" width="10.42578125" style="24" customWidth="1"/>
    <col min="4170" max="4170" width="44.7109375" style="24" customWidth="1"/>
    <col min="4171" max="4171" width="18.5703125" style="24" customWidth="1"/>
    <col min="4172" max="4243" width="2.7109375" style="24" customWidth="1"/>
    <col min="4244" max="4244" width="21.5703125" style="24" customWidth="1"/>
    <col min="4245" max="4245" width="17.42578125" style="24" customWidth="1"/>
    <col min="4246" max="4423" width="9.140625" style="24"/>
    <col min="4424" max="4424" width="11.140625" style="24" customWidth="1"/>
    <col min="4425" max="4425" width="10.42578125" style="24" customWidth="1"/>
    <col min="4426" max="4426" width="44.7109375" style="24" customWidth="1"/>
    <col min="4427" max="4427" width="18.5703125" style="24" customWidth="1"/>
    <col min="4428" max="4499" width="2.7109375" style="24" customWidth="1"/>
    <col min="4500" max="4500" width="21.5703125" style="24" customWidth="1"/>
    <col min="4501" max="4501" width="17.42578125" style="24" customWidth="1"/>
    <col min="4502" max="4679" width="9.140625" style="24"/>
    <col min="4680" max="4680" width="11.140625" style="24" customWidth="1"/>
    <col min="4681" max="4681" width="10.42578125" style="24" customWidth="1"/>
    <col min="4682" max="4682" width="44.7109375" style="24" customWidth="1"/>
    <col min="4683" max="4683" width="18.5703125" style="24" customWidth="1"/>
    <col min="4684" max="4755" width="2.7109375" style="24" customWidth="1"/>
    <col min="4756" max="4756" width="21.5703125" style="24" customWidth="1"/>
    <col min="4757" max="4757" width="17.42578125" style="24" customWidth="1"/>
    <col min="4758" max="4935" width="9.140625" style="24"/>
    <col min="4936" max="4936" width="11.140625" style="24" customWidth="1"/>
    <col min="4937" max="4937" width="10.42578125" style="24" customWidth="1"/>
    <col min="4938" max="4938" width="44.7109375" style="24" customWidth="1"/>
    <col min="4939" max="4939" width="18.5703125" style="24" customWidth="1"/>
    <col min="4940" max="5011" width="2.7109375" style="24" customWidth="1"/>
    <col min="5012" max="5012" width="21.5703125" style="24" customWidth="1"/>
    <col min="5013" max="5013" width="17.42578125" style="24" customWidth="1"/>
    <col min="5014" max="5191" width="9.140625" style="24"/>
    <col min="5192" max="5192" width="11.140625" style="24" customWidth="1"/>
    <col min="5193" max="5193" width="10.42578125" style="24" customWidth="1"/>
    <col min="5194" max="5194" width="44.7109375" style="24" customWidth="1"/>
    <col min="5195" max="5195" width="18.5703125" style="24" customWidth="1"/>
    <col min="5196" max="5267" width="2.7109375" style="24" customWidth="1"/>
    <col min="5268" max="5268" width="21.5703125" style="24" customWidth="1"/>
    <col min="5269" max="5269" width="17.42578125" style="24" customWidth="1"/>
    <col min="5270" max="5447" width="9.140625" style="24"/>
    <col min="5448" max="5448" width="11.140625" style="24" customWidth="1"/>
    <col min="5449" max="5449" width="10.42578125" style="24" customWidth="1"/>
    <col min="5450" max="5450" width="44.7109375" style="24" customWidth="1"/>
    <col min="5451" max="5451" width="18.5703125" style="24" customWidth="1"/>
    <col min="5452" max="5523" width="2.7109375" style="24" customWidth="1"/>
    <col min="5524" max="5524" width="21.5703125" style="24" customWidth="1"/>
    <col min="5525" max="5525" width="17.42578125" style="24" customWidth="1"/>
    <col min="5526" max="5703" width="9.140625" style="24"/>
    <col min="5704" max="5704" width="11.140625" style="24" customWidth="1"/>
    <col min="5705" max="5705" width="10.42578125" style="24" customWidth="1"/>
    <col min="5706" max="5706" width="44.7109375" style="24" customWidth="1"/>
    <col min="5707" max="5707" width="18.5703125" style="24" customWidth="1"/>
    <col min="5708" max="5779" width="2.7109375" style="24" customWidth="1"/>
    <col min="5780" max="5780" width="21.5703125" style="24" customWidth="1"/>
    <col min="5781" max="5781" width="17.42578125" style="24" customWidth="1"/>
    <col min="5782" max="5959" width="9.140625" style="24"/>
    <col min="5960" max="5960" width="11.140625" style="24" customWidth="1"/>
    <col min="5961" max="5961" width="10.42578125" style="24" customWidth="1"/>
    <col min="5962" max="5962" width="44.7109375" style="24" customWidth="1"/>
    <col min="5963" max="5963" width="18.5703125" style="24" customWidth="1"/>
    <col min="5964" max="6035" width="2.7109375" style="24" customWidth="1"/>
    <col min="6036" max="6036" width="21.5703125" style="24" customWidth="1"/>
    <col min="6037" max="6037" width="17.42578125" style="24" customWidth="1"/>
    <col min="6038" max="6215" width="9.140625" style="24"/>
    <col min="6216" max="6216" width="11.140625" style="24" customWidth="1"/>
    <col min="6217" max="6217" width="10.42578125" style="24" customWidth="1"/>
    <col min="6218" max="6218" width="44.7109375" style="24" customWidth="1"/>
    <col min="6219" max="6219" width="18.5703125" style="24" customWidth="1"/>
    <col min="6220" max="6291" width="2.7109375" style="24" customWidth="1"/>
    <col min="6292" max="6292" width="21.5703125" style="24" customWidth="1"/>
    <col min="6293" max="6293" width="17.42578125" style="24" customWidth="1"/>
    <col min="6294" max="6471" width="9.140625" style="24"/>
    <col min="6472" max="6472" width="11.140625" style="24" customWidth="1"/>
    <col min="6473" max="6473" width="10.42578125" style="24" customWidth="1"/>
    <col min="6474" max="6474" width="44.7109375" style="24" customWidth="1"/>
    <col min="6475" max="6475" width="18.5703125" style="24" customWidth="1"/>
    <col min="6476" max="6547" width="2.7109375" style="24" customWidth="1"/>
    <col min="6548" max="6548" width="21.5703125" style="24" customWidth="1"/>
    <col min="6549" max="6549" width="17.42578125" style="24" customWidth="1"/>
    <col min="6550" max="6727" width="9.140625" style="24"/>
    <col min="6728" max="6728" width="11.140625" style="24" customWidth="1"/>
    <col min="6729" max="6729" width="10.42578125" style="24" customWidth="1"/>
    <col min="6730" max="6730" width="44.7109375" style="24" customWidth="1"/>
    <col min="6731" max="6731" width="18.5703125" style="24" customWidth="1"/>
    <col min="6732" max="6803" width="2.7109375" style="24" customWidth="1"/>
    <col min="6804" max="6804" width="21.5703125" style="24" customWidth="1"/>
    <col min="6805" max="6805" width="17.42578125" style="24" customWidth="1"/>
    <col min="6806" max="6983" width="9.140625" style="24"/>
    <col min="6984" max="6984" width="11.140625" style="24" customWidth="1"/>
    <col min="6985" max="6985" width="10.42578125" style="24" customWidth="1"/>
    <col min="6986" max="6986" width="44.7109375" style="24" customWidth="1"/>
    <col min="6987" max="6987" width="18.5703125" style="24" customWidth="1"/>
    <col min="6988" max="7059" width="2.7109375" style="24" customWidth="1"/>
    <col min="7060" max="7060" width="21.5703125" style="24" customWidth="1"/>
    <col min="7061" max="7061" width="17.42578125" style="24" customWidth="1"/>
    <col min="7062" max="7239" width="9.140625" style="24"/>
    <col min="7240" max="7240" width="11.140625" style="24" customWidth="1"/>
    <col min="7241" max="7241" width="10.42578125" style="24" customWidth="1"/>
    <col min="7242" max="7242" width="44.7109375" style="24" customWidth="1"/>
    <col min="7243" max="7243" width="18.5703125" style="24" customWidth="1"/>
    <col min="7244" max="7315" width="2.7109375" style="24" customWidth="1"/>
    <col min="7316" max="7316" width="21.5703125" style="24" customWidth="1"/>
    <col min="7317" max="7317" width="17.42578125" style="24" customWidth="1"/>
    <col min="7318" max="7495" width="9.140625" style="24"/>
    <col min="7496" max="7496" width="11.140625" style="24" customWidth="1"/>
    <col min="7497" max="7497" width="10.42578125" style="24" customWidth="1"/>
    <col min="7498" max="7498" width="44.7109375" style="24" customWidth="1"/>
    <col min="7499" max="7499" width="18.5703125" style="24" customWidth="1"/>
    <col min="7500" max="7571" width="2.7109375" style="24" customWidth="1"/>
    <col min="7572" max="7572" width="21.5703125" style="24" customWidth="1"/>
    <col min="7573" max="7573" width="17.42578125" style="24" customWidth="1"/>
    <col min="7574" max="7751" width="9.140625" style="24"/>
    <col min="7752" max="7752" width="11.140625" style="24" customWidth="1"/>
    <col min="7753" max="7753" width="10.42578125" style="24" customWidth="1"/>
    <col min="7754" max="7754" width="44.7109375" style="24" customWidth="1"/>
    <col min="7755" max="7755" width="18.5703125" style="24" customWidth="1"/>
    <col min="7756" max="7827" width="2.7109375" style="24" customWidth="1"/>
    <col min="7828" max="7828" width="21.5703125" style="24" customWidth="1"/>
    <col min="7829" max="7829" width="17.42578125" style="24" customWidth="1"/>
    <col min="7830" max="8007" width="9.140625" style="24"/>
    <col min="8008" max="8008" width="11.140625" style="24" customWidth="1"/>
    <col min="8009" max="8009" width="10.42578125" style="24" customWidth="1"/>
    <col min="8010" max="8010" width="44.7109375" style="24" customWidth="1"/>
    <col min="8011" max="8011" width="18.5703125" style="24" customWidth="1"/>
    <col min="8012" max="8083" width="2.7109375" style="24" customWidth="1"/>
    <col min="8084" max="8084" width="21.5703125" style="24" customWidth="1"/>
    <col min="8085" max="8085" width="17.42578125" style="24" customWidth="1"/>
    <col min="8086" max="8263" width="9.140625" style="24"/>
    <col min="8264" max="8264" width="11.140625" style="24" customWidth="1"/>
    <col min="8265" max="8265" width="10.42578125" style="24" customWidth="1"/>
    <col min="8266" max="8266" width="44.7109375" style="24" customWidth="1"/>
    <col min="8267" max="8267" width="18.5703125" style="24" customWidth="1"/>
    <col min="8268" max="8339" width="2.7109375" style="24" customWidth="1"/>
    <col min="8340" max="8340" width="21.5703125" style="24" customWidth="1"/>
    <col min="8341" max="8341" width="17.42578125" style="24" customWidth="1"/>
    <col min="8342" max="8519" width="9.140625" style="24"/>
    <col min="8520" max="8520" width="11.140625" style="24" customWidth="1"/>
    <col min="8521" max="8521" width="10.42578125" style="24" customWidth="1"/>
    <col min="8522" max="8522" width="44.7109375" style="24" customWidth="1"/>
    <col min="8523" max="8523" width="18.5703125" style="24" customWidth="1"/>
    <col min="8524" max="8595" width="2.7109375" style="24" customWidth="1"/>
    <col min="8596" max="8596" width="21.5703125" style="24" customWidth="1"/>
    <col min="8597" max="8597" width="17.42578125" style="24" customWidth="1"/>
    <col min="8598" max="8775" width="9.140625" style="24"/>
    <col min="8776" max="8776" width="11.140625" style="24" customWidth="1"/>
    <col min="8777" max="8777" width="10.42578125" style="24" customWidth="1"/>
    <col min="8778" max="8778" width="44.7109375" style="24" customWidth="1"/>
    <col min="8779" max="8779" width="18.5703125" style="24" customWidth="1"/>
    <col min="8780" max="8851" width="2.7109375" style="24" customWidth="1"/>
    <col min="8852" max="8852" width="21.5703125" style="24" customWidth="1"/>
    <col min="8853" max="8853" width="17.42578125" style="24" customWidth="1"/>
    <col min="8854" max="9031" width="9.140625" style="24"/>
    <col min="9032" max="9032" width="11.140625" style="24" customWidth="1"/>
    <col min="9033" max="9033" width="10.42578125" style="24" customWidth="1"/>
    <col min="9034" max="9034" width="44.7109375" style="24" customWidth="1"/>
    <col min="9035" max="9035" width="18.5703125" style="24" customWidth="1"/>
    <col min="9036" max="9107" width="2.7109375" style="24" customWidth="1"/>
    <col min="9108" max="9108" width="21.5703125" style="24" customWidth="1"/>
    <col min="9109" max="9109" width="17.42578125" style="24" customWidth="1"/>
    <col min="9110" max="9287" width="9.140625" style="24"/>
    <col min="9288" max="9288" width="11.140625" style="24" customWidth="1"/>
    <col min="9289" max="9289" width="10.42578125" style="24" customWidth="1"/>
    <col min="9290" max="9290" width="44.7109375" style="24" customWidth="1"/>
    <col min="9291" max="9291" width="18.5703125" style="24" customWidth="1"/>
    <col min="9292" max="9363" width="2.7109375" style="24" customWidth="1"/>
    <col min="9364" max="9364" width="21.5703125" style="24" customWidth="1"/>
    <col min="9365" max="9365" width="17.42578125" style="24" customWidth="1"/>
    <col min="9366" max="9543" width="9.140625" style="24"/>
    <col min="9544" max="9544" width="11.140625" style="24" customWidth="1"/>
    <col min="9545" max="9545" width="10.42578125" style="24" customWidth="1"/>
    <col min="9546" max="9546" width="44.7109375" style="24" customWidth="1"/>
    <col min="9547" max="9547" width="18.5703125" style="24" customWidth="1"/>
    <col min="9548" max="9619" width="2.7109375" style="24" customWidth="1"/>
    <col min="9620" max="9620" width="21.5703125" style="24" customWidth="1"/>
    <col min="9621" max="9621" width="17.42578125" style="24" customWidth="1"/>
    <col min="9622" max="9799" width="9.140625" style="24"/>
    <col min="9800" max="9800" width="11.140625" style="24" customWidth="1"/>
    <col min="9801" max="9801" width="10.42578125" style="24" customWidth="1"/>
    <col min="9802" max="9802" width="44.7109375" style="24" customWidth="1"/>
    <col min="9803" max="9803" width="18.5703125" style="24" customWidth="1"/>
    <col min="9804" max="9875" width="2.7109375" style="24" customWidth="1"/>
    <col min="9876" max="9876" width="21.5703125" style="24" customWidth="1"/>
    <col min="9877" max="9877" width="17.42578125" style="24" customWidth="1"/>
    <col min="9878" max="10055" width="9.140625" style="24"/>
    <col min="10056" max="10056" width="11.140625" style="24" customWidth="1"/>
    <col min="10057" max="10057" width="10.42578125" style="24" customWidth="1"/>
    <col min="10058" max="10058" width="44.7109375" style="24" customWidth="1"/>
    <col min="10059" max="10059" width="18.5703125" style="24" customWidth="1"/>
    <col min="10060" max="10131" width="2.7109375" style="24" customWidth="1"/>
    <col min="10132" max="10132" width="21.5703125" style="24" customWidth="1"/>
    <col min="10133" max="10133" width="17.42578125" style="24" customWidth="1"/>
    <col min="10134" max="10311" width="9.140625" style="24"/>
    <col min="10312" max="10312" width="11.140625" style="24" customWidth="1"/>
    <col min="10313" max="10313" width="10.42578125" style="24" customWidth="1"/>
    <col min="10314" max="10314" width="44.7109375" style="24" customWidth="1"/>
    <col min="10315" max="10315" width="18.5703125" style="24" customWidth="1"/>
    <col min="10316" max="10387" width="2.7109375" style="24" customWidth="1"/>
    <col min="10388" max="10388" width="21.5703125" style="24" customWidth="1"/>
    <col min="10389" max="10389" width="17.42578125" style="24" customWidth="1"/>
    <col min="10390" max="10567" width="9.140625" style="24"/>
    <col min="10568" max="10568" width="11.140625" style="24" customWidth="1"/>
    <col min="10569" max="10569" width="10.42578125" style="24" customWidth="1"/>
    <col min="10570" max="10570" width="44.7109375" style="24" customWidth="1"/>
    <col min="10571" max="10571" width="18.5703125" style="24" customWidth="1"/>
    <col min="10572" max="10643" width="2.7109375" style="24" customWidth="1"/>
    <col min="10644" max="10644" width="21.5703125" style="24" customWidth="1"/>
    <col min="10645" max="10645" width="17.42578125" style="24" customWidth="1"/>
    <col min="10646" max="10823" width="9.140625" style="24"/>
    <col min="10824" max="10824" width="11.140625" style="24" customWidth="1"/>
    <col min="10825" max="10825" width="10.42578125" style="24" customWidth="1"/>
    <col min="10826" max="10826" width="44.7109375" style="24" customWidth="1"/>
    <col min="10827" max="10827" width="18.5703125" style="24" customWidth="1"/>
    <col min="10828" max="10899" width="2.7109375" style="24" customWidth="1"/>
    <col min="10900" max="10900" width="21.5703125" style="24" customWidth="1"/>
    <col min="10901" max="10901" width="17.42578125" style="24" customWidth="1"/>
    <col min="10902" max="11079" width="9.140625" style="24"/>
    <col min="11080" max="11080" width="11.140625" style="24" customWidth="1"/>
    <col min="11081" max="11081" width="10.42578125" style="24" customWidth="1"/>
    <col min="11082" max="11082" width="44.7109375" style="24" customWidth="1"/>
    <col min="11083" max="11083" width="18.5703125" style="24" customWidth="1"/>
    <col min="11084" max="11155" width="2.7109375" style="24" customWidth="1"/>
    <col min="11156" max="11156" width="21.5703125" style="24" customWidth="1"/>
    <col min="11157" max="11157" width="17.42578125" style="24" customWidth="1"/>
    <col min="11158" max="11335" width="9.140625" style="24"/>
    <col min="11336" max="11336" width="11.140625" style="24" customWidth="1"/>
    <col min="11337" max="11337" width="10.42578125" style="24" customWidth="1"/>
    <col min="11338" max="11338" width="44.7109375" style="24" customWidth="1"/>
    <col min="11339" max="11339" width="18.5703125" style="24" customWidth="1"/>
    <col min="11340" max="11411" width="2.7109375" style="24" customWidth="1"/>
    <col min="11412" max="11412" width="21.5703125" style="24" customWidth="1"/>
    <col min="11413" max="11413" width="17.42578125" style="24" customWidth="1"/>
    <col min="11414" max="11591" width="9.140625" style="24"/>
    <col min="11592" max="11592" width="11.140625" style="24" customWidth="1"/>
    <col min="11593" max="11593" width="10.42578125" style="24" customWidth="1"/>
    <col min="11594" max="11594" width="44.7109375" style="24" customWidth="1"/>
    <col min="11595" max="11595" width="18.5703125" style="24" customWidth="1"/>
    <col min="11596" max="11667" width="2.7109375" style="24" customWidth="1"/>
    <col min="11668" max="11668" width="21.5703125" style="24" customWidth="1"/>
    <col min="11669" max="11669" width="17.42578125" style="24" customWidth="1"/>
    <col min="11670" max="11847" width="9.140625" style="24"/>
    <col min="11848" max="11848" width="11.140625" style="24" customWidth="1"/>
    <col min="11849" max="11849" width="10.42578125" style="24" customWidth="1"/>
    <col min="11850" max="11850" width="44.7109375" style="24" customWidth="1"/>
    <col min="11851" max="11851" width="18.5703125" style="24" customWidth="1"/>
    <col min="11852" max="11923" width="2.7109375" style="24" customWidth="1"/>
    <col min="11924" max="11924" width="21.5703125" style="24" customWidth="1"/>
    <col min="11925" max="11925" width="17.42578125" style="24" customWidth="1"/>
    <col min="11926" max="12103" width="9.140625" style="24"/>
    <col min="12104" max="12104" width="11.140625" style="24" customWidth="1"/>
    <col min="12105" max="12105" width="10.42578125" style="24" customWidth="1"/>
    <col min="12106" max="12106" width="44.7109375" style="24" customWidth="1"/>
    <col min="12107" max="12107" width="18.5703125" style="24" customWidth="1"/>
    <col min="12108" max="12179" width="2.7109375" style="24" customWidth="1"/>
    <col min="12180" max="12180" width="21.5703125" style="24" customWidth="1"/>
    <col min="12181" max="12181" width="17.42578125" style="24" customWidth="1"/>
    <col min="12182" max="12359" width="9.140625" style="24"/>
    <col min="12360" max="12360" width="11.140625" style="24" customWidth="1"/>
    <col min="12361" max="12361" width="10.42578125" style="24" customWidth="1"/>
    <col min="12362" max="12362" width="44.7109375" style="24" customWidth="1"/>
    <col min="12363" max="12363" width="18.5703125" style="24" customWidth="1"/>
    <col min="12364" max="12435" width="2.7109375" style="24" customWidth="1"/>
    <col min="12436" max="12436" width="21.5703125" style="24" customWidth="1"/>
    <col min="12437" max="12437" width="17.42578125" style="24" customWidth="1"/>
    <col min="12438" max="12615" width="9.140625" style="24"/>
    <col min="12616" max="12616" width="11.140625" style="24" customWidth="1"/>
    <col min="12617" max="12617" width="10.42578125" style="24" customWidth="1"/>
    <col min="12618" max="12618" width="44.7109375" style="24" customWidth="1"/>
    <col min="12619" max="12619" width="18.5703125" style="24" customWidth="1"/>
    <col min="12620" max="12691" width="2.7109375" style="24" customWidth="1"/>
    <col min="12692" max="12692" width="21.5703125" style="24" customWidth="1"/>
    <col min="12693" max="12693" width="17.42578125" style="24" customWidth="1"/>
    <col min="12694" max="12871" width="9.140625" style="24"/>
    <col min="12872" max="12872" width="11.140625" style="24" customWidth="1"/>
    <col min="12873" max="12873" width="10.42578125" style="24" customWidth="1"/>
    <col min="12874" max="12874" width="44.7109375" style="24" customWidth="1"/>
    <col min="12875" max="12875" width="18.5703125" style="24" customWidth="1"/>
    <col min="12876" max="12947" width="2.7109375" style="24" customWidth="1"/>
    <col min="12948" max="12948" width="21.5703125" style="24" customWidth="1"/>
    <col min="12949" max="12949" width="17.42578125" style="24" customWidth="1"/>
    <col min="12950" max="13127" width="9.140625" style="24"/>
    <col min="13128" max="13128" width="11.140625" style="24" customWidth="1"/>
    <col min="13129" max="13129" width="10.42578125" style="24" customWidth="1"/>
    <col min="13130" max="13130" width="44.7109375" style="24" customWidth="1"/>
    <col min="13131" max="13131" width="18.5703125" style="24" customWidth="1"/>
    <col min="13132" max="13203" width="2.7109375" style="24" customWidth="1"/>
    <col min="13204" max="13204" width="21.5703125" style="24" customWidth="1"/>
    <col min="13205" max="13205" width="17.42578125" style="24" customWidth="1"/>
    <col min="13206" max="13383" width="9.140625" style="24"/>
    <col min="13384" max="13384" width="11.140625" style="24" customWidth="1"/>
    <col min="13385" max="13385" width="10.42578125" style="24" customWidth="1"/>
    <col min="13386" max="13386" width="44.7109375" style="24" customWidth="1"/>
    <col min="13387" max="13387" width="18.5703125" style="24" customWidth="1"/>
    <col min="13388" max="13459" width="2.7109375" style="24" customWidth="1"/>
    <col min="13460" max="13460" width="21.5703125" style="24" customWidth="1"/>
    <col min="13461" max="13461" width="17.42578125" style="24" customWidth="1"/>
    <col min="13462" max="13639" width="9.140625" style="24"/>
    <col min="13640" max="13640" width="11.140625" style="24" customWidth="1"/>
    <col min="13641" max="13641" width="10.42578125" style="24" customWidth="1"/>
    <col min="13642" max="13642" width="44.7109375" style="24" customWidth="1"/>
    <col min="13643" max="13643" width="18.5703125" style="24" customWidth="1"/>
    <col min="13644" max="13715" width="2.7109375" style="24" customWidth="1"/>
    <col min="13716" max="13716" width="21.5703125" style="24" customWidth="1"/>
    <col min="13717" max="13717" width="17.42578125" style="24" customWidth="1"/>
    <col min="13718" max="13895" width="9.140625" style="24"/>
    <col min="13896" max="13896" width="11.140625" style="24" customWidth="1"/>
    <col min="13897" max="13897" width="10.42578125" style="24" customWidth="1"/>
    <col min="13898" max="13898" width="44.7109375" style="24" customWidth="1"/>
    <col min="13899" max="13899" width="18.5703125" style="24" customWidth="1"/>
    <col min="13900" max="13971" width="2.7109375" style="24" customWidth="1"/>
    <col min="13972" max="13972" width="21.5703125" style="24" customWidth="1"/>
    <col min="13973" max="13973" width="17.42578125" style="24" customWidth="1"/>
    <col min="13974" max="14151" width="9.140625" style="24"/>
    <col min="14152" max="14152" width="11.140625" style="24" customWidth="1"/>
    <col min="14153" max="14153" width="10.42578125" style="24" customWidth="1"/>
    <col min="14154" max="14154" width="44.7109375" style="24" customWidth="1"/>
    <col min="14155" max="14155" width="18.5703125" style="24" customWidth="1"/>
    <col min="14156" max="14227" width="2.7109375" style="24" customWidth="1"/>
    <col min="14228" max="14228" width="21.5703125" style="24" customWidth="1"/>
    <col min="14229" max="14229" width="17.42578125" style="24" customWidth="1"/>
    <col min="14230" max="14407" width="9.140625" style="24"/>
    <col min="14408" max="14408" width="11.140625" style="24" customWidth="1"/>
    <col min="14409" max="14409" width="10.42578125" style="24" customWidth="1"/>
    <col min="14410" max="14410" width="44.7109375" style="24" customWidth="1"/>
    <col min="14411" max="14411" width="18.5703125" style="24" customWidth="1"/>
    <col min="14412" max="14483" width="2.7109375" style="24" customWidth="1"/>
    <col min="14484" max="14484" width="21.5703125" style="24" customWidth="1"/>
    <col min="14485" max="14485" width="17.42578125" style="24" customWidth="1"/>
    <col min="14486" max="14663" width="9.140625" style="24"/>
    <col min="14664" max="14664" width="11.140625" style="24" customWidth="1"/>
    <col min="14665" max="14665" width="10.42578125" style="24" customWidth="1"/>
    <col min="14666" max="14666" width="44.7109375" style="24" customWidth="1"/>
    <col min="14667" max="14667" width="18.5703125" style="24" customWidth="1"/>
    <col min="14668" max="14739" width="2.7109375" style="24" customWidth="1"/>
    <col min="14740" max="14740" width="21.5703125" style="24" customWidth="1"/>
    <col min="14741" max="14741" width="17.42578125" style="24" customWidth="1"/>
    <col min="14742" max="14919" width="9.140625" style="24"/>
    <col min="14920" max="14920" width="11.140625" style="24" customWidth="1"/>
    <col min="14921" max="14921" width="10.42578125" style="24" customWidth="1"/>
    <col min="14922" max="14922" width="44.7109375" style="24" customWidth="1"/>
    <col min="14923" max="14923" width="18.5703125" style="24" customWidth="1"/>
    <col min="14924" max="14995" width="2.7109375" style="24" customWidth="1"/>
    <col min="14996" max="14996" width="21.5703125" style="24" customWidth="1"/>
    <col min="14997" max="14997" width="17.42578125" style="24" customWidth="1"/>
    <col min="14998" max="15175" width="9.140625" style="24"/>
    <col min="15176" max="15176" width="11.140625" style="24" customWidth="1"/>
    <col min="15177" max="15177" width="10.42578125" style="24" customWidth="1"/>
    <col min="15178" max="15178" width="44.7109375" style="24" customWidth="1"/>
    <col min="15179" max="15179" width="18.5703125" style="24" customWidth="1"/>
    <col min="15180" max="15251" width="2.7109375" style="24" customWidth="1"/>
    <col min="15252" max="15252" width="21.5703125" style="24" customWidth="1"/>
    <col min="15253" max="15253" width="17.42578125" style="24" customWidth="1"/>
    <col min="15254" max="15431" width="9.140625" style="24"/>
    <col min="15432" max="15432" width="11.140625" style="24" customWidth="1"/>
    <col min="15433" max="15433" width="10.42578125" style="24" customWidth="1"/>
    <col min="15434" max="15434" width="44.7109375" style="24" customWidth="1"/>
    <col min="15435" max="15435" width="18.5703125" style="24" customWidth="1"/>
    <col min="15436" max="15507" width="2.7109375" style="24" customWidth="1"/>
    <col min="15508" max="15508" width="21.5703125" style="24" customWidth="1"/>
    <col min="15509" max="15509" width="17.42578125" style="24" customWidth="1"/>
    <col min="15510" max="15687" width="9.140625" style="24"/>
    <col min="15688" max="15688" width="11.140625" style="24" customWidth="1"/>
    <col min="15689" max="15689" width="10.42578125" style="24" customWidth="1"/>
    <col min="15690" max="15690" width="44.7109375" style="24" customWidth="1"/>
    <col min="15691" max="15691" width="18.5703125" style="24" customWidth="1"/>
    <col min="15692" max="15763" width="2.7109375" style="24" customWidth="1"/>
    <col min="15764" max="15764" width="21.5703125" style="24" customWidth="1"/>
    <col min="15765" max="15765" width="17.42578125" style="24" customWidth="1"/>
    <col min="15766" max="15943" width="9.140625" style="24"/>
    <col min="15944" max="15944" width="11.140625" style="24" customWidth="1"/>
    <col min="15945" max="15945" width="10.42578125" style="24" customWidth="1"/>
    <col min="15946" max="15946" width="44.7109375" style="24" customWidth="1"/>
    <col min="15947" max="15947" width="18.5703125" style="24" customWidth="1"/>
    <col min="15948" max="16019" width="2.7109375" style="24" customWidth="1"/>
    <col min="16020" max="16020" width="21.5703125" style="24" customWidth="1"/>
    <col min="16021" max="16021" width="17.42578125" style="24" customWidth="1"/>
    <col min="16022" max="16199" width="9.140625" style="24"/>
    <col min="16200" max="16200" width="11.140625" style="24" customWidth="1"/>
    <col min="16201" max="16201" width="10.42578125" style="24" customWidth="1"/>
    <col min="16202" max="16202" width="44.7109375" style="24" customWidth="1"/>
    <col min="16203" max="16203" width="18.5703125" style="24" customWidth="1"/>
    <col min="16204" max="16275" width="2.7109375" style="24" customWidth="1"/>
    <col min="16276" max="16276" width="21.5703125" style="24" customWidth="1"/>
    <col min="16277" max="16277" width="17.42578125" style="24" customWidth="1"/>
    <col min="16278" max="16384" width="9.140625" style="24"/>
  </cols>
  <sheetData>
    <row r="1" spans="1:149" ht="20.25">
      <c r="A1" s="1076"/>
      <c r="B1" s="1077"/>
      <c r="C1" s="1077"/>
      <c r="D1" s="1077"/>
      <c r="E1" s="1077"/>
      <c r="F1" s="1077"/>
      <c r="G1" s="1077"/>
      <c r="H1" s="1077"/>
      <c r="I1" s="1077"/>
      <c r="J1" s="1077"/>
      <c r="K1" s="1077"/>
      <c r="L1" s="1077"/>
      <c r="M1" s="1077"/>
      <c r="N1" s="1077"/>
      <c r="O1" s="1077"/>
      <c r="P1" s="1077"/>
      <c r="Q1" s="1077"/>
      <c r="R1" s="1077"/>
      <c r="S1" s="1077"/>
      <c r="T1" s="1077"/>
      <c r="U1" s="1077"/>
      <c r="V1" s="1077"/>
      <c r="W1" s="1077"/>
      <c r="X1" s="1077"/>
      <c r="Y1" s="1077"/>
      <c r="Z1" s="1077"/>
      <c r="AA1" s="1077"/>
      <c r="AB1" s="1077"/>
      <c r="AC1" s="1077"/>
      <c r="AD1" s="1077"/>
      <c r="AE1" s="1077"/>
      <c r="AF1" s="1077"/>
      <c r="AG1" s="1077"/>
      <c r="AH1" s="1077"/>
      <c r="AI1" s="1077"/>
      <c r="AJ1" s="1077"/>
      <c r="AK1" s="1077"/>
      <c r="AL1" s="1077"/>
      <c r="AM1" s="1077"/>
      <c r="AN1" s="1077"/>
      <c r="AO1" s="1077"/>
      <c r="AP1" s="1077"/>
      <c r="AQ1" s="1077"/>
      <c r="AR1" s="1077"/>
      <c r="AS1" s="1077"/>
      <c r="AT1" s="1077"/>
      <c r="AU1" s="1077"/>
      <c r="AV1" s="1077"/>
      <c r="AW1" s="1077"/>
      <c r="AX1" s="1077"/>
      <c r="AY1" s="1077"/>
      <c r="AZ1" s="1077"/>
      <c r="BA1" s="1077"/>
      <c r="BB1" s="1077"/>
      <c r="BC1" s="1077"/>
      <c r="BD1" s="1077"/>
      <c r="BE1" s="1077"/>
      <c r="BF1" s="1077"/>
      <c r="BG1" s="1077"/>
      <c r="BH1" s="1077"/>
      <c r="BI1" s="1077"/>
      <c r="BJ1" s="1077"/>
      <c r="BK1" s="1077"/>
      <c r="BL1" s="1077"/>
      <c r="BM1" s="1077"/>
      <c r="BN1" s="1077"/>
      <c r="BO1" s="1077"/>
      <c r="BP1" s="1077"/>
      <c r="BQ1" s="1077"/>
      <c r="BR1" s="1077"/>
      <c r="BS1" s="1077"/>
      <c r="BT1" s="1077"/>
      <c r="BU1" s="1077"/>
      <c r="BV1" s="1077"/>
      <c r="BW1" s="1077"/>
      <c r="BX1" s="1077"/>
      <c r="BY1" s="1077"/>
      <c r="BZ1" s="1077"/>
      <c r="CA1" s="1077"/>
      <c r="CB1" s="1077"/>
      <c r="CC1" s="1077"/>
      <c r="CD1" s="1077"/>
      <c r="CE1" s="1077"/>
      <c r="CF1" s="1077"/>
      <c r="CG1" s="1077"/>
      <c r="CH1" s="1077"/>
      <c r="CI1" s="1077"/>
      <c r="CJ1" s="1077"/>
      <c r="CK1" s="1077"/>
      <c r="CL1" s="1077"/>
      <c r="CM1" s="1077"/>
      <c r="CN1" s="1077"/>
      <c r="CO1" s="1077"/>
      <c r="CP1" s="1077"/>
      <c r="CQ1" s="1077"/>
      <c r="CR1" s="1077"/>
      <c r="CS1" s="1077"/>
      <c r="CT1" s="1077"/>
      <c r="CU1" s="1077"/>
      <c r="CV1" s="1077"/>
      <c r="CW1" s="1077"/>
      <c r="CX1" s="1077"/>
      <c r="CY1" s="1077"/>
      <c r="CZ1" s="1077"/>
      <c r="DA1" s="1077"/>
      <c r="DB1" s="1077"/>
      <c r="DC1" s="1077"/>
      <c r="DD1" s="1077"/>
      <c r="DE1" s="1077"/>
      <c r="DF1" s="1077"/>
      <c r="DG1" s="1077"/>
      <c r="DH1" s="1077"/>
      <c r="DI1" s="1077"/>
      <c r="DJ1" s="1077"/>
      <c r="DK1" s="1077"/>
      <c r="DL1" s="1077"/>
      <c r="DM1" s="1077"/>
      <c r="DN1" s="1077"/>
      <c r="DO1" s="1077"/>
      <c r="DP1" s="1077"/>
      <c r="DQ1" s="1077"/>
      <c r="DR1" s="1077"/>
      <c r="DS1" s="1077"/>
      <c r="DT1" s="1077"/>
      <c r="DU1" s="1077"/>
      <c r="DV1" s="1077"/>
      <c r="DW1" s="1077"/>
      <c r="DX1" s="1077"/>
      <c r="DY1" s="1077"/>
      <c r="DZ1" s="1077"/>
      <c r="EA1" s="1077"/>
      <c r="EB1" s="1077"/>
      <c r="EC1" s="1077"/>
      <c r="ED1" s="1077"/>
      <c r="EE1" s="1077"/>
      <c r="EF1" s="1077"/>
      <c r="EG1" s="1077"/>
      <c r="EH1" s="1077"/>
      <c r="EI1" s="1077"/>
      <c r="EJ1" s="1077"/>
      <c r="EK1" s="1077"/>
      <c r="EL1" s="1077"/>
      <c r="EM1" s="1077"/>
      <c r="EN1" s="1077"/>
      <c r="EO1" s="1077"/>
      <c r="EP1" s="1077"/>
      <c r="EQ1" s="1078"/>
    </row>
    <row r="2" spans="1:149" ht="16.5" customHeight="1">
      <c r="A2" s="1104" t="s">
        <v>907</v>
      </c>
      <c r="B2" s="1105"/>
      <c r="C2" s="1105"/>
      <c r="D2" s="1105"/>
      <c r="E2" s="1105"/>
      <c r="F2" s="1105"/>
      <c r="G2" s="1105"/>
      <c r="H2" s="1105"/>
      <c r="I2" s="1105"/>
      <c r="J2" s="1105"/>
      <c r="K2" s="1105"/>
      <c r="L2" s="1105"/>
      <c r="M2" s="1105"/>
      <c r="N2" s="1105"/>
      <c r="O2" s="1105"/>
      <c r="P2" s="1105"/>
      <c r="Q2" s="1105"/>
      <c r="R2" s="1105"/>
      <c r="S2" s="1105"/>
      <c r="T2" s="1105"/>
      <c r="U2" s="1105"/>
      <c r="V2" s="1105"/>
      <c r="W2" s="1105"/>
      <c r="X2" s="1105"/>
      <c r="Y2" s="1105"/>
      <c r="Z2" s="1105"/>
      <c r="AA2" s="1105"/>
      <c r="AB2" s="1105"/>
      <c r="AC2" s="1105"/>
      <c r="AD2" s="1105"/>
      <c r="AE2" s="1105"/>
      <c r="AF2" s="1105"/>
      <c r="AG2" s="1105"/>
      <c r="AH2" s="1105"/>
      <c r="AI2" s="1105"/>
      <c r="AJ2" s="1105"/>
      <c r="AK2" s="1105"/>
      <c r="AL2" s="1105"/>
      <c r="AM2" s="1105"/>
      <c r="AN2" s="1105"/>
      <c r="AO2" s="1105"/>
      <c r="AP2" s="1105"/>
      <c r="AQ2" s="1105"/>
      <c r="AR2" s="1105"/>
      <c r="AS2" s="1105"/>
      <c r="AT2" s="1105"/>
      <c r="AU2" s="1105"/>
      <c r="AV2" s="1105"/>
      <c r="AW2" s="1105"/>
      <c r="AX2" s="1105"/>
      <c r="AY2" s="1105"/>
      <c r="AZ2" s="1105"/>
      <c r="BA2" s="1105"/>
      <c r="BB2" s="1105"/>
      <c r="BC2" s="1105"/>
      <c r="BD2" s="1105"/>
      <c r="BE2" s="1105"/>
      <c r="BF2" s="1105"/>
      <c r="BG2" s="1105"/>
      <c r="BH2" s="1105"/>
      <c r="BI2" s="1105"/>
      <c r="BJ2" s="1105"/>
      <c r="BK2" s="1105"/>
      <c r="BL2" s="1105"/>
      <c r="BM2" s="1105"/>
      <c r="BN2" s="1105"/>
      <c r="BO2" s="1105"/>
      <c r="BP2" s="1105"/>
      <c r="BQ2" s="1105"/>
      <c r="BR2" s="1105"/>
      <c r="BS2" s="1105"/>
      <c r="BT2" s="1105"/>
      <c r="BU2" s="1105"/>
      <c r="BV2" s="1105"/>
      <c r="BW2" s="1105"/>
      <c r="BX2" s="1105"/>
      <c r="BY2" s="1105"/>
      <c r="BZ2" s="1105"/>
      <c r="CA2" s="1105"/>
      <c r="CB2" s="1105"/>
      <c r="CC2" s="1105"/>
      <c r="CD2" s="1105"/>
      <c r="CE2" s="1105"/>
      <c r="CF2" s="1105"/>
      <c r="CG2" s="1105"/>
      <c r="CH2" s="1105"/>
      <c r="CI2" s="1105"/>
      <c r="CJ2" s="1105"/>
      <c r="CK2" s="1105"/>
      <c r="CL2" s="1105"/>
      <c r="CM2" s="1105"/>
      <c r="CN2" s="1105"/>
      <c r="CO2" s="1105"/>
      <c r="CP2" s="1105"/>
      <c r="CQ2" s="1105"/>
      <c r="CR2" s="1105"/>
      <c r="CS2" s="1105"/>
      <c r="CT2" s="1105"/>
      <c r="CU2" s="1105"/>
      <c r="CV2" s="1105"/>
      <c r="CW2" s="1105"/>
      <c r="CX2" s="1105"/>
      <c r="CY2" s="1105"/>
      <c r="CZ2" s="1105"/>
      <c r="DA2" s="1105"/>
      <c r="DB2" s="1105"/>
      <c r="DC2" s="1105"/>
      <c r="DD2" s="1105"/>
      <c r="DE2" s="1105"/>
      <c r="DF2" s="1105"/>
      <c r="DG2" s="1105"/>
      <c r="DH2" s="1105"/>
      <c r="DI2" s="1105"/>
      <c r="DJ2" s="1105"/>
      <c r="DK2" s="1105"/>
      <c r="DL2" s="1105"/>
      <c r="DM2" s="1105"/>
      <c r="DN2" s="1105"/>
      <c r="DO2" s="1105"/>
      <c r="DP2" s="1105"/>
      <c r="DQ2" s="1105"/>
      <c r="DR2" s="1105"/>
      <c r="DS2" s="1105"/>
      <c r="DT2" s="1105"/>
      <c r="DU2" s="1105"/>
      <c r="DV2" s="1105"/>
      <c r="DW2" s="1105"/>
      <c r="DX2" s="1105"/>
      <c r="DY2" s="1105"/>
      <c r="DZ2" s="1105"/>
      <c r="EA2" s="1105"/>
      <c r="EB2" s="1105"/>
      <c r="EC2" s="1105"/>
      <c r="ED2" s="1105"/>
      <c r="EE2" s="1105"/>
      <c r="EF2" s="1105"/>
      <c r="EG2" s="1105"/>
      <c r="EH2" s="1105"/>
      <c r="EI2" s="1105"/>
      <c r="EJ2" s="1105"/>
      <c r="EK2" s="1105"/>
      <c r="EL2" s="1105"/>
      <c r="EM2" s="1105"/>
      <c r="EN2" s="1105"/>
      <c r="EO2" s="1105"/>
      <c r="EP2" s="1105"/>
      <c r="EQ2" s="1106"/>
    </row>
    <row r="3" spans="1:149" ht="16.5" customHeight="1">
      <c r="A3" s="1101" t="s">
        <v>899</v>
      </c>
      <c r="B3" s="1102"/>
      <c r="C3" s="1102"/>
      <c r="D3" s="1102"/>
      <c r="E3" s="1102"/>
      <c r="F3" s="1102"/>
      <c r="G3" s="1102"/>
      <c r="H3" s="1102"/>
      <c r="I3" s="1102"/>
      <c r="J3" s="1102"/>
      <c r="K3" s="1102"/>
      <c r="L3" s="1102"/>
      <c r="M3" s="1102"/>
      <c r="N3" s="1102"/>
      <c r="O3" s="1102"/>
      <c r="P3" s="1102"/>
      <c r="Q3" s="1102"/>
      <c r="R3" s="1102"/>
      <c r="S3" s="1102"/>
      <c r="T3" s="1102"/>
      <c r="U3" s="1102"/>
      <c r="V3" s="1102"/>
      <c r="W3" s="1102"/>
      <c r="X3" s="1102"/>
      <c r="Y3" s="1102"/>
      <c r="Z3" s="1102"/>
      <c r="AA3" s="1102"/>
      <c r="AB3" s="1102"/>
      <c r="AC3" s="1102"/>
      <c r="AD3" s="1102"/>
      <c r="AE3" s="1102"/>
      <c r="AF3" s="1102"/>
      <c r="AG3" s="1102"/>
      <c r="AH3" s="1102"/>
      <c r="AI3" s="1102"/>
      <c r="AJ3" s="1102"/>
      <c r="AK3" s="1102"/>
      <c r="AL3" s="1102"/>
      <c r="AM3" s="1102"/>
      <c r="AN3" s="1102"/>
      <c r="AO3" s="1102"/>
      <c r="AP3" s="1102"/>
      <c r="AQ3" s="1102"/>
      <c r="AR3" s="1102"/>
      <c r="AS3" s="1102"/>
      <c r="AT3" s="1102"/>
      <c r="AU3" s="1102"/>
      <c r="AV3" s="1102"/>
      <c r="AW3" s="1102"/>
      <c r="AX3" s="1102"/>
      <c r="AY3" s="1102"/>
      <c r="AZ3" s="1102"/>
      <c r="BA3" s="1102"/>
      <c r="BB3" s="1102"/>
      <c r="BC3" s="1102"/>
      <c r="BD3" s="1102"/>
      <c r="BE3" s="1102"/>
      <c r="BF3" s="1102"/>
      <c r="BG3" s="1102"/>
      <c r="BH3" s="1102"/>
      <c r="BI3" s="1102"/>
      <c r="BJ3" s="1102"/>
      <c r="BK3" s="1102"/>
      <c r="BL3" s="1102"/>
      <c r="BM3" s="1102"/>
      <c r="BN3" s="1102"/>
      <c r="BO3" s="1102"/>
      <c r="BP3" s="1102"/>
      <c r="BQ3" s="1102"/>
      <c r="BR3" s="1102"/>
      <c r="BS3" s="1102"/>
      <c r="BT3" s="1102"/>
      <c r="BU3" s="1102"/>
      <c r="BV3" s="1102"/>
      <c r="BW3" s="1102"/>
      <c r="BX3" s="1102"/>
      <c r="BY3" s="1102"/>
      <c r="BZ3" s="1102"/>
      <c r="CA3" s="1102"/>
      <c r="CB3" s="1102"/>
      <c r="CC3" s="1102"/>
      <c r="CD3" s="1102"/>
      <c r="CE3" s="1102"/>
      <c r="CF3" s="1102"/>
      <c r="CG3" s="1102"/>
      <c r="CH3" s="1102"/>
      <c r="CI3" s="1102"/>
      <c r="CJ3" s="1102"/>
      <c r="CK3" s="1102"/>
      <c r="CL3" s="1102"/>
      <c r="CM3" s="1102"/>
      <c r="CN3" s="1102"/>
      <c r="CO3" s="1102"/>
      <c r="CP3" s="1102"/>
      <c r="CQ3" s="1102"/>
      <c r="CR3" s="1102"/>
      <c r="CS3" s="1102"/>
      <c r="CT3" s="1102"/>
      <c r="CU3" s="1102"/>
      <c r="CV3" s="1102"/>
      <c r="CW3" s="1102"/>
      <c r="CX3" s="1102"/>
      <c r="CY3" s="1102"/>
      <c r="CZ3" s="1102"/>
      <c r="DA3" s="1102"/>
      <c r="DB3" s="1102"/>
      <c r="DC3" s="1102"/>
      <c r="DD3" s="1102"/>
      <c r="DE3" s="1102"/>
      <c r="DF3" s="1102"/>
      <c r="DG3" s="1102"/>
      <c r="DH3" s="1102"/>
      <c r="DI3" s="1102"/>
      <c r="DJ3" s="1102"/>
      <c r="DK3" s="1102"/>
      <c r="DL3" s="1102"/>
      <c r="DM3" s="1102"/>
      <c r="DN3" s="1102"/>
      <c r="DO3" s="1102"/>
      <c r="DP3" s="1102"/>
      <c r="DQ3" s="1102"/>
      <c r="DR3" s="1102"/>
      <c r="DS3" s="1102"/>
      <c r="DT3" s="1102"/>
      <c r="DU3" s="1102"/>
      <c r="DV3" s="1102"/>
      <c r="DW3" s="1102"/>
      <c r="DX3" s="1102"/>
      <c r="DY3" s="1102"/>
      <c r="DZ3" s="1102"/>
      <c r="EA3" s="1102"/>
      <c r="EB3" s="1102"/>
      <c r="EC3" s="1102"/>
      <c r="ED3" s="1102"/>
      <c r="EE3" s="1102"/>
      <c r="EF3" s="1102"/>
      <c r="EG3" s="1102"/>
      <c r="EH3" s="1102"/>
      <c r="EI3" s="1102"/>
      <c r="EJ3" s="1102"/>
      <c r="EK3" s="1102"/>
      <c r="EL3" s="1102"/>
      <c r="EM3" s="1102"/>
      <c r="EN3" s="1102"/>
      <c r="EO3" s="1102"/>
      <c r="EP3" s="1102"/>
      <c r="EQ3" s="1103"/>
    </row>
    <row r="4" spans="1:149" ht="16.5" customHeight="1">
      <c r="A4" s="1101" t="s">
        <v>900</v>
      </c>
      <c r="B4" s="1102"/>
      <c r="C4" s="1102"/>
      <c r="D4" s="1102"/>
      <c r="E4" s="1102"/>
      <c r="F4" s="1102"/>
      <c r="G4" s="1102"/>
      <c r="H4" s="1102"/>
      <c r="I4" s="1102"/>
      <c r="J4" s="1102"/>
      <c r="K4" s="1102"/>
      <c r="L4" s="1102"/>
      <c r="M4" s="1102"/>
      <c r="N4" s="1102"/>
      <c r="O4" s="1102"/>
      <c r="P4" s="1102"/>
      <c r="Q4" s="1102"/>
      <c r="R4" s="1102"/>
      <c r="S4" s="1102"/>
      <c r="T4" s="1102"/>
      <c r="U4" s="1102"/>
      <c r="V4" s="1102"/>
      <c r="W4" s="1102"/>
      <c r="X4" s="1102"/>
      <c r="Y4" s="1102"/>
      <c r="Z4" s="1102"/>
      <c r="AA4" s="1102"/>
      <c r="AB4" s="1102"/>
      <c r="AC4" s="1102"/>
      <c r="AD4" s="1102"/>
      <c r="AE4" s="1102"/>
      <c r="AF4" s="1102"/>
      <c r="AG4" s="1102"/>
      <c r="AH4" s="1102"/>
      <c r="AI4" s="1102"/>
      <c r="AJ4" s="1102"/>
      <c r="AK4" s="1102"/>
      <c r="AL4" s="1102"/>
      <c r="AM4" s="1102"/>
      <c r="AN4" s="1102"/>
      <c r="AO4" s="1102"/>
      <c r="AP4" s="1102"/>
      <c r="AQ4" s="1102"/>
      <c r="AR4" s="1102"/>
      <c r="AS4" s="1102"/>
      <c r="AT4" s="1102"/>
      <c r="AU4" s="1102"/>
      <c r="AV4" s="1102"/>
      <c r="AW4" s="1102"/>
      <c r="AX4" s="1102"/>
      <c r="AY4" s="1102"/>
      <c r="AZ4" s="1102"/>
      <c r="BA4" s="1102"/>
      <c r="BB4" s="1102"/>
      <c r="BC4" s="1102"/>
      <c r="BD4" s="1102"/>
      <c r="BE4" s="1102"/>
      <c r="BF4" s="1102"/>
      <c r="BG4" s="1102"/>
      <c r="BH4" s="1102"/>
      <c r="BI4" s="1102"/>
      <c r="BJ4" s="1102"/>
      <c r="BK4" s="1102"/>
      <c r="BL4" s="1102"/>
      <c r="BM4" s="1102"/>
      <c r="BN4" s="1102"/>
      <c r="BO4" s="1102"/>
      <c r="BP4" s="1102"/>
      <c r="BQ4" s="1102"/>
      <c r="BR4" s="1102"/>
      <c r="BS4" s="1102"/>
      <c r="BT4" s="1102"/>
      <c r="BU4" s="1102"/>
      <c r="BV4" s="1102"/>
      <c r="BW4" s="1102"/>
      <c r="BX4" s="1102"/>
      <c r="BY4" s="1102"/>
      <c r="BZ4" s="1102"/>
      <c r="CA4" s="1102"/>
      <c r="CB4" s="1102"/>
      <c r="CC4" s="1102"/>
      <c r="CD4" s="1102"/>
      <c r="CE4" s="1102"/>
      <c r="CF4" s="1102"/>
      <c r="CG4" s="1102"/>
      <c r="CH4" s="1102"/>
      <c r="CI4" s="1102"/>
      <c r="CJ4" s="1102"/>
      <c r="CK4" s="1102"/>
      <c r="CL4" s="1102"/>
      <c r="CM4" s="1102"/>
      <c r="CN4" s="1102"/>
      <c r="CO4" s="1102"/>
      <c r="CP4" s="1102"/>
      <c r="CQ4" s="1102"/>
      <c r="CR4" s="1102"/>
      <c r="CS4" s="1102"/>
      <c r="CT4" s="1102"/>
      <c r="CU4" s="1102"/>
      <c r="CV4" s="1102"/>
      <c r="CW4" s="1102"/>
      <c r="CX4" s="1102"/>
      <c r="CY4" s="1102"/>
      <c r="CZ4" s="1102"/>
      <c r="DA4" s="1102"/>
      <c r="DB4" s="1102"/>
      <c r="DC4" s="1102"/>
      <c r="DD4" s="1102"/>
      <c r="DE4" s="1102"/>
      <c r="DF4" s="1102"/>
      <c r="DG4" s="1102"/>
      <c r="DH4" s="1102"/>
      <c r="DI4" s="1102"/>
      <c r="DJ4" s="1102"/>
      <c r="DK4" s="1102"/>
      <c r="DL4" s="1102"/>
      <c r="DM4" s="1102"/>
      <c r="DN4" s="1102"/>
      <c r="DO4" s="1102"/>
      <c r="DP4" s="1102"/>
      <c r="DQ4" s="1102"/>
      <c r="DR4" s="1102"/>
      <c r="DS4" s="1102"/>
      <c r="DT4" s="1102"/>
      <c r="DU4" s="1102"/>
      <c r="DV4" s="1102"/>
      <c r="DW4" s="1102"/>
      <c r="DX4" s="1102"/>
      <c r="DY4" s="1102"/>
      <c r="DZ4" s="1102"/>
      <c r="EA4" s="1102"/>
      <c r="EB4" s="1102"/>
      <c r="EC4" s="1102"/>
      <c r="ED4" s="1102"/>
      <c r="EE4" s="1102"/>
      <c r="EF4" s="1102"/>
      <c r="EG4" s="1102"/>
      <c r="EH4" s="1102"/>
      <c r="EI4" s="1102"/>
      <c r="EJ4" s="1102"/>
      <c r="EK4" s="1102"/>
      <c r="EL4" s="1102"/>
      <c r="EM4" s="1102"/>
      <c r="EN4" s="1102"/>
      <c r="EO4" s="1102"/>
      <c r="EP4" s="1102"/>
      <c r="EQ4" s="1103"/>
    </row>
    <row r="5" spans="1:149" ht="27" customHeight="1">
      <c r="A5" s="1079" t="s">
        <v>45</v>
      </c>
      <c r="B5" s="1080"/>
      <c r="C5" s="1080"/>
      <c r="D5" s="1080"/>
      <c r="E5" s="1080"/>
      <c r="F5" s="1080"/>
      <c r="G5" s="1080"/>
      <c r="H5" s="1080"/>
      <c r="I5" s="1080"/>
      <c r="J5" s="1080"/>
      <c r="K5" s="1080"/>
      <c r="L5" s="1080"/>
      <c r="M5" s="1080"/>
      <c r="N5" s="1080"/>
      <c r="O5" s="1080"/>
      <c r="P5" s="1080"/>
      <c r="Q5" s="1080"/>
      <c r="R5" s="1080"/>
      <c r="S5" s="1080"/>
      <c r="T5" s="1080"/>
      <c r="U5" s="1080"/>
      <c r="V5" s="1080"/>
      <c r="W5" s="1080"/>
      <c r="X5" s="1080"/>
      <c r="Y5" s="1080"/>
      <c r="Z5" s="1080"/>
      <c r="AA5" s="1080"/>
      <c r="AB5" s="1080"/>
      <c r="AC5" s="1080"/>
      <c r="AD5" s="1080"/>
      <c r="AE5" s="1080"/>
      <c r="AF5" s="1080"/>
      <c r="AG5" s="1080"/>
      <c r="AH5" s="1080"/>
      <c r="AI5" s="1080"/>
      <c r="AJ5" s="1080"/>
      <c r="AK5" s="1080"/>
      <c r="AL5" s="1080"/>
      <c r="AM5" s="1080"/>
      <c r="AN5" s="1080"/>
      <c r="AO5" s="1080"/>
      <c r="AP5" s="1080"/>
      <c r="AQ5" s="1080"/>
      <c r="AR5" s="1080"/>
      <c r="AS5" s="1080"/>
      <c r="AT5" s="1080"/>
      <c r="AU5" s="1080"/>
      <c r="AV5" s="1080"/>
      <c r="AW5" s="1080"/>
      <c r="AX5" s="1080"/>
      <c r="AY5" s="1080"/>
      <c r="AZ5" s="1080"/>
      <c r="BA5" s="1080"/>
      <c r="BB5" s="1080"/>
      <c r="BC5" s="1080"/>
      <c r="BD5" s="1080"/>
      <c r="BE5" s="1080"/>
      <c r="BF5" s="1080"/>
      <c r="BG5" s="1080"/>
      <c r="BH5" s="1080"/>
      <c r="BI5" s="1080"/>
      <c r="BJ5" s="1080"/>
      <c r="BK5" s="1080"/>
      <c r="BL5" s="1080"/>
      <c r="BM5" s="1080"/>
      <c r="BN5" s="1080"/>
      <c r="BO5" s="1080"/>
      <c r="BP5" s="1080"/>
      <c r="BQ5" s="1080"/>
      <c r="BR5" s="1080"/>
      <c r="BS5" s="1080"/>
      <c r="BT5" s="1080"/>
      <c r="BU5" s="1080"/>
      <c r="BV5" s="1080"/>
      <c r="BW5" s="1080"/>
      <c r="BX5" s="1080"/>
      <c r="BY5" s="1080"/>
      <c r="BZ5" s="1080"/>
      <c r="CA5" s="1080"/>
      <c r="CB5" s="1080"/>
      <c r="CC5" s="1080"/>
      <c r="CD5" s="1080"/>
      <c r="CE5" s="1080"/>
      <c r="CF5" s="1080"/>
      <c r="CG5" s="1080"/>
      <c r="CH5" s="1080"/>
      <c r="CI5" s="1080"/>
      <c r="CJ5" s="1080"/>
      <c r="CK5" s="1080"/>
      <c r="CL5" s="1080"/>
      <c r="CM5" s="1080"/>
      <c r="CN5" s="1080"/>
      <c r="CO5" s="1080"/>
      <c r="CP5" s="1080"/>
      <c r="CQ5" s="1080"/>
      <c r="CR5" s="1080"/>
      <c r="CS5" s="1080"/>
      <c r="CT5" s="1080"/>
      <c r="CU5" s="1080"/>
      <c r="CV5" s="1080"/>
      <c r="CW5" s="1080"/>
      <c r="CX5" s="1080"/>
      <c r="CY5" s="1080"/>
      <c r="CZ5" s="1080"/>
      <c r="DA5" s="1080"/>
      <c r="DB5" s="1080"/>
      <c r="DC5" s="1080"/>
      <c r="DD5" s="1080"/>
      <c r="DE5" s="1080"/>
      <c r="DF5" s="1080"/>
      <c r="DG5" s="1080"/>
      <c r="DH5" s="1080"/>
      <c r="DI5" s="1080"/>
      <c r="DJ5" s="1080"/>
      <c r="DK5" s="1080"/>
      <c r="DL5" s="1080"/>
      <c r="DM5" s="1080"/>
      <c r="DN5" s="1080"/>
      <c r="DO5" s="1080"/>
      <c r="DP5" s="1080"/>
      <c r="DQ5" s="1080"/>
      <c r="DR5" s="1080"/>
      <c r="DS5" s="1080"/>
      <c r="DT5" s="1080"/>
      <c r="DU5" s="1080"/>
      <c r="DV5" s="1080"/>
      <c r="DW5" s="1080"/>
      <c r="DX5" s="1080"/>
      <c r="DY5" s="1080"/>
      <c r="DZ5" s="1080"/>
      <c r="EA5" s="1080"/>
      <c r="EB5" s="1080"/>
      <c r="EC5" s="1080"/>
      <c r="ED5" s="1080"/>
      <c r="EE5" s="1080"/>
      <c r="EF5" s="1080"/>
      <c r="EG5" s="1080"/>
      <c r="EH5" s="1080"/>
      <c r="EI5" s="1080"/>
      <c r="EJ5" s="1080"/>
      <c r="EK5" s="1080"/>
      <c r="EL5" s="1080"/>
      <c r="EM5" s="1080"/>
      <c r="EN5" s="1080"/>
      <c r="EO5" s="1080"/>
      <c r="EP5" s="1080"/>
      <c r="EQ5" s="1081"/>
    </row>
    <row r="6" spans="1:149" ht="19.5" customHeight="1">
      <c r="A6" s="1082" t="s">
        <v>18</v>
      </c>
      <c r="B6" s="89"/>
      <c r="C6" s="1084" t="s">
        <v>46</v>
      </c>
      <c r="D6" s="1057" t="s">
        <v>47</v>
      </c>
      <c r="E6" s="1051"/>
      <c r="F6" s="1051"/>
      <c r="G6" s="1051"/>
      <c r="H6" s="1051"/>
      <c r="I6" s="1051"/>
      <c r="J6" s="1051"/>
      <c r="K6" s="1051"/>
      <c r="L6" s="1051"/>
      <c r="M6" s="1051"/>
      <c r="N6" s="1051"/>
      <c r="O6" s="1051"/>
      <c r="P6" s="1051"/>
      <c r="Q6" s="1051"/>
      <c r="R6" s="1051"/>
      <c r="S6" s="1051"/>
      <c r="T6" s="1051"/>
      <c r="U6" s="1051"/>
      <c r="V6" s="1051"/>
      <c r="W6" s="1051"/>
      <c r="X6" s="1051"/>
      <c r="Y6" s="1051"/>
      <c r="Z6" s="1051"/>
      <c r="AA6" s="1051"/>
      <c r="AB6" s="1051"/>
      <c r="AC6" s="1051"/>
      <c r="AD6" s="1051"/>
      <c r="AE6" s="1051"/>
      <c r="AF6" s="1051"/>
      <c r="AG6" s="1051"/>
      <c r="AH6" s="1051"/>
      <c r="AI6" s="1051"/>
      <c r="AJ6" s="1051"/>
      <c r="AK6" s="1051"/>
      <c r="AL6" s="1051"/>
      <c r="AM6" s="1051"/>
      <c r="AN6" s="1051"/>
      <c r="AO6" s="1051"/>
      <c r="AP6" s="1051"/>
      <c r="AQ6" s="1051"/>
      <c r="AR6" s="1051"/>
      <c r="AS6" s="1051"/>
      <c r="AT6" s="1051"/>
      <c r="AU6" s="1051"/>
      <c r="AV6" s="1051"/>
      <c r="AW6" s="1051"/>
      <c r="AX6" s="1051"/>
      <c r="AY6" s="1051"/>
      <c r="AZ6" s="1051"/>
      <c r="BA6" s="1051"/>
      <c r="BB6" s="1051"/>
      <c r="BC6" s="1051"/>
      <c r="BD6" s="1051"/>
      <c r="BE6" s="1051"/>
      <c r="BF6" s="1051"/>
      <c r="BG6" s="1051"/>
      <c r="BH6" s="1051"/>
      <c r="BI6" s="1051"/>
      <c r="BJ6" s="1051"/>
      <c r="BK6" s="1051"/>
      <c r="BL6" s="1051"/>
      <c r="BM6" s="1051"/>
      <c r="BN6" s="1051"/>
      <c r="BO6" s="1051"/>
      <c r="BP6" s="1051"/>
      <c r="BQ6" s="1051"/>
      <c r="BR6" s="1051"/>
      <c r="BS6" s="1051"/>
      <c r="BT6" s="1051"/>
      <c r="BU6" s="1051"/>
      <c r="BV6" s="1051"/>
      <c r="BW6" s="1051"/>
      <c r="BX6" s="1051"/>
      <c r="BY6" s="1051"/>
      <c r="BZ6" s="1051"/>
      <c r="CA6" s="1051"/>
      <c r="CB6" s="1051"/>
      <c r="CC6" s="1051"/>
      <c r="CD6" s="1051"/>
      <c r="CE6" s="1051"/>
      <c r="CF6" s="1051"/>
      <c r="CG6" s="1051"/>
      <c r="CH6" s="1051"/>
      <c r="CI6" s="1051"/>
      <c r="CJ6" s="1051"/>
      <c r="CK6" s="1051"/>
      <c r="CL6" s="1051"/>
      <c r="CM6" s="1051"/>
      <c r="CN6" s="1051"/>
      <c r="CO6" s="1051"/>
      <c r="CP6" s="1051"/>
      <c r="CQ6" s="1051"/>
      <c r="CR6" s="1051"/>
      <c r="CS6" s="1051"/>
      <c r="CT6" s="1051"/>
      <c r="CU6" s="1051"/>
      <c r="CV6" s="1051"/>
      <c r="CW6" s="1051"/>
      <c r="CX6" s="1051"/>
      <c r="CY6" s="1051"/>
      <c r="CZ6" s="1051"/>
      <c r="DA6" s="1051"/>
      <c r="DB6" s="1051"/>
      <c r="DC6" s="1051"/>
      <c r="DD6" s="1051"/>
      <c r="DE6" s="1051"/>
      <c r="DF6" s="1051"/>
      <c r="DG6" s="1051"/>
      <c r="DH6" s="1051"/>
      <c r="DI6" s="1051"/>
      <c r="DJ6" s="1051"/>
      <c r="DK6" s="1051"/>
      <c r="DL6" s="1051"/>
      <c r="DM6" s="1051"/>
      <c r="DN6" s="1051"/>
      <c r="DO6" s="1051"/>
      <c r="DP6" s="1051"/>
      <c r="DQ6" s="1051"/>
      <c r="DR6" s="1051"/>
      <c r="DS6" s="1051"/>
      <c r="DT6" s="1051"/>
      <c r="DU6" s="1051"/>
      <c r="DV6" s="1051"/>
      <c r="DW6" s="1051"/>
      <c r="DX6" s="1051"/>
      <c r="DY6" s="1051"/>
      <c r="DZ6" s="1051"/>
      <c r="EA6" s="1051"/>
      <c r="EB6" s="1051"/>
      <c r="EC6" s="1051"/>
      <c r="ED6" s="1051"/>
      <c r="EE6" s="1051"/>
      <c r="EF6" s="1051"/>
      <c r="EG6" s="1051"/>
      <c r="EH6" s="1051"/>
      <c r="EI6" s="1051"/>
      <c r="EJ6" s="1051"/>
      <c r="EK6" s="1051"/>
      <c r="EL6" s="1051"/>
      <c r="EM6" s="1051"/>
      <c r="EN6" s="1051"/>
      <c r="EO6" s="1051"/>
      <c r="EP6" s="1051"/>
      <c r="EQ6" s="1087"/>
    </row>
    <row r="7" spans="1:149" ht="17.25" customHeight="1">
      <c r="A7" s="1082"/>
      <c r="B7" s="89" t="s">
        <v>48</v>
      </c>
      <c r="C7" s="1085"/>
      <c r="D7" s="1056">
        <v>30</v>
      </c>
      <c r="E7" s="1049"/>
      <c r="F7" s="1049"/>
      <c r="G7" s="1049"/>
      <c r="H7" s="1049"/>
      <c r="I7" s="1050"/>
      <c r="J7" s="1056">
        <v>60</v>
      </c>
      <c r="K7" s="1049"/>
      <c r="L7" s="1049"/>
      <c r="M7" s="1049"/>
      <c r="N7" s="1049"/>
      <c r="O7" s="1050"/>
      <c r="P7" s="1056">
        <v>90</v>
      </c>
      <c r="Q7" s="1049"/>
      <c r="R7" s="1049"/>
      <c r="S7" s="1049"/>
      <c r="T7" s="1049"/>
      <c r="U7" s="1050"/>
      <c r="V7" s="1056">
        <v>120</v>
      </c>
      <c r="W7" s="1049"/>
      <c r="X7" s="1049"/>
      <c r="Y7" s="1049"/>
      <c r="Z7" s="1049"/>
      <c r="AA7" s="1050"/>
      <c r="AB7" s="1056">
        <v>150</v>
      </c>
      <c r="AC7" s="1049"/>
      <c r="AD7" s="1049"/>
      <c r="AE7" s="1049"/>
      <c r="AF7" s="1049"/>
      <c r="AG7" s="1050"/>
      <c r="AH7" s="1056">
        <v>180</v>
      </c>
      <c r="AI7" s="1049"/>
      <c r="AJ7" s="1049"/>
      <c r="AK7" s="1049"/>
      <c r="AL7" s="1049"/>
      <c r="AM7" s="1050"/>
      <c r="AN7" s="1056">
        <v>210</v>
      </c>
      <c r="AO7" s="1049"/>
      <c r="AP7" s="1049"/>
      <c r="AQ7" s="1049"/>
      <c r="AR7" s="1049"/>
      <c r="AS7" s="1050"/>
      <c r="AT7" s="1056">
        <v>240</v>
      </c>
      <c r="AU7" s="1049"/>
      <c r="AV7" s="1049"/>
      <c r="AW7" s="1049"/>
      <c r="AX7" s="1049"/>
      <c r="AY7" s="1050"/>
      <c r="AZ7" s="1056">
        <v>270</v>
      </c>
      <c r="BA7" s="1049"/>
      <c r="BB7" s="1049"/>
      <c r="BC7" s="1049"/>
      <c r="BD7" s="1049"/>
      <c r="BE7" s="1050"/>
      <c r="BF7" s="1056">
        <v>300</v>
      </c>
      <c r="BG7" s="1049"/>
      <c r="BH7" s="1049"/>
      <c r="BI7" s="1049"/>
      <c r="BJ7" s="1049"/>
      <c r="BK7" s="1050"/>
      <c r="BL7" s="1056">
        <v>330</v>
      </c>
      <c r="BM7" s="1049"/>
      <c r="BN7" s="1049"/>
      <c r="BO7" s="1049"/>
      <c r="BP7" s="1049"/>
      <c r="BQ7" s="1050"/>
      <c r="BR7" s="1056">
        <v>360</v>
      </c>
      <c r="BS7" s="1049"/>
      <c r="BT7" s="1049"/>
      <c r="BU7" s="1049"/>
      <c r="BV7" s="1049"/>
      <c r="BW7" s="1050"/>
      <c r="BX7" s="1056">
        <v>390</v>
      </c>
      <c r="BY7" s="1049"/>
      <c r="BZ7" s="1049"/>
      <c r="CA7" s="1049"/>
      <c r="CB7" s="1049"/>
      <c r="CC7" s="1050"/>
      <c r="CD7" s="1049">
        <v>420</v>
      </c>
      <c r="CE7" s="1049"/>
      <c r="CF7" s="1049"/>
      <c r="CG7" s="1049"/>
      <c r="CH7" s="1049"/>
      <c r="CI7" s="1050"/>
      <c r="CJ7" s="1056">
        <v>450</v>
      </c>
      <c r="CK7" s="1049"/>
      <c r="CL7" s="1049"/>
      <c r="CM7" s="1049"/>
      <c r="CN7" s="1049"/>
      <c r="CO7" s="1050"/>
      <c r="CP7" s="1056">
        <v>480</v>
      </c>
      <c r="CQ7" s="1049"/>
      <c r="CR7" s="1049"/>
      <c r="CS7" s="1049"/>
      <c r="CT7" s="1049"/>
      <c r="CU7" s="1050"/>
      <c r="CV7" s="1056">
        <v>510</v>
      </c>
      <c r="CW7" s="1049"/>
      <c r="CX7" s="1049"/>
      <c r="CY7" s="1049"/>
      <c r="CZ7" s="1049"/>
      <c r="DA7" s="1050"/>
      <c r="DB7" s="1056">
        <v>540</v>
      </c>
      <c r="DC7" s="1049"/>
      <c r="DD7" s="1049"/>
      <c r="DE7" s="1049"/>
      <c r="DF7" s="1049"/>
      <c r="DG7" s="1050"/>
      <c r="DH7" s="1049">
        <v>570</v>
      </c>
      <c r="DI7" s="1049"/>
      <c r="DJ7" s="1049"/>
      <c r="DK7" s="1049"/>
      <c r="DL7" s="1049"/>
      <c r="DM7" s="1050"/>
      <c r="DN7" s="1049">
        <v>600</v>
      </c>
      <c r="DO7" s="1049"/>
      <c r="DP7" s="1049"/>
      <c r="DQ7" s="1049"/>
      <c r="DR7" s="1049"/>
      <c r="DS7" s="1050"/>
      <c r="DT7" s="1056">
        <v>630</v>
      </c>
      <c r="DU7" s="1049"/>
      <c r="DV7" s="1049"/>
      <c r="DW7" s="1049"/>
      <c r="DX7" s="1049"/>
      <c r="DY7" s="1050"/>
      <c r="DZ7" s="1056">
        <v>660</v>
      </c>
      <c r="EA7" s="1049"/>
      <c r="EB7" s="1049"/>
      <c r="EC7" s="1049"/>
      <c r="ED7" s="1049"/>
      <c r="EE7" s="1050"/>
      <c r="EF7" s="1056">
        <v>690</v>
      </c>
      <c r="EG7" s="1049"/>
      <c r="EH7" s="1049"/>
      <c r="EI7" s="1049"/>
      <c r="EJ7" s="1049"/>
      <c r="EK7" s="1050"/>
      <c r="EL7" s="1056">
        <v>720</v>
      </c>
      <c r="EM7" s="1049"/>
      <c r="EN7" s="1049"/>
      <c r="EO7" s="1049"/>
      <c r="EP7" s="1049"/>
      <c r="EQ7" s="1088"/>
    </row>
    <row r="8" spans="1:149" ht="17.25" customHeight="1">
      <c r="A8" s="1083"/>
      <c r="B8" s="117"/>
      <c r="C8" s="1086"/>
      <c r="D8" s="1057"/>
      <c r="E8" s="1051"/>
      <c r="F8" s="1051"/>
      <c r="G8" s="1051"/>
      <c r="H8" s="1051"/>
      <c r="I8" s="1052"/>
      <c r="J8" s="1057"/>
      <c r="K8" s="1051"/>
      <c r="L8" s="1051"/>
      <c r="M8" s="1051"/>
      <c r="N8" s="1051"/>
      <c r="O8" s="1052"/>
      <c r="P8" s="1057"/>
      <c r="Q8" s="1051"/>
      <c r="R8" s="1051"/>
      <c r="S8" s="1051"/>
      <c r="T8" s="1051"/>
      <c r="U8" s="1052"/>
      <c r="V8" s="1057"/>
      <c r="W8" s="1051"/>
      <c r="X8" s="1051"/>
      <c r="Y8" s="1051"/>
      <c r="Z8" s="1051"/>
      <c r="AA8" s="1052"/>
      <c r="AB8" s="1057"/>
      <c r="AC8" s="1051"/>
      <c r="AD8" s="1051"/>
      <c r="AE8" s="1051"/>
      <c r="AF8" s="1051"/>
      <c r="AG8" s="1052"/>
      <c r="AH8" s="1057"/>
      <c r="AI8" s="1051"/>
      <c r="AJ8" s="1051"/>
      <c r="AK8" s="1051"/>
      <c r="AL8" s="1051"/>
      <c r="AM8" s="1052"/>
      <c r="AN8" s="1057"/>
      <c r="AO8" s="1051"/>
      <c r="AP8" s="1051"/>
      <c r="AQ8" s="1051"/>
      <c r="AR8" s="1051"/>
      <c r="AS8" s="1052"/>
      <c r="AT8" s="1057"/>
      <c r="AU8" s="1051"/>
      <c r="AV8" s="1051"/>
      <c r="AW8" s="1051"/>
      <c r="AX8" s="1051"/>
      <c r="AY8" s="1052"/>
      <c r="AZ8" s="1057"/>
      <c r="BA8" s="1051"/>
      <c r="BB8" s="1051"/>
      <c r="BC8" s="1051"/>
      <c r="BD8" s="1051"/>
      <c r="BE8" s="1052"/>
      <c r="BF8" s="1057"/>
      <c r="BG8" s="1051"/>
      <c r="BH8" s="1051"/>
      <c r="BI8" s="1051"/>
      <c r="BJ8" s="1051"/>
      <c r="BK8" s="1052"/>
      <c r="BL8" s="1057"/>
      <c r="BM8" s="1051"/>
      <c r="BN8" s="1051"/>
      <c r="BO8" s="1051"/>
      <c r="BP8" s="1051"/>
      <c r="BQ8" s="1052"/>
      <c r="BR8" s="1057"/>
      <c r="BS8" s="1051"/>
      <c r="BT8" s="1051"/>
      <c r="BU8" s="1051"/>
      <c r="BV8" s="1051"/>
      <c r="BW8" s="1052"/>
      <c r="BX8" s="1057"/>
      <c r="BY8" s="1051"/>
      <c r="BZ8" s="1051"/>
      <c r="CA8" s="1051"/>
      <c r="CB8" s="1051"/>
      <c r="CC8" s="1052"/>
      <c r="CD8" s="1051"/>
      <c r="CE8" s="1051"/>
      <c r="CF8" s="1051"/>
      <c r="CG8" s="1051"/>
      <c r="CH8" s="1051"/>
      <c r="CI8" s="1052"/>
      <c r="CJ8" s="1057"/>
      <c r="CK8" s="1051"/>
      <c r="CL8" s="1051"/>
      <c r="CM8" s="1051"/>
      <c r="CN8" s="1051"/>
      <c r="CO8" s="1052"/>
      <c r="CP8" s="1057"/>
      <c r="CQ8" s="1051"/>
      <c r="CR8" s="1051"/>
      <c r="CS8" s="1051"/>
      <c r="CT8" s="1051"/>
      <c r="CU8" s="1052"/>
      <c r="CV8" s="1057"/>
      <c r="CW8" s="1051"/>
      <c r="CX8" s="1051"/>
      <c r="CY8" s="1051"/>
      <c r="CZ8" s="1051"/>
      <c r="DA8" s="1052"/>
      <c r="DB8" s="1057"/>
      <c r="DC8" s="1051"/>
      <c r="DD8" s="1051"/>
      <c r="DE8" s="1051"/>
      <c r="DF8" s="1051"/>
      <c r="DG8" s="1052"/>
      <c r="DH8" s="1051"/>
      <c r="DI8" s="1051"/>
      <c r="DJ8" s="1051"/>
      <c r="DK8" s="1051"/>
      <c r="DL8" s="1051"/>
      <c r="DM8" s="1052"/>
      <c r="DN8" s="1051"/>
      <c r="DO8" s="1051"/>
      <c r="DP8" s="1051"/>
      <c r="DQ8" s="1051"/>
      <c r="DR8" s="1051"/>
      <c r="DS8" s="1052"/>
      <c r="DT8" s="1057"/>
      <c r="DU8" s="1051"/>
      <c r="DV8" s="1051"/>
      <c r="DW8" s="1051"/>
      <c r="DX8" s="1051"/>
      <c r="DY8" s="1052"/>
      <c r="DZ8" s="1057"/>
      <c r="EA8" s="1051"/>
      <c r="EB8" s="1051"/>
      <c r="EC8" s="1051"/>
      <c r="ED8" s="1051"/>
      <c r="EE8" s="1052"/>
      <c r="EF8" s="1057"/>
      <c r="EG8" s="1051"/>
      <c r="EH8" s="1051"/>
      <c r="EI8" s="1051"/>
      <c r="EJ8" s="1051"/>
      <c r="EK8" s="1052"/>
      <c r="EL8" s="1057"/>
      <c r="EM8" s="1051"/>
      <c r="EN8" s="1051"/>
      <c r="EO8" s="1051"/>
      <c r="EP8" s="1051"/>
      <c r="EQ8" s="1087"/>
    </row>
    <row r="9" spans="1:149" ht="19.5" customHeight="1">
      <c r="A9" s="1032" t="s">
        <v>14</v>
      </c>
      <c r="B9" s="1036" t="str">
        <f>RESUMO!B6</f>
        <v xml:space="preserve">ADMINISTRAÇÃO LOCAL DE OBRA </v>
      </c>
      <c r="C9" s="84">
        <f>C11/$EL$84</f>
        <v>6.6217961535061154E-2</v>
      </c>
      <c r="D9" s="1025">
        <f>D11/$C$11</f>
        <v>7.7945033153677783E-3</v>
      </c>
      <c r="E9" s="1026" t="e">
        <f>E11/$B$11</f>
        <v>#REF!</v>
      </c>
      <c r="F9" s="1026" t="e">
        <f>F11/$B$11</f>
        <v>#REF!</v>
      </c>
      <c r="G9" s="1026" t="e">
        <f>G11/$B$11</f>
        <v>#REF!</v>
      </c>
      <c r="H9" s="1026" t="e">
        <f>H11/$B$11</f>
        <v>#REF!</v>
      </c>
      <c r="I9" s="1028" t="e">
        <f>I11/$B$11</f>
        <v>#REF!</v>
      </c>
      <c r="J9" s="1025">
        <f>J11/$C$11</f>
        <v>1.0602677401313234E-2</v>
      </c>
      <c r="K9" s="1026" t="e">
        <f t="shared" ref="K9:O9" si="0">K11/$B$11</f>
        <v>#REF!</v>
      </c>
      <c r="L9" s="1026" t="e">
        <f t="shared" si="0"/>
        <v>#REF!</v>
      </c>
      <c r="M9" s="1026" t="e">
        <f t="shared" si="0"/>
        <v>#REF!</v>
      </c>
      <c r="N9" s="1026" t="e">
        <f t="shared" si="0"/>
        <v>#REF!</v>
      </c>
      <c r="O9" s="1028" t="e">
        <f t="shared" si="0"/>
        <v>#REF!</v>
      </c>
      <c r="P9" s="1025">
        <f>P11/$C$11</f>
        <v>2.1241014742107881E-2</v>
      </c>
      <c r="Q9" s="1026" t="e">
        <f t="shared" ref="Q9:U9" si="1">Q11/$B$11</f>
        <v>#REF!</v>
      </c>
      <c r="R9" s="1026" t="e">
        <f t="shared" si="1"/>
        <v>#REF!</v>
      </c>
      <c r="S9" s="1026" t="e">
        <f t="shared" si="1"/>
        <v>#REF!</v>
      </c>
      <c r="T9" s="1026" t="e">
        <f t="shared" si="1"/>
        <v>#REF!</v>
      </c>
      <c r="U9" s="1028" t="e">
        <f t="shared" si="1"/>
        <v>#REF!</v>
      </c>
      <c r="V9" s="1025">
        <f>V11/$C$11</f>
        <v>6.1096564431743175E-2</v>
      </c>
      <c r="W9" s="1026" t="e">
        <f t="shared" ref="W9:AA9" si="2">W11/$B$11</f>
        <v>#REF!</v>
      </c>
      <c r="X9" s="1026" t="e">
        <f t="shared" si="2"/>
        <v>#REF!</v>
      </c>
      <c r="Y9" s="1026" t="e">
        <f t="shared" si="2"/>
        <v>#REF!</v>
      </c>
      <c r="Z9" s="1026" t="e">
        <f t="shared" si="2"/>
        <v>#REF!</v>
      </c>
      <c r="AA9" s="1028" t="e">
        <f t="shared" si="2"/>
        <v>#REF!</v>
      </c>
      <c r="AB9" s="1025">
        <f>AB11/$C$11</f>
        <v>6.1096564431743175E-2</v>
      </c>
      <c r="AC9" s="1026" t="e">
        <f t="shared" ref="AC9:AG9" si="3">AC11/$B$11</f>
        <v>#REF!</v>
      </c>
      <c r="AD9" s="1026" t="e">
        <f t="shared" si="3"/>
        <v>#REF!</v>
      </c>
      <c r="AE9" s="1026" t="e">
        <f t="shared" si="3"/>
        <v>#REF!</v>
      </c>
      <c r="AF9" s="1026" t="e">
        <f t="shared" si="3"/>
        <v>#REF!</v>
      </c>
      <c r="AG9" s="1028" t="e">
        <f t="shared" si="3"/>
        <v>#REF!</v>
      </c>
      <c r="AH9" s="1025">
        <f>AH11/$C$11</f>
        <v>5.9803229307750859E-2</v>
      </c>
      <c r="AI9" s="1026" t="e">
        <f t="shared" ref="AI9:AM9" si="4">AI11/$B$11</f>
        <v>#REF!</v>
      </c>
      <c r="AJ9" s="1026" t="e">
        <f t="shared" si="4"/>
        <v>#REF!</v>
      </c>
      <c r="AK9" s="1026" t="e">
        <f t="shared" si="4"/>
        <v>#REF!</v>
      </c>
      <c r="AL9" s="1026" t="e">
        <f t="shared" si="4"/>
        <v>#REF!</v>
      </c>
      <c r="AM9" s="1028" t="e">
        <f t="shared" si="4"/>
        <v>#REF!</v>
      </c>
      <c r="AN9" s="1025">
        <f>AN11/$C$11</f>
        <v>6.7095362865637387E-2</v>
      </c>
      <c r="AO9" s="1026" t="e">
        <f t="shared" ref="AO9:AS9" si="5">AO11/$B$11</f>
        <v>#REF!</v>
      </c>
      <c r="AP9" s="1026" t="e">
        <f t="shared" si="5"/>
        <v>#REF!</v>
      </c>
      <c r="AQ9" s="1026" t="e">
        <f t="shared" si="5"/>
        <v>#REF!</v>
      </c>
      <c r="AR9" s="1026" t="e">
        <f t="shared" si="5"/>
        <v>#REF!</v>
      </c>
      <c r="AS9" s="1028" t="e">
        <f t="shared" si="5"/>
        <v>#REF!</v>
      </c>
      <c r="AT9" s="1025">
        <f t="shared" ref="AT9" si="6">AT11/$C$11</f>
        <v>6.5826836330291821E-2</v>
      </c>
      <c r="AU9" s="1026" t="e">
        <f t="shared" ref="AU9:AY9" si="7">AU11/$B$11</f>
        <v>#REF!</v>
      </c>
      <c r="AV9" s="1026" t="e">
        <f t="shared" si="7"/>
        <v>#REF!</v>
      </c>
      <c r="AW9" s="1026" t="e">
        <f t="shared" si="7"/>
        <v>#REF!</v>
      </c>
      <c r="AX9" s="1026" t="e">
        <f t="shared" si="7"/>
        <v>#REF!</v>
      </c>
      <c r="AY9" s="1028" t="e">
        <f t="shared" si="7"/>
        <v>#REF!</v>
      </c>
      <c r="AZ9" s="1025">
        <f t="shared" ref="AZ9" si="8">AZ11/$C$11</f>
        <v>6.5826836330291821E-2</v>
      </c>
      <c r="BA9" s="1026" t="e">
        <f t="shared" ref="BA9:BE9" si="9">BA11/$B$11</f>
        <v>#REF!</v>
      </c>
      <c r="BB9" s="1026" t="e">
        <f t="shared" si="9"/>
        <v>#REF!</v>
      </c>
      <c r="BC9" s="1026" t="e">
        <f t="shared" si="9"/>
        <v>#REF!</v>
      </c>
      <c r="BD9" s="1026" t="e">
        <f t="shared" si="9"/>
        <v>#REF!</v>
      </c>
      <c r="BE9" s="1028" t="e">
        <f t="shared" si="9"/>
        <v>#REF!</v>
      </c>
      <c r="BF9" s="1025">
        <f t="shared" ref="BF9" si="10">BF11/$C$11</f>
        <v>6.5826836330291821E-2</v>
      </c>
      <c r="BG9" s="1026" t="e">
        <f t="shared" ref="BG9:BK9" si="11">BG11/$B$11</f>
        <v>#REF!</v>
      </c>
      <c r="BH9" s="1026" t="e">
        <f t="shared" si="11"/>
        <v>#REF!</v>
      </c>
      <c r="BI9" s="1026" t="e">
        <f t="shared" si="11"/>
        <v>#REF!</v>
      </c>
      <c r="BJ9" s="1026" t="e">
        <f t="shared" si="11"/>
        <v>#REF!</v>
      </c>
      <c r="BK9" s="1028" t="e">
        <f t="shared" si="11"/>
        <v>#REF!</v>
      </c>
      <c r="BL9" s="1025">
        <f t="shared" ref="BL9" si="12">BL11/$C$11</f>
        <v>6.5826836330291821E-2</v>
      </c>
      <c r="BM9" s="1026" t="e">
        <f t="shared" ref="BM9:BQ9" si="13">BM11/$B$11</f>
        <v>#REF!</v>
      </c>
      <c r="BN9" s="1026" t="e">
        <f t="shared" si="13"/>
        <v>#REF!</v>
      </c>
      <c r="BO9" s="1026" t="e">
        <f t="shared" si="13"/>
        <v>#REF!</v>
      </c>
      <c r="BP9" s="1026" t="e">
        <f t="shared" si="13"/>
        <v>#REF!</v>
      </c>
      <c r="BQ9" s="1028" t="e">
        <f t="shared" si="13"/>
        <v>#REF!</v>
      </c>
      <c r="BR9" s="1025">
        <f t="shared" ref="BR9" si="14">BR11/$C$11</f>
        <v>5.8600266208772581E-2</v>
      </c>
      <c r="BS9" s="1026" t="e">
        <f t="shared" ref="BS9:BW9" si="15">BS11/$B$11</f>
        <v>#REF!</v>
      </c>
      <c r="BT9" s="1026" t="e">
        <f t="shared" si="15"/>
        <v>#REF!</v>
      </c>
      <c r="BU9" s="1026" t="e">
        <f t="shared" si="15"/>
        <v>#REF!</v>
      </c>
      <c r="BV9" s="1026" t="e">
        <f t="shared" si="15"/>
        <v>#REF!</v>
      </c>
      <c r="BW9" s="1028" t="e">
        <f t="shared" si="15"/>
        <v>#REF!</v>
      </c>
      <c r="BX9" s="1025">
        <f t="shared" ref="BX9" si="16">BX11/$C$11</f>
        <v>5.8355245773280814E-2</v>
      </c>
      <c r="BY9" s="1026" t="e">
        <f t="shared" ref="BY9:CC9" si="17">BY11/$B$11</f>
        <v>#REF!</v>
      </c>
      <c r="BZ9" s="1026" t="e">
        <f t="shared" si="17"/>
        <v>#REF!</v>
      </c>
      <c r="CA9" s="1026" t="e">
        <f t="shared" si="17"/>
        <v>#REF!</v>
      </c>
      <c r="CB9" s="1026" t="e">
        <f t="shared" si="17"/>
        <v>#REF!</v>
      </c>
      <c r="CC9" s="1028" t="e">
        <f t="shared" si="17"/>
        <v>#REF!</v>
      </c>
      <c r="CD9" s="1025">
        <f t="shared" ref="CD9" si="18">CD11/$C$11</f>
        <v>5.8355245773280814E-2</v>
      </c>
      <c r="CE9" s="1026" t="e">
        <f t="shared" ref="CE9:CI9" si="19">CE11/$B$11</f>
        <v>#REF!</v>
      </c>
      <c r="CF9" s="1026" t="e">
        <f t="shared" si="19"/>
        <v>#REF!</v>
      </c>
      <c r="CG9" s="1026" t="e">
        <f t="shared" si="19"/>
        <v>#REF!</v>
      </c>
      <c r="CH9" s="1026" t="e">
        <f t="shared" si="19"/>
        <v>#REF!</v>
      </c>
      <c r="CI9" s="1028" t="e">
        <f t="shared" si="19"/>
        <v>#REF!</v>
      </c>
      <c r="CJ9" s="1025">
        <f t="shared" ref="CJ9" si="20">CJ11/$C$11</f>
        <v>5.2720996445062798E-2</v>
      </c>
      <c r="CK9" s="1026" t="e">
        <f t="shared" ref="CK9:CO9" si="21">CK11/$B$11</f>
        <v>#REF!</v>
      </c>
      <c r="CL9" s="1026" t="e">
        <f t="shared" si="21"/>
        <v>#REF!</v>
      </c>
      <c r="CM9" s="1026" t="e">
        <f t="shared" si="21"/>
        <v>#REF!</v>
      </c>
      <c r="CN9" s="1026" t="e">
        <f t="shared" si="21"/>
        <v>#REF!</v>
      </c>
      <c r="CO9" s="1028" t="e">
        <f t="shared" si="21"/>
        <v>#REF!</v>
      </c>
      <c r="CP9" s="1025">
        <f t="shared" ref="CP9" si="22">CP11/$C$11</f>
        <v>4.5428862887176263E-2</v>
      </c>
      <c r="CQ9" s="1026" t="e">
        <f t="shared" ref="CQ9:CU9" si="23">CQ11/$B$11</f>
        <v>#REF!</v>
      </c>
      <c r="CR9" s="1026" t="e">
        <f t="shared" si="23"/>
        <v>#REF!</v>
      </c>
      <c r="CS9" s="1026" t="e">
        <f t="shared" si="23"/>
        <v>#REF!</v>
      </c>
      <c r="CT9" s="1026" t="e">
        <f t="shared" si="23"/>
        <v>#REF!</v>
      </c>
      <c r="CU9" s="1028" t="e">
        <f t="shared" si="23"/>
        <v>#REF!</v>
      </c>
      <c r="CV9" s="1025">
        <f t="shared" ref="CV9" si="24">CV11/$C$11</f>
        <v>4.4282901269572218E-2</v>
      </c>
      <c r="CW9" s="1026" t="e">
        <f t="shared" ref="CW9:DA9" si="25">CW11/$B$11</f>
        <v>#REF!</v>
      </c>
      <c r="CX9" s="1026" t="e">
        <f t="shared" si="25"/>
        <v>#REF!</v>
      </c>
      <c r="CY9" s="1026" t="e">
        <f t="shared" si="25"/>
        <v>#REF!</v>
      </c>
      <c r="CZ9" s="1026" t="e">
        <f t="shared" si="25"/>
        <v>#REF!</v>
      </c>
      <c r="DA9" s="1028" t="e">
        <f t="shared" si="25"/>
        <v>#REF!</v>
      </c>
      <c r="DB9" s="1025">
        <f t="shared" ref="DB9" si="26">DB11/$C$11</f>
        <v>4.4282901269572218E-2</v>
      </c>
      <c r="DC9" s="1026" t="e">
        <f t="shared" ref="DC9:DG9" si="27">DC11/$B$11</f>
        <v>#REF!</v>
      </c>
      <c r="DD9" s="1026" t="e">
        <f t="shared" si="27"/>
        <v>#REF!</v>
      </c>
      <c r="DE9" s="1026" t="e">
        <f t="shared" si="27"/>
        <v>#REF!</v>
      </c>
      <c r="DF9" s="1026" t="e">
        <f t="shared" si="27"/>
        <v>#REF!</v>
      </c>
      <c r="DG9" s="1028" t="e">
        <f t="shared" si="27"/>
        <v>#REF!</v>
      </c>
      <c r="DH9" s="1025">
        <f t="shared" ref="DH9" si="28">DH11/$C$11</f>
        <v>4.4282901269572218E-2</v>
      </c>
      <c r="DI9" s="1026" t="e">
        <f t="shared" ref="DI9:DM9" si="29">DI11/$B$11</f>
        <v>#REF!</v>
      </c>
      <c r="DJ9" s="1026" t="e">
        <f t="shared" si="29"/>
        <v>#REF!</v>
      </c>
      <c r="DK9" s="1026" t="e">
        <f t="shared" si="29"/>
        <v>#REF!</v>
      </c>
      <c r="DL9" s="1026" t="e">
        <f t="shared" si="29"/>
        <v>#REF!</v>
      </c>
      <c r="DM9" s="1028" t="e">
        <f t="shared" si="29"/>
        <v>#REF!</v>
      </c>
      <c r="DN9" s="1025">
        <f t="shared" ref="DN9" si="30">DN11/$C$11</f>
        <v>6.1643492504710575E-3</v>
      </c>
      <c r="DO9" s="1026" t="e">
        <f t="shared" ref="DO9:DS9" si="31">DO11/$B$11</f>
        <v>#REF!</v>
      </c>
      <c r="DP9" s="1026" t="e">
        <f t="shared" si="31"/>
        <v>#REF!</v>
      </c>
      <c r="DQ9" s="1026" t="e">
        <f t="shared" si="31"/>
        <v>#REF!</v>
      </c>
      <c r="DR9" s="1026" t="e">
        <f t="shared" si="31"/>
        <v>#REF!</v>
      </c>
      <c r="DS9" s="1028" t="e">
        <f t="shared" si="31"/>
        <v>#REF!</v>
      </c>
      <c r="DT9" s="1025">
        <f t="shared" ref="DT9" si="32">DT11/$C$11</f>
        <v>6.2039195303984504E-3</v>
      </c>
      <c r="DU9" s="1026" t="e">
        <f t="shared" ref="DU9:DY9" si="33">DU11/$B$11</f>
        <v>#REF!</v>
      </c>
      <c r="DV9" s="1026" t="e">
        <f t="shared" si="33"/>
        <v>#REF!</v>
      </c>
      <c r="DW9" s="1026" t="e">
        <f t="shared" si="33"/>
        <v>#REF!</v>
      </c>
      <c r="DX9" s="1026" t="e">
        <f t="shared" si="33"/>
        <v>#REF!</v>
      </c>
      <c r="DY9" s="1028" t="e">
        <f t="shared" si="33"/>
        <v>#REF!</v>
      </c>
      <c r="DZ9" s="1025">
        <f t="shared" ref="DZ9" si="34">DZ11/$C$11</f>
        <v>6.2929952195663408E-3</v>
      </c>
      <c r="EA9" s="1026" t="e">
        <f t="shared" ref="EA9:EE9" si="35">EA11/$B$11</f>
        <v>#REF!</v>
      </c>
      <c r="EB9" s="1026" t="e">
        <f t="shared" si="35"/>
        <v>#REF!</v>
      </c>
      <c r="EC9" s="1026" t="e">
        <f t="shared" si="35"/>
        <v>#REF!</v>
      </c>
      <c r="ED9" s="1026" t="e">
        <f t="shared" si="35"/>
        <v>#REF!</v>
      </c>
      <c r="EE9" s="1028" t="e">
        <f t="shared" si="35"/>
        <v>#REF!</v>
      </c>
      <c r="EF9" s="1025">
        <f t="shared" ref="EF9" si="36">EF11/$C$11</f>
        <v>1.4538680988529815E-2</v>
      </c>
      <c r="EG9" s="1026" t="e">
        <f t="shared" ref="EG9:EK9" si="37">EG11/$B$11</f>
        <v>#REF!</v>
      </c>
      <c r="EH9" s="1026" t="e">
        <f t="shared" si="37"/>
        <v>#REF!</v>
      </c>
      <c r="EI9" s="1026" t="e">
        <f t="shared" si="37"/>
        <v>#REF!</v>
      </c>
      <c r="EJ9" s="1026" t="e">
        <f t="shared" si="37"/>
        <v>#REF!</v>
      </c>
      <c r="EK9" s="1028" t="e">
        <f t="shared" si="37"/>
        <v>#REF!</v>
      </c>
      <c r="EL9" s="1025">
        <f>EL11/$C$11</f>
        <v>8.4534722979135446E-3</v>
      </c>
      <c r="EM9" s="1026" t="e">
        <f>EM11/$B$11</f>
        <v>#REF!</v>
      </c>
      <c r="EN9" s="1026" t="e">
        <f>EN11/$B$11</f>
        <v>#REF!</v>
      </c>
      <c r="EO9" s="1026" t="e">
        <f>EO11/$B$11</f>
        <v>#REF!</v>
      </c>
      <c r="EP9" s="1026" t="e">
        <f>EP11/$B$11</f>
        <v>#REF!</v>
      </c>
      <c r="EQ9" s="1028" t="e">
        <f>EQ11/$B$11</f>
        <v>#REF!</v>
      </c>
      <c r="ER9" s="25"/>
      <c r="ES9" s="25"/>
    </row>
    <row r="10" spans="1:149" ht="12.75" customHeight="1">
      <c r="A10" s="1033"/>
      <c r="B10" s="1036"/>
      <c r="C10" s="26"/>
      <c r="D10" s="27"/>
      <c r="E10" s="28"/>
      <c r="F10" s="28"/>
      <c r="G10" s="28"/>
      <c r="H10" s="28"/>
      <c r="I10" s="29"/>
      <c r="J10" s="27"/>
      <c r="K10" s="28"/>
      <c r="L10" s="28"/>
      <c r="M10" s="28"/>
      <c r="N10" s="28"/>
      <c r="O10" s="29"/>
      <c r="P10" s="27"/>
      <c r="Q10" s="28"/>
      <c r="R10" s="28"/>
      <c r="S10" s="28"/>
      <c r="T10" s="28"/>
      <c r="U10" s="29"/>
      <c r="V10" s="27"/>
      <c r="W10" s="28"/>
      <c r="X10" s="28"/>
      <c r="Y10" s="28"/>
      <c r="Z10" s="28"/>
      <c r="AA10" s="29"/>
      <c r="AB10" s="27"/>
      <c r="AC10" s="28"/>
      <c r="AD10" s="28"/>
      <c r="AE10" s="28"/>
      <c r="AF10" s="28"/>
      <c r="AG10" s="29"/>
      <c r="AH10" s="27"/>
      <c r="AI10" s="28"/>
      <c r="AJ10" s="28"/>
      <c r="AK10" s="28"/>
      <c r="AL10" s="28"/>
      <c r="AM10" s="29"/>
      <c r="AN10" s="27"/>
      <c r="AO10" s="28"/>
      <c r="AP10" s="28"/>
      <c r="AQ10" s="28"/>
      <c r="AR10" s="28"/>
      <c r="AS10" s="29"/>
      <c r="AT10" s="27"/>
      <c r="AU10" s="28"/>
      <c r="AV10" s="28"/>
      <c r="AW10" s="28"/>
      <c r="AX10" s="28"/>
      <c r="AY10" s="29"/>
      <c r="AZ10" s="27"/>
      <c r="BA10" s="28"/>
      <c r="BB10" s="28"/>
      <c r="BC10" s="28"/>
      <c r="BD10" s="28"/>
      <c r="BE10" s="29"/>
      <c r="BF10" s="27"/>
      <c r="BG10" s="28"/>
      <c r="BH10" s="28"/>
      <c r="BI10" s="28"/>
      <c r="BJ10" s="28"/>
      <c r="BK10" s="29"/>
      <c r="BL10" s="27"/>
      <c r="BM10" s="28"/>
      <c r="BN10" s="28"/>
      <c r="BO10" s="28"/>
      <c r="BP10" s="28"/>
      <c r="BQ10" s="29"/>
      <c r="BR10" s="27"/>
      <c r="BS10" s="28"/>
      <c r="BT10" s="28"/>
      <c r="BU10" s="28"/>
      <c r="BV10" s="28"/>
      <c r="BW10" s="29"/>
      <c r="BX10" s="27"/>
      <c r="BY10" s="28"/>
      <c r="BZ10" s="28"/>
      <c r="CA10" s="28"/>
      <c r="CB10" s="28"/>
      <c r="CC10" s="29"/>
      <c r="CD10" s="27"/>
      <c r="CE10" s="28"/>
      <c r="CF10" s="28"/>
      <c r="CG10" s="28"/>
      <c r="CH10" s="28"/>
      <c r="CI10" s="29"/>
      <c r="CJ10" s="27"/>
      <c r="CK10" s="28"/>
      <c r="CL10" s="28"/>
      <c r="CM10" s="28"/>
      <c r="CN10" s="28"/>
      <c r="CO10" s="29"/>
      <c r="CP10" s="27"/>
      <c r="CQ10" s="28"/>
      <c r="CR10" s="28"/>
      <c r="CS10" s="28"/>
      <c r="CT10" s="28"/>
      <c r="CU10" s="29"/>
      <c r="CV10" s="27"/>
      <c r="CW10" s="28"/>
      <c r="CX10" s="28"/>
      <c r="CY10" s="28"/>
      <c r="CZ10" s="28"/>
      <c r="DA10" s="29"/>
      <c r="DB10" s="27"/>
      <c r="DC10" s="28"/>
      <c r="DD10" s="28"/>
      <c r="DE10" s="28"/>
      <c r="DF10" s="28"/>
      <c r="DG10" s="29"/>
      <c r="DH10" s="27"/>
      <c r="DI10" s="28"/>
      <c r="DJ10" s="28"/>
      <c r="DK10" s="28"/>
      <c r="DL10" s="28"/>
      <c r="DM10" s="29"/>
      <c r="DN10" s="27"/>
      <c r="DO10" s="28"/>
      <c r="DP10" s="28"/>
      <c r="DQ10" s="28"/>
      <c r="DR10" s="28"/>
      <c r="DS10" s="29"/>
      <c r="DT10" s="27"/>
      <c r="DU10" s="28"/>
      <c r="DV10" s="28"/>
      <c r="DW10" s="28"/>
      <c r="DX10" s="28"/>
      <c r="DY10" s="29"/>
      <c r="DZ10" s="27"/>
      <c r="EA10" s="28"/>
      <c r="EB10" s="28"/>
      <c r="EC10" s="28"/>
      <c r="ED10" s="28"/>
      <c r="EE10" s="29"/>
      <c r="EF10" s="27"/>
      <c r="EG10" s="28"/>
      <c r="EH10" s="28"/>
      <c r="EI10" s="28"/>
      <c r="EJ10" s="28"/>
      <c r="EK10" s="29"/>
      <c r="EL10" s="27"/>
      <c r="EM10" s="28"/>
      <c r="EN10" s="28"/>
      <c r="EO10" s="28"/>
      <c r="EP10" s="28"/>
      <c r="EQ10" s="29"/>
      <c r="ER10" s="33"/>
      <c r="ES10" s="25"/>
    </row>
    <row r="11" spans="1:149" ht="19.5" customHeight="1">
      <c r="A11" s="1034"/>
      <c r="B11" s="1037"/>
      <c r="C11" s="34">
        <f>RESUMO!C6</f>
        <v>7950634.7300000004</v>
      </c>
      <c r="D11" s="1039">
        <f>(D14+D17+D20)*$C$86</f>
        <v>61971.248762263203</v>
      </c>
      <c r="E11" s="1040" t="e">
        <f>(E14+E17+E20+E23+E29+E32+E35)*#REF!</f>
        <v>#REF!</v>
      </c>
      <c r="F11" s="1040" t="e">
        <f>(F14+F17+F20+F23+F29+F32+F35)*#REF!</f>
        <v>#REF!</v>
      </c>
      <c r="G11" s="1040" t="e">
        <f>(G14+G17+G20+G23+G29+G32+G35)*#REF!</f>
        <v>#REF!</v>
      </c>
      <c r="H11" s="1040" t="e">
        <f>(H14+H17+H20+H23+H29+H32+H35)*#REF!</f>
        <v>#REF!</v>
      </c>
      <c r="I11" s="1041" t="e">
        <f>(I14+I17+I20+I23+I29+I32+I35)*#REF!</f>
        <v>#REF!</v>
      </c>
      <c r="J11" s="1039">
        <f>(J14+J17+J20+J23+J29+J26+J35+J38+J41+J44+J47+J50+J53+J56+J59+J62+J77+J80)*$C$86</f>
        <v>84298.015177867157</v>
      </c>
      <c r="K11" s="1040" t="e">
        <f>(K14+K17+K20+K23+K29+K32+K35)*#REF!</f>
        <v>#REF!</v>
      </c>
      <c r="L11" s="1040" t="e">
        <f>(L14+L17+L20+L23+L29+L32+L35)*#REF!</f>
        <v>#REF!</v>
      </c>
      <c r="M11" s="1040" t="e">
        <f>(M14+M17+M20+M23+M29+M32+M35)*#REF!</f>
        <v>#REF!</v>
      </c>
      <c r="N11" s="1040" t="e">
        <f>(N14+N17+N20+N23+N29+N32+N35)*#REF!</f>
        <v>#REF!</v>
      </c>
      <c r="O11" s="1041" t="e">
        <f>(O14+O17+O20+O23+O29+O32+O35)*#REF!</f>
        <v>#REF!</v>
      </c>
      <c r="P11" s="1039">
        <f>(P14+P17+P20+P23+P29+P26+P35+P38+P41+P44+P47+P50+P53+P56+P59+P62+P77+P80)*$C$86</f>
        <v>168879.54950904491</v>
      </c>
      <c r="Q11" s="1040" t="e">
        <f>(Q14+Q17+Q20+Q23+Q29+Q32+Q35)*#REF!</f>
        <v>#REF!</v>
      </c>
      <c r="R11" s="1040" t="e">
        <f>(R14+R17+R20+R23+R29+R32+R35)*#REF!</f>
        <v>#REF!</v>
      </c>
      <c r="S11" s="1040" t="e">
        <f>(S14+S17+S20+S23+S29+S32+S35)*#REF!</f>
        <v>#REF!</v>
      </c>
      <c r="T11" s="1040" t="e">
        <f>(T14+T17+T20+T23+T29+T32+T35)*#REF!</f>
        <v>#REF!</v>
      </c>
      <c r="U11" s="1041" t="e">
        <f>(U14+U17+U20+U23+U29+U32+U35)*#REF!</f>
        <v>#REF!</v>
      </c>
      <c r="V11" s="1039">
        <f>(V14+V17+V20+V23+V29+V26+V35+V38+V41+V44+V47+V50+V53+V56+V59+V62+V77+V80)*$C$86</f>
        <v>485756.46705470001</v>
      </c>
      <c r="W11" s="1040" t="e">
        <f>(W14+W17+W20+W23+W29+W32+W35)*#REF!</f>
        <v>#REF!</v>
      </c>
      <c r="X11" s="1040" t="e">
        <f>(X14+X17+X20+X23+X29+X32+X35)*#REF!</f>
        <v>#REF!</v>
      </c>
      <c r="Y11" s="1040" t="e">
        <f>(Y14+Y17+Y20+Y23+Y29+Y32+Y35)*#REF!</f>
        <v>#REF!</v>
      </c>
      <c r="Z11" s="1040" t="e">
        <f>(Z14+Z17+Z20+Z23+Z29+Z32+Z35)*#REF!</f>
        <v>#REF!</v>
      </c>
      <c r="AA11" s="1041" t="e">
        <f>(AA14+AA17+AA20+AA23+AA29+AA32+AA35)*#REF!</f>
        <v>#REF!</v>
      </c>
      <c r="AB11" s="1039">
        <f>(AB14+AB17+AB20+AB23+AB29+AB26+AB35+AB38+AB41+AB44+AB47+AB50+AB53+AB56+AB59+AB62+AB77+AB80)*$C$86</f>
        <v>485756.46705470001</v>
      </c>
      <c r="AC11" s="1040" t="e">
        <f>(AC14+AC17+AC20+AC23+AC29+AC32+AC35)*#REF!</f>
        <v>#REF!</v>
      </c>
      <c r="AD11" s="1040" t="e">
        <f>(AD14+AD17+AD20+AD23+AD29+AD32+AD35)*#REF!</f>
        <v>#REF!</v>
      </c>
      <c r="AE11" s="1040" t="e">
        <f>(AE14+AE17+AE20+AE23+AE29+AE32+AE35)*#REF!</f>
        <v>#REF!</v>
      </c>
      <c r="AF11" s="1040" t="e">
        <f>(AF14+AF17+AF20+AF23+AF29+AF32+AF35)*#REF!</f>
        <v>#REF!</v>
      </c>
      <c r="AG11" s="1041" t="e">
        <f>(AG14+AG17+AG20+AG23+AG29+AG32+AG35)*#REF!</f>
        <v>#REF!</v>
      </c>
      <c r="AH11" s="1039">
        <f>(AH14+AH17+AH20+AH23+AH29+AH26+AH35+AH38+AH41+AH44+AH47+AH50+AH53+AH56+AH59+AH62+AH77+AH80)*$C$86</f>
        <v>475473.63190035784</v>
      </c>
      <c r="AI11" s="1040" t="e">
        <f>(AI14+AI17+AI20+AI23+AI29+AI32+AI35)*#REF!</f>
        <v>#REF!</v>
      </c>
      <c r="AJ11" s="1040" t="e">
        <f>(AJ14+AJ17+AJ20+AJ23+AJ29+AJ32+AJ35)*#REF!</f>
        <v>#REF!</v>
      </c>
      <c r="AK11" s="1040" t="e">
        <f>(AK14+AK17+AK20+AK23+AK29+AK32+AK35)*#REF!</f>
        <v>#REF!</v>
      </c>
      <c r="AL11" s="1040" t="e">
        <f>(AL14+AL17+AL20+AL23+AL29+AL32+AL35)*#REF!</f>
        <v>#REF!</v>
      </c>
      <c r="AM11" s="1041" t="e">
        <f>(AM14+AM17+AM20+AM23+AM29+AM32+AM35)*#REF!</f>
        <v>#REF!</v>
      </c>
      <c r="AN11" s="1039">
        <f>(AN14+AN17+AN20+AN23+AN29+AN32+AN26+AN38+AN41+AN44+AN47+AN50+AN53+AN56+AN59+AN62+AN77+AN80)*$C$86</f>
        <v>533450.72222148895</v>
      </c>
      <c r="AO11" s="1040" t="e">
        <f>(AO14+AO17+AO20+AO23+AO29+AO32+AO35)*#REF!</f>
        <v>#REF!</v>
      </c>
      <c r="AP11" s="1040" t="e">
        <f>(AP14+AP17+AP20+AP23+AP29+AP32+AP35)*#REF!</f>
        <v>#REF!</v>
      </c>
      <c r="AQ11" s="1040" t="e">
        <f>(AQ14+AQ17+AQ20+AQ23+AQ29+AQ32+AQ35)*#REF!</f>
        <v>#REF!</v>
      </c>
      <c r="AR11" s="1040" t="e">
        <f>(AR14+AR17+AR20+AR23+AR29+AR32+AR35)*#REF!</f>
        <v>#REF!</v>
      </c>
      <c r="AS11" s="1041" t="e">
        <f>(AS14+AS17+AS20+AS23+AS29+AS32+AS35)*#REF!</f>
        <v>#REF!</v>
      </c>
      <c r="AT11" s="1039">
        <f>(AT14+AT17+AT20+AT23+AT29+AT32+AT26+AT38+AT41+AT44+AT47+AT50+AT53+AT56+AT59+AT62+AT77+AT80)*$C$86</f>
        <v>523365.1310936439</v>
      </c>
      <c r="AU11" s="1040" t="e">
        <f>(AU14+AU17+AU20+AU23+AU29+AU32+AU35)*#REF!</f>
        <v>#REF!</v>
      </c>
      <c r="AV11" s="1040" t="e">
        <f>(AV14+AV17+AV20+AV23+AV29+AV32+AV35)*#REF!</f>
        <v>#REF!</v>
      </c>
      <c r="AW11" s="1040" t="e">
        <f>(AW14+AW17+AW20+AW23+AW29+AW32+AW35)*#REF!</f>
        <v>#REF!</v>
      </c>
      <c r="AX11" s="1040" t="e">
        <f>(AX14+AX17+AX20+AX23+AX29+AX32+AX35)*#REF!</f>
        <v>#REF!</v>
      </c>
      <c r="AY11" s="1041" t="e">
        <f>(AY14+AY17+AY20+AY23+AY29+AY32+AY35)*#REF!</f>
        <v>#REF!</v>
      </c>
      <c r="AZ11" s="1039">
        <f>(AZ14+AZ17+AZ20+AZ23+AZ29+AZ32+AZ26+AZ38+AZ41+AZ44+AZ47+AZ50+AZ53+AZ56+AZ59+AZ62+AZ77+AZ80)*$C$86</f>
        <v>523365.1310936439</v>
      </c>
      <c r="BA11" s="1040" t="e">
        <f>(BA14+BA17+BA20+BA23+BA29+BA32+BA35)*#REF!</f>
        <v>#REF!</v>
      </c>
      <c r="BB11" s="1040" t="e">
        <f>(BB14+BB17+BB20+BB23+BB29+BB32+BB35)*#REF!</f>
        <v>#REF!</v>
      </c>
      <c r="BC11" s="1040" t="e">
        <f>(BC14+BC17+BC20+BC23+BC29+BC32+BC35)*#REF!</f>
        <v>#REF!</v>
      </c>
      <c r="BD11" s="1040" t="e">
        <f>(BD14+BD17+BD20+BD23+BD29+BD32+BD35)*#REF!</f>
        <v>#REF!</v>
      </c>
      <c r="BE11" s="1041" t="e">
        <f>(BE14+BE17+BE20+BE23+BE29+BE32+BE35)*#REF!</f>
        <v>#REF!</v>
      </c>
      <c r="BF11" s="1039">
        <f>(BF14+BF17+BF20+BF23+BF29+BF32+BF26+BF38+BF41+BF44+BF47+BF50+BF53+BF56+BF59+BF62+BF77+BF80)*$C$86</f>
        <v>523365.1310936439</v>
      </c>
      <c r="BG11" s="1040" t="e">
        <f>(BG14+BG17+BG20+BG23+BG29+BG32+BG35)*#REF!</f>
        <v>#REF!</v>
      </c>
      <c r="BH11" s="1040" t="e">
        <f>(BH14+BH17+BH20+BH23+BH29+BH32+BH35)*#REF!</f>
        <v>#REF!</v>
      </c>
      <c r="BI11" s="1040" t="e">
        <f>(BI14+BI17+BI20+BI23+BI29+BI32+BI35)*#REF!</f>
        <v>#REF!</v>
      </c>
      <c r="BJ11" s="1040" t="e">
        <f>(BJ14+BJ17+BJ20+BJ23+BJ29+BJ32+BJ35)*#REF!</f>
        <v>#REF!</v>
      </c>
      <c r="BK11" s="1041" t="e">
        <f>(BK14+BK17+BK20+BK23+BK29+BK32+BK35)*#REF!</f>
        <v>#REF!</v>
      </c>
      <c r="BL11" s="1039">
        <f>(BL14+BL17+BL20+BL23+BL29+BL32+BL26+BL38+BL41+BL44+BL47+BL50+BL53+BL56+BL59+BL62+BL77+BL80)*$C$86</f>
        <v>523365.1310936439</v>
      </c>
      <c r="BM11" s="1040" t="e">
        <f>(BM14+BM17+BM20+BM23+BM29+BM32+BM35)*#REF!</f>
        <v>#REF!</v>
      </c>
      <c r="BN11" s="1040" t="e">
        <f>(BN14+BN17+BN20+BN23+BN29+BN32+BN35)*#REF!</f>
        <v>#REF!</v>
      </c>
      <c r="BO11" s="1040" t="e">
        <f>(BO14+BO17+BO20+BO23+BO29+BO32+BO35)*#REF!</f>
        <v>#REF!</v>
      </c>
      <c r="BP11" s="1040" t="e">
        <f>(BP14+BP17+BP20+BP23+BP29+BP32+BP35)*#REF!</f>
        <v>#REF!</v>
      </c>
      <c r="BQ11" s="1041" t="e">
        <f>(BQ14+BQ17+BQ20+BQ23+BQ29+BQ32+BQ35)*#REF!</f>
        <v>#REF!</v>
      </c>
      <c r="BR11" s="1039">
        <f>(BR14+BR17+BR20+BR23+BR29+BR32+BR26+BR38+BR41+BR44+BR47+BR50+BR53+BR56+BR59+BR62+BR77+BR80)*$C$86</f>
        <v>465909.31170671276</v>
      </c>
      <c r="BS11" s="1040" t="e">
        <f>(BS14+BS17+BS20+BS23+BS29+BS32+BS35)*#REF!</f>
        <v>#REF!</v>
      </c>
      <c r="BT11" s="1040" t="e">
        <f>(BT14+BT17+BT20+BT23+BT29+BT32+BT35)*#REF!</f>
        <v>#REF!</v>
      </c>
      <c r="BU11" s="1040" t="e">
        <f>(BU14+BU17+BU20+BU23+BU29+BU32+BU35)*#REF!</f>
        <v>#REF!</v>
      </c>
      <c r="BV11" s="1040" t="e">
        <f>(BV14+BV17+BV20+BV23+BV29+BV32+BV35)*#REF!</f>
        <v>#REF!</v>
      </c>
      <c r="BW11" s="1041" t="e">
        <f>(BW14+BW17+BW20+BW23+BW29+BW32+BW35)*#REF!</f>
        <v>#REF!</v>
      </c>
      <c r="BX11" s="1039">
        <f>(BX14+BX17+BX20+BX23+BX29+BX32+BX26+BX38+BX41+BX44+BX47+BX50+BX53+BX56+BX59+BX62+BX77+BX80)*$C$86</f>
        <v>463961.24372273218</v>
      </c>
      <c r="BY11" s="1040" t="e">
        <f>(BY14+BY17+BY20+BY23+BY29+BY32+BY35)*#REF!</f>
        <v>#REF!</v>
      </c>
      <c r="BZ11" s="1040" t="e">
        <f>(BZ14+BZ17+BZ20+BZ23+BZ29+BZ32+BZ35)*#REF!</f>
        <v>#REF!</v>
      </c>
      <c r="CA11" s="1040" t="e">
        <f>(CA14+CA17+CA20+CA23+CA29+CA32+CA35)*#REF!</f>
        <v>#REF!</v>
      </c>
      <c r="CB11" s="1040" t="e">
        <f>(CB14+CB17+CB20+CB23+CB29+CB32+CB35)*#REF!</f>
        <v>#REF!</v>
      </c>
      <c r="CC11" s="1041" t="e">
        <f>(CC14+CC17+CC20+CC23+CC29+CC32+CC35)*#REF!</f>
        <v>#REF!</v>
      </c>
      <c r="CD11" s="1039">
        <f>(CD14+CD17+CD20+CD23+CD29+CD32+CD26+CD38+CD41+CD44+CD47+CD50+CD53+CD56+CD59+CD62+CD77+CD80)*$C$86</f>
        <v>463961.24372273218</v>
      </c>
      <c r="CE11" s="1040" t="e">
        <f>(CE14+CE17+CE20+CE23+CE29+CE32+CE35)*#REF!</f>
        <v>#REF!</v>
      </c>
      <c r="CF11" s="1040" t="e">
        <f>(CF14+CF17+CF20+CF23+CF29+CF32+CF35)*#REF!</f>
        <v>#REF!</v>
      </c>
      <c r="CG11" s="1040" t="e">
        <f>(CG14+CG17+CG20+CG23+CG29+CG32+CG35)*#REF!</f>
        <v>#REF!</v>
      </c>
      <c r="CH11" s="1040" t="e">
        <f>(CH14+CH17+CH20+CH23+CH29+CH32+CH35)*#REF!</f>
        <v>#REF!</v>
      </c>
      <c r="CI11" s="1041" t="e">
        <f>(CI14+CI17+CI20+CI23+CI29+CI32+CI35)*#REF!</f>
        <v>#REF!</v>
      </c>
      <c r="CJ11" s="1039">
        <f>(CJ14+CJ17+CJ20+CJ23+CJ29+CJ32+CJ35+CJ38+CJ41+CJ44+CJ47+CJ50+CJ53+CJ56+CJ59+CJ62+CJ77+CJ80)*$C$86</f>
        <v>419165.38533632283</v>
      </c>
      <c r="CK11" s="1040" t="e">
        <f>(CK14+CK17+CK20+CK23+CK29+CK32+CK35)*#REF!</f>
        <v>#REF!</v>
      </c>
      <c r="CL11" s="1040" t="e">
        <f>(CL14+CL17+CL20+CL23+CL29+CL32+CL35)*#REF!</f>
        <v>#REF!</v>
      </c>
      <c r="CM11" s="1040" t="e">
        <f>(CM14+CM17+CM20+CM23+CM29+CM32+CM35)*#REF!</f>
        <v>#REF!</v>
      </c>
      <c r="CN11" s="1040" t="e">
        <f>(CN14+CN17+CN20+CN23+CN29+CN32+CN35)*#REF!</f>
        <v>#REF!</v>
      </c>
      <c r="CO11" s="1041" t="e">
        <f>(CO14+CO17+CO20+CO23+CO29+CO32+CO35)*#REF!</f>
        <v>#REF!</v>
      </c>
      <c r="CP11" s="1039">
        <f>(CP14+CP17+CP20+CP23+CP29+CP32+CP35+CP38+CP41+CP44+CP47+CP50+CP53+CP56+CP59+CP62+CP77+CP80)*$C$86</f>
        <v>361188.29501519172</v>
      </c>
      <c r="CQ11" s="1040" t="e">
        <f>(CQ14+CQ17+CQ20+CQ23+CQ29+CQ32+CQ35)*#REF!</f>
        <v>#REF!</v>
      </c>
      <c r="CR11" s="1040" t="e">
        <f>(CR14+CR17+CR20+CR23+CR29+CR32+CR35)*#REF!</f>
        <v>#REF!</v>
      </c>
      <c r="CS11" s="1040" t="e">
        <f>(CS14+CS17+CS20+CS23+CS29+CS32+CS35)*#REF!</f>
        <v>#REF!</v>
      </c>
      <c r="CT11" s="1040" t="e">
        <f>(CT14+CT17+CT20+CT23+CT29+CT32+CT35)*#REF!</f>
        <v>#REF!</v>
      </c>
      <c r="CU11" s="1041" t="e">
        <f>(CU14+CU17+CU20+CU23+CU29+CU32+CU35)*#REF!</f>
        <v>#REF!</v>
      </c>
      <c r="CV11" s="1039">
        <f>(CV14+CV17+CV20+CV23+CV29+CV32+CV35+CV38+CV41+CV44+CV47+CV50+CV53+CV56+CV59+CV62+CV77+CV80)*$C$86</f>
        <v>352077.17277902202</v>
      </c>
      <c r="CW11" s="1040" t="e">
        <f>(CW14+CW17+CW20+CW23+CW29+CW32+CW35)*#REF!</f>
        <v>#REF!</v>
      </c>
      <c r="CX11" s="1040" t="e">
        <f>(CX14+CX17+CX20+CX23+CX29+CX32+CX35)*#REF!</f>
        <v>#REF!</v>
      </c>
      <c r="CY11" s="1040" t="e">
        <f>(CY14+CY17+CY20+CY23+CY29+CY32+CY35)*#REF!</f>
        <v>#REF!</v>
      </c>
      <c r="CZ11" s="1040" t="e">
        <f>(CZ14+CZ17+CZ20+CZ23+CZ29+CZ32+CZ35)*#REF!</f>
        <v>#REF!</v>
      </c>
      <c r="DA11" s="1041" t="e">
        <f>(DA14+DA17+DA20+DA23+DA29+DA32+DA35)*#REF!</f>
        <v>#REF!</v>
      </c>
      <c r="DB11" s="1039">
        <f>(DB14+DB17+DB20+DB23+DB29+DB32+DB35+DB38+DB41+DB44+DB47+DB50+DB53+DB56+DB59+DB62+DB77+DB80)*$C$86</f>
        <v>352077.17277902202</v>
      </c>
      <c r="DC11" s="1040" t="e">
        <f>(DC14+DC17+DC20+DC23+DC29+DC32+DC35)*#REF!</f>
        <v>#REF!</v>
      </c>
      <c r="DD11" s="1040" t="e">
        <f>(DD14+DD17+DD20+DD23+DD29+DD32+DD35)*#REF!</f>
        <v>#REF!</v>
      </c>
      <c r="DE11" s="1040" t="e">
        <f>(DE14+DE17+DE20+DE23+DE29+DE32+DE35)*#REF!</f>
        <v>#REF!</v>
      </c>
      <c r="DF11" s="1040" t="e">
        <f>(DF14+DF17+DF20+DF23+DF29+DF32+DF35)*#REF!</f>
        <v>#REF!</v>
      </c>
      <c r="DG11" s="1041" t="e">
        <f>(DG14+DG17+DG20+DG23+DG29+DG32+DG35)*#REF!</f>
        <v>#REF!</v>
      </c>
      <c r="DH11" s="1039">
        <f>(DH14+DH17+DH20+DH23+DH29+DH32+DH35+DH38+DH41+DH44+DH47+DH50+DH53+DH56+DH59+DH62+DH77+DH80)*$C$86</f>
        <v>352077.17277902202</v>
      </c>
      <c r="DI11" s="1040" t="e">
        <f>(DI14+DI17+DI20+DI23+DI29+DI32+DI35)*#REF!</f>
        <v>#REF!</v>
      </c>
      <c r="DJ11" s="1040" t="e">
        <f>(DJ14+DJ17+DJ20+DJ23+DJ29+DJ32+DJ35)*#REF!</f>
        <v>#REF!</v>
      </c>
      <c r="DK11" s="1040" t="e">
        <f>(DK14+DK17+DK20+DK23+DK29+DK32+DK35)*#REF!</f>
        <v>#REF!</v>
      </c>
      <c r="DL11" s="1040" t="e">
        <f>(DL14+DL17+DL20+DL23+DL29+DL32+DL35)*#REF!</f>
        <v>#REF!</v>
      </c>
      <c r="DM11" s="1041" t="e">
        <f>(DM14+DM17+DM20+DM23+DM29+DM32+DM35)*#REF!</f>
        <v>#REF!</v>
      </c>
      <c r="DN11" s="1039">
        <f>(DN14+DN17+DN20+DN23+DN29+DN32+DN35+DN38+DN41+DN44+DN47+DN50+DN53+DN56+DN59+DN62+DN77+DN80)*$C$86</f>
        <v>49010.489238644659</v>
      </c>
      <c r="DO11" s="1040" t="e">
        <f>(DO14+DO17+DO20+DO23+DO29+DO32+DO35)*#REF!</f>
        <v>#REF!</v>
      </c>
      <c r="DP11" s="1040" t="e">
        <f>(DP14+DP17+DP20+DP23+DP29+DP32+DP35)*#REF!</f>
        <v>#REF!</v>
      </c>
      <c r="DQ11" s="1040" t="e">
        <f>(DQ14+DQ17+DQ20+DQ23+DQ29+DQ32+DQ35)*#REF!</f>
        <v>#REF!</v>
      </c>
      <c r="DR11" s="1040" t="e">
        <f>(DR14+DR17+DR20+DR23+DR29+DR32+DR35)*#REF!</f>
        <v>#REF!</v>
      </c>
      <c r="DS11" s="1041" t="e">
        <f>(DS14+DS17+DS20+DS23+DS29+DS32+DS35)*#REF!</f>
        <v>#REF!</v>
      </c>
      <c r="DT11" s="1039">
        <f>(DT14+DT17+DT20+DT23+DT29+DT32+DT35+DT38+DT41+DT44+DT47+DT50+DT53+DT56+DT59+DT62+DT77+DT80)*$C$86</f>
        <v>49325.098080511212</v>
      </c>
      <c r="DU11" s="1040" t="e">
        <f>(DU14+DU17+DU20+DU23+DU29+DU32+DU35)*#REF!</f>
        <v>#REF!</v>
      </c>
      <c r="DV11" s="1040" t="e">
        <f>(DV14+DV17+DV20+DV23+DV29+DV32+DV35)*#REF!</f>
        <v>#REF!</v>
      </c>
      <c r="DW11" s="1040" t="e">
        <f>(DW14+DW17+DW20+DW23+DW29+DW32+DW35)*#REF!</f>
        <v>#REF!</v>
      </c>
      <c r="DX11" s="1040" t="e">
        <f>(DX14+DX17+DX20+DX23+DX29+DX32+DX35)*#REF!</f>
        <v>#REF!</v>
      </c>
      <c r="DY11" s="1041" t="e">
        <f>(DY14+DY17+DY20+DY23+DY29+DY32+DY35)*#REF!</f>
        <v>#REF!</v>
      </c>
      <c r="DZ11" s="1039">
        <f>(DZ14+DZ17+DZ20+DZ23+DZ29+DZ32+DZ35+DZ38+DZ41+DZ44+DZ47+DZ50+DZ53+DZ56+DZ59+DZ62+DZ77+DZ80)*$C$86</f>
        <v>50033.306348408129</v>
      </c>
      <c r="EA11" s="1040" t="e">
        <f>(EA14+EA17+EA20+EA23+EA29+EA32+EA35)*#REF!</f>
        <v>#REF!</v>
      </c>
      <c r="EB11" s="1040" t="e">
        <f>(EB14+EB17+EB20+EB23+EB29+EB32+EB35)*#REF!</f>
        <v>#REF!</v>
      </c>
      <c r="EC11" s="1040" t="e">
        <f>(EC14+EC17+EC20+EC23+EC29+EC32+EC35)*#REF!</f>
        <v>#REF!</v>
      </c>
      <c r="ED11" s="1040" t="e">
        <f>(ED14+ED17+ED20+ED23+ED29+ED32+ED35)*#REF!</f>
        <v>#REF!</v>
      </c>
      <c r="EE11" s="1041" t="e">
        <f>(EE14+EE17+EE20+EE23+EE29+EE32+EE35)*#REF!</f>
        <v>#REF!</v>
      </c>
      <c r="EF11" s="1039">
        <f>(EF14+EF17+EF20+EF23+EF29+EF32+EF35+EF38+EF41+EF44+EF47+EF50+EF53+EF56+EF59+EF62+EF77+EF80)*$C$86</f>
        <v>115591.74199579589</v>
      </c>
      <c r="EG11" s="1040" t="e">
        <f>(EG14+EG17+EG20+EG23+EG29+EG32+EG35)*#REF!</f>
        <v>#REF!</v>
      </c>
      <c r="EH11" s="1040" t="e">
        <f>(EH14+EH17+EH20+EH23+EH29+EH32+EH35)*#REF!</f>
        <v>#REF!</v>
      </c>
      <c r="EI11" s="1040" t="e">
        <f>(EI14+EI17+EI20+EI23+EI29+EI32+EI35)*#REF!</f>
        <v>#REF!</v>
      </c>
      <c r="EJ11" s="1040" t="e">
        <f>(EJ14+EJ17+EJ20+EJ23+EJ29+EJ32+EJ35)*#REF!</f>
        <v>#REF!</v>
      </c>
      <c r="EK11" s="1041" t="e">
        <f>(EK14+EK17+EK20+EK23+EK29+EK32+EK35)*#REF!</f>
        <v>#REF!</v>
      </c>
      <c r="EL11" s="1039">
        <f>(EL14+EL17+EL20+EL23+EL29+EL32+EL35+EL38+EL41+EL44+EL47+EL50+EL53+EL56+EL59+EL62+EL77+EL80)*$C$86</f>
        <v>67210.470440884339</v>
      </c>
      <c r="EM11" s="1040" t="e">
        <f>(EM14+EM17+EM20+EM23+EM29+EM32+EM35)*#REF!</f>
        <v>#REF!</v>
      </c>
      <c r="EN11" s="1040" t="e">
        <f>(EN14+EN17+EN20+EN23+EN29+EN32+EN35)*#REF!</f>
        <v>#REF!</v>
      </c>
      <c r="EO11" s="1040" t="e">
        <f>(EO14+EO17+EO20+EO23+EO29+EO32+EO35)*#REF!</f>
        <v>#REF!</v>
      </c>
      <c r="EP11" s="1040" t="e">
        <f>(EP14+EP17+EP20+EP23+EP29+EP32+EP35)*#REF!</f>
        <v>#REF!</v>
      </c>
      <c r="EQ11" s="1041" t="e">
        <f>(EQ14+EQ17+EQ20+EQ23+EQ29+EQ32+EQ35)*#REF!</f>
        <v>#REF!</v>
      </c>
      <c r="ER11" s="25"/>
      <c r="ES11" s="33"/>
    </row>
    <row r="12" spans="1:149" ht="19.5" customHeight="1">
      <c r="A12" s="1032" t="s">
        <v>15</v>
      </c>
      <c r="B12" s="1036" t="str">
        <f>PLANILHA!D12</f>
        <v>INSTALAÇÃO DO CANTEIRO DE OBRAS</v>
      </c>
      <c r="C12" s="84">
        <f>C14/$EL$84</f>
        <v>1.7780031593570309E-2</v>
      </c>
      <c r="D12" s="1053">
        <v>0.4</v>
      </c>
      <c r="E12" s="1054"/>
      <c r="F12" s="1054"/>
      <c r="G12" s="1054"/>
      <c r="H12" s="1054"/>
      <c r="I12" s="1055"/>
      <c r="J12" s="1053">
        <v>0.4</v>
      </c>
      <c r="K12" s="1054"/>
      <c r="L12" s="1054"/>
      <c r="M12" s="1054"/>
      <c r="N12" s="1054"/>
      <c r="O12" s="1055"/>
      <c r="P12" s="1053">
        <v>0.2</v>
      </c>
      <c r="Q12" s="1054"/>
      <c r="R12" s="1054"/>
      <c r="S12" s="1054"/>
      <c r="T12" s="1054"/>
      <c r="U12" s="1055"/>
      <c r="V12" s="1025"/>
      <c r="W12" s="1026"/>
      <c r="X12" s="1026"/>
      <c r="Y12" s="1026"/>
      <c r="Z12" s="1026"/>
      <c r="AA12" s="1028"/>
      <c r="AB12" s="1025"/>
      <c r="AC12" s="1026"/>
      <c r="AD12" s="1026"/>
      <c r="AE12" s="1026"/>
      <c r="AF12" s="1026"/>
      <c r="AG12" s="1028"/>
      <c r="AH12" s="1025"/>
      <c r="AI12" s="1026"/>
      <c r="AJ12" s="1026"/>
      <c r="AK12" s="1026"/>
      <c r="AL12" s="1026"/>
      <c r="AM12" s="1028"/>
      <c r="AN12" s="1025"/>
      <c r="AO12" s="1026"/>
      <c r="AP12" s="1026"/>
      <c r="AQ12" s="1026"/>
      <c r="AR12" s="1026"/>
      <c r="AS12" s="1028"/>
      <c r="AT12" s="1025"/>
      <c r="AU12" s="1026"/>
      <c r="AV12" s="1026"/>
      <c r="AW12" s="1026"/>
      <c r="AX12" s="1026"/>
      <c r="AY12" s="1028"/>
      <c r="AZ12" s="1025"/>
      <c r="BA12" s="1026"/>
      <c r="BB12" s="1026"/>
      <c r="BC12" s="1026"/>
      <c r="BD12" s="1026"/>
      <c r="BE12" s="1028"/>
      <c r="BF12" s="1025"/>
      <c r="BG12" s="1026"/>
      <c r="BH12" s="1026"/>
      <c r="BI12" s="1026"/>
      <c r="BJ12" s="1026"/>
      <c r="BK12" s="1028"/>
      <c r="BL12" s="1025"/>
      <c r="BM12" s="1026"/>
      <c r="BN12" s="1026"/>
      <c r="BO12" s="1026"/>
      <c r="BP12" s="1026"/>
      <c r="BQ12" s="1028"/>
      <c r="BR12" s="1025"/>
      <c r="BS12" s="1026"/>
      <c r="BT12" s="1026"/>
      <c r="BU12" s="1026"/>
      <c r="BV12" s="1026"/>
      <c r="BW12" s="1028"/>
      <c r="BX12" s="1025"/>
      <c r="BY12" s="1026"/>
      <c r="BZ12" s="1026"/>
      <c r="CA12" s="1026"/>
      <c r="CB12" s="1026"/>
      <c r="CC12" s="1028"/>
      <c r="CD12" s="1025"/>
      <c r="CE12" s="1026"/>
      <c r="CF12" s="1026"/>
      <c r="CG12" s="1026"/>
      <c r="CH12" s="1026"/>
      <c r="CI12" s="1028"/>
      <c r="CJ12" s="1025"/>
      <c r="CK12" s="1026"/>
      <c r="CL12" s="1026"/>
      <c r="CM12" s="1026"/>
      <c r="CN12" s="1026"/>
      <c r="CO12" s="1028"/>
      <c r="CP12" s="1025"/>
      <c r="CQ12" s="1026"/>
      <c r="CR12" s="1026"/>
      <c r="CS12" s="1026"/>
      <c r="CT12" s="1026"/>
      <c r="CU12" s="1028"/>
      <c r="CV12" s="1025"/>
      <c r="CW12" s="1026"/>
      <c r="CX12" s="1026"/>
      <c r="CY12" s="1026"/>
      <c r="CZ12" s="1026"/>
      <c r="DA12" s="1028"/>
      <c r="DB12" s="1025"/>
      <c r="DC12" s="1026"/>
      <c r="DD12" s="1026"/>
      <c r="DE12" s="1026"/>
      <c r="DF12" s="1026"/>
      <c r="DG12" s="1028"/>
      <c r="DH12" s="1025"/>
      <c r="DI12" s="1026"/>
      <c r="DJ12" s="1026"/>
      <c r="DK12" s="1026"/>
      <c r="DL12" s="1026"/>
      <c r="DM12" s="1028"/>
      <c r="DN12" s="1025"/>
      <c r="DO12" s="1026"/>
      <c r="DP12" s="1026"/>
      <c r="DQ12" s="1026"/>
      <c r="DR12" s="1026"/>
      <c r="DS12" s="1028"/>
      <c r="DT12" s="1025"/>
      <c r="DU12" s="1026"/>
      <c r="DV12" s="1026"/>
      <c r="DW12" s="1026"/>
      <c r="DX12" s="1026"/>
      <c r="DY12" s="1028"/>
      <c r="DZ12" s="1025"/>
      <c r="EA12" s="1026"/>
      <c r="EB12" s="1026"/>
      <c r="EC12" s="1026"/>
      <c r="ED12" s="1026"/>
      <c r="EE12" s="1028"/>
      <c r="EF12" s="1025"/>
      <c r="EG12" s="1026"/>
      <c r="EH12" s="1026"/>
      <c r="EI12" s="1026"/>
      <c r="EJ12" s="1026"/>
      <c r="EK12" s="1028"/>
      <c r="EL12" s="1025"/>
      <c r="EM12" s="1026"/>
      <c r="EN12" s="1026"/>
      <c r="EO12" s="1026"/>
      <c r="EP12" s="1026"/>
      <c r="EQ12" s="1027"/>
      <c r="ER12" s="33"/>
      <c r="ES12" s="33"/>
    </row>
    <row r="13" spans="1:149" ht="12.75" customHeight="1">
      <c r="A13" s="1033"/>
      <c r="B13" s="1036"/>
      <c r="C13" s="26"/>
      <c r="D13" s="27"/>
      <c r="E13" s="28"/>
      <c r="F13" s="28"/>
      <c r="G13" s="28"/>
      <c r="H13" s="28"/>
      <c r="I13" s="29"/>
      <c r="J13" s="27"/>
      <c r="K13" s="28"/>
      <c r="L13" s="28"/>
      <c r="M13" s="28"/>
      <c r="N13" s="28"/>
      <c r="O13" s="29"/>
      <c r="P13" s="27"/>
      <c r="Q13" s="28"/>
      <c r="R13" s="28"/>
      <c r="S13" s="28"/>
      <c r="T13" s="28"/>
      <c r="U13" s="29"/>
      <c r="V13" s="30"/>
      <c r="W13" s="31"/>
      <c r="X13" s="31"/>
      <c r="Y13" s="31"/>
      <c r="Z13" s="31"/>
      <c r="AA13" s="32"/>
      <c r="AB13" s="30"/>
      <c r="AC13" s="31"/>
      <c r="AD13" s="31"/>
      <c r="AE13" s="31"/>
      <c r="AF13" s="31"/>
      <c r="AG13" s="32"/>
      <c r="AH13" s="30"/>
      <c r="AI13" s="31"/>
      <c r="AJ13" s="31"/>
      <c r="AK13" s="31"/>
      <c r="AL13" s="31"/>
      <c r="AM13" s="32"/>
      <c r="AN13" s="30"/>
      <c r="AO13" s="31"/>
      <c r="AP13" s="31"/>
      <c r="AQ13" s="31"/>
      <c r="AR13" s="31"/>
      <c r="AS13" s="32"/>
      <c r="AT13" s="30"/>
      <c r="AU13" s="31"/>
      <c r="AV13" s="31"/>
      <c r="AW13" s="31"/>
      <c r="AX13" s="31"/>
      <c r="AY13" s="32"/>
      <c r="AZ13" s="30"/>
      <c r="BA13" s="31"/>
      <c r="BB13" s="31"/>
      <c r="BC13" s="31"/>
      <c r="BD13" s="31"/>
      <c r="BE13" s="32"/>
      <c r="BF13" s="30"/>
      <c r="BG13" s="31"/>
      <c r="BH13" s="31"/>
      <c r="BI13" s="31"/>
      <c r="BJ13" s="31"/>
      <c r="BK13" s="32"/>
      <c r="BL13" s="30"/>
      <c r="BM13" s="31"/>
      <c r="BN13" s="31"/>
      <c r="BO13" s="31"/>
      <c r="BP13" s="31"/>
      <c r="BQ13" s="32"/>
      <c r="BR13" s="30"/>
      <c r="BS13" s="31"/>
      <c r="BT13" s="31"/>
      <c r="BU13" s="31"/>
      <c r="BV13" s="31"/>
      <c r="BW13" s="32"/>
      <c r="BX13" s="30"/>
      <c r="BY13" s="31"/>
      <c r="BZ13" s="31"/>
      <c r="CA13" s="31"/>
      <c r="CB13" s="31"/>
      <c r="CC13" s="32"/>
      <c r="CD13" s="30"/>
      <c r="CE13" s="31"/>
      <c r="CF13" s="31"/>
      <c r="CG13" s="31"/>
      <c r="CH13" s="31"/>
      <c r="CI13" s="32"/>
      <c r="CJ13" s="30"/>
      <c r="CK13" s="31"/>
      <c r="CL13" s="31"/>
      <c r="CM13" s="31"/>
      <c r="CN13" s="31"/>
      <c r="CO13" s="32"/>
      <c r="CP13" s="30"/>
      <c r="CQ13" s="31"/>
      <c r="CR13" s="31"/>
      <c r="CS13" s="31"/>
      <c r="CT13" s="31"/>
      <c r="CU13" s="32"/>
      <c r="CV13" s="30"/>
      <c r="CW13" s="31"/>
      <c r="CX13" s="31"/>
      <c r="CY13" s="31"/>
      <c r="CZ13" s="31"/>
      <c r="DA13" s="32"/>
      <c r="DB13" s="30"/>
      <c r="DC13" s="31"/>
      <c r="DD13" s="31"/>
      <c r="DE13" s="31"/>
      <c r="DF13" s="31"/>
      <c r="DG13" s="32"/>
      <c r="DH13" s="30"/>
      <c r="DI13" s="31"/>
      <c r="DJ13" s="31"/>
      <c r="DK13" s="31"/>
      <c r="DL13" s="31"/>
      <c r="DM13" s="32"/>
      <c r="DN13" s="30"/>
      <c r="DO13" s="31"/>
      <c r="DP13" s="31"/>
      <c r="DQ13" s="31"/>
      <c r="DR13" s="31"/>
      <c r="DS13" s="32"/>
      <c r="DT13" s="30"/>
      <c r="DU13" s="31"/>
      <c r="DV13" s="31"/>
      <c r="DW13" s="31"/>
      <c r="DX13" s="31"/>
      <c r="DY13" s="32"/>
      <c r="DZ13" s="30"/>
      <c r="EA13" s="31"/>
      <c r="EB13" s="31"/>
      <c r="EC13" s="31"/>
      <c r="ED13" s="31"/>
      <c r="EE13" s="32"/>
      <c r="EF13" s="30"/>
      <c r="EG13" s="31"/>
      <c r="EH13" s="31"/>
      <c r="EI13" s="31"/>
      <c r="EJ13" s="31"/>
      <c r="EK13" s="32"/>
      <c r="EL13" s="30"/>
      <c r="EM13" s="31"/>
      <c r="EN13" s="31"/>
      <c r="EO13" s="31"/>
      <c r="EP13" s="31"/>
      <c r="EQ13" s="81"/>
      <c r="ER13" s="33"/>
      <c r="ES13" s="33"/>
    </row>
    <row r="14" spans="1:149" ht="19.5" customHeight="1">
      <c r="A14" s="1034"/>
      <c r="B14" s="1037"/>
      <c r="C14" s="26">
        <f>PLANILHA!I19</f>
        <v>2134806.5299999998</v>
      </c>
      <c r="D14" s="1046">
        <f>C14*D12</f>
        <v>853922.61199999996</v>
      </c>
      <c r="E14" s="1058"/>
      <c r="F14" s="1058"/>
      <c r="G14" s="1058"/>
      <c r="H14" s="1058"/>
      <c r="I14" s="1059"/>
      <c r="J14" s="1046">
        <f>C14*J12</f>
        <v>853922.61199999996</v>
      </c>
      <c r="K14" s="1058"/>
      <c r="L14" s="1058"/>
      <c r="M14" s="1058"/>
      <c r="N14" s="1058"/>
      <c r="O14" s="1059"/>
      <c r="P14" s="1046">
        <f>C14*P12</f>
        <v>426961.30599999998</v>
      </c>
      <c r="Q14" s="1058"/>
      <c r="R14" s="1058"/>
      <c r="S14" s="1058"/>
      <c r="T14" s="1058"/>
      <c r="U14" s="1059"/>
      <c r="V14" s="1029"/>
      <c r="W14" s="1030"/>
      <c r="X14" s="1030"/>
      <c r="Y14" s="1030"/>
      <c r="Z14" s="1030"/>
      <c r="AA14" s="1031"/>
      <c r="AB14" s="1029"/>
      <c r="AC14" s="1030"/>
      <c r="AD14" s="1030"/>
      <c r="AE14" s="1030"/>
      <c r="AF14" s="1030"/>
      <c r="AG14" s="1031"/>
      <c r="AH14" s="1029"/>
      <c r="AI14" s="1030"/>
      <c r="AJ14" s="1030"/>
      <c r="AK14" s="1030"/>
      <c r="AL14" s="1030"/>
      <c r="AM14" s="1031"/>
      <c r="AN14" s="1029"/>
      <c r="AO14" s="1030"/>
      <c r="AP14" s="1030"/>
      <c r="AQ14" s="1030"/>
      <c r="AR14" s="1030"/>
      <c r="AS14" s="1031"/>
      <c r="AT14" s="1029"/>
      <c r="AU14" s="1030"/>
      <c r="AV14" s="1030"/>
      <c r="AW14" s="1030"/>
      <c r="AX14" s="1030"/>
      <c r="AY14" s="1031"/>
      <c r="AZ14" s="1029"/>
      <c r="BA14" s="1030"/>
      <c r="BB14" s="1030"/>
      <c r="BC14" s="1030"/>
      <c r="BD14" s="1030"/>
      <c r="BE14" s="1031"/>
      <c r="BF14" s="1029"/>
      <c r="BG14" s="1030"/>
      <c r="BH14" s="1030"/>
      <c r="BI14" s="1030"/>
      <c r="BJ14" s="1030"/>
      <c r="BK14" s="1031"/>
      <c r="BL14" s="1029"/>
      <c r="BM14" s="1030"/>
      <c r="BN14" s="1030"/>
      <c r="BO14" s="1030"/>
      <c r="BP14" s="1030"/>
      <c r="BQ14" s="1031"/>
      <c r="BR14" s="1029"/>
      <c r="BS14" s="1030"/>
      <c r="BT14" s="1030"/>
      <c r="BU14" s="1030"/>
      <c r="BV14" s="1030"/>
      <c r="BW14" s="1031"/>
      <c r="BX14" s="1029"/>
      <c r="BY14" s="1030"/>
      <c r="BZ14" s="1030"/>
      <c r="CA14" s="1030"/>
      <c r="CB14" s="1030"/>
      <c r="CC14" s="1031"/>
      <c r="CD14" s="1029"/>
      <c r="CE14" s="1030"/>
      <c r="CF14" s="1030"/>
      <c r="CG14" s="1030"/>
      <c r="CH14" s="1030"/>
      <c r="CI14" s="1031"/>
      <c r="CJ14" s="1029"/>
      <c r="CK14" s="1030"/>
      <c r="CL14" s="1030"/>
      <c r="CM14" s="1030"/>
      <c r="CN14" s="1030"/>
      <c r="CO14" s="1031"/>
      <c r="CP14" s="1029"/>
      <c r="CQ14" s="1030"/>
      <c r="CR14" s="1030"/>
      <c r="CS14" s="1030"/>
      <c r="CT14" s="1030"/>
      <c r="CU14" s="1031"/>
      <c r="CV14" s="1029"/>
      <c r="CW14" s="1030"/>
      <c r="CX14" s="1030"/>
      <c r="CY14" s="1030"/>
      <c r="CZ14" s="1030"/>
      <c r="DA14" s="1031"/>
      <c r="DB14" s="1029"/>
      <c r="DC14" s="1030"/>
      <c r="DD14" s="1030"/>
      <c r="DE14" s="1030"/>
      <c r="DF14" s="1030"/>
      <c r="DG14" s="1031"/>
      <c r="DH14" s="1029"/>
      <c r="DI14" s="1030"/>
      <c r="DJ14" s="1030"/>
      <c r="DK14" s="1030"/>
      <c r="DL14" s="1030"/>
      <c r="DM14" s="1031"/>
      <c r="DN14" s="1029"/>
      <c r="DO14" s="1030"/>
      <c r="DP14" s="1030"/>
      <c r="DQ14" s="1030"/>
      <c r="DR14" s="1030"/>
      <c r="DS14" s="1031"/>
      <c r="DT14" s="1029"/>
      <c r="DU14" s="1030"/>
      <c r="DV14" s="1030"/>
      <c r="DW14" s="1030"/>
      <c r="DX14" s="1030"/>
      <c r="DY14" s="1031"/>
      <c r="DZ14" s="1029"/>
      <c r="EA14" s="1030"/>
      <c r="EB14" s="1030"/>
      <c r="EC14" s="1030"/>
      <c r="ED14" s="1030"/>
      <c r="EE14" s="1031"/>
      <c r="EF14" s="1029"/>
      <c r="EG14" s="1030"/>
      <c r="EH14" s="1030"/>
      <c r="EI14" s="1030"/>
      <c r="EJ14" s="1030"/>
      <c r="EK14" s="1031"/>
      <c r="EL14" s="1029"/>
      <c r="EM14" s="1030"/>
      <c r="EN14" s="1030"/>
      <c r="EO14" s="1030"/>
      <c r="EP14" s="1030"/>
      <c r="EQ14" s="1038"/>
      <c r="ER14" s="33">
        <f>SUM(D14:EQ14)</f>
        <v>2134806.5299999998</v>
      </c>
      <c r="ES14" s="33">
        <f>C14-ER14</f>
        <v>0</v>
      </c>
    </row>
    <row r="15" spans="1:149" ht="19.5" customHeight="1">
      <c r="A15" s="1032" t="s">
        <v>20</v>
      </c>
      <c r="B15" s="1036" t="str">
        <f>RESUMO!B4</f>
        <v>MOBILIZAÇÃO/DESMOBILIZAÇÃO</v>
      </c>
      <c r="C15" s="84">
        <f>C17/$EL$84</f>
        <v>8.3177278608861731E-4</v>
      </c>
      <c r="D15" s="1053">
        <v>0.2</v>
      </c>
      <c r="E15" s="1054"/>
      <c r="F15" s="1054"/>
      <c r="G15" s="1054"/>
      <c r="H15" s="1054"/>
      <c r="I15" s="1055"/>
      <c r="J15" s="1053">
        <v>0.2</v>
      </c>
      <c r="K15" s="1054"/>
      <c r="L15" s="1054"/>
      <c r="M15" s="1054"/>
      <c r="N15" s="1054"/>
      <c r="O15" s="1055"/>
      <c r="P15" s="1053">
        <v>0.1</v>
      </c>
      <c r="Q15" s="1054"/>
      <c r="R15" s="1054"/>
      <c r="S15" s="1054"/>
      <c r="T15" s="1054"/>
      <c r="U15" s="1055"/>
      <c r="V15" s="1025"/>
      <c r="W15" s="1026"/>
      <c r="X15" s="1026"/>
      <c r="Y15" s="1026"/>
      <c r="Z15" s="1026"/>
      <c r="AA15" s="1028"/>
      <c r="AB15" s="1025"/>
      <c r="AC15" s="1026"/>
      <c r="AD15" s="1026"/>
      <c r="AE15" s="1026"/>
      <c r="AF15" s="1026"/>
      <c r="AG15" s="1028"/>
      <c r="AH15" s="1025"/>
      <c r="AI15" s="1026"/>
      <c r="AJ15" s="1026"/>
      <c r="AK15" s="1026"/>
      <c r="AL15" s="1026"/>
      <c r="AM15" s="1028"/>
      <c r="AN15" s="1025"/>
      <c r="AO15" s="1026"/>
      <c r="AP15" s="1026"/>
      <c r="AQ15" s="1026"/>
      <c r="AR15" s="1026"/>
      <c r="AS15" s="1028"/>
      <c r="AT15" s="1025"/>
      <c r="AU15" s="1026"/>
      <c r="AV15" s="1026"/>
      <c r="AW15" s="1026"/>
      <c r="AX15" s="1026"/>
      <c r="AY15" s="1028"/>
      <c r="AZ15" s="1025"/>
      <c r="BA15" s="1026"/>
      <c r="BB15" s="1026"/>
      <c r="BC15" s="1026"/>
      <c r="BD15" s="1026"/>
      <c r="BE15" s="1028"/>
      <c r="BF15" s="1025"/>
      <c r="BG15" s="1026"/>
      <c r="BH15" s="1026"/>
      <c r="BI15" s="1026"/>
      <c r="BJ15" s="1026"/>
      <c r="BK15" s="1028"/>
      <c r="BL15" s="1025"/>
      <c r="BM15" s="1026"/>
      <c r="BN15" s="1026"/>
      <c r="BO15" s="1026"/>
      <c r="BP15" s="1026"/>
      <c r="BQ15" s="1028"/>
      <c r="BR15" s="1025"/>
      <c r="BS15" s="1026"/>
      <c r="BT15" s="1026"/>
      <c r="BU15" s="1026"/>
      <c r="BV15" s="1026"/>
      <c r="BW15" s="1028"/>
      <c r="BX15" s="1025"/>
      <c r="BY15" s="1026"/>
      <c r="BZ15" s="1026"/>
      <c r="CA15" s="1026"/>
      <c r="CB15" s="1026"/>
      <c r="CC15" s="1028"/>
      <c r="CD15" s="1025"/>
      <c r="CE15" s="1026"/>
      <c r="CF15" s="1026"/>
      <c r="CG15" s="1026"/>
      <c r="CH15" s="1026"/>
      <c r="CI15" s="1028"/>
      <c r="CJ15" s="1025"/>
      <c r="CK15" s="1026"/>
      <c r="CL15" s="1026"/>
      <c r="CM15" s="1026"/>
      <c r="CN15" s="1026"/>
      <c r="CO15" s="1028"/>
      <c r="CP15" s="1025"/>
      <c r="CQ15" s="1026"/>
      <c r="CR15" s="1026"/>
      <c r="CS15" s="1026"/>
      <c r="CT15" s="1026"/>
      <c r="CU15" s="1028"/>
      <c r="CV15" s="1025"/>
      <c r="CW15" s="1026"/>
      <c r="CX15" s="1026"/>
      <c r="CY15" s="1026"/>
      <c r="CZ15" s="1026"/>
      <c r="DA15" s="1028"/>
      <c r="DB15" s="1025"/>
      <c r="DC15" s="1026"/>
      <c r="DD15" s="1026"/>
      <c r="DE15" s="1026"/>
      <c r="DF15" s="1026"/>
      <c r="DG15" s="1028"/>
      <c r="DH15" s="1025"/>
      <c r="DI15" s="1026"/>
      <c r="DJ15" s="1026"/>
      <c r="DK15" s="1026"/>
      <c r="DL15" s="1026"/>
      <c r="DM15" s="1028"/>
      <c r="DN15" s="1025"/>
      <c r="DO15" s="1026"/>
      <c r="DP15" s="1026"/>
      <c r="DQ15" s="1026"/>
      <c r="DR15" s="1026"/>
      <c r="DS15" s="1028"/>
      <c r="DT15" s="1025"/>
      <c r="DU15" s="1026"/>
      <c r="DV15" s="1026"/>
      <c r="DW15" s="1026"/>
      <c r="DX15" s="1026"/>
      <c r="DY15" s="1028"/>
      <c r="DZ15" s="1053">
        <v>0.1</v>
      </c>
      <c r="EA15" s="1054"/>
      <c r="EB15" s="1054"/>
      <c r="EC15" s="1054"/>
      <c r="ED15" s="1054"/>
      <c r="EE15" s="1055"/>
      <c r="EF15" s="1053">
        <v>0.2</v>
      </c>
      <c r="EG15" s="1054"/>
      <c r="EH15" s="1054"/>
      <c r="EI15" s="1054"/>
      <c r="EJ15" s="1054"/>
      <c r="EK15" s="1055"/>
      <c r="EL15" s="1053">
        <v>0.2</v>
      </c>
      <c r="EM15" s="1054"/>
      <c r="EN15" s="1054"/>
      <c r="EO15" s="1054"/>
      <c r="EP15" s="1054"/>
      <c r="EQ15" s="1089"/>
      <c r="ER15" s="58"/>
      <c r="ES15" s="33"/>
    </row>
    <row r="16" spans="1:149" ht="12.75" customHeight="1">
      <c r="A16" s="1033"/>
      <c r="B16" s="1036"/>
      <c r="C16" s="26"/>
      <c r="D16" s="27"/>
      <c r="E16" s="28"/>
      <c r="F16" s="28"/>
      <c r="G16" s="28"/>
      <c r="H16" s="28"/>
      <c r="I16" s="29"/>
      <c r="J16" s="27"/>
      <c r="K16" s="28"/>
      <c r="L16" s="28"/>
      <c r="M16" s="28"/>
      <c r="N16" s="28"/>
      <c r="O16" s="29"/>
      <c r="P16" s="27"/>
      <c r="Q16" s="28"/>
      <c r="R16" s="28"/>
      <c r="S16" s="28"/>
      <c r="T16" s="28"/>
      <c r="U16" s="29"/>
      <c r="V16" s="30"/>
      <c r="W16" s="31"/>
      <c r="X16" s="31"/>
      <c r="Y16" s="31"/>
      <c r="Z16" s="31"/>
      <c r="AA16" s="32"/>
      <c r="AB16" s="30"/>
      <c r="AC16" s="31"/>
      <c r="AD16" s="31"/>
      <c r="AE16" s="31"/>
      <c r="AF16" s="31"/>
      <c r="AG16" s="32"/>
      <c r="AH16" s="30"/>
      <c r="AI16" s="31"/>
      <c r="AJ16" s="31"/>
      <c r="AK16" s="31"/>
      <c r="AL16" s="31"/>
      <c r="AM16" s="32"/>
      <c r="AN16" s="30"/>
      <c r="AO16" s="31"/>
      <c r="AP16" s="31"/>
      <c r="AQ16" s="31"/>
      <c r="AR16" s="31"/>
      <c r="AS16" s="32"/>
      <c r="AT16" s="30"/>
      <c r="AU16" s="31"/>
      <c r="AV16" s="31"/>
      <c r="AW16" s="31"/>
      <c r="AX16" s="31"/>
      <c r="AY16" s="32"/>
      <c r="AZ16" s="30"/>
      <c r="BA16" s="31"/>
      <c r="BB16" s="31"/>
      <c r="BC16" s="31"/>
      <c r="BD16" s="31"/>
      <c r="BE16" s="32"/>
      <c r="BF16" s="30"/>
      <c r="BG16" s="31"/>
      <c r="BH16" s="31"/>
      <c r="BI16" s="31"/>
      <c r="BJ16" s="31"/>
      <c r="BK16" s="32"/>
      <c r="BL16" s="30"/>
      <c r="BM16" s="31"/>
      <c r="BN16" s="31"/>
      <c r="BO16" s="31"/>
      <c r="BP16" s="31"/>
      <c r="BQ16" s="32"/>
      <c r="BR16" s="30"/>
      <c r="BS16" s="31"/>
      <c r="BT16" s="31"/>
      <c r="BU16" s="31"/>
      <c r="BV16" s="31"/>
      <c r="BW16" s="32"/>
      <c r="BX16" s="30"/>
      <c r="BY16" s="31"/>
      <c r="BZ16" s="31"/>
      <c r="CA16" s="31"/>
      <c r="CB16" s="31"/>
      <c r="CC16" s="32"/>
      <c r="CD16" s="30"/>
      <c r="CE16" s="31"/>
      <c r="CF16" s="31"/>
      <c r="CG16" s="31"/>
      <c r="CH16" s="31"/>
      <c r="CI16" s="32"/>
      <c r="CJ16" s="30"/>
      <c r="CK16" s="31"/>
      <c r="CL16" s="31"/>
      <c r="CM16" s="31"/>
      <c r="CN16" s="31"/>
      <c r="CO16" s="32"/>
      <c r="CP16" s="30"/>
      <c r="CQ16" s="31"/>
      <c r="CR16" s="31"/>
      <c r="CS16" s="31"/>
      <c r="CT16" s="31"/>
      <c r="CU16" s="32"/>
      <c r="CV16" s="30"/>
      <c r="CW16" s="31"/>
      <c r="CX16" s="31"/>
      <c r="CY16" s="31"/>
      <c r="CZ16" s="31"/>
      <c r="DA16" s="32"/>
      <c r="DB16" s="30"/>
      <c r="DC16" s="31"/>
      <c r="DD16" s="31"/>
      <c r="DE16" s="31"/>
      <c r="DF16" s="31"/>
      <c r="DG16" s="32"/>
      <c r="DH16" s="30"/>
      <c r="DI16" s="31"/>
      <c r="DJ16" s="31"/>
      <c r="DK16" s="31"/>
      <c r="DL16" s="31"/>
      <c r="DM16" s="32"/>
      <c r="DN16" s="30"/>
      <c r="DO16" s="31"/>
      <c r="DP16" s="31"/>
      <c r="DQ16" s="31"/>
      <c r="DR16" s="31"/>
      <c r="DS16" s="32"/>
      <c r="DT16" s="30"/>
      <c r="DU16" s="31"/>
      <c r="DV16" s="31"/>
      <c r="DW16" s="31"/>
      <c r="DX16" s="31"/>
      <c r="DY16" s="32"/>
      <c r="DZ16" s="27"/>
      <c r="EA16" s="28"/>
      <c r="EB16" s="28"/>
      <c r="EC16" s="28"/>
      <c r="ED16" s="28"/>
      <c r="EE16" s="29"/>
      <c r="EF16" s="27"/>
      <c r="EG16" s="28"/>
      <c r="EH16" s="28"/>
      <c r="EI16" s="28"/>
      <c r="EJ16" s="28"/>
      <c r="EK16" s="29"/>
      <c r="EL16" s="27"/>
      <c r="EM16" s="28"/>
      <c r="EN16" s="28"/>
      <c r="EO16" s="28"/>
      <c r="EP16" s="28"/>
      <c r="EQ16" s="80"/>
      <c r="ER16" s="33"/>
      <c r="ES16" s="25"/>
    </row>
    <row r="17" spans="1:149" ht="19.5" customHeight="1">
      <c r="A17" s="1034"/>
      <c r="B17" s="1037"/>
      <c r="C17" s="26">
        <f>RESUMO!C4</f>
        <v>99869</v>
      </c>
      <c r="D17" s="1029">
        <f>D15*$C$17</f>
        <v>19973.800000000003</v>
      </c>
      <c r="E17" s="1030"/>
      <c r="F17" s="1030"/>
      <c r="G17" s="1030"/>
      <c r="H17" s="1030"/>
      <c r="I17" s="1031"/>
      <c r="J17" s="1029">
        <f>J15*$C$17</f>
        <v>19973.800000000003</v>
      </c>
      <c r="K17" s="1030"/>
      <c r="L17" s="1030"/>
      <c r="M17" s="1030"/>
      <c r="N17" s="1030"/>
      <c r="O17" s="1031"/>
      <c r="P17" s="1029">
        <f>P15*$C$17</f>
        <v>9986.9000000000015</v>
      </c>
      <c r="Q17" s="1030"/>
      <c r="R17" s="1030"/>
      <c r="S17" s="1030"/>
      <c r="T17" s="1030"/>
      <c r="U17" s="1031"/>
      <c r="V17" s="1029"/>
      <c r="W17" s="1030"/>
      <c r="X17" s="1030"/>
      <c r="Y17" s="1030"/>
      <c r="Z17" s="1030"/>
      <c r="AA17" s="1031"/>
      <c r="AB17" s="1029"/>
      <c r="AC17" s="1030"/>
      <c r="AD17" s="1030"/>
      <c r="AE17" s="1030"/>
      <c r="AF17" s="1030"/>
      <c r="AG17" s="1031"/>
      <c r="AH17" s="1029"/>
      <c r="AI17" s="1030"/>
      <c r="AJ17" s="1030"/>
      <c r="AK17" s="1030"/>
      <c r="AL17" s="1030"/>
      <c r="AM17" s="1031"/>
      <c r="AN17" s="1029"/>
      <c r="AO17" s="1030"/>
      <c r="AP17" s="1030"/>
      <c r="AQ17" s="1030"/>
      <c r="AR17" s="1030"/>
      <c r="AS17" s="1031"/>
      <c r="AT17" s="1029"/>
      <c r="AU17" s="1030"/>
      <c r="AV17" s="1030"/>
      <c r="AW17" s="1030"/>
      <c r="AX17" s="1030"/>
      <c r="AY17" s="1031"/>
      <c r="AZ17" s="1029"/>
      <c r="BA17" s="1030"/>
      <c r="BB17" s="1030"/>
      <c r="BC17" s="1030"/>
      <c r="BD17" s="1030"/>
      <c r="BE17" s="1031"/>
      <c r="BF17" s="1029"/>
      <c r="BG17" s="1030"/>
      <c r="BH17" s="1030"/>
      <c r="BI17" s="1030"/>
      <c r="BJ17" s="1030"/>
      <c r="BK17" s="1031"/>
      <c r="BL17" s="1029"/>
      <c r="BM17" s="1030"/>
      <c r="BN17" s="1030"/>
      <c r="BO17" s="1030"/>
      <c r="BP17" s="1030"/>
      <c r="BQ17" s="1031"/>
      <c r="BR17" s="1029"/>
      <c r="BS17" s="1030"/>
      <c r="BT17" s="1030"/>
      <c r="BU17" s="1030"/>
      <c r="BV17" s="1030"/>
      <c r="BW17" s="1031"/>
      <c r="BX17" s="1029"/>
      <c r="BY17" s="1030"/>
      <c r="BZ17" s="1030"/>
      <c r="CA17" s="1030"/>
      <c r="CB17" s="1030"/>
      <c r="CC17" s="1031"/>
      <c r="CD17" s="1029"/>
      <c r="CE17" s="1030"/>
      <c r="CF17" s="1030"/>
      <c r="CG17" s="1030"/>
      <c r="CH17" s="1030"/>
      <c r="CI17" s="1031"/>
      <c r="CJ17" s="1029"/>
      <c r="CK17" s="1030"/>
      <c r="CL17" s="1030"/>
      <c r="CM17" s="1030"/>
      <c r="CN17" s="1030"/>
      <c r="CO17" s="1031"/>
      <c r="CP17" s="1029"/>
      <c r="CQ17" s="1030"/>
      <c r="CR17" s="1030"/>
      <c r="CS17" s="1030"/>
      <c r="CT17" s="1030"/>
      <c r="CU17" s="1031"/>
      <c r="CV17" s="1029"/>
      <c r="CW17" s="1030"/>
      <c r="CX17" s="1030"/>
      <c r="CY17" s="1030"/>
      <c r="CZ17" s="1030"/>
      <c r="DA17" s="1031"/>
      <c r="DB17" s="1029"/>
      <c r="DC17" s="1030"/>
      <c r="DD17" s="1030"/>
      <c r="DE17" s="1030"/>
      <c r="DF17" s="1030"/>
      <c r="DG17" s="1031"/>
      <c r="DH17" s="1029"/>
      <c r="DI17" s="1030"/>
      <c r="DJ17" s="1030"/>
      <c r="DK17" s="1030"/>
      <c r="DL17" s="1030"/>
      <c r="DM17" s="1031"/>
      <c r="DN17" s="1029"/>
      <c r="DO17" s="1030"/>
      <c r="DP17" s="1030"/>
      <c r="DQ17" s="1030"/>
      <c r="DR17" s="1030"/>
      <c r="DS17" s="1031"/>
      <c r="DT17" s="1029"/>
      <c r="DU17" s="1030"/>
      <c r="DV17" s="1030"/>
      <c r="DW17" s="1030"/>
      <c r="DX17" s="1030"/>
      <c r="DY17" s="1031"/>
      <c r="DZ17" s="1029">
        <f>DZ15*$C$17</f>
        <v>9986.9000000000015</v>
      </c>
      <c r="EA17" s="1030"/>
      <c r="EB17" s="1030"/>
      <c r="EC17" s="1030"/>
      <c r="ED17" s="1030"/>
      <c r="EE17" s="1031"/>
      <c r="EF17" s="1029">
        <f>EF15*$C$17</f>
        <v>19973.800000000003</v>
      </c>
      <c r="EG17" s="1030"/>
      <c r="EH17" s="1030"/>
      <c r="EI17" s="1030"/>
      <c r="EJ17" s="1030"/>
      <c r="EK17" s="1031"/>
      <c r="EL17" s="1029">
        <f>EL15*$C$17</f>
        <v>19973.800000000003</v>
      </c>
      <c r="EM17" s="1030"/>
      <c r="EN17" s="1030"/>
      <c r="EO17" s="1030"/>
      <c r="EP17" s="1030"/>
      <c r="EQ17" s="1038"/>
      <c r="ER17" s="33">
        <f>SUM(D17:EQ17)</f>
        <v>99869.000000000015</v>
      </c>
      <c r="ES17" s="33">
        <f>C17-ER17</f>
        <v>0</v>
      </c>
    </row>
    <row r="18" spans="1:149" ht="19.5" customHeight="1">
      <c r="A18" s="1032" t="s">
        <v>22</v>
      </c>
      <c r="B18" s="1036" t="str">
        <f>RESUMO!B7</f>
        <v>TERRAPLENAGEM</v>
      </c>
      <c r="C18" s="84">
        <f>C20/$EL$84</f>
        <v>6.7480413791820446E-2</v>
      </c>
      <c r="D18" s="1025"/>
      <c r="E18" s="1026"/>
      <c r="F18" s="1026"/>
      <c r="G18" s="1026"/>
      <c r="H18" s="1026"/>
      <c r="I18" s="1028"/>
      <c r="J18" s="1025"/>
      <c r="K18" s="1026"/>
      <c r="L18" s="1026"/>
      <c r="M18" s="1026"/>
      <c r="N18" s="1026"/>
      <c r="O18" s="1028"/>
      <c r="P18" s="1053">
        <v>0.12</v>
      </c>
      <c r="Q18" s="1054"/>
      <c r="R18" s="1054"/>
      <c r="S18" s="1054"/>
      <c r="T18" s="1054"/>
      <c r="U18" s="1055"/>
      <c r="V18" s="1053">
        <v>0.12</v>
      </c>
      <c r="W18" s="1054"/>
      <c r="X18" s="1054"/>
      <c r="Y18" s="1054"/>
      <c r="Z18" s="1054"/>
      <c r="AA18" s="1055"/>
      <c r="AB18" s="1053">
        <v>0.12</v>
      </c>
      <c r="AC18" s="1054"/>
      <c r="AD18" s="1054"/>
      <c r="AE18" s="1054"/>
      <c r="AF18" s="1054"/>
      <c r="AG18" s="1055"/>
      <c r="AH18" s="1053">
        <v>0.12</v>
      </c>
      <c r="AI18" s="1054"/>
      <c r="AJ18" s="1054"/>
      <c r="AK18" s="1054"/>
      <c r="AL18" s="1054"/>
      <c r="AM18" s="1055"/>
      <c r="AN18" s="1053">
        <v>0.12</v>
      </c>
      <c r="AO18" s="1054"/>
      <c r="AP18" s="1054"/>
      <c r="AQ18" s="1054"/>
      <c r="AR18" s="1054"/>
      <c r="AS18" s="1055"/>
      <c r="AT18" s="1053">
        <v>0.1</v>
      </c>
      <c r="AU18" s="1054"/>
      <c r="AV18" s="1054"/>
      <c r="AW18" s="1054"/>
      <c r="AX18" s="1054"/>
      <c r="AY18" s="1055"/>
      <c r="AZ18" s="1053">
        <v>0.1</v>
      </c>
      <c r="BA18" s="1054"/>
      <c r="BB18" s="1054"/>
      <c r="BC18" s="1054"/>
      <c r="BD18" s="1054"/>
      <c r="BE18" s="1055"/>
      <c r="BF18" s="1053">
        <v>0.1</v>
      </c>
      <c r="BG18" s="1054"/>
      <c r="BH18" s="1054"/>
      <c r="BI18" s="1054"/>
      <c r="BJ18" s="1054"/>
      <c r="BK18" s="1055"/>
      <c r="BL18" s="1053">
        <v>0.1</v>
      </c>
      <c r="BM18" s="1054"/>
      <c r="BN18" s="1054"/>
      <c r="BO18" s="1054"/>
      <c r="BP18" s="1054"/>
      <c r="BQ18" s="1055"/>
      <c r="BR18" s="1025"/>
      <c r="BS18" s="1026"/>
      <c r="BT18" s="1026"/>
      <c r="BU18" s="1026"/>
      <c r="BV18" s="1026"/>
      <c r="BW18" s="1028"/>
      <c r="BX18" s="1025"/>
      <c r="BY18" s="1026"/>
      <c r="BZ18" s="1026"/>
      <c r="CA18" s="1026"/>
      <c r="CB18" s="1026"/>
      <c r="CC18" s="1028"/>
      <c r="CD18" s="1025"/>
      <c r="CE18" s="1026"/>
      <c r="CF18" s="1026"/>
      <c r="CG18" s="1026"/>
      <c r="CH18" s="1026"/>
      <c r="CI18" s="1028"/>
      <c r="CJ18" s="1025"/>
      <c r="CK18" s="1026"/>
      <c r="CL18" s="1026"/>
      <c r="CM18" s="1026"/>
      <c r="CN18" s="1026"/>
      <c r="CO18" s="1028"/>
      <c r="CP18" s="1025"/>
      <c r="CQ18" s="1026"/>
      <c r="CR18" s="1026"/>
      <c r="CS18" s="1026"/>
      <c r="CT18" s="1026"/>
      <c r="CU18" s="1028"/>
      <c r="CV18" s="1025"/>
      <c r="CW18" s="1026"/>
      <c r="CX18" s="1026"/>
      <c r="CY18" s="1026"/>
      <c r="CZ18" s="1026"/>
      <c r="DA18" s="1028"/>
      <c r="DB18" s="1025"/>
      <c r="DC18" s="1026"/>
      <c r="DD18" s="1026"/>
      <c r="DE18" s="1026"/>
      <c r="DF18" s="1026"/>
      <c r="DG18" s="1028"/>
      <c r="DH18" s="1025"/>
      <c r="DI18" s="1026"/>
      <c r="DJ18" s="1026"/>
      <c r="DK18" s="1026"/>
      <c r="DL18" s="1026"/>
      <c r="DM18" s="1028"/>
      <c r="DN18" s="1025"/>
      <c r="DO18" s="1026"/>
      <c r="DP18" s="1026"/>
      <c r="DQ18" s="1026"/>
      <c r="DR18" s="1026"/>
      <c r="DS18" s="1028"/>
      <c r="DT18" s="1025"/>
      <c r="DU18" s="1026"/>
      <c r="DV18" s="1026"/>
      <c r="DW18" s="1026"/>
      <c r="DX18" s="1026"/>
      <c r="DY18" s="1028"/>
      <c r="DZ18" s="1025"/>
      <c r="EA18" s="1026"/>
      <c r="EB18" s="1026"/>
      <c r="EC18" s="1026"/>
      <c r="ED18" s="1026"/>
      <c r="EE18" s="1028"/>
      <c r="EF18" s="1025"/>
      <c r="EG18" s="1026"/>
      <c r="EH18" s="1026"/>
      <c r="EI18" s="1026"/>
      <c r="EJ18" s="1026"/>
      <c r="EK18" s="1028"/>
      <c r="EL18" s="1025"/>
      <c r="EM18" s="1026"/>
      <c r="EN18" s="1026"/>
      <c r="EO18" s="1026"/>
      <c r="EP18" s="1026"/>
      <c r="EQ18" s="1027"/>
      <c r="ER18" s="33"/>
      <c r="ES18" s="25"/>
    </row>
    <row r="19" spans="1:149" ht="12.75" customHeight="1">
      <c r="A19" s="1033"/>
      <c r="B19" s="1036"/>
      <c r="C19" s="26"/>
      <c r="D19" s="30"/>
      <c r="E19" s="31"/>
      <c r="F19" s="31"/>
      <c r="G19" s="31"/>
      <c r="H19" s="31"/>
      <c r="I19" s="32"/>
      <c r="J19" s="30"/>
      <c r="K19" s="31"/>
      <c r="L19" s="31"/>
      <c r="M19" s="31"/>
      <c r="N19" s="31"/>
      <c r="O19" s="32"/>
      <c r="P19" s="27"/>
      <c r="Q19" s="28"/>
      <c r="R19" s="28"/>
      <c r="S19" s="28"/>
      <c r="T19" s="28"/>
      <c r="U19" s="29"/>
      <c r="V19" s="27"/>
      <c r="W19" s="28"/>
      <c r="X19" s="28"/>
      <c r="Y19" s="28"/>
      <c r="Z19" s="28"/>
      <c r="AA19" s="29"/>
      <c r="AB19" s="27"/>
      <c r="AC19" s="28"/>
      <c r="AD19" s="28"/>
      <c r="AE19" s="28"/>
      <c r="AF19" s="28"/>
      <c r="AG19" s="29"/>
      <c r="AH19" s="27"/>
      <c r="AI19" s="28"/>
      <c r="AJ19" s="28"/>
      <c r="AK19" s="28"/>
      <c r="AL19" s="28"/>
      <c r="AM19" s="29"/>
      <c r="AN19" s="27"/>
      <c r="AO19" s="28"/>
      <c r="AP19" s="28"/>
      <c r="AQ19" s="28"/>
      <c r="AR19" s="28"/>
      <c r="AS19" s="29"/>
      <c r="AT19" s="27"/>
      <c r="AU19" s="28"/>
      <c r="AV19" s="28"/>
      <c r="AW19" s="28"/>
      <c r="AX19" s="28"/>
      <c r="AY19" s="29"/>
      <c r="AZ19" s="27"/>
      <c r="BA19" s="28"/>
      <c r="BB19" s="28"/>
      <c r="BC19" s="28"/>
      <c r="BD19" s="28"/>
      <c r="BE19" s="29"/>
      <c r="BF19" s="27"/>
      <c r="BG19" s="28"/>
      <c r="BH19" s="28"/>
      <c r="BI19" s="28"/>
      <c r="BJ19" s="28"/>
      <c r="BK19" s="29"/>
      <c r="BL19" s="27"/>
      <c r="BM19" s="28"/>
      <c r="BN19" s="28"/>
      <c r="BO19" s="28"/>
      <c r="BP19" s="28"/>
      <c r="BQ19" s="29"/>
      <c r="BR19" s="30"/>
      <c r="BS19" s="31"/>
      <c r="BT19" s="31"/>
      <c r="BU19" s="31"/>
      <c r="BV19" s="31"/>
      <c r="BW19" s="32"/>
      <c r="BX19" s="30"/>
      <c r="BY19" s="31"/>
      <c r="BZ19" s="31"/>
      <c r="CA19" s="31"/>
      <c r="CB19" s="31"/>
      <c r="CC19" s="32"/>
      <c r="CD19" s="30"/>
      <c r="CE19" s="31"/>
      <c r="CF19" s="31"/>
      <c r="CG19" s="31"/>
      <c r="CH19" s="31"/>
      <c r="CI19" s="32"/>
      <c r="CJ19" s="30"/>
      <c r="CK19" s="31"/>
      <c r="CL19" s="31"/>
      <c r="CM19" s="31"/>
      <c r="CN19" s="31"/>
      <c r="CO19" s="32"/>
      <c r="CP19" s="30"/>
      <c r="CQ19" s="31"/>
      <c r="CR19" s="31"/>
      <c r="CS19" s="31"/>
      <c r="CT19" s="31"/>
      <c r="CU19" s="32"/>
      <c r="CV19" s="30"/>
      <c r="CW19" s="31"/>
      <c r="CX19" s="31"/>
      <c r="CY19" s="31"/>
      <c r="CZ19" s="31"/>
      <c r="DA19" s="32"/>
      <c r="DB19" s="30"/>
      <c r="DC19" s="31"/>
      <c r="DD19" s="31"/>
      <c r="DE19" s="31"/>
      <c r="DF19" s="31"/>
      <c r="DG19" s="32"/>
      <c r="DH19" s="30"/>
      <c r="DI19" s="31"/>
      <c r="DJ19" s="31"/>
      <c r="DK19" s="31"/>
      <c r="DL19" s="31"/>
      <c r="DM19" s="32"/>
      <c r="DN19" s="30"/>
      <c r="DO19" s="31"/>
      <c r="DP19" s="31"/>
      <c r="DQ19" s="31"/>
      <c r="DR19" s="31"/>
      <c r="DS19" s="32"/>
      <c r="DT19" s="30"/>
      <c r="DU19" s="31"/>
      <c r="DV19" s="31"/>
      <c r="DW19" s="31"/>
      <c r="DX19" s="31"/>
      <c r="DY19" s="32"/>
      <c r="DZ19" s="30"/>
      <c r="EA19" s="31"/>
      <c r="EB19" s="31"/>
      <c r="EC19" s="31"/>
      <c r="ED19" s="31"/>
      <c r="EE19" s="32"/>
      <c r="EF19" s="30"/>
      <c r="EG19" s="31"/>
      <c r="EH19" s="31"/>
      <c r="EI19" s="31"/>
      <c r="EJ19" s="31"/>
      <c r="EK19" s="32"/>
      <c r="EL19" s="30"/>
      <c r="EM19" s="31"/>
      <c r="EN19" s="31"/>
      <c r="EO19" s="31"/>
      <c r="EP19" s="31"/>
      <c r="EQ19" s="81"/>
      <c r="ER19" s="33"/>
      <c r="ES19" s="25"/>
    </row>
    <row r="20" spans="1:149" ht="19.5" customHeight="1">
      <c r="A20" s="1034"/>
      <c r="B20" s="1037"/>
      <c r="C20" s="26">
        <f>RESUMO!C7</f>
        <v>8102214.4000000004</v>
      </c>
      <c r="D20" s="1029"/>
      <c r="E20" s="1030"/>
      <c r="F20" s="1030"/>
      <c r="G20" s="1030"/>
      <c r="H20" s="1030"/>
      <c r="I20" s="1031"/>
      <c r="J20" s="1029"/>
      <c r="K20" s="1030"/>
      <c r="L20" s="1030"/>
      <c r="M20" s="1030"/>
      <c r="N20" s="1030"/>
      <c r="O20" s="1031"/>
      <c r="P20" s="1046">
        <f>P18*$C$20</f>
        <v>972265.728</v>
      </c>
      <c r="Q20" s="1058"/>
      <c r="R20" s="1058"/>
      <c r="S20" s="1058"/>
      <c r="T20" s="1058"/>
      <c r="U20" s="1059"/>
      <c r="V20" s="1046">
        <f>V18*$C$20</f>
        <v>972265.728</v>
      </c>
      <c r="W20" s="1058"/>
      <c r="X20" s="1058"/>
      <c r="Y20" s="1058"/>
      <c r="Z20" s="1058"/>
      <c r="AA20" s="1059"/>
      <c r="AB20" s="1046">
        <f>AB18*$C$20</f>
        <v>972265.728</v>
      </c>
      <c r="AC20" s="1058"/>
      <c r="AD20" s="1058"/>
      <c r="AE20" s="1058"/>
      <c r="AF20" s="1058"/>
      <c r="AG20" s="1059"/>
      <c r="AH20" s="1046">
        <f>AH18*$C$20</f>
        <v>972265.728</v>
      </c>
      <c r="AI20" s="1058"/>
      <c r="AJ20" s="1058"/>
      <c r="AK20" s="1058"/>
      <c r="AL20" s="1058"/>
      <c r="AM20" s="1059"/>
      <c r="AN20" s="1046">
        <f>AN18*$C$20</f>
        <v>972265.728</v>
      </c>
      <c r="AO20" s="1058"/>
      <c r="AP20" s="1058"/>
      <c r="AQ20" s="1058"/>
      <c r="AR20" s="1058"/>
      <c r="AS20" s="1059"/>
      <c r="AT20" s="1046">
        <f>AT18*$C$20</f>
        <v>810221.44000000006</v>
      </c>
      <c r="AU20" s="1058"/>
      <c r="AV20" s="1058"/>
      <c r="AW20" s="1058"/>
      <c r="AX20" s="1058"/>
      <c r="AY20" s="1059"/>
      <c r="AZ20" s="1046">
        <f>AZ18*$C$20</f>
        <v>810221.44000000006</v>
      </c>
      <c r="BA20" s="1058"/>
      <c r="BB20" s="1058"/>
      <c r="BC20" s="1058"/>
      <c r="BD20" s="1058"/>
      <c r="BE20" s="1059"/>
      <c r="BF20" s="1046">
        <f>BF18*$C$20</f>
        <v>810221.44000000006</v>
      </c>
      <c r="BG20" s="1058"/>
      <c r="BH20" s="1058"/>
      <c r="BI20" s="1058"/>
      <c r="BJ20" s="1058"/>
      <c r="BK20" s="1059"/>
      <c r="BL20" s="1046">
        <f>BL18*$C$20</f>
        <v>810221.44000000006</v>
      </c>
      <c r="BM20" s="1058"/>
      <c r="BN20" s="1058"/>
      <c r="BO20" s="1058"/>
      <c r="BP20" s="1058"/>
      <c r="BQ20" s="1059"/>
      <c r="BR20" s="1029"/>
      <c r="BS20" s="1030"/>
      <c r="BT20" s="1030"/>
      <c r="BU20" s="1030"/>
      <c r="BV20" s="1030"/>
      <c r="BW20" s="1031"/>
      <c r="BX20" s="1029"/>
      <c r="BY20" s="1030"/>
      <c r="BZ20" s="1030"/>
      <c r="CA20" s="1030"/>
      <c r="CB20" s="1030"/>
      <c r="CC20" s="1031"/>
      <c r="CD20" s="1029"/>
      <c r="CE20" s="1030"/>
      <c r="CF20" s="1030"/>
      <c r="CG20" s="1030"/>
      <c r="CH20" s="1030"/>
      <c r="CI20" s="1031"/>
      <c r="CJ20" s="1029"/>
      <c r="CK20" s="1030"/>
      <c r="CL20" s="1030"/>
      <c r="CM20" s="1030"/>
      <c r="CN20" s="1030"/>
      <c r="CO20" s="1031"/>
      <c r="CP20" s="1029"/>
      <c r="CQ20" s="1030"/>
      <c r="CR20" s="1030"/>
      <c r="CS20" s="1030"/>
      <c r="CT20" s="1030"/>
      <c r="CU20" s="1031"/>
      <c r="CV20" s="1029"/>
      <c r="CW20" s="1030"/>
      <c r="CX20" s="1030"/>
      <c r="CY20" s="1030"/>
      <c r="CZ20" s="1030"/>
      <c r="DA20" s="1031"/>
      <c r="DB20" s="1029"/>
      <c r="DC20" s="1030"/>
      <c r="DD20" s="1030"/>
      <c r="DE20" s="1030"/>
      <c r="DF20" s="1030"/>
      <c r="DG20" s="1031"/>
      <c r="DH20" s="1029"/>
      <c r="DI20" s="1030"/>
      <c r="DJ20" s="1030"/>
      <c r="DK20" s="1030"/>
      <c r="DL20" s="1030"/>
      <c r="DM20" s="1031"/>
      <c r="DN20" s="1029"/>
      <c r="DO20" s="1030"/>
      <c r="DP20" s="1030"/>
      <c r="DQ20" s="1030"/>
      <c r="DR20" s="1030"/>
      <c r="DS20" s="1031"/>
      <c r="DT20" s="1029"/>
      <c r="DU20" s="1030"/>
      <c r="DV20" s="1030"/>
      <c r="DW20" s="1030"/>
      <c r="DX20" s="1030"/>
      <c r="DY20" s="1031"/>
      <c r="DZ20" s="1029"/>
      <c r="EA20" s="1030"/>
      <c r="EB20" s="1030"/>
      <c r="EC20" s="1030"/>
      <c r="ED20" s="1030"/>
      <c r="EE20" s="1031"/>
      <c r="EF20" s="1029"/>
      <c r="EG20" s="1030"/>
      <c r="EH20" s="1030"/>
      <c r="EI20" s="1030"/>
      <c r="EJ20" s="1030"/>
      <c r="EK20" s="1031"/>
      <c r="EL20" s="1029"/>
      <c r="EM20" s="1030"/>
      <c r="EN20" s="1030"/>
      <c r="EO20" s="1030"/>
      <c r="EP20" s="1030"/>
      <c r="EQ20" s="1038"/>
      <c r="ER20" s="33">
        <f>SUM(D20:EQ20)</f>
        <v>8102214.4000000013</v>
      </c>
      <c r="ES20" s="33">
        <f>C20-ER20</f>
        <v>0</v>
      </c>
    </row>
    <row r="21" spans="1:149" ht="19.5" customHeight="1">
      <c r="A21" s="1032" t="s">
        <v>23</v>
      </c>
      <c r="B21" s="1035" t="str">
        <f>RESUMO!B8</f>
        <v>DRENAGEM</v>
      </c>
      <c r="C21" s="84">
        <f>C23/$EL$84</f>
        <v>0.11498386767565684</v>
      </c>
      <c r="D21" s="1025"/>
      <c r="E21" s="1026"/>
      <c r="F21" s="1026"/>
      <c r="G21" s="1026"/>
      <c r="H21" s="1026"/>
      <c r="I21" s="1028"/>
      <c r="J21" s="1025"/>
      <c r="K21" s="1026"/>
      <c r="L21" s="1026"/>
      <c r="M21" s="1026"/>
      <c r="N21" s="1026"/>
      <c r="O21" s="1028"/>
      <c r="P21" s="1025">
        <f>1/21</f>
        <v>4.7619047619047616E-2</v>
      </c>
      <c r="Q21" s="1026"/>
      <c r="R21" s="1026"/>
      <c r="S21" s="1026"/>
      <c r="T21" s="1026"/>
      <c r="U21" s="1028"/>
      <c r="V21" s="1025">
        <f t="shared" ref="V21" si="38">1/21</f>
        <v>4.7619047619047616E-2</v>
      </c>
      <c r="W21" s="1026"/>
      <c r="X21" s="1026"/>
      <c r="Y21" s="1026"/>
      <c r="Z21" s="1026"/>
      <c r="AA21" s="1028"/>
      <c r="AB21" s="1025">
        <f t="shared" ref="AB21" si="39">1/21</f>
        <v>4.7619047619047616E-2</v>
      </c>
      <c r="AC21" s="1026"/>
      <c r="AD21" s="1026"/>
      <c r="AE21" s="1026"/>
      <c r="AF21" s="1026"/>
      <c r="AG21" s="1028"/>
      <c r="AH21" s="1025">
        <f t="shared" ref="AH21" si="40">1/21</f>
        <v>4.7619047619047616E-2</v>
      </c>
      <c r="AI21" s="1026"/>
      <c r="AJ21" s="1026"/>
      <c r="AK21" s="1026"/>
      <c r="AL21" s="1026"/>
      <c r="AM21" s="1028"/>
      <c r="AN21" s="1025">
        <f t="shared" ref="AN21" si="41">1/21</f>
        <v>4.7619047619047616E-2</v>
      </c>
      <c r="AO21" s="1026"/>
      <c r="AP21" s="1026"/>
      <c r="AQ21" s="1026"/>
      <c r="AR21" s="1026"/>
      <c r="AS21" s="1028"/>
      <c r="AT21" s="1025">
        <f t="shared" ref="AT21" si="42">1/21</f>
        <v>4.7619047619047616E-2</v>
      </c>
      <c r="AU21" s="1026"/>
      <c r="AV21" s="1026"/>
      <c r="AW21" s="1026"/>
      <c r="AX21" s="1026"/>
      <c r="AY21" s="1028"/>
      <c r="AZ21" s="1025">
        <f t="shared" ref="AZ21" si="43">1/21</f>
        <v>4.7619047619047616E-2</v>
      </c>
      <c r="BA21" s="1026"/>
      <c r="BB21" s="1026"/>
      <c r="BC21" s="1026"/>
      <c r="BD21" s="1026"/>
      <c r="BE21" s="1028"/>
      <c r="BF21" s="1025">
        <f t="shared" ref="BF21" si="44">1/21</f>
        <v>4.7619047619047616E-2</v>
      </c>
      <c r="BG21" s="1026"/>
      <c r="BH21" s="1026"/>
      <c r="BI21" s="1026"/>
      <c r="BJ21" s="1026"/>
      <c r="BK21" s="1028"/>
      <c r="BL21" s="1025">
        <f t="shared" ref="BL21" si="45">1/21</f>
        <v>4.7619047619047616E-2</v>
      </c>
      <c r="BM21" s="1026"/>
      <c r="BN21" s="1026"/>
      <c r="BO21" s="1026"/>
      <c r="BP21" s="1026"/>
      <c r="BQ21" s="1028"/>
      <c r="BR21" s="1025">
        <f t="shared" ref="BR21" si="46">1/21</f>
        <v>4.7619047619047616E-2</v>
      </c>
      <c r="BS21" s="1026"/>
      <c r="BT21" s="1026"/>
      <c r="BU21" s="1026"/>
      <c r="BV21" s="1026"/>
      <c r="BW21" s="1028"/>
      <c r="BX21" s="1025">
        <f t="shared" ref="BX21" si="47">1/21</f>
        <v>4.7619047619047616E-2</v>
      </c>
      <c r="BY21" s="1026"/>
      <c r="BZ21" s="1026"/>
      <c r="CA21" s="1026"/>
      <c r="CB21" s="1026"/>
      <c r="CC21" s="1028"/>
      <c r="CD21" s="1025">
        <f t="shared" ref="CD21" si="48">1/21</f>
        <v>4.7619047619047616E-2</v>
      </c>
      <c r="CE21" s="1026"/>
      <c r="CF21" s="1026"/>
      <c r="CG21" s="1026"/>
      <c r="CH21" s="1026"/>
      <c r="CI21" s="1028"/>
      <c r="CJ21" s="1025">
        <f t="shared" ref="CJ21" si="49">1/21</f>
        <v>4.7619047619047616E-2</v>
      </c>
      <c r="CK21" s="1026"/>
      <c r="CL21" s="1026"/>
      <c r="CM21" s="1026"/>
      <c r="CN21" s="1026"/>
      <c r="CO21" s="1028"/>
      <c r="CP21" s="1025">
        <f t="shared" ref="CP21" si="50">1/21</f>
        <v>4.7619047619047616E-2</v>
      </c>
      <c r="CQ21" s="1026"/>
      <c r="CR21" s="1026"/>
      <c r="CS21" s="1026"/>
      <c r="CT21" s="1026"/>
      <c r="CU21" s="1028"/>
      <c r="CV21" s="1025">
        <f t="shared" ref="CV21" si="51">1/21</f>
        <v>4.7619047619047616E-2</v>
      </c>
      <c r="CW21" s="1026"/>
      <c r="CX21" s="1026"/>
      <c r="CY21" s="1026"/>
      <c r="CZ21" s="1026"/>
      <c r="DA21" s="1028"/>
      <c r="DB21" s="1025">
        <f t="shared" ref="DB21" si="52">1/21</f>
        <v>4.7619047619047616E-2</v>
      </c>
      <c r="DC21" s="1026"/>
      <c r="DD21" s="1026"/>
      <c r="DE21" s="1026"/>
      <c r="DF21" s="1026"/>
      <c r="DG21" s="1028"/>
      <c r="DH21" s="1025">
        <f t="shared" ref="DH21" si="53">1/21</f>
        <v>4.7619047619047616E-2</v>
      </c>
      <c r="DI21" s="1026"/>
      <c r="DJ21" s="1026"/>
      <c r="DK21" s="1026"/>
      <c r="DL21" s="1026"/>
      <c r="DM21" s="1028"/>
      <c r="DN21" s="1025">
        <f t="shared" ref="DN21" si="54">1/21</f>
        <v>4.7619047619047616E-2</v>
      </c>
      <c r="DO21" s="1026"/>
      <c r="DP21" s="1026"/>
      <c r="DQ21" s="1026"/>
      <c r="DR21" s="1026"/>
      <c r="DS21" s="1028"/>
      <c r="DT21" s="1025">
        <f t="shared" ref="DT21" si="55">1/21</f>
        <v>4.7619047619047616E-2</v>
      </c>
      <c r="DU21" s="1026"/>
      <c r="DV21" s="1026"/>
      <c r="DW21" s="1026"/>
      <c r="DX21" s="1026"/>
      <c r="DY21" s="1028"/>
      <c r="DZ21" s="1025">
        <f t="shared" ref="DZ21" si="56">1/21</f>
        <v>4.7619047619047616E-2</v>
      </c>
      <c r="EA21" s="1026"/>
      <c r="EB21" s="1026"/>
      <c r="EC21" s="1026"/>
      <c r="ED21" s="1026"/>
      <c r="EE21" s="1028"/>
      <c r="EF21" s="1025">
        <f t="shared" ref="EF21" si="57">1/21</f>
        <v>4.7619047619047616E-2</v>
      </c>
      <c r="EG21" s="1026"/>
      <c r="EH21" s="1026"/>
      <c r="EI21" s="1026"/>
      <c r="EJ21" s="1026"/>
      <c r="EK21" s="1028"/>
      <c r="EL21" s="1025"/>
      <c r="EM21" s="1026"/>
      <c r="EN21" s="1026"/>
      <c r="EO21" s="1026"/>
      <c r="EP21" s="1026"/>
      <c r="EQ21" s="1027"/>
      <c r="ER21" s="33"/>
      <c r="ES21" s="25"/>
    </row>
    <row r="22" spans="1:149" ht="12.75" customHeight="1">
      <c r="A22" s="1033"/>
      <c r="B22" s="1036"/>
      <c r="C22" s="26"/>
      <c r="D22" s="30"/>
      <c r="E22" s="31"/>
      <c r="F22" s="31"/>
      <c r="G22" s="31"/>
      <c r="H22" s="31"/>
      <c r="I22" s="32"/>
      <c r="J22" s="30"/>
      <c r="K22" s="31"/>
      <c r="L22" s="31"/>
      <c r="M22" s="31"/>
      <c r="N22" s="31"/>
      <c r="O22" s="32"/>
      <c r="P22" s="27"/>
      <c r="Q22" s="28"/>
      <c r="R22" s="28"/>
      <c r="S22" s="28"/>
      <c r="T22" s="28"/>
      <c r="U22" s="29"/>
      <c r="V22" s="27"/>
      <c r="W22" s="28"/>
      <c r="X22" s="28"/>
      <c r="Y22" s="28"/>
      <c r="Z22" s="28"/>
      <c r="AA22" s="29"/>
      <c r="AB22" s="27"/>
      <c r="AC22" s="28"/>
      <c r="AD22" s="28"/>
      <c r="AE22" s="28"/>
      <c r="AF22" s="28"/>
      <c r="AG22" s="29"/>
      <c r="AH22" s="27"/>
      <c r="AI22" s="28"/>
      <c r="AJ22" s="28"/>
      <c r="AK22" s="28"/>
      <c r="AL22" s="28"/>
      <c r="AM22" s="29"/>
      <c r="AN22" s="27"/>
      <c r="AO22" s="28"/>
      <c r="AP22" s="28"/>
      <c r="AQ22" s="28"/>
      <c r="AR22" s="28"/>
      <c r="AS22" s="29"/>
      <c r="AT22" s="27"/>
      <c r="AU22" s="28"/>
      <c r="AV22" s="28"/>
      <c r="AW22" s="28"/>
      <c r="AX22" s="28"/>
      <c r="AY22" s="29"/>
      <c r="AZ22" s="27"/>
      <c r="BA22" s="28"/>
      <c r="BB22" s="28"/>
      <c r="BC22" s="28"/>
      <c r="BD22" s="28"/>
      <c r="BE22" s="29"/>
      <c r="BF22" s="27"/>
      <c r="BG22" s="28"/>
      <c r="BH22" s="28"/>
      <c r="BI22" s="28"/>
      <c r="BJ22" s="28"/>
      <c r="BK22" s="29"/>
      <c r="BL22" s="27"/>
      <c r="BM22" s="28"/>
      <c r="BN22" s="28"/>
      <c r="BO22" s="28"/>
      <c r="BP22" s="28"/>
      <c r="BQ22" s="29"/>
      <c r="BR22" s="27"/>
      <c r="BS22" s="28"/>
      <c r="BT22" s="28"/>
      <c r="BU22" s="28"/>
      <c r="BV22" s="28"/>
      <c r="BW22" s="29"/>
      <c r="BX22" s="27"/>
      <c r="BY22" s="28"/>
      <c r="BZ22" s="28"/>
      <c r="CA22" s="28"/>
      <c r="CB22" s="28"/>
      <c r="CC22" s="29"/>
      <c r="CD22" s="27"/>
      <c r="CE22" s="28"/>
      <c r="CF22" s="28"/>
      <c r="CG22" s="28"/>
      <c r="CH22" s="28"/>
      <c r="CI22" s="29"/>
      <c r="CJ22" s="27"/>
      <c r="CK22" s="28"/>
      <c r="CL22" s="28"/>
      <c r="CM22" s="28"/>
      <c r="CN22" s="28"/>
      <c r="CO22" s="29"/>
      <c r="CP22" s="27"/>
      <c r="CQ22" s="28"/>
      <c r="CR22" s="28"/>
      <c r="CS22" s="28"/>
      <c r="CT22" s="28"/>
      <c r="CU22" s="29"/>
      <c r="CV22" s="27"/>
      <c r="CW22" s="28"/>
      <c r="CX22" s="28"/>
      <c r="CY22" s="28"/>
      <c r="CZ22" s="28"/>
      <c r="DA22" s="29"/>
      <c r="DB22" s="27"/>
      <c r="DC22" s="28"/>
      <c r="DD22" s="28"/>
      <c r="DE22" s="28"/>
      <c r="DF22" s="28"/>
      <c r="DG22" s="29"/>
      <c r="DH22" s="27"/>
      <c r="DI22" s="28"/>
      <c r="DJ22" s="28"/>
      <c r="DK22" s="28"/>
      <c r="DL22" s="28"/>
      <c r="DM22" s="29"/>
      <c r="DN22" s="27"/>
      <c r="DO22" s="28"/>
      <c r="DP22" s="28"/>
      <c r="DQ22" s="28"/>
      <c r="DR22" s="28"/>
      <c r="DS22" s="29"/>
      <c r="DT22" s="27"/>
      <c r="DU22" s="28"/>
      <c r="DV22" s="28"/>
      <c r="DW22" s="28"/>
      <c r="DX22" s="28"/>
      <c r="DY22" s="29"/>
      <c r="DZ22" s="27"/>
      <c r="EA22" s="28"/>
      <c r="EB22" s="28"/>
      <c r="EC22" s="28"/>
      <c r="ED22" s="28"/>
      <c r="EE22" s="29"/>
      <c r="EF22" s="27"/>
      <c r="EG22" s="28"/>
      <c r="EH22" s="28"/>
      <c r="EI22" s="28"/>
      <c r="EJ22" s="28"/>
      <c r="EK22" s="29"/>
      <c r="EL22" s="30"/>
      <c r="EM22" s="31"/>
      <c r="EN22" s="31"/>
      <c r="EO22" s="31"/>
      <c r="EP22" s="31"/>
      <c r="EQ22" s="81"/>
      <c r="ER22" s="33"/>
      <c r="ES22" s="25"/>
    </row>
    <row r="23" spans="1:149" ht="19.5" customHeight="1">
      <c r="A23" s="1034"/>
      <c r="B23" s="1037"/>
      <c r="C23" s="34">
        <f>RESUMO!C8</f>
        <v>13805842.26</v>
      </c>
      <c r="D23" s="1029"/>
      <c r="E23" s="1030"/>
      <c r="F23" s="1030"/>
      <c r="G23" s="1030"/>
      <c r="H23" s="1030"/>
      <c r="I23" s="1031"/>
      <c r="J23" s="1029"/>
      <c r="K23" s="1030"/>
      <c r="L23" s="1030"/>
      <c r="M23" s="1030"/>
      <c r="N23" s="1030"/>
      <c r="O23" s="1031"/>
      <c r="P23" s="1039">
        <f t="shared" ref="P23" si="58">P21*$C$23</f>
        <v>657421.05999999994</v>
      </c>
      <c r="Q23" s="1040"/>
      <c r="R23" s="1040"/>
      <c r="S23" s="1040"/>
      <c r="T23" s="1040"/>
      <c r="U23" s="1041"/>
      <c r="V23" s="1039">
        <f t="shared" ref="V23" si="59">V21*$C$23</f>
        <v>657421.05999999994</v>
      </c>
      <c r="W23" s="1040"/>
      <c r="X23" s="1040"/>
      <c r="Y23" s="1040"/>
      <c r="Z23" s="1040"/>
      <c r="AA23" s="1041"/>
      <c r="AB23" s="1039">
        <f t="shared" ref="AB23" si="60">AB21*$C$23</f>
        <v>657421.05999999994</v>
      </c>
      <c r="AC23" s="1040"/>
      <c r="AD23" s="1040"/>
      <c r="AE23" s="1040"/>
      <c r="AF23" s="1040"/>
      <c r="AG23" s="1041"/>
      <c r="AH23" s="1039">
        <f t="shared" ref="AH23" si="61">AH21*$C$23</f>
        <v>657421.05999999994</v>
      </c>
      <c r="AI23" s="1040"/>
      <c r="AJ23" s="1040"/>
      <c r="AK23" s="1040"/>
      <c r="AL23" s="1040"/>
      <c r="AM23" s="1041"/>
      <c r="AN23" s="1039">
        <f t="shared" ref="AN23" si="62">AN21*$C$23</f>
        <v>657421.05999999994</v>
      </c>
      <c r="AO23" s="1040"/>
      <c r="AP23" s="1040"/>
      <c r="AQ23" s="1040"/>
      <c r="AR23" s="1040"/>
      <c r="AS23" s="1041"/>
      <c r="AT23" s="1039">
        <f t="shared" ref="AT23" si="63">AT21*$C$23</f>
        <v>657421.05999999994</v>
      </c>
      <c r="AU23" s="1040"/>
      <c r="AV23" s="1040"/>
      <c r="AW23" s="1040"/>
      <c r="AX23" s="1040"/>
      <c r="AY23" s="1041"/>
      <c r="AZ23" s="1039">
        <f t="shared" ref="AZ23" si="64">AZ21*$C$23</f>
        <v>657421.05999999994</v>
      </c>
      <c r="BA23" s="1040"/>
      <c r="BB23" s="1040"/>
      <c r="BC23" s="1040"/>
      <c r="BD23" s="1040"/>
      <c r="BE23" s="1041"/>
      <c r="BF23" s="1039">
        <f t="shared" ref="BF23" si="65">BF21*$C$23</f>
        <v>657421.05999999994</v>
      </c>
      <c r="BG23" s="1040"/>
      <c r="BH23" s="1040"/>
      <c r="BI23" s="1040"/>
      <c r="BJ23" s="1040"/>
      <c r="BK23" s="1041"/>
      <c r="BL23" s="1039">
        <f t="shared" ref="BL23" si="66">BL21*$C$23</f>
        <v>657421.05999999994</v>
      </c>
      <c r="BM23" s="1040"/>
      <c r="BN23" s="1040"/>
      <c r="BO23" s="1040"/>
      <c r="BP23" s="1040"/>
      <c r="BQ23" s="1041"/>
      <c r="BR23" s="1039">
        <f t="shared" ref="BR23" si="67">BR21*$C$23</f>
        <v>657421.05999999994</v>
      </c>
      <c r="BS23" s="1040"/>
      <c r="BT23" s="1040"/>
      <c r="BU23" s="1040"/>
      <c r="BV23" s="1040"/>
      <c r="BW23" s="1041"/>
      <c r="BX23" s="1039">
        <f t="shared" ref="BX23" si="68">BX21*$C$23</f>
        <v>657421.05999999994</v>
      </c>
      <c r="BY23" s="1040"/>
      <c r="BZ23" s="1040"/>
      <c r="CA23" s="1040"/>
      <c r="CB23" s="1040"/>
      <c r="CC23" s="1041"/>
      <c r="CD23" s="1039">
        <f t="shared" ref="CD23" si="69">CD21*$C$23</f>
        <v>657421.05999999994</v>
      </c>
      <c r="CE23" s="1040"/>
      <c r="CF23" s="1040"/>
      <c r="CG23" s="1040"/>
      <c r="CH23" s="1040"/>
      <c r="CI23" s="1041"/>
      <c r="CJ23" s="1039">
        <f t="shared" ref="CJ23" si="70">CJ21*$C$23</f>
        <v>657421.05999999994</v>
      </c>
      <c r="CK23" s="1040"/>
      <c r="CL23" s="1040"/>
      <c r="CM23" s="1040"/>
      <c r="CN23" s="1040"/>
      <c r="CO23" s="1041"/>
      <c r="CP23" s="1039">
        <f t="shared" ref="CP23" si="71">CP21*$C$23</f>
        <v>657421.05999999994</v>
      </c>
      <c r="CQ23" s="1040"/>
      <c r="CR23" s="1040"/>
      <c r="CS23" s="1040"/>
      <c r="CT23" s="1040"/>
      <c r="CU23" s="1041"/>
      <c r="CV23" s="1039">
        <f t="shared" ref="CV23" si="72">CV21*$C$23</f>
        <v>657421.05999999994</v>
      </c>
      <c r="CW23" s="1040"/>
      <c r="CX23" s="1040"/>
      <c r="CY23" s="1040"/>
      <c r="CZ23" s="1040"/>
      <c r="DA23" s="1041"/>
      <c r="DB23" s="1039">
        <f t="shared" ref="DB23" si="73">DB21*$C$23</f>
        <v>657421.05999999994</v>
      </c>
      <c r="DC23" s="1040"/>
      <c r="DD23" s="1040"/>
      <c r="DE23" s="1040"/>
      <c r="DF23" s="1040"/>
      <c r="DG23" s="1041"/>
      <c r="DH23" s="1039">
        <f t="shared" ref="DH23" si="74">DH21*$C$23</f>
        <v>657421.05999999994</v>
      </c>
      <c r="DI23" s="1040"/>
      <c r="DJ23" s="1040"/>
      <c r="DK23" s="1040"/>
      <c r="DL23" s="1040"/>
      <c r="DM23" s="1041"/>
      <c r="DN23" s="1039">
        <f t="shared" ref="DN23" si="75">DN21*$C$23</f>
        <v>657421.05999999994</v>
      </c>
      <c r="DO23" s="1040"/>
      <c r="DP23" s="1040"/>
      <c r="DQ23" s="1040"/>
      <c r="DR23" s="1040"/>
      <c r="DS23" s="1041"/>
      <c r="DT23" s="1039">
        <f t="shared" ref="DT23" si="76">DT21*$C$23</f>
        <v>657421.05999999994</v>
      </c>
      <c r="DU23" s="1040"/>
      <c r="DV23" s="1040"/>
      <c r="DW23" s="1040"/>
      <c r="DX23" s="1040"/>
      <c r="DY23" s="1041"/>
      <c r="DZ23" s="1039">
        <f t="shared" ref="DZ23" si="77">DZ21*$C$23</f>
        <v>657421.05999999994</v>
      </c>
      <c r="EA23" s="1040"/>
      <c r="EB23" s="1040"/>
      <c r="EC23" s="1040"/>
      <c r="ED23" s="1040"/>
      <c r="EE23" s="1041"/>
      <c r="EF23" s="1039">
        <f t="shared" ref="EF23" si="78">EF21*$C$23</f>
        <v>657421.05999999994</v>
      </c>
      <c r="EG23" s="1040"/>
      <c r="EH23" s="1040"/>
      <c r="EI23" s="1040"/>
      <c r="EJ23" s="1040"/>
      <c r="EK23" s="1041"/>
      <c r="EL23" s="1029"/>
      <c r="EM23" s="1030"/>
      <c r="EN23" s="1030"/>
      <c r="EO23" s="1030"/>
      <c r="EP23" s="1030"/>
      <c r="EQ23" s="1038"/>
      <c r="ER23" s="33">
        <f>SUM(D23:EQ23)</f>
        <v>13805842.260000002</v>
      </c>
      <c r="ES23" s="33">
        <f>C23-ER23</f>
        <v>0</v>
      </c>
    </row>
    <row r="24" spans="1:149" ht="19.5" customHeight="1">
      <c r="A24" s="1032" t="s">
        <v>24</v>
      </c>
      <c r="B24" s="1035" t="str">
        <f>RESUMO!B9</f>
        <v>OBRAS DE ARTE CORRENTES</v>
      </c>
      <c r="C24" s="84">
        <f>C26/$EL$84</f>
        <v>1.2076931084998565E-2</v>
      </c>
      <c r="D24" s="1025"/>
      <c r="E24" s="1026"/>
      <c r="F24" s="1026"/>
      <c r="G24" s="1026"/>
      <c r="H24" s="1026"/>
      <c r="I24" s="1028"/>
      <c r="J24" s="1025">
        <v>0.2</v>
      </c>
      <c r="K24" s="1026"/>
      <c r="L24" s="1026"/>
      <c r="M24" s="1026"/>
      <c r="N24" s="1026"/>
      <c r="O24" s="1028"/>
      <c r="P24" s="1025">
        <v>0.2</v>
      </c>
      <c r="Q24" s="1026"/>
      <c r="R24" s="1026"/>
      <c r="S24" s="1026"/>
      <c r="T24" s="1026"/>
      <c r="U24" s="1028"/>
      <c r="V24" s="1025">
        <v>0.2</v>
      </c>
      <c r="W24" s="1026"/>
      <c r="X24" s="1026"/>
      <c r="Y24" s="1026"/>
      <c r="Z24" s="1026"/>
      <c r="AA24" s="1028"/>
      <c r="AB24" s="1025">
        <v>0.2</v>
      </c>
      <c r="AC24" s="1026"/>
      <c r="AD24" s="1026"/>
      <c r="AE24" s="1026"/>
      <c r="AF24" s="1026"/>
      <c r="AG24" s="1028"/>
      <c r="AH24" s="1025">
        <v>0.1</v>
      </c>
      <c r="AI24" s="1026"/>
      <c r="AJ24" s="1026"/>
      <c r="AK24" s="1026"/>
      <c r="AL24" s="1026"/>
      <c r="AM24" s="1028"/>
      <c r="AN24" s="1025">
        <v>0.1</v>
      </c>
      <c r="AO24" s="1026"/>
      <c r="AP24" s="1026"/>
      <c r="AQ24" s="1026"/>
      <c r="AR24" s="1026"/>
      <c r="AS24" s="1028"/>
      <c r="AT24" s="1025"/>
      <c r="AU24" s="1026"/>
      <c r="AV24" s="1026"/>
      <c r="AW24" s="1026"/>
      <c r="AX24" s="1026"/>
      <c r="AY24" s="1028"/>
      <c r="AZ24" s="1025"/>
      <c r="BA24" s="1026"/>
      <c r="BB24" s="1026"/>
      <c r="BC24" s="1026"/>
      <c r="BD24" s="1026"/>
      <c r="BE24" s="1028"/>
      <c r="BF24" s="1025"/>
      <c r="BG24" s="1026"/>
      <c r="BH24" s="1026"/>
      <c r="BI24" s="1026"/>
      <c r="BJ24" s="1026"/>
      <c r="BK24" s="1028"/>
      <c r="BL24" s="1025"/>
      <c r="BM24" s="1026"/>
      <c r="BN24" s="1026"/>
      <c r="BO24" s="1026"/>
      <c r="BP24" s="1026"/>
      <c r="BQ24" s="1028"/>
      <c r="BR24" s="1025"/>
      <c r="BS24" s="1026"/>
      <c r="BT24" s="1026"/>
      <c r="BU24" s="1026"/>
      <c r="BV24" s="1026"/>
      <c r="BW24" s="1028"/>
      <c r="BX24" s="1025"/>
      <c r="BY24" s="1026"/>
      <c r="BZ24" s="1026"/>
      <c r="CA24" s="1026"/>
      <c r="CB24" s="1026"/>
      <c r="CC24" s="1028"/>
      <c r="CD24" s="1025"/>
      <c r="CE24" s="1026"/>
      <c r="CF24" s="1026"/>
      <c r="CG24" s="1026"/>
      <c r="CH24" s="1026"/>
      <c r="CI24" s="1028"/>
      <c r="CJ24" s="1025"/>
      <c r="CK24" s="1026"/>
      <c r="CL24" s="1026"/>
      <c r="CM24" s="1026"/>
      <c r="CN24" s="1026"/>
      <c r="CO24" s="1028"/>
      <c r="CP24" s="1025"/>
      <c r="CQ24" s="1026"/>
      <c r="CR24" s="1026"/>
      <c r="CS24" s="1026"/>
      <c r="CT24" s="1026"/>
      <c r="CU24" s="1028"/>
      <c r="CV24" s="1025"/>
      <c r="CW24" s="1026"/>
      <c r="CX24" s="1026"/>
      <c r="CY24" s="1026"/>
      <c r="CZ24" s="1026"/>
      <c r="DA24" s="1028"/>
      <c r="DB24" s="1025"/>
      <c r="DC24" s="1026"/>
      <c r="DD24" s="1026"/>
      <c r="DE24" s="1026"/>
      <c r="DF24" s="1026"/>
      <c r="DG24" s="1028"/>
      <c r="DH24" s="1025"/>
      <c r="DI24" s="1026"/>
      <c r="DJ24" s="1026"/>
      <c r="DK24" s="1026"/>
      <c r="DL24" s="1026"/>
      <c r="DM24" s="1028"/>
      <c r="DN24" s="1025"/>
      <c r="DO24" s="1026"/>
      <c r="DP24" s="1026"/>
      <c r="DQ24" s="1026"/>
      <c r="DR24" s="1026"/>
      <c r="DS24" s="1028"/>
      <c r="DT24" s="1025"/>
      <c r="DU24" s="1026"/>
      <c r="DV24" s="1026"/>
      <c r="DW24" s="1026"/>
      <c r="DX24" s="1026"/>
      <c r="DY24" s="1028"/>
      <c r="DZ24" s="1025"/>
      <c r="EA24" s="1026"/>
      <c r="EB24" s="1026"/>
      <c r="EC24" s="1026"/>
      <c r="ED24" s="1026"/>
      <c r="EE24" s="1028"/>
      <c r="EF24" s="1025"/>
      <c r="EG24" s="1026"/>
      <c r="EH24" s="1026"/>
      <c r="EI24" s="1026"/>
      <c r="EJ24" s="1026"/>
      <c r="EK24" s="1028"/>
      <c r="EL24" s="1025"/>
      <c r="EM24" s="1026"/>
      <c r="EN24" s="1026"/>
      <c r="EO24" s="1026"/>
      <c r="EP24" s="1026"/>
      <c r="EQ24" s="1027"/>
      <c r="ER24" s="33"/>
      <c r="ES24" s="25"/>
    </row>
    <row r="25" spans="1:149" ht="12.75" customHeight="1">
      <c r="A25" s="1033"/>
      <c r="B25" s="1036"/>
      <c r="C25" s="26"/>
      <c r="D25" s="30"/>
      <c r="E25" s="31"/>
      <c r="F25" s="31"/>
      <c r="G25" s="31"/>
      <c r="H25" s="31"/>
      <c r="I25" s="32"/>
      <c r="J25" s="27"/>
      <c r="K25" s="28"/>
      <c r="L25" s="28"/>
      <c r="M25" s="28"/>
      <c r="N25" s="28"/>
      <c r="O25" s="29"/>
      <c r="P25" s="27"/>
      <c r="Q25" s="28"/>
      <c r="R25" s="28"/>
      <c r="S25" s="28"/>
      <c r="T25" s="28"/>
      <c r="U25" s="29"/>
      <c r="V25" s="27"/>
      <c r="W25" s="28"/>
      <c r="X25" s="28"/>
      <c r="Y25" s="28"/>
      <c r="Z25" s="28"/>
      <c r="AA25" s="29"/>
      <c r="AB25" s="27"/>
      <c r="AC25" s="28"/>
      <c r="AD25" s="28"/>
      <c r="AE25" s="28"/>
      <c r="AF25" s="28"/>
      <c r="AG25" s="29"/>
      <c r="AH25" s="27"/>
      <c r="AI25" s="28"/>
      <c r="AJ25" s="28"/>
      <c r="AK25" s="28"/>
      <c r="AL25" s="28"/>
      <c r="AM25" s="29"/>
      <c r="AN25" s="27"/>
      <c r="AO25" s="28"/>
      <c r="AP25" s="28"/>
      <c r="AQ25" s="28"/>
      <c r="AR25" s="28"/>
      <c r="AS25" s="29"/>
      <c r="AT25" s="30"/>
      <c r="AU25" s="31"/>
      <c r="AV25" s="31"/>
      <c r="AW25" s="31"/>
      <c r="AX25" s="31"/>
      <c r="AY25" s="32"/>
      <c r="AZ25" s="30"/>
      <c r="BA25" s="31"/>
      <c r="BB25" s="31"/>
      <c r="BC25" s="31"/>
      <c r="BD25" s="31"/>
      <c r="BE25" s="32"/>
      <c r="BF25" s="30"/>
      <c r="BG25" s="31"/>
      <c r="BH25" s="31"/>
      <c r="BI25" s="31"/>
      <c r="BJ25" s="31"/>
      <c r="BK25" s="32"/>
      <c r="BL25" s="30"/>
      <c r="BM25" s="31"/>
      <c r="BN25" s="31"/>
      <c r="BO25" s="31"/>
      <c r="BP25" s="31"/>
      <c r="BQ25" s="32"/>
      <c r="BR25" s="30"/>
      <c r="BS25" s="31"/>
      <c r="BT25" s="31"/>
      <c r="BU25" s="31"/>
      <c r="BV25" s="31"/>
      <c r="BW25" s="32"/>
      <c r="BX25" s="30"/>
      <c r="BY25" s="31"/>
      <c r="BZ25" s="31"/>
      <c r="CA25" s="31"/>
      <c r="CB25" s="31"/>
      <c r="CC25" s="32"/>
      <c r="CD25" s="30"/>
      <c r="CE25" s="31"/>
      <c r="CF25" s="31"/>
      <c r="CG25" s="31"/>
      <c r="CH25" s="31"/>
      <c r="CI25" s="32"/>
      <c r="CJ25" s="30"/>
      <c r="CK25" s="31"/>
      <c r="CL25" s="31"/>
      <c r="CM25" s="31"/>
      <c r="CN25" s="31"/>
      <c r="CO25" s="32"/>
      <c r="CP25" s="30"/>
      <c r="CQ25" s="31"/>
      <c r="CR25" s="31"/>
      <c r="CS25" s="31"/>
      <c r="CT25" s="31"/>
      <c r="CU25" s="32"/>
      <c r="CV25" s="30"/>
      <c r="CW25" s="31"/>
      <c r="CX25" s="31"/>
      <c r="CY25" s="31"/>
      <c r="CZ25" s="31"/>
      <c r="DA25" s="32"/>
      <c r="DB25" s="30"/>
      <c r="DC25" s="31"/>
      <c r="DD25" s="31"/>
      <c r="DE25" s="31"/>
      <c r="DF25" s="31"/>
      <c r="DG25" s="32"/>
      <c r="DH25" s="30"/>
      <c r="DI25" s="31"/>
      <c r="DJ25" s="31"/>
      <c r="DK25" s="31"/>
      <c r="DL25" s="31"/>
      <c r="DM25" s="32"/>
      <c r="DN25" s="30"/>
      <c r="DO25" s="31"/>
      <c r="DP25" s="31"/>
      <c r="DQ25" s="31"/>
      <c r="DR25" s="31"/>
      <c r="DS25" s="32"/>
      <c r="DT25" s="30"/>
      <c r="DU25" s="31"/>
      <c r="DV25" s="31"/>
      <c r="DW25" s="31"/>
      <c r="DX25" s="31"/>
      <c r="DY25" s="32"/>
      <c r="DZ25" s="30"/>
      <c r="EA25" s="31"/>
      <c r="EB25" s="31"/>
      <c r="EC25" s="31"/>
      <c r="ED25" s="31"/>
      <c r="EE25" s="32"/>
      <c r="EF25" s="30"/>
      <c r="EG25" s="31"/>
      <c r="EH25" s="31"/>
      <c r="EI25" s="31"/>
      <c r="EJ25" s="31"/>
      <c r="EK25" s="32"/>
      <c r="EL25" s="30"/>
      <c r="EM25" s="31"/>
      <c r="EN25" s="31"/>
      <c r="EO25" s="31"/>
      <c r="EP25" s="31"/>
      <c r="EQ25" s="81"/>
      <c r="ER25" s="33"/>
      <c r="ES25" s="25"/>
    </row>
    <row r="26" spans="1:149" ht="19.5" customHeight="1">
      <c r="A26" s="1034"/>
      <c r="B26" s="1037"/>
      <c r="C26" s="34">
        <f>RESUMO!C9</f>
        <v>1450048.6799999997</v>
      </c>
      <c r="D26" s="1029"/>
      <c r="E26" s="1030"/>
      <c r="F26" s="1030"/>
      <c r="G26" s="1030"/>
      <c r="H26" s="1030"/>
      <c r="I26" s="1031"/>
      <c r="J26" s="1039">
        <f>J24*$C$26</f>
        <v>290009.73599999998</v>
      </c>
      <c r="K26" s="1040"/>
      <c r="L26" s="1040"/>
      <c r="M26" s="1040"/>
      <c r="N26" s="1040"/>
      <c r="O26" s="1041"/>
      <c r="P26" s="1039">
        <f t="shared" ref="P26" si="79">P24*$C$26</f>
        <v>290009.73599999998</v>
      </c>
      <c r="Q26" s="1040"/>
      <c r="R26" s="1040"/>
      <c r="S26" s="1040"/>
      <c r="T26" s="1040"/>
      <c r="U26" s="1041"/>
      <c r="V26" s="1039">
        <f t="shared" ref="V26" si="80">V24*$C$26</f>
        <v>290009.73599999998</v>
      </c>
      <c r="W26" s="1040"/>
      <c r="X26" s="1040"/>
      <c r="Y26" s="1040"/>
      <c r="Z26" s="1040"/>
      <c r="AA26" s="1041"/>
      <c r="AB26" s="1039">
        <f t="shared" ref="AB26" si="81">AB24*$C$26</f>
        <v>290009.73599999998</v>
      </c>
      <c r="AC26" s="1040"/>
      <c r="AD26" s="1040"/>
      <c r="AE26" s="1040"/>
      <c r="AF26" s="1040"/>
      <c r="AG26" s="1041"/>
      <c r="AH26" s="1039">
        <f t="shared" ref="AH26" si="82">AH24*$C$26</f>
        <v>145004.86799999999</v>
      </c>
      <c r="AI26" s="1040"/>
      <c r="AJ26" s="1040"/>
      <c r="AK26" s="1040"/>
      <c r="AL26" s="1040"/>
      <c r="AM26" s="1041"/>
      <c r="AN26" s="1039">
        <f t="shared" ref="AN26" si="83">AN24*$C$26</f>
        <v>145004.86799999999</v>
      </c>
      <c r="AO26" s="1040"/>
      <c r="AP26" s="1040"/>
      <c r="AQ26" s="1040"/>
      <c r="AR26" s="1040"/>
      <c r="AS26" s="1041"/>
      <c r="AT26" s="1029"/>
      <c r="AU26" s="1030"/>
      <c r="AV26" s="1030"/>
      <c r="AW26" s="1030"/>
      <c r="AX26" s="1030"/>
      <c r="AY26" s="1031"/>
      <c r="AZ26" s="1029"/>
      <c r="BA26" s="1030"/>
      <c r="BB26" s="1030"/>
      <c r="BC26" s="1030"/>
      <c r="BD26" s="1030"/>
      <c r="BE26" s="1031"/>
      <c r="BF26" s="1029"/>
      <c r="BG26" s="1030"/>
      <c r="BH26" s="1030"/>
      <c r="BI26" s="1030"/>
      <c r="BJ26" s="1030"/>
      <c r="BK26" s="1031"/>
      <c r="BL26" s="1029"/>
      <c r="BM26" s="1030"/>
      <c r="BN26" s="1030"/>
      <c r="BO26" s="1030"/>
      <c r="BP26" s="1030"/>
      <c r="BQ26" s="1031"/>
      <c r="BR26" s="1029"/>
      <c r="BS26" s="1030"/>
      <c r="BT26" s="1030"/>
      <c r="BU26" s="1030"/>
      <c r="BV26" s="1030"/>
      <c r="BW26" s="1031"/>
      <c r="BX26" s="1029"/>
      <c r="BY26" s="1030"/>
      <c r="BZ26" s="1030"/>
      <c r="CA26" s="1030"/>
      <c r="CB26" s="1030"/>
      <c r="CC26" s="1031"/>
      <c r="CD26" s="1029"/>
      <c r="CE26" s="1030"/>
      <c r="CF26" s="1030"/>
      <c r="CG26" s="1030"/>
      <c r="CH26" s="1030"/>
      <c r="CI26" s="1031"/>
      <c r="CJ26" s="1029"/>
      <c r="CK26" s="1030"/>
      <c r="CL26" s="1030"/>
      <c r="CM26" s="1030"/>
      <c r="CN26" s="1030"/>
      <c r="CO26" s="1031"/>
      <c r="CP26" s="1029"/>
      <c r="CQ26" s="1030"/>
      <c r="CR26" s="1030"/>
      <c r="CS26" s="1030"/>
      <c r="CT26" s="1030"/>
      <c r="CU26" s="1031"/>
      <c r="CV26" s="1029"/>
      <c r="CW26" s="1030"/>
      <c r="CX26" s="1030"/>
      <c r="CY26" s="1030"/>
      <c r="CZ26" s="1030"/>
      <c r="DA26" s="1031"/>
      <c r="DB26" s="1029"/>
      <c r="DC26" s="1030"/>
      <c r="DD26" s="1030"/>
      <c r="DE26" s="1030"/>
      <c r="DF26" s="1030"/>
      <c r="DG26" s="1031"/>
      <c r="DH26" s="1029"/>
      <c r="DI26" s="1030"/>
      <c r="DJ26" s="1030"/>
      <c r="DK26" s="1030"/>
      <c r="DL26" s="1030"/>
      <c r="DM26" s="1031"/>
      <c r="DN26" s="1029"/>
      <c r="DO26" s="1030"/>
      <c r="DP26" s="1030"/>
      <c r="DQ26" s="1030"/>
      <c r="DR26" s="1030"/>
      <c r="DS26" s="1031"/>
      <c r="DT26" s="1029"/>
      <c r="DU26" s="1030"/>
      <c r="DV26" s="1030"/>
      <c r="DW26" s="1030"/>
      <c r="DX26" s="1030"/>
      <c r="DY26" s="1031"/>
      <c r="DZ26" s="1029"/>
      <c r="EA26" s="1030"/>
      <c r="EB26" s="1030"/>
      <c r="EC26" s="1030"/>
      <c r="ED26" s="1030"/>
      <c r="EE26" s="1031"/>
      <c r="EF26" s="1029"/>
      <c r="EG26" s="1030"/>
      <c r="EH26" s="1030"/>
      <c r="EI26" s="1030"/>
      <c r="EJ26" s="1030"/>
      <c r="EK26" s="1031"/>
      <c r="EL26" s="1029"/>
      <c r="EM26" s="1030"/>
      <c r="EN26" s="1030"/>
      <c r="EO26" s="1030"/>
      <c r="EP26" s="1030"/>
      <c r="EQ26" s="1038"/>
      <c r="ER26" s="33">
        <f>SUM(D26:EQ26)</f>
        <v>1450048.68</v>
      </c>
      <c r="ES26" s="33">
        <f>C26-ER26</f>
        <v>0</v>
      </c>
    </row>
    <row r="27" spans="1:149" ht="19.5" customHeight="1">
      <c r="A27" s="1032" t="s">
        <v>25</v>
      </c>
      <c r="B27" s="1035" t="str">
        <f>RESUMO!B10</f>
        <v>PAVIMENTAÇÃO</v>
      </c>
      <c r="C27" s="84">
        <f>C29/$EL$84</f>
        <v>0.68092633384418721</v>
      </c>
      <c r="D27" s="1025"/>
      <c r="E27" s="1026"/>
      <c r="F27" s="1026"/>
      <c r="G27" s="1026"/>
      <c r="H27" s="1026"/>
      <c r="I27" s="1028"/>
      <c r="J27" s="1066"/>
      <c r="K27" s="1074"/>
      <c r="L27" s="1074"/>
      <c r="M27" s="1074"/>
      <c r="N27" s="1074"/>
      <c r="O27" s="1075"/>
      <c r="P27" s="1066"/>
      <c r="Q27" s="1074"/>
      <c r="R27" s="1074"/>
      <c r="S27" s="1074"/>
      <c r="T27" s="1074"/>
      <c r="U27" s="1075"/>
      <c r="V27" s="1025">
        <v>0.06</v>
      </c>
      <c r="W27" s="1026"/>
      <c r="X27" s="1026"/>
      <c r="Y27" s="1026"/>
      <c r="Z27" s="1026"/>
      <c r="AA27" s="1028"/>
      <c r="AB27" s="1025">
        <v>0.06</v>
      </c>
      <c r="AC27" s="1026"/>
      <c r="AD27" s="1026"/>
      <c r="AE27" s="1026"/>
      <c r="AF27" s="1026"/>
      <c r="AG27" s="1028"/>
      <c r="AH27" s="1025">
        <v>0.06</v>
      </c>
      <c r="AI27" s="1026"/>
      <c r="AJ27" s="1026"/>
      <c r="AK27" s="1026"/>
      <c r="AL27" s="1026"/>
      <c r="AM27" s="1028"/>
      <c r="AN27" s="1025">
        <v>7.0000000000000007E-2</v>
      </c>
      <c r="AO27" s="1026"/>
      <c r="AP27" s="1026"/>
      <c r="AQ27" s="1026"/>
      <c r="AR27" s="1026"/>
      <c r="AS27" s="1028"/>
      <c r="AT27" s="1025">
        <v>7.0000000000000007E-2</v>
      </c>
      <c r="AU27" s="1026"/>
      <c r="AV27" s="1026"/>
      <c r="AW27" s="1026"/>
      <c r="AX27" s="1026"/>
      <c r="AY27" s="1028"/>
      <c r="AZ27" s="1025">
        <v>7.0000000000000007E-2</v>
      </c>
      <c r="BA27" s="1026"/>
      <c r="BB27" s="1026"/>
      <c r="BC27" s="1026"/>
      <c r="BD27" s="1026"/>
      <c r="BE27" s="1028"/>
      <c r="BF27" s="1025">
        <v>7.0000000000000007E-2</v>
      </c>
      <c r="BG27" s="1026"/>
      <c r="BH27" s="1026"/>
      <c r="BI27" s="1026"/>
      <c r="BJ27" s="1026"/>
      <c r="BK27" s="1028"/>
      <c r="BL27" s="1025">
        <v>7.0000000000000007E-2</v>
      </c>
      <c r="BM27" s="1026"/>
      <c r="BN27" s="1026"/>
      <c r="BO27" s="1026"/>
      <c r="BP27" s="1026"/>
      <c r="BQ27" s="1028"/>
      <c r="BR27" s="1025">
        <v>7.0000000000000007E-2</v>
      </c>
      <c r="BS27" s="1026"/>
      <c r="BT27" s="1026"/>
      <c r="BU27" s="1026"/>
      <c r="BV27" s="1026"/>
      <c r="BW27" s="1028"/>
      <c r="BX27" s="1025">
        <v>7.0000000000000007E-2</v>
      </c>
      <c r="BY27" s="1026"/>
      <c r="BZ27" s="1026"/>
      <c r="CA27" s="1026"/>
      <c r="CB27" s="1026"/>
      <c r="CC27" s="1028"/>
      <c r="CD27" s="1025">
        <v>7.0000000000000007E-2</v>
      </c>
      <c r="CE27" s="1026"/>
      <c r="CF27" s="1026"/>
      <c r="CG27" s="1026"/>
      <c r="CH27" s="1026"/>
      <c r="CI27" s="1028"/>
      <c r="CJ27" s="1025">
        <v>0.06</v>
      </c>
      <c r="CK27" s="1026"/>
      <c r="CL27" s="1026"/>
      <c r="CM27" s="1026"/>
      <c r="CN27" s="1026"/>
      <c r="CO27" s="1028"/>
      <c r="CP27" s="1025">
        <v>0.05</v>
      </c>
      <c r="CQ27" s="1026"/>
      <c r="CR27" s="1026"/>
      <c r="CS27" s="1026"/>
      <c r="CT27" s="1026"/>
      <c r="CU27" s="1028"/>
      <c r="CV27" s="1025">
        <v>0.05</v>
      </c>
      <c r="CW27" s="1026"/>
      <c r="CX27" s="1026"/>
      <c r="CY27" s="1026"/>
      <c r="CZ27" s="1026"/>
      <c r="DA27" s="1028"/>
      <c r="DB27" s="1025">
        <v>0.05</v>
      </c>
      <c r="DC27" s="1026"/>
      <c r="DD27" s="1026"/>
      <c r="DE27" s="1026"/>
      <c r="DF27" s="1026"/>
      <c r="DG27" s="1028"/>
      <c r="DH27" s="1025">
        <v>0.05</v>
      </c>
      <c r="DI27" s="1026"/>
      <c r="DJ27" s="1026"/>
      <c r="DK27" s="1026"/>
      <c r="DL27" s="1026"/>
      <c r="DM27" s="1028"/>
      <c r="DN27" s="1025"/>
      <c r="DO27" s="1026"/>
      <c r="DP27" s="1026"/>
      <c r="DQ27" s="1026"/>
      <c r="DR27" s="1026"/>
      <c r="DS27" s="1028"/>
      <c r="DT27" s="1025"/>
      <c r="DU27" s="1026"/>
      <c r="DV27" s="1026"/>
      <c r="DW27" s="1026"/>
      <c r="DX27" s="1026"/>
      <c r="DY27" s="1028"/>
      <c r="DZ27" s="1025"/>
      <c r="EA27" s="1026"/>
      <c r="EB27" s="1026"/>
      <c r="EC27" s="1026"/>
      <c r="ED27" s="1026"/>
      <c r="EE27" s="1028"/>
      <c r="EF27" s="1025"/>
      <c r="EG27" s="1026"/>
      <c r="EH27" s="1026"/>
      <c r="EI27" s="1026"/>
      <c r="EJ27" s="1026"/>
      <c r="EK27" s="1028"/>
      <c r="EL27" s="1025"/>
      <c r="EM27" s="1026"/>
      <c r="EN27" s="1026"/>
      <c r="EO27" s="1026"/>
      <c r="EP27" s="1026"/>
      <c r="EQ27" s="1027"/>
      <c r="ER27" s="33"/>
      <c r="ES27" s="25"/>
    </row>
    <row r="28" spans="1:149" ht="12.75" customHeight="1">
      <c r="A28" s="1033"/>
      <c r="B28" s="1036"/>
      <c r="C28" s="26"/>
      <c r="D28" s="30"/>
      <c r="E28" s="31"/>
      <c r="F28" s="31"/>
      <c r="G28" s="31"/>
      <c r="H28" s="31"/>
      <c r="I28" s="32"/>
      <c r="J28" s="30"/>
      <c r="K28" s="31"/>
      <c r="L28" s="31"/>
      <c r="M28" s="31"/>
      <c r="N28" s="31"/>
      <c r="O28" s="32"/>
      <c r="P28" s="30"/>
      <c r="Q28" s="31"/>
      <c r="R28" s="31"/>
      <c r="S28" s="31"/>
      <c r="T28" s="31"/>
      <c r="U28" s="32"/>
      <c r="V28" s="27"/>
      <c r="W28" s="28"/>
      <c r="X28" s="28"/>
      <c r="Y28" s="28"/>
      <c r="Z28" s="28"/>
      <c r="AA28" s="29"/>
      <c r="AB28" s="27"/>
      <c r="AC28" s="28"/>
      <c r="AD28" s="28"/>
      <c r="AE28" s="28"/>
      <c r="AF28" s="28"/>
      <c r="AG28" s="29"/>
      <c r="AH28" s="27"/>
      <c r="AI28" s="28"/>
      <c r="AJ28" s="28"/>
      <c r="AK28" s="28"/>
      <c r="AL28" s="28"/>
      <c r="AM28" s="29"/>
      <c r="AN28" s="27"/>
      <c r="AO28" s="28"/>
      <c r="AP28" s="28"/>
      <c r="AQ28" s="28"/>
      <c r="AR28" s="28"/>
      <c r="AS28" s="29"/>
      <c r="AT28" s="27"/>
      <c r="AU28" s="28"/>
      <c r="AV28" s="28"/>
      <c r="AW28" s="28"/>
      <c r="AX28" s="28"/>
      <c r="AY28" s="29"/>
      <c r="AZ28" s="27"/>
      <c r="BA28" s="28"/>
      <c r="BB28" s="28"/>
      <c r="BC28" s="28"/>
      <c r="BD28" s="28"/>
      <c r="BE28" s="29"/>
      <c r="BF28" s="27"/>
      <c r="BG28" s="28"/>
      <c r="BH28" s="28"/>
      <c r="BI28" s="28"/>
      <c r="BJ28" s="28"/>
      <c r="BK28" s="29"/>
      <c r="BL28" s="27"/>
      <c r="BM28" s="28"/>
      <c r="BN28" s="28"/>
      <c r="BO28" s="28"/>
      <c r="BP28" s="28"/>
      <c r="BQ28" s="29"/>
      <c r="BR28" s="27"/>
      <c r="BS28" s="28"/>
      <c r="BT28" s="28"/>
      <c r="BU28" s="28"/>
      <c r="BV28" s="28"/>
      <c r="BW28" s="29"/>
      <c r="BX28" s="27"/>
      <c r="BY28" s="28"/>
      <c r="BZ28" s="28"/>
      <c r="CA28" s="28"/>
      <c r="CB28" s="28"/>
      <c r="CC28" s="29"/>
      <c r="CD28" s="27"/>
      <c r="CE28" s="28"/>
      <c r="CF28" s="28"/>
      <c r="CG28" s="28"/>
      <c r="CH28" s="28"/>
      <c r="CI28" s="29"/>
      <c r="CJ28" s="27"/>
      <c r="CK28" s="28"/>
      <c r="CL28" s="28"/>
      <c r="CM28" s="28"/>
      <c r="CN28" s="28"/>
      <c r="CO28" s="29"/>
      <c r="CP28" s="27"/>
      <c r="CQ28" s="28"/>
      <c r="CR28" s="28"/>
      <c r="CS28" s="28"/>
      <c r="CT28" s="28"/>
      <c r="CU28" s="29"/>
      <c r="CV28" s="27"/>
      <c r="CW28" s="28"/>
      <c r="CX28" s="28"/>
      <c r="CY28" s="28"/>
      <c r="CZ28" s="28"/>
      <c r="DA28" s="29"/>
      <c r="DB28" s="27"/>
      <c r="DC28" s="28"/>
      <c r="DD28" s="28"/>
      <c r="DE28" s="28"/>
      <c r="DF28" s="28"/>
      <c r="DG28" s="29"/>
      <c r="DH28" s="27"/>
      <c r="DI28" s="28"/>
      <c r="DJ28" s="28"/>
      <c r="DK28" s="28"/>
      <c r="DL28" s="28"/>
      <c r="DM28" s="29"/>
      <c r="DN28" s="30"/>
      <c r="DO28" s="31"/>
      <c r="DP28" s="31"/>
      <c r="DQ28" s="31"/>
      <c r="DR28" s="31"/>
      <c r="DS28" s="32"/>
      <c r="DT28" s="30"/>
      <c r="DU28" s="31"/>
      <c r="DV28" s="31"/>
      <c r="DW28" s="31"/>
      <c r="DX28" s="31"/>
      <c r="DY28" s="32"/>
      <c r="DZ28" s="30"/>
      <c r="EA28" s="31"/>
      <c r="EB28" s="31"/>
      <c r="EC28" s="31"/>
      <c r="ED28" s="31"/>
      <c r="EE28" s="32"/>
      <c r="EF28" s="30"/>
      <c r="EG28" s="31"/>
      <c r="EH28" s="31"/>
      <c r="EI28" s="31"/>
      <c r="EJ28" s="31"/>
      <c r="EK28" s="32"/>
      <c r="EL28" s="30"/>
      <c r="EM28" s="31"/>
      <c r="EN28" s="31"/>
      <c r="EO28" s="31"/>
      <c r="EP28" s="31"/>
      <c r="EQ28" s="81"/>
      <c r="ER28" s="33"/>
      <c r="ES28" s="25"/>
    </row>
    <row r="29" spans="1:149" ht="19.5" customHeight="1">
      <c r="A29" s="1034"/>
      <c r="B29" s="1037"/>
      <c r="C29" s="34">
        <f>RESUMO!C10</f>
        <v>81757221.650000006</v>
      </c>
      <c r="D29" s="1029"/>
      <c r="E29" s="1030"/>
      <c r="F29" s="1030"/>
      <c r="G29" s="1030"/>
      <c r="H29" s="1030"/>
      <c r="I29" s="1031"/>
      <c r="J29" s="1029"/>
      <c r="K29" s="1030"/>
      <c r="L29" s="1030"/>
      <c r="M29" s="1030"/>
      <c r="N29" s="1030"/>
      <c r="O29" s="1031"/>
      <c r="P29" s="1029"/>
      <c r="Q29" s="1030"/>
      <c r="R29" s="1030"/>
      <c r="S29" s="1030"/>
      <c r="T29" s="1030"/>
      <c r="U29" s="1031"/>
      <c r="V29" s="1039">
        <f>V27*$C$29</f>
        <v>4905433.2990000006</v>
      </c>
      <c r="W29" s="1040"/>
      <c r="X29" s="1040"/>
      <c r="Y29" s="1040"/>
      <c r="Z29" s="1040"/>
      <c r="AA29" s="1041"/>
      <c r="AB29" s="1039">
        <f>AB27*$C$29</f>
        <v>4905433.2990000006</v>
      </c>
      <c r="AC29" s="1040"/>
      <c r="AD29" s="1040"/>
      <c r="AE29" s="1040"/>
      <c r="AF29" s="1040"/>
      <c r="AG29" s="1041"/>
      <c r="AH29" s="1039">
        <f>AH27*$C$29</f>
        <v>4905433.2990000006</v>
      </c>
      <c r="AI29" s="1040"/>
      <c r="AJ29" s="1040"/>
      <c r="AK29" s="1040"/>
      <c r="AL29" s="1040"/>
      <c r="AM29" s="1041"/>
      <c r="AN29" s="1039">
        <f>AN27*$C$29</f>
        <v>5723005.5155000007</v>
      </c>
      <c r="AO29" s="1040"/>
      <c r="AP29" s="1040"/>
      <c r="AQ29" s="1040"/>
      <c r="AR29" s="1040"/>
      <c r="AS29" s="1041"/>
      <c r="AT29" s="1039">
        <f>AT27*$C$29</f>
        <v>5723005.5155000007</v>
      </c>
      <c r="AU29" s="1040"/>
      <c r="AV29" s="1040"/>
      <c r="AW29" s="1040"/>
      <c r="AX29" s="1040"/>
      <c r="AY29" s="1041"/>
      <c r="AZ29" s="1039">
        <f>AZ27*$C$29</f>
        <v>5723005.5155000007</v>
      </c>
      <c r="BA29" s="1040"/>
      <c r="BB29" s="1040"/>
      <c r="BC29" s="1040"/>
      <c r="BD29" s="1040"/>
      <c r="BE29" s="1041"/>
      <c r="BF29" s="1039">
        <f>BF27*$C$29</f>
        <v>5723005.5155000007</v>
      </c>
      <c r="BG29" s="1040"/>
      <c r="BH29" s="1040"/>
      <c r="BI29" s="1040"/>
      <c r="BJ29" s="1040"/>
      <c r="BK29" s="1041"/>
      <c r="BL29" s="1039">
        <f>BL27*$C$29</f>
        <v>5723005.5155000007</v>
      </c>
      <c r="BM29" s="1040"/>
      <c r="BN29" s="1040"/>
      <c r="BO29" s="1040"/>
      <c r="BP29" s="1040"/>
      <c r="BQ29" s="1041"/>
      <c r="BR29" s="1039">
        <f>BR27*$C$29</f>
        <v>5723005.5155000007</v>
      </c>
      <c r="BS29" s="1040"/>
      <c r="BT29" s="1040"/>
      <c r="BU29" s="1040"/>
      <c r="BV29" s="1040"/>
      <c r="BW29" s="1041"/>
      <c r="BX29" s="1039">
        <f>BX27*$C$29</f>
        <v>5723005.5155000007</v>
      </c>
      <c r="BY29" s="1040"/>
      <c r="BZ29" s="1040"/>
      <c r="CA29" s="1040"/>
      <c r="CB29" s="1040"/>
      <c r="CC29" s="1041"/>
      <c r="CD29" s="1039">
        <f>CD27*$C$29</f>
        <v>5723005.5155000007</v>
      </c>
      <c r="CE29" s="1040"/>
      <c r="CF29" s="1040"/>
      <c r="CG29" s="1040"/>
      <c r="CH29" s="1040"/>
      <c r="CI29" s="1041"/>
      <c r="CJ29" s="1039">
        <f>CJ27*$C$29</f>
        <v>4905433.2990000006</v>
      </c>
      <c r="CK29" s="1040"/>
      <c r="CL29" s="1040"/>
      <c r="CM29" s="1040"/>
      <c r="CN29" s="1040"/>
      <c r="CO29" s="1041"/>
      <c r="CP29" s="1039">
        <f>CP27*$C$29</f>
        <v>4087861.0825000005</v>
      </c>
      <c r="CQ29" s="1040"/>
      <c r="CR29" s="1040"/>
      <c r="CS29" s="1040"/>
      <c r="CT29" s="1040"/>
      <c r="CU29" s="1041"/>
      <c r="CV29" s="1039">
        <f>CV27*$C$29</f>
        <v>4087861.0825000005</v>
      </c>
      <c r="CW29" s="1040"/>
      <c r="CX29" s="1040"/>
      <c r="CY29" s="1040"/>
      <c r="CZ29" s="1040"/>
      <c r="DA29" s="1041"/>
      <c r="DB29" s="1039">
        <f>DB27*$C$29</f>
        <v>4087861.0825000005</v>
      </c>
      <c r="DC29" s="1040"/>
      <c r="DD29" s="1040"/>
      <c r="DE29" s="1040"/>
      <c r="DF29" s="1040"/>
      <c r="DG29" s="1041"/>
      <c r="DH29" s="1039">
        <f>DH27*$C$29</f>
        <v>4087861.0825000005</v>
      </c>
      <c r="DI29" s="1040"/>
      <c r="DJ29" s="1040"/>
      <c r="DK29" s="1040"/>
      <c r="DL29" s="1040"/>
      <c r="DM29" s="1041"/>
      <c r="DN29" s="1029"/>
      <c r="DO29" s="1030"/>
      <c r="DP29" s="1030"/>
      <c r="DQ29" s="1030"/>
      <c r="DR29" s="1030"/>
      <c r="DS29" s="1031"/>
      <c r="DT29" s="1029"/>
      <c r="DU29" s="1030"/>
      <c r="DV29" s="1030"/>
      <c r="DW29" s="1030"/>
      <c r="DX29" s="1030"/>
      <c r="DY29" s="1031"/>
      <c r="DZ29" s="1029"/>
      <c r="EA29" s="1030"/>
      <c r="EB29" s="1030"/>
      <c r="EC29" s="1030"/>
      <c r="ED29" s="1030"/>
      <c r="EE29" s="1031"/>
      <c r="EF29" s="1029"/>
      <c r="EG29" s="1030"/>
      <c r="EH29" s="1030"/>
      <c r="EI29" s="1030"/>
      <c r="EJ29" s="1030"/>
      <c r="EK29" s="1031"/>
      <c r="EL29" s="1029"/>
      <c r="EM29" s="1030"/>
      <c r="EN29" s="1030"/>
      <c r="EO29" s="1030"/>
      <c r="EP29" s="1030"/>
      <c r="EQ29" s="1038"/>
      <c r="ER29" s="33">
        <f>SUM(D29:EQ29)</f>
        <v>81757221.650000006</v>
      </c>
      <c r="ES29" s="33">
        <f>C29-ER29</f>
        <v>0</v>
      </c>
    </row>
    <row r="30" spans="1:149" ht="19.5" customHeight="1">
      <c r="A30" s="1032" t="s">
        <v>75</v>
      </c>
      <c r="B30" s="1036" t="str">
        <f>RESUMO!B11</f>
        <v>OBRAS DE ARTE ESPECIAIS - RESTAURAÇÃO</v>
      </c>
      <c r="C30" s="84">
        <f>C32/$EL$84</f>
        <v>1.1439784085953402E-2</v>
      </c>
      <c r="D30" s="1025"/>
      <c r="E30" s="1026"/>
      <c r="F30" s="1026"/>
      <c r="G30" s="1026"/>
      <c r="H30" s="1026"/>
      <c r="I30" s="1028"/>
      <c r="J30" s="1025"/>
      <c r="K30" s="1026"/>
      <c r="L30" s="1026"/>
      <c r="M30" s="1026"/>
      <c r="N30" s="1026"/>
      <c r="O30" s="1028"/>
      <c r="P30" s="1025"/>
      <c r="Q30" s="1026"/>
      <c r="R30" s="1026"/>
      <c r="S30" s="1026"/>
      <c r="T30" s="1026"/>
      <c r="U30" s="1028"/>
      <c r="V30" s="1025"/>
      <c r="W30" s="1026"/>
      <c r="X30" s="1026"/>
      <c r="Y30" s="1026"/>
      <c r="Z30" s="1026"/>
      <c r="AA30" s="1028"/>
      <c r="AB30" s="1025"/>
      <c r="AC30" s="1026"/>
      <c r="AD30" s="1026"/>
      <c r="AE30" s="1026"/>
      <c r="AF30" s="1026"/>
      <c r="AG30" s="1028"/>
      <c r="AH30" s="1025"/>
      <c r="AI30" s="1026"/>
      <c r="AJ30" s="1026"/>
      <c r="AK30" s="1026"/>
      <c r="AL30" s="1026"/>
      <c r="AM30" s="1028"/>
      <c r="AN30" s="1025"/>
      <c r="AO30" s="1026"/>
      <c r="AP30" s="1026"/>
      <c r="AQ30" s="1026"/>
      <c r="AR30" s="1026"/>
      <c r="AS30" s="1028"/>
      <c r="AT30" s="1053">
        <v>0.12</v>
      </c>
      <c r="AU30" s="1054"/>
      <c r="AV30" s="1054"/>
      <c r="AW30" s="1054"/>
      <c r="AX30" s="1054"/>
      <c r="AY30" s="1055"/>
      <c r="AZ30" s="1053">
        <v>0.12</v>
      </c>
      <c r="BA30" s="1054"/>
      <c r="BB30" s="1054"/>
      <c r="BC30" s="1054"/>
      <c r="BD30" s="1054"/>
      <c r="BE30" s="1055"/>
      <c r="BF30" s="1053">
        <v>0.12</v>
      </c>
      <c r="BG30" s="1054"/>
      <c r="BH30" s="1054"/>
      <c r="BI30" s="1054"/>
      <c r="BJ30" s="1054"/>
      <c r="BK30" s="1055"/>
      <c r="BL30" s="1053">
        <v>0.12</v>
      </c>
      <c r="BM30" s="1054"/>
      <c r="BN30" s="1054"/>
      <c r="BO30" s="1054"/>
      <c r="BP30" s="1054"/>
      <c r="BQ30" s="1055"/>
      <c r="BR30" s="1053">
        <v>0.12</v>
      </c>
      <c r="BS30" s="1054"/>
      <c r="BT30" s="1054"/>
      <c r="BU30" s="1054"/>
      <c r="BV30" s="1054"/>
      <c r="BW30" s="1055"/>
      <c r="BX30" s="1053">
        <v>0.1</v>
      </c>
      <c r="BY30" s="1054"/>
      <c r="BZ30" s="1054"/>
      <c r="CA30" s="1054"/>
      <c r="CB30" s="1054"/>
      <c r="CC30" s="1055"/>
      <c r="CD30" s="1053">
        <v>0.1</v>
      </c>
      <c r="CE30" s="1054"/>
      <c r="CF30" s="1054"/>
      <c r="CG30" s="1054"/>
      <c r="CH30" s="1054"/>
      <c r="CI30" s="1055"/>
      <c r="CJ30" s="1053">
        <v>0.1</v>
      </c>
      <c r="CK30" s="1054"/>
      <c r="CL30" s="1054"/>
      <c r="CM30" s="1054"/>
      <c r="CN30" s="1054"/>
      <c r="CO30" s="1055"/>
      <c r="CP30" s="1053">
        <v>0.1</v>
      </c>
      <c r="CQ30" s="1054"/>
      <c r="CR30" s="1054"/>
      <c r="CS30" s="1054"/>
      <c r="CT30" s="1054"/>
      <c r="CU30" s="1055"/>
      <c r="CV30" s="1025"/>
      <c r="CW30" s="1026"/>
      <c r="CX30" s="1026"/>
      <c r="CY30" s="1026"/>
      <c r="CZ30" s="1026"/>
      <c r="DA30" s="1028"/>
      <c r="DB30" s="1025"/>
      <c r="DC30" s="1026"/>
      <c r="DD30" s="1026"/>
      <c r="DE30" s="1026"/>
      <c r="DF30" s="1026"/>
      <c r="DG30" s="1028"/>
      <c r="DH30" s="1025"/>
      <c r="DI30" s="1026"/>
      <c r="DJ30" s="1026"/>
      <c r="DK30" s="1026"/>
      <c r="DL30" s="1026"/>
      <c r="DM30" s="1028"/>
      <c r="DN30" s="1025"/>
      <c r="DO30" s="1026"/>
      <c r="DP30" s="1026"/>
      <c r="DQ30" s="1026"/>
      <c r="DR30" s="1026"/>
      <c r="DS30" s="1028"/>
      <c r="DT30" s="1025"/>
      <c r="DU30" s="1026"/>
      <c r="DV30" s="1026"/>
      <c r="DW30" s="1026"/>
      <c r="DX30" s="1026"/>
      <c r="DY30" s="1028"/>
      <c r="DZ30" s="1025"/>
      <c r="EA30" s="1026"/>
      <c r="EB30" s="1026"/>
      <c r="EC30" s="1026"/>
      <c r="ED30" s="1026"/>
      <c r="EE30" s="1028"/>
      <c r="EF30" s="1025"/>
      <c r="EG30" s="1026"/>
      <c r="EH30" s="1026"/>
      <c r="EI30" s="1026"/>
      <c r="EJ30" s="1026"/>
      <c r="EK30" s="1028"/>
      <c r="EL30" s="1025"/>
      <c r="EM30" s="1026"/>
      <c r="EN30" s="1026"/>
      <c r="EO30" s="1026"/>
      <c r="EP30" s="1026"/>
      <c r="EQ30" s="1027"/>
      <c r="ER30" s="33"/>
      <c r="ES30" s="33"/>
    </row>
    <row r="31" spans="1:149" ht="12.75" customHeight="1">
      <c r="A31" s="1033"/>
      <c r="B31" s="1036"/>
      <c r="C31" s="26"/>
      <c r="D31" s="30"/>
      <c r="E31" s="31"/>
      <c r="F31" s="31"/>
      <c r="G31" s="31"/>
      <c r="H31" s="31"/>
      <c r="I31" s="32"/>
      <c r="J31" s="30"/>
      <c r="K31" s="31"/>
      <c r="L31" s="31"/>
      <c r="M31" s="31"/>
      <c r="N31" s="31"/>
      <c r="O31" s="32"/>
      <c r="P31" s="30"/>
      <c r="Q31" s="31"/>
      <c r="R31" s="31"/>
      <c r="S31" s="31"/>
      <c r="T31" s="31"/>
      <c r="U31" s="32"/>
      <c r="V31" s="30"/>
      <c r="W31" s="31"/>
      <c r="X31" s="31"/>
      <c r="Y31" s="31"/>
      <c r="Z31" s="31"/>
      <c r="AA31" s="32"/>
      <c r="AB31" s="30"/>
      <c r="AC31" s="31"/>
      <c r="AD31" s="31"/>
      <c r="AE31" s="31"/>
      <c r="AF31" s="31"/>
      <c r="AG31" s="32"/>
      <c r="AH31" s="30"/>
      <c r="AI31" s="31"/>
      <c r="AJ31" s="31"/>
      <c r="AK31" s="31"/>
      <c r="AL31" s="31"/>
      <c r="AM31" s="32"/>
      <c r="AN31" s="30"/>
      <c r="AO31" s="31"/>
      <c r="AP31" s="31"/>
      <c r="AQ31" s="31"/>
      <c r="AR31" s="31"/>
      <c r="AS31" s="32"/>
      <c r="AT31" s="27"/>
      <c r="AU31" s="28"/>
      <c r="AV31" s="28"/>
      <c r="AW31" s="28"/>
      <c r="AX31" s="28"/>
      <c r="AY31" s="29"/>
      <c r="AZ31" s="27"/>
      <c r="BA31" s="28"/>
      <c r="BB31" s="28"/>
      <c r="BC31" s="28"/>
      <c r="BD31" s="28"/>
      <c r="BE31" s="29"/>
      <c r="BF31" s="27"/>
      <c r="BG31" s="28"/>
      <c r="BH31" s="28"/>
      <c r="BI31" s="28"/>
      <c r="BJ31" s="28"/>
      <c r="BK31" s="29"/>
      <c r="BL31" s="27"/>
      <c r="BM31" s="28"/>
      <c r="BN31" s="28"/>
      <c r="BO31" s="28"/>
      <c r="BP31" s="28"/>
      <c r="BQ31" s="29"/>
      <c r="BR31" s="27"/>
      <c r="BS31" s="28"/>
      <c r="BT31" s="28"/>
      <c r="BU31" s="28"/>
      <c r="BV31" s="28"/>
      <c r="BW31" s="29"/>
      <c r="BX31" s="27"/>
      <c r="BY31" s="28"/>
      <c r="BZ31" s="28"/>
      <c r="CA31" s="28"/>
      <c r="CB31" s="28"/>
      <c r="CC31" s="29"/>
      <c r="CD31" s="27"/>
      <c r="CE31" s="28"/>
      <c r="CF31" s="28"/>
      <c r="CG31" s="28"/>
      <c r="CH31" s="28"/>
      <c r="CI31" s="29"/>
      <c r="CJ31" s="27"/>
      <c r="CK31" s="28"/>
      <c r="CL31" s="28"/>
      <c r="CM31" s="28"/>
      <c r="CN31" s="28"/>
      <c r="CO31" s="29"/>
      <c r="CP31" s="27"/>
      <c r="CQ31" s="28"/>
      <c r="CR31" s="28"/>
      <c r="CS31" s="28"/>
      <c r="CT31" s="28"/>
      <c r="CU31" s="29"/>
      <c r="CV31" s="30"/>
      <c r="CW31" s="31"/>
      <c r="CX31" s="31"/>
      <c r="CY31" s="31"/>
      <c r="CZ31" s="31"/>
      <c r="DA31" s="32"/>
      <c r="DB31" s="30"/>
      <c r="DC31" s="31"/>
      <c r="DD31" s="31"/>
      <c r="DE31" s="31"/>
      <c r="DF31" s="31"/>
      <c r="DG31" s="32"/>
      <c r="DH31" s="30"/>
      <c r="DI31" s="31"/>
      <c r="DJ31" s="31"/>
      <c r="DK31" s="31"/>
      <c r="DL31" s="31"/>
      <c r="DM31" s="32"/>
      <c r="DN31" s="30"/>
      <c r="DO31" s="31"/>
      <c r="DP31" s="31"/>
      <c r="DQ31" s="31"/>
      <c r="DR31" s="31"/>
      <c r="DS31" s="32"/>
      <c r="DT31" s="30"/>
      <c r="DU31" s="31"/>
      <c r="DV31" s="31"/>
      <c r="DW31" s="31"/>
      <c r="DX31" s="31"/>
      <c r="DY31" s="32"/>
      <c r="DZ31" s="30"/>
      <c r="EA31" s="31"/>
      <c r="EB31" s="31"/>
      <c r="EC31" s="31"/>
      <c r="ED31" s="31"/>
      <c r="EE31" s="32"/>
      <c r="EF31" s="30"/>
      <c r="EG31" s="31"/>
      <c r="EH31" s="31"/>
      <c r="EI31" s="31"/>
      <c r="EJ31" s="31"/>
      <c r="EK31" s="32"/>
      <c r="EL31" s="30"/>
      <c r="EM31" s="31"/>
      <c r="EN31" s="31"/>
      <c r="EO31" s="31"/>
      <c r="EP31" s="31"/>
      <c r="EQ31" s="81"/>
      <c r="ER31" s="33"/>
      <c r="ES31" s="33"/>
    </row>
    <row r="32" spans="1:149" ht="19.5" customHeight="1">
      <c r="A32" s="1034"/>
      <c r="B32" s="1037"/>
      <c r="C32" s="26">
        <f>RESUMO!C11</f>
        <v>1373547.9399999992</v>
      </c>
      <c r="D32" s="1029"/>
      <c r="E32" s="1030"/>
      <c r="F32" s="1030"/>
      <c r="G32" s="1030"/>
      <c r="H32" s="1030"/>
      <c r="I32" s="1031"/>
      <c r="J32" s="1029"/>
      <c r="K32" s="1030"/>
      <c r="L32" s="1030"/>
      <c r="M32" s="1030"/>
      <c r="N32" s="1030"/>
      <c r="O32" s="1031"/>
      <c r="P32" s="1029"/>
      <c r="Q32" s="1030"/>
      <c r="R32" s="1030"/>
      <c r="S32" s="1030"/>
      <c r="T32" s="1030"/>
      <c r="U32" s="1031"/>
      <c r="V32" s="1029"/>
      <c r="W32" s="1030"/>
      <c r="X32" s="1030"/>
      <c r="Y32" s="1030"/>
      <c r="Z32" s="1030"/>
      <c r="AA32" s="1031"/>
      <c r="AB32" s="1029"/>
      <c r="AC32" s="1030"/>
      <c r="AD32" s="1030"/>
      <c r="AE32" s="1030"/>
      <c r="AF32" s="1030"/>
      <c r="AG32" s="1031"/>
      <c r="AH32" s="1029"/>
      <c r="AI32" s="1030"/>
      <c r="AJ32" s="1030"/>
      <c r="AK32" s="1030"/>
      <c r="AL32" s="1030"/>
      <c r="AM32" s="1031"/>
      <c r="AN32" s="1029"/>
      <c r="AO32" s="1030"/>
      <c r="AP32" s="1030"/>
      <c r="AQ32" s="1030"/>
      <c r="AR32" s="1030"/>
      <c r="AS32" s="1031"/>
      <c r="AT32" s="1046">
        <f t="shared" ref="AT32:CP32" si="84">AT30*$C$32</f>
        <v>164825.7527999999</v>
      </c>
      <c r="AU32" s="1058"/>
      <c r="AV32" s="1058"/>
      <c r="AW32" s="1058"/>
      <c r="AX32" s="1058"/>
      <c r="AY32" s="1059"/>
      <c r="AZ32" s="1046">
        <f t="shared" si="84"/>
        <v>164825.7527999999</v>
      </c>
      <c r="BA32" s="1058"/>
      <c r="BB32" s="1058"/>
      <c r="BC32" s="1058"/>
      <c r="BD32" s="1058"/>
      <c r="BE32" s="1059"/>
      <c r="BF32" s="1046">
        <f t="shared" si="84"/>
        <v>164825.7527999999</v>
      </c>
      <c r="BG32" s="1058"/>
      <c r="BH32" s="1058"/>
      <c r="BI32" s="1058"/>
      <c r="BJ32" s="1058"/>
      <c r="BK32" s="1059"/>
      <c r="BL32" s="1046">
        <f t="shared" si="84"/>
        <v>164825.7527999999</v>
      </c>
      <c r="BM32" s="1058"/>
      <c r="BN32" s="1058"/>
      <c r="BO32" s="1058"/>
      <c r="BP32" s="1058"/>
      <c r="BQ32" s="1059"/>
      <c r="BR32" s="1046">
        <f t="shared" si="84"/>
        <v>164825.7527999999</v>
      </c>
      <c r="BS32" s="1058"/>
      <c r="BT32" s="1058"/>
      <c r="BU32" s="1058"/>
      <c r="BV32" s="1058"/>
      <c r="BW32" s="1059"/>
      <c r="BX32" s="1046">
        <f t="shared" si="84"/>
        <v>137354.79399999994</v>
      </c>
      <c r="BY32" s="1058"/>
      <c r="BZ32" s="1058"/>
      <c r="CA32" s="1058"/>
      <c r="CB32" s="1058"/>
      <c r="CC32" s="1059"/>
      <c r="CD32" s="1046">
        <f t="shared" si="84"/>
        <v>137354.79399999994</v>
      </c>
      <c r="CE32" s="1058"/>
      <c r="CF32" s="1058"/>
      <c r="CG32" s="1058"/>
      <c r="CH32" s="1058"/>
      <c r="CI32" s="1059"/>
      <c r="CJ32" s="1046">
        <f t="shared" si="84"/>
        <v>137354.79399999994</v>
      </c>
      <c r="CK32" s="1058"/>
      <c r="CL32" s="1058"/>
      <c r="CM32" s="1058"/>
      <c r="CN32" s="1058"/>
      <c r="CO32" s="1059"/>
      <c r="CP32" s="1046">
        <f t="shared" si="84"/>
        <v>137354.79399999994</v>
      </c>
      <c r="CQ32" s="1058"/>
      <c r="CR32" s="1058"/>
      <c r="CS32" s="1058"/>
      <c r="CT32" s="1058"/>
      <c r="CU32" s="1059"/>
      <c r="CV32" s="1029"/>
      <c r="CW32" s="1030"/>
      <c r="CX32" s="1030"/>
      <c r="CY32" s="1030"/>
      <c r="CZ32" s="1030"/>
      <c r="DA32" s="1031"/>
      <c r="DB32" s="1029"/>
      <c r="DC32" s="1030"/>
      <c r="DD32" s="1030"/>
      <c r="DE32" s="1030"/>
      <c r="DF32" s="1030"/>
      <c r="DG32" s="1031"/>
      <c r="DH32" s="1029"/>
      <c r="DI32" s="1030"/>
      <c r="DJ32" s="1030"/>
      <c r="DK32" s="1030"/>
      <c r="DL32" s="1030"/>
      <c r="DM32" s="1031"/>
      <c r="DN32" s="1029"/>
      <c r="DO32" s="1030"/>
      <c r="DP32" s="1030"/>
      <c r="DQ32" s="1030"/>
      <c r="DR32" s="1030"/>
      <c r="DS32" s="1031"/>
      <c r="DT32" s="1029"/>
      <c r="DU32" s="1030"/>
      <c r="DV32" s="1030"/>
      <c r="DW32" s="1030"/>
      <c r="DX32" s="1030"/>
      <c r="DY32" s="1031"/>
      <c r="DZ32" s="1029"/>
      <c r="EA32" s="1030"/>
      <c r="EB32" s="1030"/>
      <c r="EC32" s="1030"/>
      <c r="ED32" s="1030"/>
      <c r="EE32" s="1031"/>
      <c r="EF32" s="1029"/>
      <c r="EG32" s="1030"/>
      <c r="EH32" s="1030"/>
      <c r="EI32" s="1030"/>
      <c r="EJ32" s="1030"/>
      <c r="EK32" s="1031"/>
      <c r="EL32" s="1029"/>
      <c r="EM32" s="1030"/>
      <c r="EN32" s="1030"/>
      <c r="EO32" s="1030"/>
      <c r="EP32" s="1030"/>
      <c r="EQ32" s="1038"/>
      <c r="ER32" s="33">
        <f>SUM(D32:EQ32)</f>
        <v>1373547.9399999995</v>
      </c>
      <c r="ES32" s="33">
        <f>C32-ER32</f>
        <v>0</v>
      </c>
    </row>
    <row r="33" spans="1:149" ht="19.5" customHeight="1">
      <c r="A33" s="1032" t="s">
        <v>80</v>
      </c>
      <c r="B33" s="1035" t="str">
        <f>RESUMO!B12</f>
        <v>SINALIZAÇÃO</v>
      </c>
      <c r="C33" s="84">
        <f>C35/$EL$84</f>
        <v>1.5232991974550377E-2</v>
      </c>
      <c r="D33" s="1025"/>
      <c r="E33" s="1026"/>
      <c r="F33" s="1026"/>
      <c r="G33" s="1026"/>
      <c r="H33" s="1026"/>
      <c r="I33" s="1028"/>
      <c r="J33" s="1025"/>
      <c r="K33" s="1026"/>
      <c r="L33" s="1026"/>
      <c r="M33" s="1026"/>
      <c r="N33" s="1026"/>
      <c r="O33" s="1028"/>
      <c r="P33" s="1025"/>
      <c r="Q33" s="1026"/>
      <c r="R33" s="1026"/>
      <c r="S33" s="1026"/>
      <c r="T33" s="1026"/>
      <c r="U33" s="1028"/>
      <c r="V33" s="1025"/>
      <c r="W33" s="1026"/>
      <c r="X33" s="1026"/>
      <c r="Y33" s="1026"/>
      <c r="Z33" s="1026"/>
      <c r="AA33" s="1028"/>
      <c r="AB33" s="1025"/>
      <c r="AC33" s="1026"/>
      <c r="AD33" s="1026"/>
      <c r="AE33" s="1026"/>
      <c r="AF33" s="1026"/>
      <c r="AG33" s="1028"/>
      <c r="AH33" s="1025"/>
      <c r="AI33" s="1026"/>
      <c r="AJ33" s="1026"/>
      <c r="AK33" s="1026"/>
      <c r="AL33" s="1026"/>
      <c r="AM33" s="1028"/>
      <c r="AN33" s="1025"/>
      <c r="AO33" s="1026"/>
      <c r="AP33" s="1026"/>
      <c r="AQ33" s="1026"/>
      <c r="AR33" s="1026"/>
      <c r="AS33" s="1028"/>
      <c r="AT33" s="1025"/>
      <c r="AU33" s="1026"/>
      <c r="AV33" s="1026"/>
      <c r="AW33" s="1026"/>
      <c r="AX33" s="1026"/>
      <c r="AY33" s="1028"/>
      <c r="AZ33" s="1025"/>
      <c r="BA33" s="1026"/>
      <c r="BB33" s="1026"/>
      <c r="BC33" s="1026"/>
      <c r="BD33" s="1026"/>
      <c r="BE33" s="1028"/>
      <c r="BF33" s="1025"/>
      <c r="BG33" s="1026"/>
      <c r="BH33" s="1026"/>
      <c r="BI33" s="1026"/>
      <c r="BJ33" s="1026"/>
      <c r="BK33" s="1028"/>
      <c r="BL33" s="1025"/>
      <c r="BM33" s="1026"/>
      <c r="BN33" s="1026"/>
      <c r="BO33" s="1026"/>
      <c r="BP33" s="1026"/>
      <c r="BQ33" s="1028"/>
      <c r="BR33" s="1025"/>
      <c r="BS33" s="1026"/>
      <c r="BT33" s="1026"/>
      <c r="BU33" s="1026"/>
      <c r="BV33" s="1026"/>
      <c r="BW33" s="1028"/>
      <c r="BX33" s="1025"/>
      <c r="BY33" s="1026"/>
      <c r="BZ33" s="1026"/>
      <c r="CA33" s="1026"/>
      <c r="CB33" s="1026"/>
      <c r="CC33" s="1028"/>
      <c r="CD33" s="1025"/>
      <c r="CE33" s="1026"/>
      <c r="CF33" s="1026"/>
      <c r="CG33" s="1026"/>
      <c r="CH33" s="1026"/>
      <c r="CI33" s="1028"/>
      <c r="CJ33" s="1025"/>
      <c r="CK33" s="1026"/>
      <c r="CL33" s="1026"/>
      <c r="CM33" s="1026"/>
      <c r="CN33" s="1026"/>
      <c r="CO33" s="1028"/>
      <c r="CP33" s="1025"/>
      <c r="CQ33" s="1026"/>
      <c r="CR33" s="1026"/>
      <c r="CS33" s="1026"/>
      <c r="CT33" s="1026"/>
      <c r="CU33" s="1028"/>
      <c r="CV33" s="1025"/>
      <c r="CW33" s="1026"/>
      <c r="CX33" s="1026"/>
      <c r="CY33" s="1026"/>
      <c r="CZ33" s="1026"/>
      <c r="DA33" s="1028"/>
      <c r="DB33" s="1025"/>
      <c r="DC33" s="1026"/>
      <c r="DD33" s="1026"/>
      <c r="DE33" s="1026"/>
      <c r="DF33" s="1026"/>
      <c r="DG33" s="1028"/>
      <c r="DH33" s="1025"/>
      <c r="DI33" s="1026"/>
      <c r="DJ33" s="1026"/>
      <c r="DK33" s="1026"/>
      <c r="DL33" s="1026"/>
      <c r="DM33" s="1028"/>
      <c r="DN33" s="1025"/>
      <c r="DO33" s="1026"/>
      <c r="DP33" s="1026"/>
      <c r="DQ33" s="1026"/>
      <c r="DR33" s="1026"/>
      <c r="DS33" s="1028"/>
      <c r="DT33" s="1025"/>
      <c r="DU33" s="1026"/>
      <c r="DV33" s="1026"/>
      <c r="DW33" s="1026"/>
      <c r="DX33" s="1026"/>
      <c r="DY33" s="1028"/>
      <c r="DZ33" s="1025"/>
      <c r="EA33" s="1026"/>
      <c r="EB33" s="1026"/>
      <c r="EC33" s="1026"/>
      <c r="ED33" s="1026"/>
      <c r="EE33" s="1028"/>
      <c r="EF33" s="1053">
        <v>0.5</v>
      </c>
      <c r="EG33" s="1054"/>
      <c r="EH33" s="1054"/>
      <c r="EI33" s="1054"/>
      <c r="EJ33" s="1054"/>
      <c r="EK33" s="1055"/>
      <c r="EL33" s="1053">
        <v>0.5</v>
      </c>
      <c r="EM33" s="1054"/>
      <c r="EN33" s="1054"/>
      <c r="EO33" s="1054"/>
      <c r="EP33" s="1054"/>
      <c r="EQ33" s="1055"/>
      <c r="ER33" s="33"/>
      <c r="ES33" s="25"/>
    </row>
    <row r="34" spans="1:149" ht="12.75" customHeight="1">
      <c r="A34" s="1033"/>
      <c r="B34" s="1036"/>
      <c r="C34" s="26"/>
      <c r="D34" s="30"/>
      <c r="E34" s="31"/>
      <c r="F34" s="31"/>
      <c r="G34" s="31"/>
      <c r="H34" s="31"/>
      <c r="I34" s="32"/>
      <c r="J34" s="30"/>
      <c r="K34" s="31"/>
      <c r="L34" s="31"/>
      <c r="M34" s="31"/>
      <c r="N34" s="31"/>
      <c r="O34" s="32"/>
      <c r="P34" s="30"/>
      <c r="Q34" s="31"/>
      <c r="R34" s="31"/>
      <c r="S34" s="31"/>
      <c r="T34" s="31"/>
      <c r="U34" s="32"/>
      <c r="V34" s="30"/>
      <c r="W34" s="31"/>
      <c r="X34" s="31"/>
      <c r="Y34" s="31"/>
      <c r="Z34" s="31"/>
      <c r="AA34" s="32"/>
      <c r="AB34" s="30"/>
      <c r="AC34" s="31"/>
      <c r="AD34" s="31"/>
      <c r="AE34" s="31"/>
      <c r="AF34" s="31"/>
      <c r="AG34" s="32"/>
      <c r="AH34" s="30"/>
      <c r="AI34" s="31"/>
      <c r="AJ34" s="31"/>
      <c r="AK34" s="31"/>
      <c r="AL34" s="31"/>
      <c r="AM34" s="32"/>
      <c r="AN34" s="30"/>
      <c r="AO34" s="31"/>
      <c r="AP34" s="31"/>
      <c r="AQ34" s="31"/>
      <c r="AR34" s="31"/>
      <c r="AS34" s="32"/>
      <c r="AT34" s="30"/>
      <c r="AU34" s="31"/>
      <c r="AV34" s="31"/>
      <c r="AW34" s="31"/>
      <c r="AX34" s="31"/>
      <c r="AY34" s="32"/>
      <c r="AZ34" s="30"/>
      <c r="BA34" s="31"/>
      <c r="BB34" s="31"/>
      <c r="BC34" s="31"/>
      <c r="BD34" s="31"/>
      <c r="BE34" s="32"/>
      <c r="BF34" s="30"/>
      <c r="BG34" s="31"/>
      <c r="BH34" s="31"/>
      <c r="BI34" s="31"/>
      <c r="BJ34" s="31"/>
      <c r="BK34" s="32"/>
      <c r="BL34" s="30"/>
      <c r="BM34" s="31"/>
      <c r="BN34" s="31"/>
      <c r="BO34" s="31"/>
      <c r="BP34" s="31"/>
      <c r="BQ34" s="32"/>
      <c r="BR34" s="30"/>
      <c r="BS34" s="31"/>
      <c r="BT34" s="31"/>
      <c r="BU34" s="31"/>
      <c r="BV34" s="31"/>
      <c r="BW34" s="32"/>
      <c r="BX34" s="30"/>
      <c r="BY34" s="31"/>
      <c r="BZ34" s="31"/>
      <c r="CA34" s="31"/>
      <c r="CB34" s="31"/>
      <c r="CC34" s="32"/>
      <c r="CD34" s="30"/>
      <c r="CE34" s="31"/>
      <c r="CF34" s="31"/>
      <c r="CG34" s="31"/>
      <c r="CH34" s="31"/>
      <c r="CI34" s="32"/>
      <c r="CJ34" s="30"/>
      <c r="CK34" s="31"/>
      <c r="CL34" s="31"/>
      <c r="CM34" s="31"/>
      <c r="CN34" s="31"/>
      <c r="CO34" s="32"/>
      <c r="CP34" s="30"/>
      <c r="CQ34" s="31"/>
      <c r="CR34" s="31"/>
      <c r="CS34" s="31"/>
      <c r="CT34" s="31"/>
      <c r="CU34" s="32"/>
      <c r="CV34" s="30"/>
      <c r="CW34" s="31"/>
      <c r="CX34" s="31"/>
      <c r="CY34" s="31"/>
      <c r="CZ34" s="31"/>
      <c r="DA34" s="32"/>
      <c r="DB34" s="30"/>
      <c r="DC34" s="31"/>
      <c r="DD34" s="31"/>
      <c r="DE34" s="31"/>
      <c r="DF34" s="31"/>
      <c r="DG34" s="32"/>
      <c r="DH34" s="30"/>
      <c r="DI34" s="31"/>
      <c r="DJ34" s="31"/>
      <c r="DK34" s="31"/>
      <c r="DL34" s="31"/>
      <c r="DM34" s="32"/>
      <c r="DN34" s="30"/>
      <c r="DO34" s="31"/>
      <c r="DP34" s="31"/>
      <c r="DQ34" s="31"/>
      <c r="DR34" s="31"/>
      <c r="DS34" s="32"/>
      <c r="DT34" s="30"/>
      <c r="DU34" s="31"/>
      <c r="DV34" s="31"/>
      <c r="DW34" s="31"/>
      <c r="DX34" s="31"/>
      <c r="DY34" s="32"/>
      <c r="DZ34" s="30"/>
      <c r="EA34" s="31"/>
      <c r="EB34" s="31"/>
      <c r="EC34" s="31"/>
      <c r="ED34" s="31"/>
      <c r="EE34" s="32"/>
      <c r="EF34" s="27"/>
      <c r="EG34" s="28"/>
      <c r="EH34" s="28"/>
      <c r="EI34" s="28"/>
      <c r="EJ34" s="28"/>
      <c r="EK34" s="29"/>
      <c r="EL34" s="27"/>
      <c r="EM34" s="28"/>
      <c r="EN34" s="28"/>
      <c r="EO34" s="28"/>
      <c r="EP34" s="28"/>
      <c r="EQ34" s="80"/>
      <c r="ER34" s="33"/>
      <c r="ES34" s="33"/>
    </row>
    <row r="35" spans="1:149" ht="19.5" customHeight="1">
      <c r="A35" s="1034"/>
      <c r="B35" s="1037"/>
      <c r="C35" s="34">
        <f>RESUMO!C12</f>
        <v>1828989.4800000002</v>
      </c>
      <c r="D35" s="1029"/>
      <c r="E35" s="1030"/>
      <c r="F35" s="1030"/>
      <c r="G35" s="1030"/>
      <c r="H35" s="1030"/>
      <c r="I35" s="1031"/>
      <c r="J35" s="1029"/>
      <c r="K35" s="1030"/>
      <c r="L35" s="1030"/>
      <c r="M35" s="1030"/>
      <c r="N35" s="1030"/>
      <c r="O35" s="1031"/>
      <c r="P35" s="1029"/>
      <c r="Q35" s="1030"/>
      <c r="R35" s="1030"/>
      <c r="S35" s="1030"/>
      <c r="T35" s="1030"/>
      <c r="U35" s="1031"/>
      <c r="V35" s="1029"/>
      <c r="W35" s="1030"/>
      <c r="X35" s="1030"/>
      <c r="Y35" s="1030"/>
      <c r="Z35" s="1030"/>
      <c r="AA35" s="1031"/>
      <c r="AB35" s="1029"/>
      <c r="AC35" s="1030"/>
      <c r="AD35" s="1030"/>
      <c r="AE35" s="1030"/>
      <c r="AF35" s="1030"/>
      <c r="AG35" s="1031"/>
      <c r="AH35" s="1029"/>
      <c r="AI35" s="1030"/>
      <c r="AJ35" s="1030"/>
      <c r="AK35" s="1030"/>
      <c r="AL35" s="1030"/>
      <c r="AM35" s="1031"/>
      <c r="AN35" s="1029"/>
      <c r="AO35" s="1030"/>
      <c r="AP35" s="1030"/>
      <c r="AQ35" s="1030"/>
      <c r="AR35" s="1030"/>
      <c r="AS35" s="1031"/>
      <c r="AT35" s="1029"/>
      <c r="AU35" s="1030"/>
      <c r="AV35" s="1030"/>
      <c r="AW35" s="1030"/>
      <c r="AX35" s="1030"/>
      <c r="AY35" s="1031"/>
      <c r="AZ35" s="1029"/>
      <c r="BA35" s="1030"/>
      <c r="BB35" s="1030"/>
      <c r="BC35" s="1030"/>
      <c r="BD35" s="1030"/>
      <c r="BE35" s="1031"/>
      <c r="BF35" s="1029"/>
      <c r="BG35" s="1030"/>
      <c r="BH35" s="1030"/>
      <c r="BI35" s="1030"/>
      <c r="BJ35" s="1030"/>
      <c r="BK35" s="1031"/>
      <c r="BL35" s="1029"/>
      <c r="BM35" s="1030"/>
      <c r="BN35" s="1030"/>
      <c r="BO35" s="1030"/>
      <c r="BP35" s="1030"/>
      <c r="BQ35" s="1031"/>
      <c r="BR35" s="1029"/>
      <c r="BS35" s="1030"/>
      <c r="BT35" s="1030"/>
      <c r="BU35" s="1030"/>
      <c r="BV35" s="1030"/>
      <c r="BW35" s="1031"/>
      <c r="BX35" s="1029"/>
      <c r="BY35" s="1030"/>
      <c r="BZ35" s="1030"/>
      <c r="CA35" s="1030"/>
      <c r="CB35" s="1030"/>
      <c r="CC35" s="1031"/>
      <c r="CD35" s="1029"/>
      <c r="CE35" s="1030"/>
      <c r="CF35" s="1030"/>
      <c r="CG35" s="1030"/>
      <c r="CH35" s="1030"/>
      <c r="CI35" s="1031"/>
      <c r="CJ35" s="1029"/>
      <c r="CK35" s="1030"/>
      <c r="CL35" s="1030"/>
      <c r="CM35" s="1030"/>
      <c r="CN35" s="1030"/>
      <c r="CO35" s="1031"/>
      <c r="CP35" s="1029"/>
      <c r="CQ35" s="1030"/>
      <c r="CR35" s="1030"/>
      <c r="CS35" s="1030"/>
      <c r="CT35" s="1030"/>
      <c r="CU35" s="1031"/>
      <c r="CV35" s="1029"/>
      <c r="CW35" s="1030"/>
      <c r="CX35" s="1030"/>
      <c r="CY35" s="1030"/>
      <c r="CZ35" s="1030"/>
      <c r="DA35" s="1031"/>
      <c r="DB35" s="1029"/>
      <c r="DC35" s="1030"/>
      <c r="DD35" s="1030"/>
      <c r="DE35" s="1030"/>
      <c r="DF35" s="1030"/>
      <c r="DG35" s="1031"/>
      <c r="DH35" s="1029"/>
      <c r="DI35" s="1030"/>
      <c r="DJ35" s="1030"/>
      <c r="DK35" s="1030"/>
      <c r="DL35" s="1030"/>
      <c r="DM35" s="1031"/>
      <c r="DN35" s="1029"/>
      <c r="DO35" s="1030"/>
      <c r="DP35" s="1030"/>
      <c r="DQ35" s="1030"/>
      <c r="DR35" s="1030"/>
      <c r="DS35" s="1031"/>
      <c r="DT35" s="1029"/>
      <c r="DU35" s="1030"/>
      <c r="DV35" s="1030"/>
      <c r="DW35" s="1030"/>
      <c r="DX35" s="1030"/>
      <c r="DY35" s="1031"/>
      <c r="DZ35" s="1029"/>
      <c r="EA35" s="1030"/>
      <c r="EB35" s="1030"/>
      <c r="EC35" s="1030"/>
      <c r="ED35" s="1030"/>
      <c r="EE35" s="1031"/>
      <c r="EF35" s="1029">
        <f t="shared" ref="EF35" si="85">EF33*$C$35</f>
        <v>914494.74000000011</v>
      </c>
      <c r="EG35" s="1030"/>
      <c r="EH35" s="1030"/>
      <c r="EI35" s="1030"/>
      <c r="EJ35" s="1030"/>
      <c r="EK35" s="1031"/>
      <c r="EL35" s="1029">
        <f t="shared" ref="EL35" si="86">EL33*$C$35</f>
        <v>914494.74000000011</v>
      </c>
      <c r="EM35" s="1030"/>
      <c r="EN35" s="1030"/>
      <c r="EO35" s="1030"/>
      <c r="EP35" s="1030"/>
      <c r="EQ35" s="1038"/>
      <c r="ER35" s="33">
        <f>SUM(D35:EQ35)</f>
        <v>1828989.4800000002</v>
      </c>
      <c r="ES35" s="33">
        <f>C35-ER35</f>
        <v>0</v>
      </c>
    </row>
    <row r="36" spans="1:149" ht="19.5" customHeight="1">
      <c r="A36" s="1032" t="s">
        <v>88</v>
      </c>
      <c r="B36" s="1035" t="s">
        <v>52</v>
      </c>
      <c r="C36" s="84">
        <f>C38/$EL$84</f>
        <v>4.5503987174547195E-3</v>
      </c>
      <c r="D36" s="1025"/>
      <c r="E36" s="1026"/>
      <c r="F36" s="1026"/>
      <c r="G36" s="1026"/>
      <c r="H36" s="1026"/>
      <c r="I36" s="1028"/>
      <c r="J36" s="1053">
        <f>1/22</f>
        <v>4.5454545454545456E-2</v>
      </c>
      <c r="K36" s="1054"/>
      <c r="L36" s="1054"/>
      <c r="M36" s="1054"/>
      <c r="N36" s="1054"/>
      <c r="O36" s="1055"/>
      <c r="P36" s="1053">
        <f t="shared" ref="P36" si="87">1/22</f>
        <v>4.5454545454545456E-2</v>
      </c>
      <c r="Q36" s="1054"/>
      <c r="R36" s="1054"/>
      <c r="S36" s="1054"/>
      <c r="T36" s="1054"/>
      <c r="U36" s="1055"/>
      <c r="V36" s="1053">
        <f t="shared" ref="V36" si="88">1/22</f>
        <v>4.5454545454545456E-2</v>
      </c>
      <c r="W36" s="1054"/>
      <c r="X36" s="1054"/>
      <c r="Y36" s="1054"/>
      <c r="Z36" s="1054"/>
      <c r="AA36" s="1055"/>
      <c r="AB36" s="1053">
        <f t="shared" ref="AB36" si="89">1/22</f>
        <v>4.5454545454545456E-2</v>
      </c>
      <c r="AC36" s="1054"/>
      <c r="AD36" s="1054"/>
      <c r="AE36" s="1054"/>
      <c r="AF36" s="1054"/>
      <c r="AG36" s="1055"/>
      <c r="AH36" s="1053">
        <f t="shared" ref="AH36" si="90">1/22</f>
        <v>4.5454545454545456E-2</v>
      </c>
      <c r="AI36" s="1054"/>
      <c r="AJ36" s="1054"/>
      <c r="AK36" s="1054"/>
      <c r="AL36" s="1054"/>
      <c r="AM36" s="1055"/>
      <c r="AN36" s="1053">
        <f t="shared" ref="AN36" si="91">1/22</f>
        <v>4.5454545454545456E-2</v>
      </c>
      <c r="AO36" s="1054"/>
      <c r="AP36" s="1054"/>
      <c r="AQ36" s="1054"/>
      <c r="AR36" s="1054"/>
      <c r="AS36" s="1055"/>
      <c r="AT36" s="1053">
        <f t="shared" ref="AT36" si="92">1/22</f>
        <v>4.5454545454545456E-2</v>
      </c>
      <c r="AU36" s="1054"/>
      <c r="AV36" s="1054"/>
      <c r="AW36" s="1054"/>
      <c r="AX36" s="1054"/>
      <c r="AY36" s="1055"/>
      <c r="AZ36" s="1053">
        <f t="shared" ref="AZ36" si="93">1/22</f>
        <v>4.5454545454545456E-2</v>
      </c>
      <c r="BA36" s="1054"/>
      <c r="BB36" s="1054"/>
      <c r="BC36" s="1054"/>
      <c r="BD36" s="1054"/>
      <c r="BE36" s="1055"/>
      <c r="BF36" s="1053">
        <f t="shared" ref="BF36" si="94">1/22</f>
        <v>4.5454545454545456E-2</v>
      </c>
      <c r="BG36" s="1054"/>
      <c r="BH36" s="1054"/>
      <c r="BI36" s="1054"/>
      <c r="BJ36" s="1054"/>
      <c r="BK36" s="1055"/>
      <c r="BL36" s="1053">
        <f t="shared" ref="BL36" si="95">1/22</f>
        <v>4.5454545454545456E-2</v>
      </c>
      <c r="BM36" s="1054"/>
      <c r="BN36" s="1054"/>
      <c r="BO36" s="1054"/>
      <c r="BP36" s="1054"/>
      <c r="BQ36" s="1055"/>
      <c r="BR36" s="1053">
        <f t="shared" ref="BR36" si="96">1/22</f>
        <v>4.5454545454545456E-2</v>
      </c>
      <c r="BS36" s="1054"/>
      <c r="BT36" s="1054"/>
      <c r="BU36" s="1054"/>
      <c r="BV36" s="1054"/>
      <c r="BW36" s="1055"/>
      <c r="BX36" s="1053">
        <f t="shared" ref="BX36" si="97">1/22</f>
        <v>4.5454545454545456E-2</v>
      </c>
      <c r="BY36" s="1054"/>
      <c r="BZ36" s="1054"/>
      <c r="CA36" s="1054"/>
      <c r="CB36" s="1054"/>
      <c r="CC36" s="1055"/>
      <c r="CD36" s="1053">
        <f t="shared" ref="CD36" si="98">1/22</f>
        <v>4.5454545454545456E-2</v>
      </c>
      <c r="CE36" s="1054"/>
      <c r="CF36" s="1054"/>
      <c r="CG36" s="1054"/>
      <c r="CH36" s="1054"/>
      <c r="CI36" s="1055"/>
      <c r="CJ36" s="1053">
        <f t="shared" ref="CJ36" si="99">1/22</f>
        <v>4.5454545454545456E-2</v>
      </c>
      <c r="CK36" s="1054"/>
      <c r="CL36" s="1054"/>
      <c r="CM36" s="1054"/>
      <c r="CN36" s="1054"/>
      <c r="CO36" s="1055"/>
      <c r="CP36" s="1053">
        <f t="shared" ref="CP36" si="100">1/22</f>
        <v>4.5454545454545456E-2</v>
      </c>
      <c r="CQ36" s="1054"/>
      <c r="CR36" s="1054"/>
      <c r="CS36" s="1054"/>
      <c r="CT36" s="1054"/>
      <c r="CU36" s="1055"/>
      <c r="CV36" s="1053">
        <f t="shared" ref="CV36" si="101">1/22</f>
        <v>4.5454545454545456E-2</v>
      </c>
      <c r="CW36" s="1054"/>
      <c r="CX36" s="1054"/>
      <c r="CY36" s="1054"/>
      <c r="CZ36" s="1054"/>
      <c r="DA36" s="1055"/>
      <c r="DB36" s="1053">
        <f t="shared" ref="DB36" si="102">1/22</f>
        <v>4.5454545454545456E-2</v>
      </c>
      <c r="DC36" s="1054"/>
      <c r="DD36" s="1054"/>
      <c r="DE36" s="1054"/>
      <c r="DF36" s="1054"/>
      <c r="DG36" s="1055"/>
      <c r="DH36" s="1053">
        <f t="shared" ref="DH36" si="103">1/22</f>
        <v>4.5454545454545456E-2</v>
      </c>
      <c r="DI36" s="1054"/>
      <c r="DJ36" s="1054"/>
      <c r="DK36" s="1054"/>
      <c r="DL36" s="1054"/>
      <c r="DM36" s="1055"/>
      <c r="DN36" s="1053">
        <f t="shared" ref="DN36" si="104">1/22</f>
        <v>4.5454545454545456E-2</v>
      </c>
      <c r="DO36" s="1054"/>
      <c r="DP36" s="1054"/>
      <c r="DQ36" s="1054"/>
      <c r="DR36" s="1054"/>
      <c r="DS36" s="1055"/>
      <c r="DT36" s="1053">
        <f t="shared" ref="DT36" si="105">1/22</f>
        <v>4.5454545454545456E-2</v>
      </c>
      <c r="DU36" s="1054"/>
      <c r="DV36" s="1054"/>
      <c r="DW36" s="1054"/>
      <c r="DX36" s="1054"/>
      <c r="DY36" s="1055"/>
      <c r="DZ36" s="1053">
        <f t="shared" ref="DZ36" si="106">1/22</f>
        <v>4.5454545454545456E-2</v>
      </c>
      <c r="EA36" s="1054"/>
      <c r="EB36" s="1054"/>
      <c r="EC36" s="1054"/>
      <c r="ED36" s="1054"/>
      <c r="EE36" s="1055"/>
      <c r="EF36" s="1053">
        <f t="shared" ref="EF36" si="107">1/22</f>
        <v>4.5454545454545456E-2</v>
      </c>
      <c r="EG36" s="1054"/>
      <c r="EH36" s="1054"/>
      <c r="EI36" s="1054"/>
      <c r="EJ36" s="1054"/>
      <c r="EK36" s="1055"/>
      <c r="EL36" s="1025"/>
      <c r="EM36" s="1026"/>
      <c r="EN36" s="1026"/>
      <c r="EO36" s="1026"/>
      <c r="EP36" s="1026"/>
      <c r="EQ36" s="1027"/>
      <c r="ER36" s="33"/>
      <c r="ES36" s="33"/>
    </row>
    <row r="37" spans="1:149" ht="12.75" customHeight="1">
      <c r="A37" s="1033"/>
      <c r="B37" s="1036"/>
      <c r="C37" s="26"/>
      <c r="D37" s="30"/>
      <c r="E37" s="31"/>
      <c r="F37" s="31"/>
      <c r="G37" s="31"/>
      <c r="H37" s="31"/>
      <c r="I37" s="32"/>
      <c r="J37" s="27"/>
      <c r="K37" s="28"/>
      <c r="L37" s="28"/>
      <c r="M37" s="28"/>
      <c r="N37" s="28"/>
      <c r="O37" s="29"/>
      <c r="P37" s="27"/>
      <c r="Q37" s="28"/>
      <c r="R37" s="28"/>
      <c r="S37" s="28"/>
      <c r="T37" s="28"/>
      <c r="U37" s="29"/>
      <c r="V37" s="27"/>
      <c r="W37" s="28"/>
      <c r="X37" s="28"/>
      <c r="Y37" s="28"/>
      <c r="Z37" s="28"/>
      <c r="AA37" s="29"/>
      <c r="AB37" s="27"/>
      <c r="AC37" s="28"/>
      <c r="AD37" s="28"/>
      <c r="AE37" s="28"/>
      <c r="AF37" s="28"/>
      <c r="AG37" s="29"/>
      <c r="AH37" s="27"/>
      <c r="AI37" s="28"/>
      <c r="AJ37" s="28"/>
      <c r="AK37" s="28"/>
      <c r="AL37" s="28"/>
      <c r="AM37" s="29"/>
      <c r="AN37" s="27"/>
      <c r="AO37" s="28"/>
      <c r="AP37" s="28"/>
      <c r="AQ37" s="28"/>
      <c r="AR37" s="28"/>
      <c r="AS37" s="29"/>
      <c r="AT37" s="27"/>
      <c r="AU37" s="28"/>
      <c r="AV37" s="28"/>
      <c r="AW37" s="28"/>
      <c r="AX37" s="28"/>
      <c r="AY37" s="29"/>
      <c r="AZ37" s="27"/>
      <c r="BA37" s="28"/>
      <c r="BB37" s="28"/>
      <c r="BC37" s="28"/>
      <c r="BD37" s="28"/>
      <c r="BE37" s="29"/>
      <c r="BF37" s="27"/>
      <c r="BG37" s="28"/>
      <c r="BH37" s="28"/>
      <c r="BI37" s="28"/>
      <c r="BJ37" s="28"/>
      <c r="BK37" s="29"/>
      <c r="BL37" s="27"/>
      <c r="BM37" s="28"/>
      <c r="BN37" s="28"/>
      <c r="BO37" s="28"/>
      <c r="BP37" s="28"/>
      <c r="BQ37" s="29"/>
      <c r="BR37" s="27"/>
      <c r="BS37" s="28"/>
      <c r="BT37" s="28"/>
      <c r="BU37" s="28"/>
      <c r="BV37" s="28"/>
      <c r="BW37" s="29"/>
      <c r="BX37" s="27"/>
      <c r="BY37" s="28"/>
      <c r="BZ37" s="28"/>
      <c r="CA37" s="28"/>
      <c r="CB37" s="28"/>
      <c r="CC37" s="29"/>
      <c r="CD37" s="27"/>
      <c r="CE37" s="28"/>
      <c r="CF37" s="28"/>
      <c r="CG37" s="28"/>
      <c r="CH37" s="28"/>
      <c r="CI37" s="29"/>
      <c r="CJ37" s="27"/>
      <c r="CK37" s="28"/>
      <c r="CL37" s="28"/>
      <c r="CM37" s="28"/>
      <c r="CN37" s="28"/>
      <c r="CO37" s="29"/>
      <c r="CP37" s="27"/>
      <c r="CQ37" s="28"/>
      <c r="CR37" s="28"/>
      <c r="CS37" s="28"/>
      <c r="CT37" s="28"/>
      <c r="CU37" s="29"/>
      <c r="CV37" s="27"/>
      <c r="CW37" s="28"/>
      <c r="CX37" s="28"/>
      <c r="CY37" s="28"/>
      <c r="CZ37" s="28"/>
      <c r="DA37" s="29"/>
      <c r="DB37" s="27"/>
      <c r="DC37" s="28"/>
      <c r="DD37" s="28"/>
      <c r="DE37" s="28"/>
      <c r="DF37" s="28"/>
      <c r="DG37" s="29"/>
      <c r="DH37" s="27"/>
      <c r="DI37" s="28"/>
      <c r="DJ37" s="28"/>
      <c r="DK37" s="28"/>
      <c r="DL37" s="28"/>
      <c r="DM37" s="29"/>
      <c r="DN37" s="27"/>
      <c r="DO37" s="28"/>
      <c r="DP37" s="28"/>
      <c r="DQ37" s="28"/>
      <c r="DR37" s="28"/>
      <c r="DS37" s="29"/>
      <c r="DT37" s="27"/>
      <c r="DU37" s="28"/>
      <c r="DV37" s="28"/>
      <c r="DW37" s="28"/>
      <c r="DX37" s="28"/>
      <c r="DY37" s="29"/>
      <c r="DZ37" s="27"/>
      <c r="EA37" s="28"/>
      <c r="EB37" s="28"/>
      <c r="EC37" s="28"/>
      <c r="ED37" s="28"/>
      <c r="EE37" s="29"/>
      <c r="EF37" s="27"/>
      <c r="EG37" s="28"/>
      <c r="EH37" s="28"/>
      <c r="EI37" s="28"/>
      <c r="EJ37" s="28"/>
      <c r="EK37" s="29"/>
      <c r="EL37" s="30"/>
      <c r="EM37" s="31"/>
      <c r="EN37" s="31"/>
      <c r="EO37" s="31"/>
      <c r="EP37" s="31"/>
      <c r="EQ37" s="81"/>
      <c r="ER37" s="33"/>
      <c r="ES37" s="33"/>
    </row>
    <row r="38" spans="1:149" ht="19.5" customHeight="1">
      <c r="A38" s="1034"/>
      <c r="B38" s="1037"/>
      <c r="C38" s="34">
        <f>RESUMO!C13</f>
        <v>546355.66</v>
      </c>
      <c r="D38" s="1029"/>
      <c r="E38" s="1030"/>
      <c r="F38" s="1030"/>
      <c r="G38" s="1030"/>
      <c r="H38" s="1030"/>
      <c r="I38" s="1031"/>
      <c r="J38" s="1029">
        <f>J36*$C$38</f>
        <v>24834.348181818183</v>
      </c>
      <c r="K38" s="1030"/>
      <c r="L38" s="1030"/>
      <c r="M38" s="1030"/>
      <c r="N38" s="1030"/>
      <c r="O38" s="1031"/>
      <c r="P38" s="1029">
        <f>P36*$C$38</f>
        <v>24834.348181818183</v>
      </c>
      <c r="Q38" s="1030"/>
      <c r="R38" s="1030"/>
      <c r="S38" s="1030"/>
      <c r="T38" s="1030"/>
      <c r="U38" s="1031"/>
      <c r="V38" s="1029">
        <f>V36*$C$38</f>
        <v>24834.348181818183</v>
      </c>
      <c r="W38" s="1030"/>
      <c r="X38" s="1030"/>
      <c r="Y38" s="1030"/>
      <c r="Z38" s="1030"/>
      <c r="AA38" s="1031"/>
      <c r="AB38" s="1029">
        <f>AB36*$C$38</f>
        <v>24834.348181818183</v>
      </c>
      <c r="AC38" s="1030"/>
      <c r="AD38" s="1030"/>
      <c r="AE38" s="1030"/>
      <c r="AF38" s="1030"/>
      <c r="AG38" s="1031"/>
      <c r="AH38" s="1029">
        <f>AH36*$C$38</f>
        <v>24834.348181818183</v>
      </c>
      <c r="AI38" s="1030"/>
      <c r="AJ38" s="1030"/>
      <c r="AK38" s="1030"/>
      <c r="AL38" s="1030"/>
      <c r="AM38" s="1031"/>
      <c r="AN38" s="1029">
        <f>AN36*$C$38</f>
        <v>24834.348181818183</v>
      </c>
      <c r="AO38" s="1030"/>
      <c r="AP38" s="1030"/>
      <c r="AQ38" s="1030"/>
      <c r="AR38" s="1030"/>
      <c r="AS38" s="1031"/>
      <c r="AT38" s="1029">
        <f>AT36*$C$38</f>
        <v>24834.348181818183</v>
      </c>
      <c r="AU38" s="1030"/>
      <c r="AV38" s="1030"/>
      <c r="AW38" s="1030"/>
      <c r="AX38" s="1030"/>
      <c r="AY38" s="1031"/>
      <c r="AZ38" s="1029">
        <f>AZ36*$C$38</f>
        <v>24834.348181818183</v>
      </c>
      <c r="BA38" s="1030"/>
      <c r="BB38" s="1030"/>
      <c r="BC38" s="1030"/>
      <c r="BD38" s="1030"/>
      <c r="BE38" s="1031"/>
      <c r="BF38" s="1029">
        <f>BF36*$C$38</f>
        <v>24834.348181818183</v>
      </c>
      <c r="BG38" s="1030"/>
      <c r="BH38" s="1030"/>
      <c r="BI38" s="1030"/>
      <c r="BJ38" s="1030"/>
      <c r="BK38" s="1031"/>
      <c r="BL38" s="1029">
        <f>BL36*$C$38</f>
        <v>24834.348181818183</v>
      </c>
      <c r="BM38" s="1030"/>
      <c r="BN38" s="1030"/>
      <c r="BO38" s="1030"/>
      <c r="BP38" s="1030"/>
      <c r="BQ38" s="1031"/>
      <c r="BR38" s="1029">
        <f>BR36*$C$38</f>
        <v>24834.348181818183</v>
      </c>
      <c r="BS38" s="1030"/>
      <c r="BT38" s="1030"/>
      <c r="BU38" s="1030"/>
      <c r="BV38" s="1030"/>
      <c r="BW38" s="1031"/>
      <c r="BX38" s="1029">
        <f>BX36*$C$38</f>
        <v>24834.348181818183</v>
      </c>
      <c r="BY38" s="1030"/>
      <c r="BZ38" s="1030"/>
      <c r="CA38" s="1030"/>
      <c r="CB38" s="1030"/>
      <c r="CC38" s="1031"/>
      <c r="CD38" s="1029">
        <f>CD36*$C$38</f>
        <v>24834.348181818183</v>
      </c>
      <c r="CE38" s="1030"/>
      <c r="CF38" s="1030"/>
      <c r="CG38" s="1030"/>
      <c r="CH38" s="1030"/>
      <c r="CI38" s="1031"/>
      <c r="CJ38" s="1029">
        <f>CJ36*$C$38</f>
        <v>24834.348181818183</v>
      </c>
      <c r="CK38" s="1030"/>
      <c r="CL38" s="1030"/>
      <c r="CM38" s="1030"/>
      <c r="CN38" s="1030"/>
      <c r="CO38" s="1031"/>
      <c r="CP38" s="1029">
        <f>CP36*$C$38</f>
        <v>24834.348181818183</v>
      </c>
      <c r="CQ38" s="1030"/>
      <c r="CR38" s="1030"/>
      <c r="CS38" s="1030"/>
      <c r="CT38" s="1030"/>
      <c r="CU38" s="1031"/>
      <c r="CV38" s="1029">
        <f>CV36*$C$38</f>
        <v>24834.348181818183</v>
      </c>
      <c r="CW38" s="1030"/>
      <c r="CX38" s="1030"/>
      <c r="CY38" s="1030"/>
      <c r="CZ38" s="1030"/>
      <c r="DA38" s="1031"/>
      <c r="DB38" s="1029">
        <f>DB36*$C$38</f>
        <v>24834.348181818183</v>
      </c>
      <c r="DC38" s="1030"/>
      <c r="DD38" s="1030"/>
      <c r="DE38" s="1030"/>
      <c r="DF38" s="1030"/>
      <c r="DG38" s="1031"/>
      <c r="DH38" s="1029">
        <f>DH36*$C$38</f>
        <v>24834.348181818183</v>
      </c>
      <c r="DI38" s="1030"/>
      <c r="DJ38" s="1030"/>
      <c r="DK38" s="1030"/>
      <c r="DL38" s="1030"/>
      <c r="DM38" s="1031"/>
      <c r="DN38" s="1029">
        <f>DN36*$C$38</f>
        <v>24834.348181818183</v>
      </c>
      <c r="DO38" s="1030"/>
      <c r="DP38" s="1030"/>
      <c r="DQ38" s="1030"/>
      <c r="DR38" s="1030"/>
      <c r="DS38" s="1031"/>
      <c r="DT38" s="1029">
        <f>DT36*$C$38</f>
        <v>24834.348181818183</v>
      </c>
      <c r="DU38" s="1030"/>
      <c r="DV38" s="1030"/>
      <c r="DW38" s="1030"/>
      <c r="DX38" s="1030"/>
      <c r="DY38" s="1031"/>
      <c r="DZ38" s="1029">
        <f>DZ36*$C$38</f>
        <v>24834.348181818183</v>
      </c>
      <c r="EA38" s="1030"/>
      <c r="EB38" s="1030"/>
      <c r="EC38" s="1030"/>
      <c r="ED38" s="1030"/>
      <c r="EE38" s="1031"/>
      <c r="EF38" s="1029">
        <f>EF36*$C$38</f>
        <v>24834.348181818183</v>
      </c>
      <c r="EG38" s="1030"/>
      <c r="EH38" s="1030"/>
      <c r="EI38" s="1030"/>
      <c r="EJ38" s="1030"/>
      <c r="EK38" s="1031"/>
      <c r="EL38" s="1029"/>
      <c r="EM38" s="1030"/>
      <c r="EN38" s="1030"/>
      <c r="EO38" s="1030"/>
      <c r="EP38" s="1030"/>
      <c r="EQ38" s="1038"/>
      <c r="ER38" s="33">
        <f>SUM(D38:EQ38)</f>
        <v>546355.66000000015</v>
      </c>
      <c r="ES38" s="33">
        <f>C38-ER38</f>
        <v>0</v>
      </c>
    </row>
    <row r="39" spans="1:149" ht="19.5" customHeight="1">
      <c r="A39" s="1032" t="s">
        <v>93</v>
      </c>
      <c r="B39" s="1035" t="str">
        <f>RESUMO!B14</f>
        <v>OBRAS COMPLEMENTARES</v>
      </c>
      <c r="C39" s="84">
        <f>C41/$EL$84</f>
        <v>7.740512577593687E-3</v>
      </c>
      <c r="D39" s="1025"/>
      <c r="E39" s="1026"/>
      <c r="F39" s="1026"/>
      <c r="G39" s="1026"/>
      <c r="H39" s="1026"/>
      <c r="I39" s="1028"/>
      <c r="J39" s="1025"/>
      <c r="K39" s="1026"/>
      <c r="L39" s="1026"/>
      <c r="M39" s="1026"/>
      <c r="N39" s="1026"/>
      <c r="O39" s="1028"/>
      <c r="P39" s="1025"/>
      <c r="Q39" s="1026"/>
      <c r="R39" s="1026"/>
      <c r="S39" s="1026"/>
      <c r="T39" s="1026"/>
      <c r="U39" s="1028"/>
      <c r="V39" s="1025"/>
      <c r="W39" s="1026"/>
      <c r="X39" s="1026"/>
      <c r="Y39" s="1026"/>
      <c r="Z39" s="1026"/>
      <c r="AA39" s="1028"/>
      <c r="AB39" s="1025"/>
      <c r="AC39" s="1026"/>
      <c r="AD39" s="1026"/>
      <c r="AE39" s="1026"/>
      <c r="AF39" s="1026"/>
      <c r="AG39" s="1028"/>
      <c r="AH39" s="1025"/>
      <c r="AI39" s="1026"/>
      <c r="AJ39" s="1026"/>
      <c r="AK39" s="1026"/>
      <c r="AL39" s="1026"/>
      <c r="AM39" s="1028"/>
      <c r="AN39" s="1025"/>
      <c r="AO39" s="1026"/>
      <c r="AP39" s="1026"/>
      <c r="AQ39" s="1026"/>
      <c r="AR39" s="1026"/>
      <c r="AS39" s="1028"/>
      <c r="AT39" s="1025"/>
      <c r="AU39" s="1026"/>
      <c r="AV39" s="1026"/>
      <c r="AW39" s="1026"/>
      <c r="AX39" s="1026"/>
      <c r="AY39" s="1028"/>
      <c r="AZ39" s="1025"/>
      <c r="BA39" s="1026"/>
      <c r="BB39" s="1026"/>
      <c r="BC39" s="1026"/>
      <c r="BD39" s="1026"/>
      <c r="BE39" s="1028"/>
      <c r="BF39" s="1025"/>
      <c r="BG39" s="1026"/>
      <c r="BH39" s="1026"/>
      <c r="BI39" s="1026"/>
      <c r="BJ39" s="1026"/>
      <c r="BK39" s="1028"/>
      <c r="BL39" s="1025"/>
      <c r="BM39" s="1026"/>
      <c r="BN39" s="1026"/>
      <c r="BO39" s="1026"/>
      <c r="BP39" s="1026"/>
      <c r="BQ39" s="1028"/>
      <c r="BR39" s="1025"/>
      <c r="BS39" s="1026"/>
      <c r="BT39" s="1026"/>
      <c r="BU39" s="1026"/>
      <c r="BV39" s="1026"/>
      <c r="BW39" s="1028"/>
      <c r="BX39" s="1025"/>
      <c r="BY39" s="1026"/>
      <c r="BZ39" s="1026"/>
      <c r="CA39" s="1026"/>
      <c r="CB39" s="1026"/>
      <c r="CC39" s="1028"/>
      <c r="CD39" s="1025"/>
      <c r="CE39" s="1026"/>
      <c r="CF39" s="1026"/>
      <c r="CG39" s="1026"/>
      <c r="CH39" s="1026"/>
      <c r="CI39" s="1028"/>
      <c r="CJ39" s="1025">
        <v>0.2</v>
      </c>
      <c r="CK39" s="1026"/>
      <c r="CL39" s="1026"/>
      <c r="CM39" s="1026"/>
      <c r="CN39" s="1026"/>
      <c r="CO39" s="1028"/>
      <c r="CP39" s="1025">
        <v>0.2</v>
      </c>
      <c r="CQ39" s="1026"/>
      <c r="CR39" s="1026"/>
      <c r="CS39" s="1026"/>
      <c r="CT39" s="1026"/>
      <c r="CU39" s="1028"/>
      <c r="CV39" s="1025">
        <v>0.2</v>
      </c>
      <c r="CW39" s="1026"/>
      <c r="CX39" s="1026"/>
      <c r="CY39" s="1026"/>
      <c r="CZ39" s="1026"/>
      <c r="DA39" s="1028"/>
      <c r="DB39" s="1025">
        <v>0.2</v>
      </c>
      <c r="DC39" s="1026"/>
      <c r="DD39" s="1026"/>
      <c r="DE39" s="1026"/>
      <c r="DF39" s="1026"/>
      <c r="DG39" s="1028"/>
      <c r="DH39" s="1025">
        <v>0.2</v>
      </c>
      <c r="DI39" s="1026"/>
      <c r="DJ39" s="1026"/>
      <c r="DK39" s="1026"/>
      <c r="DL39" s="1026"/>
      <c r="DM39" s="1028"/>
      <c r="DN39" s="1025"/>
      <c r="DO39" s="1026"/>
      <c r="DP39" s="1026"/>
      <c r="DQ39" s="1026"/>
      <c r="DR39" s="1026"/>
      <c r="DS39" s="1028"/>
      <c r="DT39" s="1025"/>
      <c r="DU39" s="1026"/>
      <c r="DV39" s="1026"/>
      <c r="DW39" s="1026"/>
      <c r="DX39" s="1026"/>
      <c r="DY39" s="1028"/>
      <c r="DZ39" s="1025"/>
      <c r="EA39" s="1026"/>
      <c r="EB39" s="1026"/>
      <c r="EC39" s="1026"/>
      <c r="ED39" s="1026"/>
      <c r="EE39" s="1028"/>
      <c r="EF39" s="1025"/>
      <c r="EG39" s="1026"/>
      <c r="EH39" s="1026"/>
      <c r="EI39" s="1026"/>
      <c r="EJ39" s="1026"/>
      <c r="EK39" s="1028"/>
      <c r="EL39" s="1025"/>
      <c r="EM39" s="1026"/>
      <c r="EN39" s="1026"/>
      <c r="EO39" s="1026"/>
      <c r="EP39" s="1026"/>
      <c r="EQ39" s="1027"/>
      <c r="ER39" s="33"/>
      <c r="ES39" s="33"/>
    </row>
    <row r="40" spans="1:149" ht="13.5" customHeight="1">
      <c r="A40" s="1033"/>
      <c r="B40" s="1036"/>
      <c r="C40" s="26"/>
      <c r="D40" s="30"/>
      <c r="E40" s="31"/>
      <c r="F40" s="31"/>
      <c r="G40" s="31"/>
      <c r="H40" s="31"/>
      <c r="I40" s="32"/>
      <c r="J40" s="30"/>
      <c r="K40" s="31"/>
      <c r="L40" s="31"/>
      <c r="M40" s="31"/>
      <c r="N40" s="31"/>
      <c r="O40" s="32"/>
      <c r="P40" s="30"/>
      <c r="Q40" s="31"/>
      <c r="R40" s="31"/>
      <c r="S40" s="31"/>
      <c r="T40" s="31"/>
      <c r="U40" s="32"/>
      <c r="V40" s="30"/>
      <c r="W40" s="31"/>
      <c r="X40" s="31"/>
      <c r="Y40" s="31"/>
      <c r="Z40" s="31"/>
      <c r="AA40" s="32"/>
      <c r="AB40" s="30"/>
      <c r="AC40" s="31"/>
      <c r="AD40" s="31"/>
      <c r="AE40" s="31"/>
      <c r="AF40" s="31"/>
      <c r="AG40" s="32"/>
      <c r="AH40" s="30"/>
      <c r="AI40" s="31"/>
      <c r="AJ40" s="31"/>
      <c r="AK40" s="31"/>
      <c r="AL40" s="31"/>
      <c r="AM40" s="32"/>
      <c r="AN40" s="30"/>
      <c r="AO40" s="31"/>
      <c r="AP40" s="31"/>
      <c r="AQ40" s="31"/>
      <c r="AR40" s="31"/>
      <c r="AS40" s="32"/>
      <c r="AT40" s="30"/>
      <c r="AU40" s="31"/>
      <c r="AV40" s="31"/>
      <c r="AW40" s="31"/>
      <c r="AX40" s="31"/>
      <c r="AY40" s="32"/>
      <c r="AZ40" s="30"/>
      <c r="BA40" s="31"/>
      <c r="BB40" s="31"/>
      <c r="BC40" s="31"/>
      <c r="BD40" s="31"/>
      <c r="BE40" s="32"/>
      <c r="BF40" s="30"/>
      <c r="BG40" s="31"/>
      <c r="BH40" s="31"/>
      <c r="BI40" s="31"/>
      <c r="BJ40" s="31"/>
      <c r="BK40" s="32"/>
      <c r="BL40" s="30"/>
      <c r="BM40" s="31"/>
      <c r="BN40" s="31"/>
      <c r="BO40" s="31"/>
      <c r="BP40" s="31"/>
      <c r="BQ40" s="32"/>
      <c r="BR40" s="30"/>
      <c r="BS40" s="31"/>
      <c r="BT40" s="31"/>
      <c r="BU40" s="31"/>
      <c r="BV40" s="31"/>
      <c r="BW40" s="32"/>
      <c r="BX40" s="30"/>
      <c r="BY40" s="31"/>
      <c r="BZ40" s="31"/>
      <c r="CA40" s="31"/>
      <c r="CB40" s="31"/>
      <c r="CC40" s="32"/>
      <c r="CD40" s="30"/>
      <c r="CE40" s="31"/>
      <c r="CF40" s="31"/>
      <c r="CG40" s="31"/>
      <c r="CH40" s="31"/>
      <c r="CI40" s="32"/>
      <c r="CJ40" s="27"/>
      <c r="CK40" s="28"/>
      <c r="CL40" s="28"/>
      <c r="CM40" s="28"/>
      <c r="CN40" s="28"/>
      <c r="CO40" s="29"/>
      <c r="CP40" s="27"/>
      <c r="CQ40" s="28"/>
      <c r="CR40" s="28"/>
      <c r="CS40" s="28"/>
      <c r="CT40" s="28"/>
      <c r="CU40" s="29"/>
      <c r="CV40" s="27"/>
      <c r="CW40" s="28"/>
      <c r="CX40" s="28"/>
      <c r="CY40" s="28"/>
      <c r="CZ40" s="28"/>
      <c r="DA40" s="29"/>
      <c r="DB40" s="27"/>
      <c r="DC40" s="28"/>
      <c r="DD40" s="28"/>
      <c r="DE40" s="28"/>
      <c r="DF40" s="28"/>
      <c r="DG40" s="29"/>
      <c r="DH40" s="27"/>
      <c r="DI40" s="28"/>
      <c r="DJ40" s="28"/>
      <c r="DK40" s="28"/>
      <c r="DL40" s="28"/>
      <c r="DM40" s="29"/>
      <c r="DN40" s="30"/>
      <c r="DO40" s="31"/>
      <c r="DP40" s="31"/>
      <c r="DQ40" s="31"/>
      <c r="DR40" s="31"/>
      <c r="DS40" s="32"/>
      <c r="DT40" s="30"/>
      <c r="DU40" s="31"/>
      <c r="DV40" s="31"/>
      <c r="DW40" s="31"/>
      <c r="DX40" s="31"/>
      <c r="DY40" s="32"/>
      <c r="DZ40" s="30"/>
      <c r="EA40" s="31"/>
      <c r="EB40" s="31"/>
      <c r="EC40" s="31"/>
      <c r="ED40" s="31"/>
      <c r="EE40" s="32"/>
      <c r="EF40" s="30"/>
      <c r="EG40" s="31"/>
      <c r="EH40" s="31"/>
      <c r="EI40" s="31"/>
      <c r="EJ40" s="31"/>
      <c r="EK40" s="32"/>
      <c r="EL40" s="30"/>
      <c r="EM40" s="31"/>
      <c r="EN40" s="31"/>
      <c r="EO40" s="31"/>
      <c r="EP40" s="31"/>
      <c r="EQ40" s="81"/>
      <c r="ER40" s="33"/>
      <c r="ES40" s="33"/>
    </row>
    <row r="41" spans="1:149" ht="19.5" customHeight="1">
      <c r="A41" s="1034"/>
      <c r="B41" s="1037"/>
      <c r="C41" s="34">
        <f>RESUMO!C14</f>
        <v>929385.12</v>
      </c>
      <c r="D41" s="1029"/>
      <c r="E41" s="1030"/>
      <c r="F41" s="1030"/>
      <c r="G41" s="1030"/>
      <c r="H41" s="1030"/>
      <c r="I41" s="1031"/>
      <c r="J41" s="1029"/>
      <c r="K41" s="1030"/>
      <c r="L41" s="1030"/>
      <c r="M41" s="1030"/>
      <c r="N41" s="1030"/>
      <c r="O41" s="1031"/>
      <c r="P41" s="1029"/>
      <c r="Q41" s="1030"/>
      <c r="R41" s="1030"/>
      <c r="S41" s="1030"/>
      <c r="T41" s="1030"/>
      <c r="U41" s="1031"/>
      <c r="V41" s="1029"/>
      <c r="W41" s="1030"/>
      <c r="X41" s="1030"/>
      <c r="Y41" s="1030"/>
      <c r="Z41" s="1030"/>
      <c r="AA41" s="1031"/>
      <c r="AB41" s="1029"/>
      <c r="AC41" s="1030"/>
      <c r="AD41" s="1030"/>
      <c r="AE41" s="1030"/>
      <c r="AF41" s="1030"/>
      <c r="AG41" s="1031"/>
      <c r="AH41" s="1029"/>
      <c r="AI41" s="1030"/>
      <c r="AJ41" s="1030"/>
      <c r="AK41" s="1030"/>
      <c r="AL41" s="1030"/>
      <c r="AM41" s="1031"/>
      <c r="AN41" s="1029"/>
      <c r="AO41" s="1030"/>
      <c r="AP41" s="1030"/>
      <c r="AQ41" s="1030"/>
      <c r="AR41" s="1030"/>
      <c r="AS41" s="1031"/>
      <c r="AT41" s="1029"/>
      <c r="AU41" s="1030"/>
      <c r="AV41" s="1030"/>
      <c r="AW41" s="1030"/>
      <c r="AX41" s="1030"/>
      <c r="AY41" s="1031"/>
      <c r="AZ41" s="1029"/>
      <c r="BA41" s="1030"/>
      <c r="BB41" s="1030"/>
      <c r="BC41" s="1030"/>
      <c r="BD41" s="1030"/>
      <c r="BE41" s="1031"/>
      <c r="BF41" s="1029"/>
      <c r="BG41" s="1030"/>
      <c r="BH41" s="1030"/>
      <c r="BI41" s="1030"/>
      <c r="BJ41" s="1030"/>
      <c r="BK41" s="1031"/>
      <c r="BL41" s="1029"/>
      <c r="BM41" s="1030"/>
      <c r="BN41" s="1030"/>
      <c r="BO41" s="1030"/>
      <c r="BP41" s="1030"/>
      <c r="BQ41" s="1031"/>
      <c r="BR41" s="1029"/>
      <c r="BS41" s="1030"/>
      <c r="BT41" s="1030"/>
      <c r="BU41" s="1030"/>
      <c r="BV41" s="1030"/>
      <c r="BW41" s="1031"/>
      <c r="BX41" s="1029"/>
      <c r="BY41" s="1030"/>
      <c r="BZ41" s="1030"/>
      <c r="CA41" s="1030"/>
      <c r="CB41" s="1030"/>
      <c r="CC41" s="1031"/>
      <c r="CD41" s="1029"/>
      <c r="CE41" s="1030"/>
      <c r="CF41" s="1030"/>
      <c r="CG41" s="1030"/>
      <c r="CH41" s="1030"/>
      <c r="CI41" s="1031"/>
      <c r="CJ41" s="1039">
        <f t="shared" ref="CJ41:DB41" si="108">CJ39*$C$41</f>
        <v>185877.024</v>
      </c>
      <c r="CK41" s="1040"/>
      <c r="CL41" s="1040"/>
      <c r="CM41" s="1040"/>
      <c r="CN41" s="1040"/>
      <c r="CO41" s="1041"/>
      <c r="CP41" s="1039">
        <f t="shared" si="108"/>
        <v>185877.024</v>
      </c>
      <c r="CQ41" s="1040"/>
      <c r="CR41" s="1040"/>
      <c r="CS41" s="1040"/>
      <c r="CT41" s="1040"/>
      <c r="CU41" s="1041"/>
      <c r="CV41" s="1039">
        <f t="shared" si="108"/>
        <v>185877.024</v>
      </c>
      <c r="CW41" s="1040"/>
      <c r="CX41" s="1040"/>
      <c r="CY41" s="1040"/>
      <c r="CZ41" s="1040"/>
      <c r="DA41" s="1041"/>
      <c r="DB41" s="1039">
        <f t="shared" si="108"/>
        <v>185877.024</v>
      </c>
      <c r="DC41" s="1040"/>
      <c r="DD41" s="1040"/>
      <c r="DE41" s="1040"/>
      <c r="DF41" s="1040"/>
      <c r="DG41" s="1041"/>
      <c r="DH41" s="1039">
        <f t="shared" ref="DH41" si="109">DH39*$C$41</f>
        <v>185877.024</v>
      </c>
      <c r="DI41" s="1040"/>
      <c r="DJ41" s="1040"/>
      <c r="DK41" s="1040"/>
      <c r="DL41" s="1040"/>
      <c r="DM41" s="1041"/>
      <c r="DN41" s="1029"/>
      <c r="DO41" s="1030"/>
      <c r="DP41" s="1030"/>
      <c r="DQ41" s="1030"/>
      <c r="DR41" s="1030"/>
      <c r="DS41" s="1031"/>
      <c r="DT41" s="1029"/>
      <c r="DU41" s="1030"/>
      <c r="DV41" s="1030"/>
      <c r="DW41" s="1030"/>
      <c r="DX41" s="1030"/>
      <c r="DY41" s="1031"/>
      <c r="DZ41" s="1029"/>
      <c r="EA41" s="1030"/>
      <c r="EB41" s="1030"/>
      <c r="EC41" s="1030"/>
      <c r="ED41" s="1030"/>
      <c r="EE41" s="1031"/>
      <c r="EF41" s="1029"/>
      <c r="EG41" s="1030"/>
      <c r="EH41" s="1030"/>
      <c r="EI41" s="1030"/>
      <c r="EJ41" s="1030"/>
      <c r="EK41" s="1031"/>
      <c r="EL41" s="1029"/>
      <c r="EM41" s="1030"/>
      <c r="EN41" s="1030"/>
      <c r="EO41" s="1030"/>
      <c r="EP41" s="1030"/>
      <c r="EQ41" s="1038"/>
      <c r="ER41" s="33">
        <f>SUM(D41:EQ41)</f>
        <v>929385.12</v>
      </c>
      <c r="ES41" s="33">
        <f>C41-ER41</f>
        <v>0</v>
      </c>
    </row>
    <row r="42" spans="1:149" ht="19.5" customHeight="1">
      <c r="A42" s="1032" t="s">
        <v>696</v>
      </c>
      <c r="B42" s="1035" t="str">
        <f>RESUMO!B15</f>
        <v>PROTEÇÃO AMBIENTAL</v>
      </c>
      <c r="C42" s="84">
        <f>C44/$EL$84</f>
        <v>7.3900033306458055E-4</v>
      </c>
      <c r="D42" s="1025"/>
      <c r="E42" s="1026"/>
      <c r="F42" s="1026"/>
      <c r="G42" s="1026"/>
      <c r="H42" s="1026"/>
      <c r="I42" s="1028"/>
      <c r="J42" s="1025"/>
      <c r="K42" s="1026"/>
      <c r="L42" s="1026"/>
      <c r="M42" s="1026"/>
      <c r="N42" s="1026"/>
      <c r="O42" s="1028"/>
      <c r="P42" s="1025"/>
      <c r="Q42" s="1026"/>
      <c r="R42" s="1026"/>
      <c r="S42" s="1026"/>
      <c r="T42" s="1026"/>
      <c r="U42" s="1028"/>
      <c r="V42" s="1025"/>
      <c r="W42" s="1026"/>
      <c r="X42" s="1026"/>
      <c r="Y42" s="1026"/>
      <c r="Z42" s="1026"/>
      <c r="AA42" s="1028"/>
      <c r="AB42" s="1025"/>
      <c r="AC42" s="1026"/>
      <c r="AD42" s="1026"/>
      <c r="AE42" s="1026"/>
      <c r="AF42" s="1026"/>
      <c r="AG42" s="1028"/>
      <c r="AH42" s="1025"/>
      <c r="AI42" s="1026"/>
      <c r="AJ42" s="1026"/>
      <c r="AK42" s="1026"/>
      <c r="AL42" s="1026"/>
      <c r="AM42" s="1028"/>
      <c r="AN42" s="1025"/>
      <c r="AO42" s="1026"/>
      <c r="AP42" s="1026"/>
      <c r="AQ42" s="1026"/>
      <c r="AR42" s="1026"/>
      <c r="AS42" s="1028"/>
      <c r="AT42" s="1025"/>
      <c r="AU42" s="1026"/>
      <c r="AV42" s="1026"/>
      <c r="AW42" s="1026"/>
      <c r="AX42" s="1026"/>
      <c r="AY42" s="1028"/>
      <c r="AZ42" s="1025"/>
      <c r="BA42" s="1026"/>
      <c r="BB42" s="1026"/>
      <c r="BC42" s="1026"/>
      <c r="BD42" s="1026"/>
      <c r="BE42" s="1028"/>
      <c r="BF42" s="1025"/>
      <c r="BG42" s="1026"/>
      <c r="BH42" s="1026"/>
      <c r="BI42" s="1026"/>
      <c r="BJ42" s="1026"/>
      <c r="BK42" s="1028"/>
      <c r="BL42" s="1025"/>
      <c r="BM42" s="1026"/>
      <c r="BN42" s="1026"/>
      <c r="BO42" s="1026"/>
      <c r="BP42" s="1026"/>
      <c r="BQ42" s="1028"/>
      <c r="BR42" s="1025"/>
      <c r="BS42" s="1026"/>
      <c r="BT42" s="1026"/>
      <c r="BU42" s="1026"/>
      <c r="BV42" s="1026"/>
      <c r="BW42" s="1028"/>
      <c r="BX42" s="1025"/>
      <c r="BY42" s="1026"/>
      <c r="BZ42" s="1026"/>
      <c r="CA42" s="1026"/>
      <c r="CB42" s="1026"/>
      <c r="CC42" s="1028"/>
      <c r="CD42" s="1025"/>
      <c r="CE42" s="1026"/>
      <c r="CF42" s="1026"/>
      <c r="CG42" s="1026"/>
      <c r="CH42" s="1026"/>
      <c r="CI42" s="1028"/>
      <c r="CJ42" s="1025"/>
      <c r="CK42" s="1026"/>
      <c r="CL42" s="1026"/>
      <c r="CM42" s="1026"/>
      <c r="CN42" s="1026"/>
      <c r="CO42" s="1028"/>
      <c r="CP42" s="1025"/>
      <c r="CQ42" s="1026"/>
      <c r="CR42" s="1026"/>
      <c r="CS42" s="1026"/>
      <c r="CT42" s="1026"/>
      <c r="CU42" s="1028"/>
      <c r="CV42" s="1025">
        <v>0.1</v>
      </c>
      <c r="CW42" s="1026"/>
      <c r="CX42" s="1026"/>
      <c r="CY42" s="1026"/>
      <c r="CZ42" s="1026"/>
      <c r="DA42" s="1028"/>
      <c r="DB42" s="1025">
        <v>0.1</v>
      </c>
      <c r="DC42" s="1026"/>
      <c r="DD42" s="1026"/>
      <c r="DE42" s="1026"/>
      <c r="DF42" s="1026"/>
      <c r="DG42" s="1028"/>
      <c r="DH42" s="1025">
        <v>0.1</v>
      </c>
      <c r="DI42" s="1026"/>
      <c r="DJ42" s="1026"/>
      <c r="DK42" s="1026"/>
      <c r="DL42" s="1026"/>
      <c r="DM42" s="1028"/>
      <c r="DN42" s="1025">
        <v>0.1</v>
      </c>
      <c r="DO42" s="1026"/>
      <c r="DP42" s="1026"/>
      <c r="DQ42" s="1026"/>
      <c r="DR42" s="1026"/>
      <c r="DS42" s="1028"/>
      <c r="DT42" s="1025">
        <v>0.15</v>
      </c>
      <c r="DU42" s="1026"/>
      <c r="DV42" s="1026"/>
      <c r="DW42" s="1026"/>
      <c r="DX42" s="1026"/>
      <c r="DY42" s="1028"/>
      <c r="DZ42" s="1025">
        <v>0.15</v>
      </c>
      <c r="EA42" s="1026"/>
      <c r="EB42" s="1026"/>
      <c r="EC42" s="1026"/>
      <c r="ED42" s="1026"/>
      <c r="EE42" s="1028"/>
      <c r="EF42" s="1025">
        <v>0.15</v>
      </c>
      <c r="EG42" s="1026"/>
      <c r="EH42" s="1026"/>
      <c r="EI42" s="1026"/>
      <c r="EJ42" s="1026"/>
      <c r="EK42" s="1028"/>
      <c r="EL42" s="1025">
        <v>0.15</v>
      </c>
      <c r="EM42" s="1026"/>
      <c r="EN42" s="1026"/>
      <c r="EO42" s="1026"/>
      <c r="EP42" s="1026"/>
      <c r="EQ42" s="1028"/>
      <c r="ER42" s="33"/>
      <c r="ES42" s="25"/>
    </row>
    <row r="43" spans="1:149" ht="12.75" customHeight="1">
      <c r="A43" s="1033"/>
      <c r="B43" s="1036"/>
      <c r="C43" s="26"/>
      <c r="D43" s="30"/>
      <c r="E43" s="31"/>
      <c r="F43" s="31"/>
      <c r="G43" s="31"/>
      <c r="H43" s="31"/>
      <c r="I43" s="32"/>
      <c r="J43" s="30"/>
      <c r="K43" s="31"/>
      <c r="L43" s="31"/>
      <c r="M43" s="31"/>
      <c r="N43" s="31"/>
      <c r="O43" s="32"/>
      <c r="P43" s="30"/>
      <c r="Q43" s="31"/>
      <c r="R43" s="31"/>
      <c r="S43" s="31"/>
      <c r="T43" s="31"/>
      <c r="U43" s="32"/>
      <c r="V43" s="30"/>
      <c r="W43" s="31"/>
      <c r="X43" s="31"/>
      <c r="Y43" s="31"/>
      <c r="Z43" s="31"/>
      <c r="AA43" s="32"/>
      <c r="AB43" s="30"/>
      <c r="AC43" s="31"/>
      <c r="AD43" s="31"/>
      <c r="AE43" s="31"/>
      <c r="AF43" s="31"/>
      <c r="AG43" s="32"/>
      <c r="AH43" s="30"/>
      <c r="AI43" s="31"/>
      <c r="AJ43" s="31"/>
      <c r="AK43" s="31"/>
      <c r="AL43" s="31"/>
      <c r="AM43" s="32"/>
      <c r="AN43" s="30"/>
      <c r="AO43" s="31"/>
      <c r="AP43" s="31"/>
      <c r="AQ43" s="31"/>
      <c r="AR43" s="31"/>
      <c r="AS43" s="32"/>
      <c r="AT43" s="30"/>
      <c r="AU43" s="31"/>
      <c r="AV43" s="31"/>
      <c r="AW43" s="31"/>
      <c r="AX43" s="31"/>
      <c r="AY43" s="32"/>
      <c r="AZ43" s="30"/>
      <c r="BA43" s="31"/>
      <c r="BB43" s="31"/>
      <c r="BC43" s="31"/>
      <c r="BD43" s="31"/>
      <c r="BE43" s="32"/>
      <c r="BF43" s="30"/>
      <c r="BG43" s="31"/>
      <c r="BH43" s="31"/>
      <c r="BI43" s="31"/>
      <c r="BJ43" s="31"/>
      <c r="BK43" s="32"/>
      <c r="BL43" s="30"/>
      <c r="BM43" s="31"/>
      <c r="BN43" s="31"/>
      <c r="BO43" s="31"/>
      <c r="BP43" s="31"/>
      <c r="BQ43" s="32"/>
      <c r="BR43" s="30"/>
      <c r="BS43" s="31"/>
      <c r="BT43" s="31"/>
      <c r="BU43" s="31"/>
      <c r="BV43" s="31"/>
      <c r="BW43" s="32"/>
      <c r="BX43" s="30"/>
      <c r="BY43" s="31"/>
      <c r="BZ43" s="31"/>
      <c r="CA43" s="31"/>
      <c r="CB43" s="31"/>
      <c r="CC43" s="32"/>
      <c r="CD43" s="30"/>
      <c r="CE43" s="31"/>
      <c r="CF43" s="31"/>
      <c r="CG43" s="31"/>
      <c r="CH43" s="31"/>
      <c r="CI43" s="32"/>
      <c r="CJ43" s="30"/>
      <c r="CK43" s="31"/>
      <c r="CL43" s="31"/>
      <c r="CM43" s="31"/>
      <c r="CN43" s="31"/>
      <c r="CO43" s="32"/>
      <c r="CP43" s="30"/>
      <c r="CQ43" s="31"/>
      <c r="CR43" s="31"/>
      <c r="CS43" s="31"/>
      <c r="CT43" s="31"/>
      <c r="CU43" s="32"/>
      <c r="CV43" s="27"/>
      <c r="CW43" s="28"/>
      <c r="CX43" s="28"/>
      <c r="CY43" s="28"/>
      <c r="CZ43" s="28"/>
      <c r="DA43" s="29"/>
      <c r="DB43" s="27"/>
      <c r="DC43" s="28"/>
      <c r="DD43" s="28"/>
      <c r="DE43" s="28"/>
      <c r="DF43" s="28"/>
      <c r="DG43" s="29"/>
      <c r="DH43" s="27"/>
      <c r="DI43" s="28"/>
      <c r="DJ43" s="28"/>
      <c r="DK43" s="28"/>
      <c r="DL43" s="28"/>
      <c r="DM43" s="29"/>
      <c r="DN43" s="27"/>
      <c r="DO43" s="28"/>
      <c r="DP43" s="28"/>
      <c r="DQ43" s="28"/>
      <c r="DR43" s="28"/>
      <c r="DS43" s="29"/>
      <c r="DT43" s="27"/>
      <c r="DU43" s="28"/>
      <c r="DV43" s="28"/>
      <c r="DW43" s="28"/>
      <c r="DX43" s="28"/>
      <c r="DY43" s="29"/>
      <c r="DZ43" s="27"/>
      <c r="EA43" s="28"/>
      <c r="EB43" s="28"/>
      <c r="EC43" s="28"/>
      <c r="ED43" s="28"/>
      <c r="EE43" s="29"/>
      <c r="EF43" s="27"/>
      <c r="EG43" s="28"/>
      <c r="EH43" s="28"/>
      <c r="EI43" s="28"/>
      <c r="EJ43" s="28"/>
      <c r="EK43" s="29"/>
      <c r="EL43" s="27"/>
      <c r="EM43" s="28"/>
      <c r="EN43" s="28"/>
      <c r="EO43" s="28"/>
      <c r="EP43" s="28"/>
      <c r="EQ43" s="80"/>
      <c r="ER43" s="33"/>
      <c r="ES43" s="33"/>
    </row>
    <row r="44" spans="1:149" ht="19.5" customHeight="1">
      <c r="A44" s="1034"/>
      <c r="B44" s="1037"/>
      <c r="C44" s="34">
        <f>RESUMO!C15</f>
        <v>88730.03</v>
      </c>
      <c r="D44" s="1029"/>
      <c r="E44" s="1030"/>
      <c r="F44" s="1030"/>
      <c r="G44" s="1030"/>
      <c r="H44" s="1030"/>
      <c r="I44" s="1031"/>
      <c r="J44" s="1029"/>
      <c r="K44" s="1030"/>
      <c r="L44" s="1030"/>
      <c r="M44" s="1030"/>
      <c r="N44" s="1030"/>
      <c r="O44" s="1031"/>
      <c r="P44" s="1029"/>
      <c r="Q44" s="1030"/>
      <c r="R44" s="1030"/>
      <c r="S44" s="1030"/>
      <c r="T44" s="1030"/>
      <c r="U44" s="1031"/>
      <c r="V44" s="1029"/>
      <c r="W44" s="1030"/>
      <c r="X44" s="1030"/>
      <c r="Y44" s="1030"/>
      <c r="Z44" s="1030"/>
      <c r="AA44" s="1031"/>
      <c r="AB44" s="1029"/>
      <c r="AC44" s="1030"/>
      <c r="AD44" s="1030"/>
      <c r="AE44" s="1030"/>
      <c r="AF44" s="1030"/>
      <c r="AG44" s="1031"/>
      <c r="AH44" s="1029"/>
      <c r="AI44" s="1030"/>
      <c r="AJ44" s="1030"/>
      <c r="AK44" s="1030"/>
      <c r="AL44" s="1030"/>
      <c r="AM44" s="1031"/>
      <c r="AN44" s="1029"/>
      <c r="AO44" s="1030"/>
      <c r="AP44" s="1030"/>
      <c r="AQ44" s="1030"/>
      <c r="AR44" s="1030"/>
      <c r="AS44" s="1031"/>
      <c r="AT44" s="1029"/>
      <c r="AU44" s="1030"/>
      <c r="AV44" s="1030"/>
      <c r="AW44" s="1030"/>
      <c r="AX44" s="1030"/>
      <c r="AY44" s="1031"/>
      <c r="AZ44" s="1029"/>
      <c r="BA44" s="1030"/>
      <c r="BB44" s="1030"/>
      <c r="BC44" s="1030"/>
      <c r="BD44" s="1030"/>
      <c r="BE44" s="1031"/>
      <c r="BF44" s="1029"/>
      <c r="BG44" s="1030"/>
      <c r="BH44" s="1030"/>
      <c r="BI44" s="1030"/>
      <c r="BJ44" s="1030"/>
      <c r="BK44" s="1031"/>
      <c r="BL44" s="1029"/>
      <c r="BM44" s="1030"/>
      <c r="BN44" s="1030"/>
      <c r="BO44" s="1030"/>
      <c r="BP44" s="1030"/>
      <c r="BQ44" s="1031"/>
      <c r="BR44" s="1029"/>
      <c r="BS44" s="1030"/>
      <c r="BT44" s="1030"/>
      <c r="BU44" s="1030"/>
      <c r="BV44" s="1030"/>
      <c r="BW44" s="1031"/>
      <c r="BX44" s="1029"/>
      <c r="BY44" s="1030"/>
      <c r="BZ44" s="1030"/>
      <c r="CA44" s="1030"/>
      <c r="CB44" s="1030"/>
      <c r="CC44" s="1031"/>
      <c r="CD44" s="1029"/>
      <c r="CE44" s="1030"/>
      <c r="CF44" s="1030"/>
      <c r="CG44" s="1030"/>
      <c r="CH44" s="1030"/>
      <c r="CI44" s="1031"/>
      <c r="CJ44" s="1029"/>
      <c r="CK44" s="1030"/>
      <c r="CL44" s="1030"/>
      <c r="CM44" s="1030"/>
      <c r="CN44" s="1030"/>
      <c r="CO44" s="1031"/>
      <c r="CP44" s="1029"/>
      <c r="CQ44" s="1030"/>
      <c r="CR44" s="1030"/>
      <c r="CS44" s="1030"/>
      <c r="CT44" s="1030"/>
      <c r="CU44" s="1031"/>
      <c r="CV44" s="1039">
        <f t="shared" ref="CV44" si="110">CV42*$C$44</f>
        <v>8873.0030000000006</v>
      </c>
      <c r="CW44" s="1040"/>
      <c r="CX44" s="1040"/>
      <c r="CY44" s="1040"/>
      <c r="CZ44" s="1040"/>
      <c r="DA44" s="1041"/>
      <c r="DB44" s="1039">
        <f t="shared" ref="DB44:DN44" si="111">DB42*$C$44</f>
        <v>8873.0030000000006</v>
      </c>
      <c r="DC44" s="1040"/>
      <c r="DD44" s="1040"/>
      <c r="DE44" s="1040"/>
      <c r="DF44" s="1040"/>
      <c r="DG44" s="1041"/>
      <c r="DH44" s="1039">
        <f t="shared" si="111"/>
        <v>8873.0030000000006</v>
      </c>
      <c r="DI44" s="1040"/>
      <c r="DJ44" s="1040"/>
      <c r="DK44" s="1040"/>
      <c r="DL44" s="1040"/>
      <c r="DM44" s="1041"/>
      <c r="DN44" s="1039">
        <f t="shared" si="111"/>
        <v>8873.0030000000006</v>
      </c>
      <c r="DO44" s="1040"/>
      <c r="DP44" s="1040"/>
      <c r="DQ44" s="1040"/>
      <c r="DR44" s="1040"/>
      <c r="DS44" s="1041"/>
      <c r="DT44" s="1039">
        <f>DT42*$C$44</f>
        <v>13309.504499999999</v>
      </c>
      <c r="DU44" s="1040"/>
      <c r="DV44" s="1040"/>
      <c r="DW44" s="1040"/>
      <c r="DX44" s="1040"/>
      <c r="DY44" s="1041"/>
      <c r="DZ44" s="1039">
        <f t="shared" ref="DZ44" si="112">DZ42*$C$44</f>
        <v>13309.504499999999</v>
      </c>
      <c r="EA44" s="1040"/>
      <c r="EB44" s="1040"/>
      <c r="EC44" s="1040"/>
      <c r="ED44" s="1040"/>
      <c r="EE44" s="1041"/>
      <c r="EF44" s="1039">
        <f t="shared" ref="EF44" si="113">EF42*$C$44</f>
        <v>13309.504499999999</v>
      </c>
      <c r="EG44" s="1040"/>
      <c r="EH44" s="1040"/>
      <c r="EI44" s="1040"/>
      <c r="EJ44" s="1040"/>
      <c r="EK44" s="1041"/>
      <c r="EL44" s="1039">
        <f>EL42*$C$44</f>
        <v>13309.504499999999</v>
      </c>
      <c r="EM44" s="1040"/>
      <c r="EN44" s="1040"/>
      <c r="EO44" s="1040"/>
      <c r="EP44" s="1040"/>
      <c r="EQ44" s="1042"/>
      <c r="ER44" s="33">
        <f>SUM(D44:EQ44)</f>
        <v>88730.029999999984</v>
      </c>
      <c r="ES44" s="33">
        <f>C44-ER44</f>
        <v>0</v>
      </c>
    </row>
    <row r="45" spans="1:149" ht="19.5" customHeight="1">
      <c r="A45" s="1032"/>
      <c r="B45" s="1035"/>
      <c r="C45" s="93"/>
      <c r="D45" s="1025"/>
      <c r="E45" s="1026"/>
      <c r="F45" s="1026"/>
      <c r="G45" s="1026"/>
      <c r="H45" s="1026"/>
      <c r="I45" s="1028"/>
      <c r="J45" s="1025"/>
      <c r="K45" s="1026"/>
      <c r="L45" s="1026"/>
      <c r="M45" s="1026"/>
      <c r="N45" s="1026"/>
      <c r="O45" s="1028"/>
      <c r="P45" s="1025"/>
      <c r="Q45" s="1026"/>
      <c r="R45" s="1026"/>
      <c r="S45" s="1026"/>
      <c r="T45" s="1026"/>
      <c r="U45" s="1028"/>
      <c r="V45" s="1025"/>
      <c r="W45" s="1026"/>
      <c r="X45" s="1026"/>
      <c r="Y45" s="1026"/>
      <c r="Z45" s="1026"/>
      <c r="AA45" s="1028"/>
      <c r="AB45" s="1025"/>
      <c r="AC45" s="1026"/>
      <c r="AD45" s="1026"/>
      <c r="AE45" s="1026"/>
      <c r="AF45" s="1026"/>
      <c r="AG45" s="1028"/>
      <c r="AH45" s="1025"/>
      <c r="AI45" s="1026"/>
      <c r="AJ45" s="1026"/>
      <c r="AK45" s="1026"/>
      <c r="AL45" s="1026"/>
      <c r="AM45" s="1028"/>
      <c r="AN45" s="1025"/>
      <c r="AO45" s="1026"/>
      <c r="AP45" s="1026"/>
      <c r="AQ45" s="1026"/>
      <c r="AR45" s="1026"/>
      <c r="AS45" s="1028"/>
      <c r="AT45" s="1025"/>
      <c r="AU45" s="1026"/>
      <c r="AV45" s="1026"/>
      <c r="AW45" s="1026"/>
      <c r="AX45" s="1026"/>
      <c r="AY45" s="1028"/>
      <c r="AZ45" s="1025"/>
      <c r="BA45" s="1026"/>
      <c r="BB45" s="1026"/>
      <c r="BC45" s="1026"/>
      <c r="BD45" s="1026"/>
      <c r="BE45" s="1028"/>
      <c r="BF45" s="1025"/>
      <c r="BG45" s="1026"/>
      <c r="BH45" s="1026"/>
      <c r="BI45" s="1026"/>
      <c r="BJ45" s="1026"/>
      <c r="BK45" s="1028"/>
      <c r="BL45" s="1025"/>
      <c r="BM45" s="1026"/>
      <c r="BN45" s="1026"/>
      <c r="BO45" s="1026"/>
      <c r="BP45" s="1026"/>
      <c r="BQ45" s="1028"/>
      <c r="BR45" s="1025"/>
      <c r="BS45" s="1026"/>
      <c r="BT45" s="1026"/>
      <c r="BU45" s="1026"/>
      <c r="BV45" s="1026"/>
      <c r="BW45" s="1028"/>
      <c r="BX45" s="1025"/>
      <c r="BY45" s="1026"/>
      <c r="BZ45" s="1026"/>
      <c r="CA45" s="1026"/>
      <c r="CB45" s="1026"/>
      <c r="CC45" s="1028"/>
      <c r="CD45" s="1025"/>
      <c r="CE45" s="1026"/>
      <c r="CF45" s="1026"/>
      <c r="CG45" s="1026"/>
      <c r="CH45" s="1026"/>
      <c r="CI45" s="1028"/>
      <c r="CJ45" s="1025"/>
      <c r="CK45" s="1026"/>
      <c r="CL45" s="1026"/>
      <c r="CM45" s="1026"/>
      <c r="CN45" s="1026"/>
      <c r="CO45" s="1028"/>
      <c r="CP45" s="1025"/>
      <c r="CQ45" s="1026"/>
      <c r="CR45" s="1026"/>
      <c r="CS45" s="1026"/>
      <c r="CT45" s="1026"/>
      <c r="CU45" s="1028"/>
      <c r="CV45" s="1025"/>
      <c r="CW45" s="1026"/>
      <c r="CX45" s="1026"/>
      <c r="CY45" s="1026"/>
      <c r="CZ45" s="1026"/>
      <c r="DA45" s="1028"/>
      <c r="DB45" s="1025"/>
      <c r="DC45" s="1026"/>
      <c r="DD45" s="1026"/>
      <c r="DE45" s="1026"/>
      <c r="DF45" s="1026"/>
      <c r="DG45" s="1028"/>
      <c r="DH45" s="1025"/>
      <c r="DI45" s="1026"/>
      <c r="DJ45" s="1026"/>
      <c r="DK45" s="1026"/>
      <c r="DL45" s="1026"/>
      <c r="DM45" s="1028"/>
      <c r="DN45" s="1025"/>
      <c r="DO45" s="1026"/>
      <c r="DP45" s="1026"/>
      <c r="DQ45" s="1026"/>
      <c r="DR45" s="1026"/>
      <c r="DS45" s="1028"/>
      <c r="DT45" s="1025"/>
      <c r="DU45" s="1026"/>
      <c r="DV45" s="1026"/>
      <c r="DW45" s="1026"/>
      <c r="DX45" s="1026"/>
      <c r="DY45" s="1028"/>
      <c r="DZ45" s="1025"/>
      <c r="EA45" s="1026"/>
      <c r="EB45" s="1026"/>
      <c r="EC45" s="1026"/>
      <c r="ED45" s="1026"/>
      <c r="EE45" s="1028"/>
      <c r="EF45" s="1025"/>
      <c r="EG45" s="1026"/>
      <c r="EH45" s="1026"/>
      <c r="EI45" s="1026"/>
      <c r="EJ45" s="1026"/>
      <c r="EK45" s="1028"/>
      <c r="EL45" s="1025"/>
      <c r="EM45" s="1026"/>
      <c r="EN45" s="1026"/>
      <c r="EO45" s="1026"/>
      <c r="EP45" s="1026"/>
      <c r="EQ45" s="1027"/>
      <c r="ER45" s="33"/>
      <c r="ES45" s="25"/>
    </row>
    <row r="46" spans="1:149" ht="12.75" customHeight="1">
      <c r="A46" s="1033"/>
      <c r="B46" s="1036"/>
      <c r="C46" s="26"/>
      <c r="D46" s="30"/>
      <c r="E46" s="31"/>
      <c r="F46" s="31"/>
      <c r="G46" s="31"/>
      <c r="H46" s="31"/>
      <c r="I46" s="32"/>
      <c r="J46" s="30"/>
      <c r="K46" s="31"/>
      <c r="L46" s="31"/>
      <c r="M46" s="31"/>
      <c r="N46" s="31"/>
      <c r="O46" s="32"/>
      <c r="P46" s="30"/>
      <c r="Q46" s="31"/>
      <c r="R46" s="31"/>
      <c r="S46" s="31"/>
      <c r="T46" s="31"/>
      <c r="U46" s="32"/>
      <c r="V46" s="30"/>
      <c r="W46" s="31"/>
      <c r="X46" s="31"/>
      <c r="Y46" s="31"/>
      <c r="Z46" s="31"/>
      <c r="AA46" s="32"/>
      <c r="AB46" s="30"/>
      <c r="AC46" s="31"/>
      <c r="AD46" s="31"/>
      <c r="AE46" s="31"/>
      <c r="AF46" s="31"/>
      <c r="AG46" s="32"/>
      <c r="AH46" s="30"/>
      <c r="AI46" s="31"/>
      <c r="AJ46" s="31"/>
      <c r="AK46" s="31"/>
      <c r="AL46" s="31"/>
      <c r="AM46" s="32"/>
      <c r="AN46" s="30"/>
      <c r="AO46" s="31"/>
      <c r="AP46" s="31"/>
      <c r="AQ46" s="31"/>
      <c r="AR46" s="31"/>
      <c r="AS46" s="32"/>
      <c r="AT46" s="30"/>
      <c r="AU46" s="31"/>
      <c r="AV46" s="31"/>
      <c r="AW46" s="31"/>
      <c r="AX46" s="31"/>
      <c r="AY46" s="32"/>
      <c r="AZ46" s="30"/>
      <c r="BA46" s="31"/>
      <c r="BB46" s="31"/>
      <c r="BC46" s="31"/>
      <c r="BD46" s="31"/>
      <c r="BE46" s="32"/>
      <c r="BF46" s="30"/>
      <c r="BG46" s="31"/>
      <c r="BH46" s="31"/>
      <c r="BI46" s="31"/>
      <c r="BJ46" s="31"/>
      <c r="BK46" s="32"/>
      <c r="BL46" s="30"/>
      <c r="BM46" s="31"/>
      <c r="BN46" s="31"/>
      <c r="BO46" s="31"/>
      <c r="BP46" s="31"/>
      <c r="BQ46" s="32"/>
      <c r="BR46" s="30"/>
      <c r="BS46" s="31"/>
      <c r="BT46" s="31"/>
      <c r="BU46" s="31"/>
      <c r="BV46" s="31"/>
      <c r="BW46" s="32"/>
      <c r="BX46" s="30"/>
      <c r="BY46" s="31"/>
      <c r="BZ46" s="31"/>
      <c r="CA46" s="31"/>
      <c r="CB46" s="31"/>
      <c r="CC46" s="32"/>
      <c r="CD46" s="30"/>
      <c r="CE46" s="31"/>
      <c r="CF46" s="31"/>
      <c r="CG46" s="31"/>
      <c r="CH46" s="31"/>
      <c r="CI46" s="32"/>
      <c r="CJ46" s="30"/>
      <c r="CK46" s="31"/>
      <c r="CL46" s="31"/>
      <c r="CM46" s="31"/>
      <c r="CN46" s="31"/>
      <c r="CO46" s="32"/>
      <c r="CP46" s="30"/>
      <c r="CQ46" s="31"/>
      <c r="CR46" s="31"/>
      <c r="CS46" s="31"/>
      <c r="CT46" s="31"/>
      <c r="CU46" s="32"/>
      <c r="CV46" s="30"/>
      <c r="CW46" s="31"/>
      <c r="CX46" s="31"/>
      <c r="CY46" s="31"/>
      <c r="CZ46" s="31"/>
      <c r="DA46" s="32"/>
      <c r="DB46" s="30"/>
      <c r="DC46" s="31"/>
      <c r="DD46" s="31"/>
      <c r="DE46" s="31"/>
      <c r="DF46" s="31"/>
      <c r="DG46" s="32"/>
      <c r="DH46" s="30"/>
      <c r="DI46" s="31"/>
      <c r="DJ46" s="31"/>
      <c r="DK46" s="31"/>
      <c r="DL46" s="31"/>
      <c r="DM46" s="32"/>
      <c r="DN46" s="30"/>
      <c r="DO46" s="31"/>
      <c r="DP46" s="31"/>
      <c r="DQ46" s="31"/>
      <c r="DR46" s="31"/>
      <c r="DS46" s="32"/>
      <c r="DT46" s="30"/>
      <c r="DU46" s="31"/>
      <c r="DV46" s="31"/>
      <c r="DW46" s="31"/>
      <c r="DX46" s="31"/>
      <c r="DY46" s="32"/>
      <c r="DZ46" s="30"/>
      <c r="EA46" s="31"/>
      <c r="EB46" s="31"/>
      <c r="EC46" s="31"/>
      <c r="ED46" s="31"/>
      <c r="EE46" s="32"/>
      <c r="EF46" s="30"/>
      <c r="EG46" s="31"/>
      <c r="EH46" s="31"/>
      <c r="EI46" s="31"/>
      <c r="EJ46" s="31"/>
      <c r="EK46" s="32"/>
      <c r="EL46" s="30"/>
      <c r="EM46" s="31"/>
      <c r="EN46" s="31"/>
      <c r="EO46" s="31"/>
      <c r="EP46" s="31"/>
      <c r="EQ46" s="81"/>
      <c r="ER46" s="33"/>
      <c r="ES46" s="33"/>
    </row>
    <row r="47" spans="1:149" ht="19.5" customHeight="1">
      <c r="A47" s="1034"/>
      <c r="B47" s="1037"/>
      <c r="C47" s="34"/>
      <c r="D47" s="1029"/>
      <c r="E47" s="1030"/>
      <c r="F47" s="1030"/>
      <c r="G47" s="1030"/>
      <c r="H47" s="1030"/>
      <c r="I47" s="1031"/>
      <c r="J47" s="1029"/>
      <c r="K47" s="1030"/>
      <c r="L47" s="1030"/>
      <c r="M47" s="1030"/>
      <c r="N47" s="1030"/>
      <c r="O47" s="1031"/>
      <c r="P47" s="1029"/>
      <c r="Q47" s="1030"/>
      <c r="R47" s="1030"/>
      <c r="S47" s="1030"/>
      <c r="T47" s="1030"/>
      <c r="U47" s="1031"/>
      <c r="V47" s="1029"/>
      <c r="W47" s="1030"/>
      <c r="X47" s="1030"/>
      <c r="Y47" s="1030"/>
      <c r="Z47" s="1030"/>
      <c r="AA47" s="1031"/>
      <c r="AB47" s="1029"/>
      <c r="AC47" s="1030"/>
      <c r="AD47" s="1030"/>
      <c r="AE47" s="1030"/>
      <c r="AF47" s="1030"/>
      <c r="AG47" s="1031"/>
      <c r="AH47" s="1029"/>
      <c r="AI47" s="1030"/>
      <c r="AJ47" s="1030"/>
      <c r="AK47" s="1030"/>
      <c r="AL47" s="1030"/>
      <c r="AM47" s="1031"/>
      <c r="AN47" s="1029"/>
      <c r="AO47" s="1030"/>
      <c r="AP47" s="1030"/>
      <c r="AQ47" s="1030"/>
      <c r="AR47" s="1030"/>
      <c r="AS47" s="1031"/>
      <c r="AT47" s="1029"/>
      <c r="AU47" s="1030"/>
      <c r="AV47" s="1030"/>
      <c r="AW47" s="1030"/>
      <c r="AX47" s="1030"/>
      <c r="AY47" s="1031"/>
      <c r="AZ47" s="1029"/>
      <c r="BA47" s="1030"/>
      <c r="BB47" s="1030"/>
      <c r="BC47" s="1030"/>
      <c r="BD47" s="1030"/>
      <c r="BE47" s="1031"/>
      <c r="BF47" s="1029"/>
      <c r="BG47" s="1030"/>
      <c r="BH47" s="1030"/>
      <c r="BI47" s="1030"/>
      <c r="BJ47" s="1030"/>
      <c r="BK47" s="1031"/>
      <c r="BL47" s="1029"/>
      <c r="BM47" s="1030"/>
      <c r="BN47" s="1030"/>
      <c r="BO47" s="1030"/>
      <c r="BP47" s="1030"/>
      <c r="BQ47" s="1031"/>
      <c r="BR47" s="1029"/>
      <c r="BS47" s="1030"/>
      <c r="BT47" s="1030"/>
      <c r="BU47" s="1030"/>
      <c r="BV47" s="1030"/>
      <c r="BW47" s="1031"/>
      <c r="BX47" s="1029"/>
      <c r="BY47" s="1030"/>
      <c r="BZ47" s="1030"/>
      <c r="CA47" s="1030"/>
      <c r="CB47" s="1030"/>
      <c r="CC47" s="1031"/>
      <c r="CD47" s="1029"/>
      <c r="CE47" s="1030"/>
      <c r="CF47" s="1030"/>
      <c r="CG47" s="1030"/>
      <c r="CH47" s="1030"/>
      <c r="CI47" s="1031"/>
      <c r="CJ47" s="1029"/>
      <c r="CK47" s="1030"/>
      <c r="CL47" s="1030"/>
      <c r="CM47" s="1030"/>
      <c r="CN47" s="1030"/>
      <c r="CO47" s="1031"/>
      <c r="CP47" s="1029"/>
      <c r="CQ47" s="1030"/>
      <c r="CR47" s="1030"/>
      <c r="CS47" s="1030"/>
      <c r="CT47" s="1030"/>
      <c r="CU47" s="1031"/>
      <c r="CV47" s="1029"/>
      <c r="CW47" s="1030"/>
      <c r="CX47" s="1030"/>
      <c r="CY47" s="1030"/>
      <c r="CZ47" s="1030"/>
      <c r="DA47" s="1031"/>
      <c r="DB47" s="1029"/>
      <c r="DC47" s="1030"/>
      <c r="DD47" s="1030"/>
      <c r="DE47" s="1030"/>
      <c r="DF47" s="1030"/>
      <c r="DG47" s="1031"/>
      <c r="DH47" s="1029"/>
      <c r="DI47" s="1030"/>
      <c r="DJ47" s="1030"/>
      <c r="DK47" s="1030"/>
      <c r="DL47" s="1030"/>
      <c r="DM47" s="1031"/>
      <c r="DN47" s="1029"/>
      <c r="DO47" s="1030"/>
      <c r="DP47" s="1030"/>
      <c r="DQ47" s="1030"/>
      <c r="DR47" s="1030"/>
      <c r="DS47" s="1031"/>
      <c r="DT47" s="1029"/>
      <c r="DU47" s="1030"/>
      <c r="DV47" s="1030"/>
      <c r="DW47" s="1030"/>
      <c r="DX47" s="1030"/>
      <c r="DY47" s="1031"/>
      <c r="DZ47" s="1029"/>
      <c r="EA47" s="1030"/>
      <c r="EB47" s="1030"/>
      <c r="EC47" s="1030"/>
      <c r="ED47" s="1030"/>
      <c r="EE47" s="1031"/>
      <c r="EF47" s="1029"/>
      <c r="EG47" s="1030"/>
      <c r="EH47" s="1030"/>
      <c r="EI47" s="1030"/>
      <c r="EJ47" s="1030"/>
      <c r="EK47" s="1031"/>
      <c r="EL47" s="1029"/>
      <c r="EM47" s="1030"/>
      <c r="EN47" s="1030"/>
      <c r="EO47" s="1030"/>
      <c r="EP47" s="1030"/>
      <c r="EQ47" s="1038"/>
      <c r="ER47" s="33"/>
      <c r="ES47" s="33"/>
    </row>
    <row r="48" spans="1:149" ht="19.5" customHeight="1">
      <c r="A48" s="1032"/>
      <c r="B48" s="1035"/>
      <c r="C48" s="93"/>
      <c r="D48" s="1025"/>
      <c r="E48" s="1026"/>
      <c r="F48" s="1026"/>
      <c r="G48" s="1026"/>
      <c r="H48" s="1026"/>
      <c r="I48" s="1028"/>
      <c r="J48" s="1025"/>
      <c r="K48" s="1026"/>
      <c r="L48" s="1026"/>
      <c r="M48" s="1026"/>
      <c r="N48" s="1026"/>
      <c r="O48" s="1028"/>
      <c r="P48" s="1025"/>
      <c r="Q48" s="1026"/>
      <c r="R48" s="1026"/>
      <c r="S48" s="1026"/>
      <c r="T48" s="1026"/>
      <c r="U48" s="1028"/>
      <c r="V48" s="1025"/>
      <c r="W48" s="1026"/>
      <c r="X48" s="1026"/>
      <c r="Y48" s="1026"/>
      <c r="Z48" s="1026"/>
      <c r="AA48" s="1028"/>
      <c r="AB48" s="1025"/>
      <c r="AC48" s="1026"/>
      <c r="AD48" s="1026"/>
      <c r="AE48" s="1026"/>
      <c r="AF48" s="1026"/>
      <c r="AG48" s="1028"/>
      <c r="AH48" s="1025"/>
      <c r="AI48" s="1026"/>
      <c r="AJ48" s="1026"/>
      <c r="AK48" s="1026"/>
      <c r="AL48" s="1026"/>
      <c r="AM48" s="1028"/>
      <c r="AN48" s="1025"/>
      <c r="AO48" s="1026"/>
      <c r="AP48" s="1026"/>
      <c r="AQ48" s="1026"/>
      <c r="AR48" s="1026"/>
      <c r="AS48" s="1028"/>
      <c r="AT48" s="1025"/>
      <c r="AU48" s="1026"/>
      <c r="AV48" s="1026"/>
      <c r="AW48" s="1026"/>
      <c r="AX48" s="1026"/>
      <c r="AY48" s="1028"/>
      <c r="AZ48" s="1025"/>
      <c r="BA48" s="1026"/>
      <c r="BB48" s="1026"/>
      <c r="BC48" s="1026"/>
      <c r="BD48" s="1026"/>
      <c r="BE48" s="1028"/>
      <c r="BF48" s="1025"/>
      <c r="BG48" s="1026"/>
      <c r="BH48" s="1026"/>
      <c r="BI48" s="1026"/>
      <c r="BJ48" s="1026"/>
      <c r="BK48" s="1028"/>
      <c r="BL48" s="1025"/>
      <c r="BM48" s="1026"/>
      <c r="BN48" s="1026"/>
      <c r="BO48" s="1026"/>
      <c r="BP48" s="1026"/>
      <c r="BQ48" s="1028"/>
      <c r="BR48" s="1025"/>
      <c r="BS48" s="1026"/>
      <c r="BT48" s="1026"/>
      <c r="BU48" s="1026"/>
      <c r="BV48" s="1026"/>
      <c r="BW48" s="1028"/>
      <c r="BX48" s="1025"/>
      <c r="BY48" s="1026"/>
      <c r="BZ48" s="1026"/>
      <c r="CA48" s="1026"/>
      <c r="CB48" s="1026"/>
      <c r="CC48" s="1028"/>
      <c r="CD48" s="1025"/>
      <c r="CE48" s="1026"/>
      <c r="CF48" s="1026"/>
      <c r="CG48" s="1026"/>
      <c r="CH48" s="1026"/>
      <c r="CI48" s="1028"/>
      <c r="CJ48" s="1025"/>
      <c r="CK48" s="1026"/>
      <c r="CL48" s="1026"/>
      <c r="CM48" s="1026"/>
      <c r="CN48" s="1026"/>
      <c r="CO48" s="1028"/>
      <c r="CP48" s="1025"/>
      <c r="CQ48" s="1026"/>
      <c r="CR48" s="1026"/>
      <c r="CS48" s="1026"/>
      <c r="CT48" s="1026"/>
      <c r="CU48" s="1028"/>
      <c r="CV48" s="1025"/>
      <c r="CW48" s="1026"/>
      <c r="CX48" s="1026"/>
      <c r="CY48" s="1026"/>
      <c r="CZ48" s="1026"/>
      <c r="DA48" s="1028"/>
      <c r="DB48" s="1025"/>
      <c r="DC48" s="1026"/>
      <c r="DD48" s="1026"/>
      <c r="DE48" s="1026"/>
      <c r="DF48" s="1026"/>
      <c r="DG48" s="1028"/>
      <c r="DH48" s="1025"/>
      <c r="DI48" s="1026"/>
      <c r="DJ48" s="1026"/>
      <c r="DK48" s="1026"/>
      <c r="DL48" s="1026"/>
      <c r="DM48" s="1028"/>
      <c r="DN48" s="1025"/>
      <c r="DO48" s="1026"/>
      <c r="DP48" s="1026"/>
      <c r="DQ48" s="1026"/>
      <c r="DR48" s="1026"/>
      <c r="DS48" s="1028"/>
      <c r="DT48" s="1025"/>
      <c r="DU48" s="1026"/>
      <c r="DV48" s="1026"/>
      <c r="DW48" s="1026"/>
      <c r="DX48" s="1026"/>
      <c r="DY48" s="1028"/>
      <c r="DZ48" s="1025"/>
      <c r="EA48" s="1026"/>
      <c r="EB48" s="1026"/>
      <c r="EC48" s="1026"/>
      <c r="ED48" s="1026"/>
      <c r="EE48" s="1028"/>
      <c r="EF48" s="1025"/>
      <c r="EG48" s="1026"/>
      <c r="EH48" s="1026"/>
      <c r="EI48" s="1026"/>
      <c r="EJ48" s="1026"/>
      <c r="EK48" s="1028"/>
      <c r="EL48" s="1025"/>
      <c r="EM48" s="1026"/>
      <c r="EN48" s="1026"/>
      <c r="EO48" s="1026"/>
      <c r="EP48" s="1026"/>
      <c r="EQ48" s="1027"/>
      <c r="ER48" s="33"/>
      <c r="ES48" s="25"/>
    </row>
    <row r="49" spans="1:147" ht="12.75" customHeight="1">
      <c r="A49" s="1033"/>
      <c r="B49" s="1036"/>
      <c r="C49" s="26"/>
      <c r="D49" s="30"/>
      <c r="E49" s="31"/>
      <c r="F49" s="31"/>
      <c r="G49" s="31"/>
      <c r="H49" s="31"/>
      <c r="I49" s="32"/>
      <c r="J49" s="30"/>
      <c r="K49" s="31"/>
      <c r="L49" s="31"/>
      <c r="M49" s="31"/>
      <c r="N49" s="31"/>
      <c r="O49" s="32"/>
      <c r="P49" s="30"/>
      <c r="Q49" s="31"/>
      <c r="R49" s="31"/>
      <c r="S49" s="31"/>
      <c r="T49" s="31"/>
      <c r="U49" s="32"/>
      <c r="V49" s="30"/>
      <c r="W49" s="31"/>
      <c r="X49" s="31"/>
      <c r="Y49" s="31"/>
      <c r="Z49" s="31"/>
      <c r="AA49" s="32"/>
      <c r="AB49" s="30"/>
      <c r="AC49" s="31"/>
      <c r="AD49" s="31"/>
      <c r="AE49" s="31"/>
      <c r="AF49" s="31"/>
      <c r="AG49" s="32"/>
      <c r="AH49" s="30"/>
      <c r="AI49" s="31"/>
      <c r="AJ49" s="31"/>
      <c r="AK49" s="31"/>
      <c r="AL49" s="31"/>
      <c r="AM49" s="32"/>
      <c r="AN49" s="30"/>
      <c r="AO49" s="31"/>
      <c r="AP49" s="31"/>
      <c r="AQ49" s="31"/>
      <c r="AR49" s="31"/>
      <c r="AS49" s="32"/>
      <c r="AT49" s="30"/>
      <c r="AU49" s="31"/>
      <c r="AV49" s="31"/>
      <c r="AW49" s="31"/>
      <c r="AX49" s="31"/>
      <c r="AY49" s="32"/>
      <c r="AZ49" s="30"/>
      <c r="BA49" s="31"/>
      <c r="BB49" s="31"/>
      <c r="BC49" s="31"/>
      <c r="BD49" s="31"/>
      <c r="BE49" s="32"/>
      <c r="BF49" s="30"/>
      <c r="BG49" s="31"/>
      <c r="BH49" s="31"/>
      <c r="BI49" s="31"/>
      <c r="BJ49" s="31"/>
      <c r="BK49" s="32"/>
      <c r="BL49" s="30"/>
      <c r="BM49" s="31"/>
      <c r="BN49" s="31"/>
      <c r="BO49" s="31"/>
      <c r="BP49" s="31"/>
      <c r="BQ49" s="32"/>
      <c r="BR49" s="30"/>
      <c r="BS49" s="31"/>
      <c r="BT49" s="31"/>
      <c r="BU49" s="31"/>
      <c r="BV49" s="31"/>
      <c r="BW49" s="32"/>
      <c r="BX49" s="30"/>
      <c r="BY49" s="31"/>
      <c r="BZ49" s="31"/>
      <c r="CA49" s="31"/>
      <c r="CB49" s="31"/>
      <c r="CC49" s="32"/>
      <c r="CD49" s="30"/>
      <c r="CE49" s="31"/>
      <c r="CF49" s="31"/>
      <c r="CG49" s="31"/>
      <c r="CH49" s="31"/>
      <c r="CI49" s="32"/>
      <c r="CJ49" s="30"/>
      <c r="CK49" s="31"/>
      <c r="CL49" s="31"/>
      <c r="CM49" s="31"/>
      <c r="CN49" s="31"/>
      <c r="CO49" s="32"/>
      <c r="CP49" s="30"/>
      <c r="CQ49" s="31"/>
      <c r="CR49" s="31"/>
      <c r="CS49" s="31"/>
      <c r="CT49" s="31"/>
      <c r="CU49" s="32"/>
      <c r="CV49" s="30"/>
      <c r="CW49" s="31"/>
      <c r="CX49" s="31"/>
      <c r="CY49" s="31"/>
      <c r="CZ49" s="31"/>
      <c r="DA49" s="32"/>
      <c r="DB49" s="30"/>
      <c r="DC49" s="31"/>
      <c r="DD49" s="31"/>
      <c r="DE49" s="31"/>
      <c r="DF49" s="31"/>
      <c r="DG49" s="32"/>
      <c r="DH49" s="30"/>
      <c r="DI49" s="31"/>
      <c r="DJ49" s="31"/>
      <c r="DK49" s="31"/>
      <c r="DL49" s="31"/>
      <c r="DM49" s="32"/>
      <c r="DN49" s="30"/>
      <c r="DO49" s="31"/>
      <c r="DP49" s="31"/>
      <c r="DQ49" s="31"/>
      <c r="DR49" s="31"/>
      <c r="DS49" s="32"/>
      <c r="DT49" s="30"/>
      <c r="DU49" s="31"/>
      <c r="DV49" s="31"/>
      <c r="DW49" s="31"/>
      <c r="DX49" s="31"/>
      <c r="DY49" s="32"/>
      <c r="DZ49" s="30"/>
      <c r="EA49" s="31"/>
      <c r="EB49" s="31"/>
      <c r="EC49" s="31"/>
      <c r="ED49" s="31"/>
      <c r="EE49" s="32"/>
      <c r="EF49" s="30"/>
      <c r="EG49" s="31"/>
      <c r="EH49" s="31"/>
      <c r="EI49" s="31"/>
      <c r="EJ49" s="31"/>
      <c r="EK49" s="32"/>
      <c r="EL49" s="30"/>
      <c r="EM49" s="31"/>
      <c r="EN49" s="31"/>
      <c r="EO49" s="31"/>
      <c r="EP49" s="31"/>
      <c r="EQ49" s="81"/>
    </row>
    <row r="50" spans="1:147" ht="19.5" customHeight="1">
      <c r="A50" s="1034"/>
      <c r="B50" s="1037"/>
      <c r="C50" s="34"/>
      <c r="D50" s="1029"/>
      <c r="E50" s="1030"/>
      <c r="F50" s="1030"/>
      <c r="G50" s="1030"/>
      <c r="H50" s="1030"/>
      <c r="I50" s="1031"/>
      <c r="J50" s="1029"/>
      <c r="K50" s="1030"/>
      <c r="L50" s="1030"/>
      <c r="M50" s="1030"/>
      <c r="N50" s="1030"/>
      <c r="O50" s="1031"/>
      <c r="P50" s="1029"/>
      <c r="Q50" s="1030"/>
      <c r="R50" s="1030"/>
      <c r="S50" s="1030"/>
      <c r="T50" s="1030"/>
      <c r="U50" s="1031"/>
      <c r="V50" s="1029"/>
      <c r="W50" s="1030"/>
      <c r="X50" s="1030"/>
      <c r="Y50" s="1030"/>
      <c r="Z50" s="1030"/>
      <c r="AA50" s="1031"/>
      <c r="AB50" s="1029"/>
      <c r="AC50" s="1030"/>
      <c r="AD50" s="1030"/>
      <c r="AE50" s="1030"/>
      <c r="AF50" s="1030"/>
      <c r="AG50" s="1031"/>
      <c r="AH50" s="1029"/>
      <c r="AI50" s="1030"/>
      <c r="AJ50" s="1030"/>
      <c r="AK50" s="1030"/>
      <c r="AL50" s="1030"/>
      <c r="AM50" s="1031"/>
      <c r="AN50" s="1029"/>
      <c r="AO50" s="1030"/>
      <c r="AP50" s="1030"/>
      <c r="AQ50" s="1030"/>
      <c r="AR50" s="1030"/>
      <c r="AS50" s="1031"/>
      <c r="AT50" s="1029"/>
      <c r="AU50" s="1030"/>
      <c r="AV50" s="1030"/>
      <c r="AW50" s="1030"/>
      <c r="AX50" s="1030"/>
      <c r="AY50" s="1031"/>
      <c r="AZ50" s="1029"/>
      <c r="BA50" s="1030"/>
      <c r="BB50" s="1030"/>
      <c r="BC50" s="1030"/>
      <c r="BD50" s="1030"/>
      <c r="BE50" s="1031"/>
      <c r="BF50" s="1029"/>
      <c r="BG50" s="1030"/>
      <c r="BH50" s="1030"/>
      <c r="BI50" s="1030"/>
      <c r="BJ50" s="1030"/>
      <c r="BK50" s="1031"/>
      <c r="BL50" s="1029"/>
      <c r="BM50" s="1030"/>
      <c r="BN50" s="1030"/>
      <c r="BO50" s="1030"/>
      <c r="BP50" s="1030"/>
      <c r="BQ50" s="1031"/>
      <c r="BR50" s="1029"/>
      <c r="BS50" s="1030"/>
      <c r="BT50" s="1030"/>
      <c r="BU50" s="1030"/>
      <c r="BV50" s="1030"/>
      <c r="BW50" s="1031"/>
      <c r="BX50" s="1029"/>
      <c r="BY50" s="1030"/>
      <c r="BZ50" s="1030"/>
      <c r="CA50" s="1030"/>
      <c r="CB50" s="1030"/>
      <c r="CC50" s="1031"/>
      <c r="CD50" s="1029"/>
      <c r="CE50" s="1030"/>
      <c r="CF50" s="1030"/>
      <c r="CG50" s="1030"/>
      <c r="CH50" s="1030"/>
      <c r="CI50" s="1031"/>
      <c r="CJ50" s="1029"/>
      <c r="CK50" s="1030"/>
      <c r="CL50" s="1030"/>
      <c r="CM50" s="1030"/>
      <c r="CN50" s="1030"/>
      <c r="CO50" s="1031"/>
      <c r="CP50" s="1029"/>
      <c r="CQ50" s="1030"/>
      <c r="CR50" s="1030"/>
      <c r="CS50" s="1030"/>
      <c r="CT50" s="1030"/>
      <c r="CU50" s="1031"/>
      <c r="CV50" s="1029"/>
      <c r="CW50" s="1030"/>
      <c r="CX50" s="1030"/>
      <c r="CY50" s="1030"/>
      <c r="CZ50" s="1030"/>
      <c r="DA50" s="1031"/>
      <c r="DB50" s="1029"/>
      <c r="DC50" s="1030"/>
      <c r="DD50" s="1030"/>
      <c r="DE50" s="1030"/>
      <c r="DF50" s="1030"/>
      <c r="DG50" s="1031"/>
      <c r="DH50" s="1029"/>
      <c r="DI50" s="1030"/>
      <c r="DJ50" s="1030"/>
      <c r="DK50" s="1030"/>
      <c r="DL50" s="1030"/>
      <c r="DM50" s="1031"/>
      <c r="DN50" s="1029"/>
      <c r="DO50" s="1030"/>
      <c r="DP50" s="1030"/>
      <c r="DQ50" s="1030"/>
      <c r="DR50" s="1030"/>
      <c r="DS50" s="1031"/>
      <c r="DT50" s="1029"/>
      <c r="DU50" s="1030"/>
      <c r="DV50" s="1030"/>
      <c r="DW50" s="1030"/>
      <c r="DX50" s="1030"/>
      <c r="DY50" s="1031"/>
      <c r="DZ50" s="1029"/>
      <c r="EA50" s="1030"/>
      <c r="EB50" s="1030"/>
      <c r="EC50" s="1030"/>
      <c r="ED50" s="1030"/>
      <c r="EE50" s="1031"/>
      <c r="EF50" s="1029"/>
      <c r="EG50" s="1030"/>
      <c r="EH50" s="1030"/>
      <c r="EI50" s="1030"/>
      <c r="EJ50" s="1030"/>
      <c r="EK50" s="1031"/>
      <c r="EL50" s="1029"/>
      <c r="EM50" s="1030"/>
      <c r="EN50" s="1030"/>
      <c r="EO50" s="1030"/>
      <c r="EP50" s="1030"/>
      <c r="EQ50" s="1038"/>
    </row>
    <row r="51" spans="1:147" ht="19.5" customHeight="1">
      <c r="A51" s="1032"/>
      <c r="B51" s="1035"/>
      <c r="C51" s="93"/>
      <c r="D51" s="1025"/>
      <c r="E51" s="1026"/>
      <c r="F51" s="1026"/>
      <c r="G51" s="1026"/>
      <c r="H51" s="1026"/>
      <c r="I51" s="1028"/>
      <c r="J51" s="1025"/>
      <c r="K51" s="1026"/>
      <c r="L51" s="1026"/>
      <c r="M51" s="1026"/>
      <c r="N51" s="1026"/>
      <c r="O51" s="1028"/>
      <c r="P51" s="1025"/>
      <c r="Q51" s="1026"/>
      <c r="R51" s="1026"/>
      <c r="S51" s="1026"/>
      <c r="T51" s="1026"/>
      <c r="U51" s="1028"/>
      <c r="V51" s="1025"/>
      <c r="W51" s="1026"/>
      <c r="X51" s="1026"/>
      <c r="Y51" s="1026"/>
      <c r="Z51" s="1026"/>
      <c r="AA51" s="1028"/>
      <c r="AB51" s="1025"/>
      <c r="AC51" s="1026"/>
      <c r="AD51" s="1026"/>
      <c r="AE51" s="1026"/>
      <c r="AF51" s="1026"/>
      <c r="AG51" s="1028"/>
      <c r="AH51" s="1025"/>
      <c r="AI51" s="1026"/>
      <c r="AJ51" s="1026"/>
      <c r="AK51" s="1026"/>
      <c r="AL51" s="1026"/>
      <c r="AM51" s="1028"/>
      <c r="AN51" s="1025"/>
      <c r="AO51" s="1026"/>
      <c r="AP51" s="1026"/>
      <c r="AQ51" s="1026"/>
      <c r="AR51" s="1026"/>
      <c r="AS51" s="1028"/>
      <c r="AT51" s="1025"/>
      <c r="AU51" s="1026"/>
      <c r="AV51" s="1026"/>
      <c r="AW51" s="1026"/>
      <c r="AX51" s="1026"/>
      <c r="AY51" s="1028"/>
      <c r="AZ51" s="1025"/>
      <c r="BA51" s="1026"/>
      <c r="BB51" s="1026"/>
      <c r="BC51" s="1026"/>
      <c r="BD51" s="1026"/>
      <c r="BE51" s="1028"/>
      <c r="BF51" s="1025"/>
      <c r="BG51" s="1026"/>
      <c r="BH51" s="1026"/>
      <c r="BI51" s="1026"/>
      <c r="BJ51" s="1026"/>
      <c r="BK51" s="1028"/>
      <c r="BL51" s="1025"/>
      <c r="BM51" s="1026"/>
      <c r="BN51" s="1026"/>
      <c r="BO51" s="1026"/>
      <c r="BP51" s="1026"/>
      <c r="BQ51" s="1028"/>
      <c r="BR51" s="1025"/>
      <c r="BS51" s="1026"/>
      <c r="BT51" s="1026"/>
      <c r="BU51" s="1026"/>
      <c r="BV51" s="1026"/>
      <c r="BW51" s="1028"/>
      <c r="BX51" s="1025"/>
      <c r="BY51" s="1026"/>
      <c r="BZ51" s="1026"/>
      <c r="CA51" s="1026"/>
      <c r="CB51" s="1026"/>
      <c r="CC51" s="1028"/>
      <c r="CD51" s="1025"/>
      <c r="CE51" s="1026"/>
      <c r="CF51" s="1026"/>
      <c r="CG51" s="1026"/>
      <c r="CH51" s="1026"/>
      <c r="CI51" s="1028"/>
      <c r="CJ51" s="1025"/>
      <c r="CK51" s="1026"/>
      <c r="CL51" s="1026"/>
      <c r="CM51" s="1026"/>
      <c r="CN51" s="1026"/>
      <c r="CO51" s="1028"/>
      <c r="CP51" s="1025"/>
      <c r="CQ51" s="1026"/>
      <c r="CR51" s="1026"/>
      <c r="CS51" s="1026"/>
      <c r="CT51" s="1026"/>
      <c r="CU51" s="1028"/>
      <c r="CV51" s="1025"/>
      <c r="CW51" s="1026"/>
      <c r="CX51" s="1026"/>
      <c r="CY51" s="1026"/>
      <c r="CZ51" s="1026"/>
      <c r="DA51" s="1028"/>
      <c r="DB51" s="1025"/>
      <c r="DC51" s="1026"/>
      <c r="DD51" s="1026"/>
      <c r="DE51" s="1026"/>
      <c r="DF51" s="1026"/>
      <c r="DG51" s="1028"/>
      <c r="DH51" s="1025"/>
      <c r="DI51" s="1026"/>
      <c r="DJ51" s="1026"/>
      <c r="DK51" s="1026"/>
      <c r="DL51" s="1026"/>
      <c r="DM51" s="1028"/>
      <c r="DN51" s="1025"/>
      <c r="DO51" s="1026"/>
      <c r="DP51" s="1026"/>
      <c r="DQ51" s="1026"/>
      <c r="DR51" s="1026"/>
      <c r="DS51" s="1028"/>
      <c r="DT51" s="1025"/>
      <c r="DU51" s="1026"/>
      <c r="DV51" s="1026"/>
      <c r="DW51" s="1026"/>
      <c r="DX51" s="1026"/>
      <c r="DY51" s="1028"/>
      <c r="DZ51" s="1025"/>
      <c r="EA51" s="1026"/>
      <c r="EB51" s="1026"/>
      <c r="EC51" s="1026"/>
      <c r="ED51" s="1026"/>
      <c r="EE51" s="1028"/>
      <c r="EF51" s="1025"/>
      <c r="EG51" s="1026"/>
      <c r="EH51" s="1026"/>
      <c r="EI51" s="1026"/>
      <c r="EJ51" s="1026"/>
      <c r="EK51" s="1028"/>
      <c r="EL51" s="1025"/>
      <c r="EM51" s="1026"/>
      <c r="EN51" s="1026"/>
      <c r="EO51" s="1026"/>
      <c r="EP51" s="1026"/>
      <c r="EQ51" s="1027"/>
    </row>
    <row r="52" spans="1:147" ht="12.75" customHeight="1">
      <c r="A52" s="1033"/>
      <c r="B52" s="1036"/>
      <c r="C52" s="26"/>
      <c r="D52" s="30"/>
      <c r="E52" s="31"/>
      <c r="F52" s="31"/>
      <c r="G52" s="31"/>
      <c r="H52" s="31"/>
      <c r="I52" s="32"/>
      <c r="J52" s="30"/>
      <c r="K52" s="31"/>
      <c r="L52" s="31"/>
      <c r="M52" s="31"/>
      <c r="N52" s="31"/>
      <c r="O52" s="32"/>
      <c r="P52" s="30"/>
      <c r="Q52" s="31"/>
      <c r="R52" s="31"/>
      <c r="S52" s="31"/>
      <c r="T52" s="31"/>
      <c r="U52" s="32"/>
      <c r="V52" s="30"/>
      <c r="W52" s="31"/>
      <c r="X52" s="31"/>
      <c r="Y52" s="31"/>
      <c r="Z52" s="31"/>
      <c r="AA52" s="32"/>
      <c r="AB52" s="30"/>
      <c r="AC52" s="31"/>
      <c r="AD52" s="31"/>
      <c r="AE52" s="31"/>
      <c r="AF52" s="31"/>
      <c r="AG52" s="32"/>
      <c r="AH52" s="30"/>
      <c r="AI52" s="31"/>
      <c r="AJ52" s="31"/>
      <c r="AK52" s="31"/>
      <c r="AL52" s="31"/>
      <c r="AM52" s="32"/>
      <c r="AN52" s="30"/>
      <c r="AO52" s="31"/>
      <c r="AP52" s="31"/>
      <c r="AQ52" s="31"/>
      <c r="AR52" s="31"/>
      <c r="AS52" s="32"/>
      <c r="AT52" s="30"/>
      <c r="AU52" s="31"/>
      <c r="AV52" s="31"/>
      <c r="AW52" s="31"/>
      <c r="AX52" s="31"/>
      <c r="AY52" s="32"/>
      <c r="AZ52" s="30"/>
      <c r="BA52" s="31"/>
      <c r="BB52" s="31"/>
      <c r="BC52" s="31"/>
      <c r="BD52" s="31"/>
      <c r="BE52" s="32"/>
      <c r="BF52" s="30"/>
      <c r="BG52" s="31"/>
      <c r="BH52" s="31"/>
      <c r="BI52" s="31"/>
      <c r="BJ52" s="31"/>
      <c r="BK52" s="32"/>
      <c r="BL52" s="30"/>
      <c r="BM52" s="31"/>
      <c r="BN52" s="31"/>
      <c r="BO52" s="31"/>
      <c r="BP52" s="31"/>
      <c r="BQ52" s="32"/>
      <c r="BR52" s="30"/>
      <c r="BS52" s="31"/>
      <c r="BT52" s="31"/>
      <c r="BU52" s="31"/>
      <c r="BV52" s="31"/>
      <c r="BW52" s="32"/>
      <c r="BX52" s="30"/>
      <c r="BY52" s="31"/>
      <c r="BZ52" s="31"/>
      <c r="CA52" s="31"/>
      <c r="CB52" s="31"/>
      <c r="CC52" s="32"/>
      <c r="CD52" s="30"/>
      <c r="CE52" s="31"/>
      <c r="CF52" s="31"/>
      <c r="CG52" s="31"/>
      <c r="CH52" s="31"/>
      <c r="CI52" s="32"/>
      <c r="CJ52" s="30"/>
      <c r="CK52" s="31"/>
      <c r="CL52" s="31"/>
      <c r="CM52" s="31"/>
      <c r="CN52" s="31"/>
      <c r="CO52" s="32"/>
      <c r="CP52" s="30"/>
      <c r="CQ52" s="31"/>
      <c r="CR52" s="31"/>
      <c r="CS52" s="31"/>
      <c r="CT52" s="31"/>
      <c r="CU52" s="32"/>
      <c r="CV52" s="30"/>
      <c r="CW52" s="31"/>
      <c r="CX52" s="31"/>
      <c r="CY52" s="31"/>
      <c r="CZ52" s="31"/>
      <c r="DA52" s="32"/>
      <c r="DB52" s="30"/>
      <c r="DC52" s="31"/>
      <c r="DD52" s="31"/>
      <c r="DE52" s="31"/>
      <c r="DF52" s="31"/>
      <c r="DG52" s="32"/>
      <c r="DH52" s="30"/>
      <c r="DI52" s="31"/>
      <c r="DJ52" s="31"/>
      <c r="DK52" s="31"/>
      <c r="DL52" s="31"/>
      <c r="DM52" s="32"/>
      <c r="DN52" s="30"/>
      <c r="DO52" s="31"/>
      <c r="DP52" s="31"/>
      <c r="DQ52" s="31"/>
      <c r="DR52" s="31"/>
      <c r="DS52" s="32"/>
      <c r="DT52" s="30"/>
      <c r="DU52" s="31"/>
      <c r="DV52" s="31"/>
      <c r="DW52" s="31"/>
      <c r="DX52" s="31"/>
      <c r="DY52" s="32"/>
      <c r="DZ52" s="30"/>
      <c r="EA52" s="31"/>
      <c r="EB52" s="31"/>
      <c r="EC52" s="31"/>
      <c r="ED52" s="31"/>
      <c r="EE52" s="32"/>
      <c r="EF52" s="30"/>
      <c r="EG52" s="31"/>
      <c r="EH52" s="31"/>
      <c r="EI52" s="31"/>
      <c r="EJ52" s="31"/>
      <c r="EK52" s="32"/>
      <c r="EL52" s="30"/>
      <c r="EM52" s="31"/>
      <c r="EN52" s="31"/>
      <c r="EO52" s="31"/>
      <c r="EP52" s="31"/>
      <c r="EQ52" s="81"/>
    </row>
    <row r="53" spans="1:147" ht="19.5" customHeight="1">
      <c r="A53" s="1034"/>
      <c r="B53" s="1037"/>
      <c r="C53" s="34"/>
      <c r="D53" s="1029"/>
      <c r="E53" s="1030"/>
      <c r="F53" s="1030"/>
      <c r="G53" s="1030"/>
      <c r="H53" s="1030"/>
      <c r="I53" s="1031"/>
      <c r="J53" s="1029"/>
      <c r="K53" s="1030"/>
      <c r="L53" s="1030"/>
      <c r="M53" s="1030"/>
      <c r="N53" s="1030"/>
      <c r="O53" s="1031"/>
      <c r="P53" s="1029"/>
      <c r="Q53" s="1030"/>
      <c r="R53" s="1030"/>
      <c r="S53" s="1030"/>
      <c r="T53" s="1030"/>
      <c r="U53" s="1031"/>
      <c r="V53" s="1029"/>
      <c r="W53" s="1030"/>
      <c r="X53" s="1030"/>
      <c r="Y53" s="1030"/>
      <c r="Z53" s="1030"/>
      <c r="AA53" s="1031"/>
      <c r="AB53" s="1029"/>
      <c r="AC53" s="1030"/>
      <c r="AD53" s="1030"/>
      <c r="AE53" s="1030"/>
      <c r="AF53" s="1030"/>
      <c r="AG53" s="1031"/>
      <c r="AH53" s="1029"/>
      <c r="AI53" s="1030"/>
      <c r="AJ53" s="1030"/>
      <c r="AK53" s="1030"/>
      <c r="AL53" s="1030"/>
      <c r="AM53" s="1031"/>
      <c r="AN53" s="1029"/>
      <c r="AO53" s="1030"/>
      <c r="AP53" s="1030"/>
      <c r="AQ53" s="1030"/>
      <c r="AR53" s="1030"/>
      <c r="AS53" s="1031"/>
      <c r="AT53" s="1029"/>
      <c r="AU53" s="1030"/>
      <c r="AV53" s="1030"/>
      <c r="AW53" s="1030"/>
      <c r="AX53" s="1030"/>
      <c r="AY53" s="1031"/>
      <c r="AZ53" s="1029"/>
      <c r="BA53" s="1030"/>
      <c r="BB53" s="1030"/>
      <c r="BC53" s="1030"/>
      <c r="BD53" s="1030"/>
      <c r="BE53" s="1031"/>
      <c r="BF53" s="1029"/>
      <c r="BG53" s="1030"/>
      <c r="BH53" s="1030"/>
      <c r="BI53" s="1030"/>
      <c r="BJ53" s="1030"/>
      <c r="BK53" s="1031"/>
      <c r="BL53" s="1029"/>
      <c r="BM53" s="1030"/>
      <c r="BN53" s="1030"/>
      <c r="BO53" s="1030"/>
      <c r="BP53" s="1030"/>
      <c r="BQ53" s="1031"/>
      <c r="BR53" s="1029"/>
      <c r="BS53" s="1030"/>
      <c r="BT53" s="1030"/>
      <c r="BU53" s="1030"/>
      <c r="BV53" s="1030"/>
      <c r="BW53" s="1031"/>
      <c r="BX53" s="1029"/>
      <c r="BY53" s="1030"/>
      <c r="BZ53" s="1030"/>
      <c r="CA53" s="1030"/>
      <c r="CB53" s="1030"/>
      <c r="CC53" s="1031"/>
      <c r="CD53" s="1029"/>
      <c r="CE53" s="1030"/>
      <c r="CF53" s="1030"/>
      <c r="CG53" s="1030"/>
      <c r="CH53" s="1030"/>
      <c r="CI53" s="1031"/>
      <c r="CJ53" s="1029"/>
      <c r="CK53" s="1030"/>
      <c r="CL53" s="1030"/>
      <c r="CM53" s="1030"/>
      <c r="CN53" s="1030"/>
      <c r="CO53" s="1031"/>
      <c r="CP53" s="1029"/>
      <c r="CQ53" s="1030"/>
      <c r="CR53" s="1030"/>
      <c r="CS53" s="1030"/>
      <c r="CT53" s="1030"/>
      <c r="CU53" s="1031"/>
      <c r="CV53" s="1029"/>
      <c r="CW53" s="1030"/>
      <c r="CX53" s="1030"/>
      <c r="CY53" s="1030"/>
      <c r="CZ53" s="1030"/>
      <c r="DA53" s="1031"/>
      <c r="DB53" s="1029"/>
      <c r="DC53" s="1030"/>
      <c r="DD53" s="1030"/>
      <c r="DE53" s="1030"/>
      <c r="DF53" s="1030"/>
      <c r="DG53" s="1031"/>
      <c r="DH53" s="1029"/>
      <c r="DI53" s="1030"/>
      <c r="DJ53" s="1030"/>
      <c r="DK53" s="1030"/>
      <c r="DL53" s="1030"/>
      <c r="DM53" s="1031"/>
      <c r="DN53" s="1029"/>
      <c r="DO53" s="1030"/>
      <c r="DP53" s="1030"/>
      <c r="DQ53" s="1030"/>
      <c r="DR53" s="1030"/>
      <c r="DS53" s="1031"/>
      <c r="DT53" s="1029"/>
      <c r="DU53" s="1030"/>
      <c r="DV53" s="1030"/>
      <c r="DW53" s="1030"/>
      <c r="DX53" s="1030"/>
      <c r="DY53" s="1031"/>
      <c r="DZ53" s="1029"/>
      <c r="EA53" s="1030"/>
      <c r="EB53" s="1030"/>
      <c r="EC53" s="1030"/>
      <c r="ED53" s="1030"/>
      <c r="EE53" s="1031"/>
      <c r="EF53" s="1029"/>
      <c r="EG53" s="1030"/>
      <c r="EH53" s="1030"/>
      <c r="EI53" s="1030"/>
      <c r="EJ53" s="1030"/>
      <c r="EK53" s="1031"/>
      <c r="EL53" s="1029"/>
      <c r="EM53" s="1030"/>
      <c r="EN53" s="1030"/>
      <c r="EO53" s="1030"/>
      <c r="EP53" s="1030"/>
      <c r="EQ53" s="1038"/>
    </row>
    <row r="54" spans="1:147" ht="19.5" customHeight="1">
      <c r="A54" s="1032"/>
      <c r="B54" s="1035"/>
      <c r="C54" s="93"/>
      <c r="D54" s="1025"/>
      <c r="E54" s="1026"/>
      <c r="F54" s="1026"/>
      <c r="G54" s="1026"/>
      <c r="H54" s="1026"/>
      <c r="I54" s="1028"/>
      <c r="J54" s="1025"/>
      <c r="K54" s="1026"/>
      <c r="L54" s="1026"/>
      <c r="M54" s="1026"/>
      <c r="N54" s="1026"/>
      <c r="O54" s="1028"/>
      <c r="P54" s="1025"/>
      <c r="Q54" s="1026"/>
      <c r="R54" s="1026"/>
      <c r="S54" s="1026"/>
      <c r="T54" s="1026"/>
      <c r="U54" s="1028"/>
      <c r="V54" s="1025"/>
      <c r="W54" s="1026"/>
      <c r="X54" s="1026"/>
      <c r="Y54" s="1026"/>
      <c r="Z54" s="1026"/>
      <c r="AA54" s="1028"/>
      <c r="AB54" s="1025"/>
      <c r="AC54" s="1026"/>
      <c r="AD54" s="1026"/>
      <c r="AE54" s="1026"/>
      <c r="AF54" s="1026"/>
      <c r="AG54" s="1028"/>
      <c r="AH54" s="1025"/>
      <c r="AI54" s="1026"/>
      <c r="AJ54" s="1026"/>
      <c r="AK54" s="1026"/>
      <c r="AL54" s="1026"/>
      <c r="AM54" s="1028"/>
      <c r="AN54" s="1025"/>
      <c r="AO54" s="1026"/>
      <c r="AP54" s="1026"/>
      <c r="AQ54" s="1026"/>
      <c r="AR54" s="1026"/>
      <c r="AS54" s="1028"/>
      <c r="AT54" s="1025"/>
      <c r="AU54" s="1026"/>
      <c r="AV54" s="1026"/>
      <c r="AW54" s="1026"/>
      <c r="AX54" s="1026"/>
      <c r="AY54" s="1028"/>
      <c r="AZ54" s="1025"/>
      <c r="BA54" s="1026"/>
      <c r="BB54" s="1026"/>
      <c r="BC54" s="1026"/>
      <c r="BD54" s="1026"/>
      <c r="BE54" s="1028"/>
      <c r="BF54" s="1025"/>
      <c r="BG54" s="1026"/>
      <c r="BH54" s="1026"/>
      <c r="BI54" s="1026"/>
      <c r="BJ54" s="1026"/>
      <c r="BK54" s="1028"/>
      <c r="BL54" s="1025"/>
      <c r="BM54" s="1026"/>
      <c r="BN54" s="1026"/>
      <c r="BO54" s="1026"/>
      <c r="BP54" s="1026"/>
      <c r="BQ54" s="1028"/>
      <c r="BR54" s="1025"/>
      <c r="BS54" s="1026"/>
      <c r="BT54" s="1026"/>
      <c r="BU54" s="1026"/>
      <c r="BV54" s="1026"/>
      <c r="BW54" s="1028"/>
      <c r="BX54" s="1025"/>
      <c r="BY54" s="1026"/>
      <c r="BZ54" s="1026"/>
      <c r="CA54" s="1026"/>
      <c r="CB54" s="1026"/>
      <c r="CC54" s="1028"/>
      <c r="CD54" s="1025"/>
      <c r="CE54" s="1026"/>
      <c r="CF54" s="1026"/>
      <c r="CG54" s="1026"/>
      <c r="CH54" s="1026"/>
      <c r="CI54" s="1028"/>
      <c r="CJ54" s="1025"/>
      <c r="CK54" s="1026"/>
      <c r="CL54" s="1026"/>
      <c r="CM54" s="1026"/>
      <c r="CN54" s="1026"/>
      <c r="CO54" s="1028"/>
      <c r="CP54" s="1025"/>
      <c r="CQ54" s="1026"/>
      <c r="CR54" s="1026"/>
      <c r="CS54" s="1026"/>
      <c r="CT54" s="1026"/>
      <c r="CU54" s="1028"/>
      <c r="CV54" s="1025"/>
      <c r="CW54" s="1026"/>
      <c r="CX54" s="1026"/>
      <c r="CY54" s="1026"/>
      <c r="CZ54" s="1026"/>
      <c r="DA54" s="1028"/>
      <c r="DB54" s="1025"/>
      <c r="DC54" s="1026"/>
      <c r="DD54" s="1026"/>
      <c r="DE54" s="1026"/>
      <c r="DF54" s="1026"/>
      <c r="DG54" s="1028"/>
      <c r="DH54" s="1025"/>
      <c r="DI54" s="1026"/>
      <c r="DJ54" s="1026"/>
      <c r="DK54" s="1026"/>
      <c r="DL54" s="1026"/>
      <c r="DM54" s="1028"/>
      <c r="DN54" s="1025"/>
      <c r="DO54" s="1026"/>
      <c r="DP54" s="1026"/>
      <c r="DQ54" s="1026"/>
      <c r="DR54" s="1026"/>
      <c r="DS54" s="1028"/>
      <c r="DT54" s="1025"/>
      <c r="DU54" s="1026"/>
      <c r="DV54" s="1026"/>
      <c r="DW54" s="1026"/>
      <c r="DX54" s="1026"/>
      <c r="DY54" s="1028"/>
      <c r="DZ54" s="1025"/>
      <c r="EA54" s="1026"/>
      <c r="EB54" s="1026"/>
      <c r="EC54" s="1026"/>
      <c r="ED54" s="1026"/>
      <c r="EE54" s="1028"/>
      <c r="EF54" s="1025"/>
      <c r="EG54" s="1026"/>
      <c r="EH54" s="1026"/>
      <c r="EI54" s="1026"/>
      <c r="EJ54" s="1026"/>
      <c r="EK54" s="1028"/>
      <c r="EL54" s="1025"/>
      <c r="EM54" s="1026"/>
      <c r="EN54" s="1026"/>
      <c r="EO54" s="1026"/>
      <c r="EP54" s="1026"/>
      <c r="EQ54" s="1027"/>
    </row>
    <row r="55" spans="1:147" ht="12.75" customHeight="1">
      <c r="A55" s="1033"/>
      <c r="B55" s="1036"/>
      <c r="C55" s="26"/>
      <c r="D55" s="30"/>
      <c r="E55" s="31"/>
      <c r="F55" s="31"/>
      <c r="G55" s="31"/>
      <c r="H55" s="31"/>
      <c r="I55" s="32"/>
      <c r="J55" s="30"/>
      <c r="K55" s="31"/>
      <c r="L55" s="31"/>
      <c r="M55" s="31"/>
      <c r="N55" s="31"/>
      <c r="O55" s="32"/>
      <c r="P55" s="30"/>
      <c r="Q55" s="31"/>
      <c r="R55" s="31"/>
      <c r="S55" s="31"/>
      <c r="T55" s="31"/>
      <c r="U55" s="32"/>
      <c r="V55" s="30"/>
      <c r="W55" s="31"/>
      <c r="X55" s="31"/>
      <c r="Y55" s="31"/>
      <c r="Z55" s="31"/>
      <c r="AA55" s="32"/>
      <c r="AB55" s="30"/>
      <c r="AC55" s="31"/>
      <c r="AD55" s="31"/>
      <c r="AE55" s="31"/>
      <c r="AF55" s="31"/>
      <c r="AG55" s="32"/>
      <c r="AH55" s="30"/>
      <c r="AI55" s="31"/>
      <c r="AJ55" s="31"/>
      <c r="AK55" s="31"/>
      <c r="AL55" s="31"/>
      <c r="AM55" s="32"/>
      <c r="AN55" s="30"/>
      <c r="AO55" s="31"/>
      <c r="AP55" s="31"/>
      <c r="AQ55" s="31"/>
      <c r="AR55" s="31"/>
      <c r="AS55" s="32"/>
      <c r="AT55" s="30"/>
      <c r="AU55" s="31"/>
      <c r="AV55" s="31"/>
      <c r="AW55" s="31"/>
      <c r="AX55" s="31"/>
      <c r="AY55" s="32"/>
      <c r="AZ55" s="30"/>
      <c r="BA55" s="31"/>
      <c r="BB55" s="31"/>
      <c r="BC55" s="31"/>
      <c r="BD55" s="31"/>
      <c r="BE55" s="32"/>
      <c r="BF55" s="30"/>
      <c r="BG55" s="31"/>
      <c r="BH55" s="31"/>
      <c r="BI55" s="31"/>
      <c r="BJ55" s="31"/>
      <c r="BK55" s="32"/>
      <c r="BL55" s="30"/>
      <c r="BM55" s="31"/>
      <c r="BN55" s="31"/>
      <c r="BO55" s="31"/>
      <c r="BP55" s="31"/>
      <c r="BQ55" s="32"/>
      <c r="BR55" s="30"/>
      <c r="BS55" s="31"/>
      <c r="BT55" s="31"/>
      <c r="BU55" s="31"/>
      <c r="BV55" s="31"/>
      <c r="BW55" s="32"/>
      <c r="BX55" s="30"/>
      <c r="BY55" s="31"/>
      <c r="BZ55" s="31"/>
      <c r="CA55" s="31"/>
      <c r="CB55" s="31"/>
      <c r="CC55" s="32"/>
      <c r="CD55" s="30"/>
      <c r="CE55" s="31"/>
      <c r="CF55" s="31"/>
      <c r="CG55" s="31"/>
      <c r="CH55" s="31"/>
      <c r="CI55" s="32"/>
      <c r="CJ55" s="30"/>
      <c r="CK55" s="31"/>
      <c r="CL55" s="31"/>
      <c r="CM55" s="31"/>
      <c r="CN55" s="31"/>
      <c r="CO55" s="32"/>
      <c r="CP55" s="30"/>
      <c r="CQ55" s="31"/>
      <c r="CR55" s="31"/>
      <c r="CS55" s="31"/>
      <c r="CT55" s="31"/>
      <c r="CU55" s="32"/>
      <c r="CV55" s="30"/>
      <c r="CW55" s="31"/>
      <c r="CX55" s="31"/>
      <c r="CY55" s="31"/>
      <c r="CZ55" s="31"/>
      <c r="DA55" s="32"/>
      <c r="DB55" s="30"/>
      <c r="DC55" s="31"/>
      <c r="DD55" s="31"/>
      <c r="DE55" s="31"/>
      <c r="DF55" s="31"/>
      <c r="DG55" s="32"/>
      <c r="DH55" s="30"/>
      <c r="DI55" s="31"/>
      <c r="DJ55" s="31"/>
      <c r="DK55" s="31"/>
      <c r="DL55" s="31"/>
      <c r="DM55" s="32"/>
      <c r="DN55" s="30"/>
      <c r="DO55" s="31"/>
      <c r="DP55" s="31"/>
      <c r="DQ55" s="31"/>
      <c r="DR55" s="31"/>
      <c r="DS55" s="32"/>
      <c r="DT55" s="30"/>
      <c r="DU55" s="31"/>
      <c r="DV55" s="31"/>
      <c r="DW55" s="31"/>
      <c r="DX55" s="31"/>
      <c r="DY55" s="32"/>
      <c r="DZ55" s="30"/>
      <c r="EA55" s="31"/>
      <c r="EB55" s="31"/>
      <c r="EC55" s="31"/>
      <c r="ED55" s="31"/>
      <c r="EE55" s="32"/>
      <c r="EF55" s="30"/>
      <c r="EG55" s="31"/>
      <c r="EH55" s="31"/>
      <c r="EI55" s="31"/>
      <c r="EJ55" s="31"/>
      <c r="EK55" s="32"/>
      <c r="EL55" s="30"/>
      <c r="EM55" s="31"/>
      <c r="EN55" s="31"/>
      <c r="EO55" s="31"/>
      <c r="EP55" s="31"/>
      <c r="EQ55" s="81"/>
    </row>
    <row r="56" spans="1:147" ht="19.5" customHeight="1">
      <c r="A56" s="1034"/>
      <c r="B56" s="1037"/>
      <c r="C56" s="34"/>
      <c r="D56" s="1029"/>
      <c r="E56" s="1030"/>
      <c r="F56" s="1030"/>
      <c r="G56" s="1030"/>
      <c r="H56" s="1030"/>
      <c r="I56" s="1031"/>
      <c r="J56" s="1029"/>
      <c r="K56" s="1030"/>
      <c r="L56" s="1030"/>
      <c r="M56" s="1030"/>
      <c r="N56" s="1030"/>
      <c r="O56" s="1031"/>
      <c r="P56" s="1029"/>
      <c r="Q56" s="1030"/>
      <c r="R56" s="1030"/>
      <c r="S56" s="1030"/>
      <c r="T56" s="1030"/>
      <c r="U56" s="1031"/>
      <c r="V56" s="1029"/>
      <c r="W56" s="1030"/>
      <c r="X56" s="1030"/>
      <c r="Y56" s="1030"/>
      <c r="Z56" s="1030"/>
      <c r="AA56" s="1031"/>
      <c r="AB56" s="1029"/>
      <c r="AC56" s="1030"/>
      <c r="AD56" s="1030"/>
      <c r="AE56" s="1030"/>
      <c r="AF56" s="1030"/>
      <c r="AG56" s="1031"/>
      <c r="AH56" s="1029"/>
      <c r="AI56" s="1030"/>
      <c r="AJ56" s="1030"/>
      <c r="AK56" s="1030"/>
      <c r="AL56" s="1030"/>
      <c r="AM56" s="1031"/>
      <c r="AN56" s="1029"/>
      <c r="AO56" s="1030"/>
      <c r="AP56" s="1030"/>
      <c r="AQ56" s="1030"/>
      <c r="AR56" s="1030"/>
      <c r="AS56" s="1031"/>
      <c r="AT56" s="1029"/>
      <c r="AU56" s="1030"/>
      <c r="AV56" s="1030"/>
      <c r="AW56" s="1030"/>
      <c r="AX56" s="1030"/>
      <c r="AY56" s="1031"/>
      <c r="AZ56" s="1029"/>
      <c r="BA56" s="1030"/>
      <c r="BB56" s="1030"/>
      <c r="BC56" s="1030"/>
      <c r="BD56" s="1030"/>
      <c r="BE56" s="1031"/>
      <c r="BF56" s="1029"/>
      <c r="BG56" s="1030"/>
      <c r="BH56" s="1030"/>
      <c r="BI56" s="1030"/>
      <c r="BJ56" s="1030"/>
      <c r="BK56" s="1031"/>
      <c r="BL56" s="1029"/>
      <c r="BM56" s="1030"/>
      <c r="BN56" s="1030"/>
      <c r="BO56" s="1030"/>
      <c r="BP56" s="1030"/>
      <c r="BQ56" s="1031"/>
      <c r="BR56" s="1029"/>
      <c r="BS56" s="1030"/>
      <c r="BT56" s="1030"/>
      <c r="BU56" s="1030"/>
      <c r="BV56" s="1030"/>
      <c r="BW56" s="1031"/>
      <c r="BX56" s="1029"/>
      <c r="BY56" s="1030"/>
      <c r="BZ56" s="1030"/>
      <c r="CA56" s="1030"/>
      <c r="CB56" s="1030"/>
      <c r="CC56" s="1031"/>
      <c r="CD56" s="1029"/>
      <c r="CE56" s="1030"/>
      <c r="CF56" s="1030"/>
      <c r="CG56" s="1030"/>
      <c r="CH56" s="1030"/>
      <c r="CI56" s="1031"/>
      <c r="CJ56" s="1029"/>
      <c r="CK56" s="1030"/>
      <c r="CL56" s="1030"/>
      <c r="CM56" s="1030"/>
      <c r="CN56" s="1030"/>
      <c r="CO56" s="1031"/>
      <c r="CP56" s="1029"/>
      <c r="CQ56" s="1030"/>
      <c r="CR56" s="1030"/>
      <c r="CS56" s="1030"/>
      <c r="CT56" s="1030"/>
      <c r="CU56" s="1031"/>
      <c r="CV56" s="1029"/>
      <c r="CW56" s="1030"/>
      <c r="CX56" s="1030"/>
      <c r="CY56" s="1030"/>
      <c r="CZ56" s="1030"/>
      <c r="DA56" s="1031"/>
      <c r="DB56" s="1029"/>
      <c r="DC56" s="1030"/>
      <c r="DD56" s="1030"/>
      <c r="DE56" s="1030"/>
      <c r="DF56" s="1030"/>
      <c r="DG56" s="1031"/>
      <c r="DH56" s="1029"/>
      <c r="DI56" s="1030"/>
      <c r="DJ56" s="1030"/>
      <c r="DK56" s="1030"/>
      <c r="DL56" s="1030"/>
      <c r="DM56" s="1031"/>
      <c r="DN56" s="1029"/>
      <c r="DO56" s="1030"/>
      <c r="DP56" s="1030"/>
      <c r="DQ56" s="1030"/>
      <c r="DR56" s="1030"/>
      <c r="DS56" s="1031"/>
      <c r="DT56" s="1029"/>
      <c r="DU56" s="1030"/>
      <c r="DV56" s="1030"/>
      <c r="DW56" s="1030"/>
      <c r="DX56" s="1030"/>
      <c r="DY56" s="1031"/>
      <c r="DZ56" s="1029"/>
      <c r="EA56" s="1030"/>
      <c r="EB56" s="1030"/>
      <c r="EC56" s="1030"/>
      <c r="ED56" s="1030"/>
      <c r="EE56" s="1031"/>
      <c r="EF56" s="1029"/>
      <c r="EG56" s="1030"/>
      <c r="EH56" s="1030"/>
      <c r="EI56" s="1030"/>
      <c r="EJ56" s="1030"/>
      <c r="EK56" s="1031"/>
      <c r="EL56" s="1029"/>
      <c r="EM56" s="1030"/>
      <c r="EN56" s="1030"/>
      <c r="EO56" s="1030"/>
      <c r="EP56" s="1030"/>
      <c r="EQ56" s="1038"/>
    </row>
    <row r="57" spans="1:147" ht="19.5" customHeight="1">
      <c r="A57" s="1032"/>
      <c r="B57" s="1035"/>
      <c r="C57" s="93"/>
      <c r="D57" s="1025"/>
      <c r="E57" s="1026"/>
      <c r="F57" s="1026"/>
      <c r="G57" s="1026"/>
      <c r="H57" s="1026"/>
      <c r="I57" s="1028"/>
      <c r="J57" s="1025"/>
      <c r="K57" s="1026"/>
      <c r="L57" s="1026"/>
      <c r="M57" s="1026"/>
      <c r="N57" s="1026"/>
      <c r="O57" s="1028"/>
      <c r="P57" s="1025"/>
      <c r="Q57" s="1026"/>
      <c r="R57" s="1026"/>
      <c r="S57" s="1026"/>
      <c r="T57" s="1026"/>
      <c r="U57" s="1028"/>
      <c r="V57" s="1025"/>
      <c r="W57" s="1026"/>
      <c r="X57" s="1026"/>
      <c r="Y57" s="1026"/>
      <c r="Z57" s="1026"/>
      <c r="AA57" s="1028"/>
      <c r="AB57" s="1025"/>
      <c r="AC57" s="1026"/>
      <c r="AD57" s="1026"/>
      <c r="AE57" s="1026"/>
      <c r="AF57" s="1026"/>
      <c r="AG57" s="1028"/>
      <c r="AH57" s="1025"/>
      <c r="AI57" s="1026"/>
      <c r="AJ57" s="1026"/>
      <c r="AK57" s="1026"/>
      <c r="AL57" s="1026"/>
      <c r="AM57" s="1028"/>
      <c r="AN57" s="1025"/>
      <c r="AO57" s="1026"/>
      <c r="AP57" s="1026"/>
      <c r="AQ57" s="1026"/>
      <c r="AR57" s="1026"/>
      <c r="AS57" s="1028"/>
      <c r="AT57" s="1025"/>
      <c r="AU57" s="1026"/>
      <c r="AV57" s="1026"/>
      <c r="AW57" s="1026"/>
      <c r="AX57" s="1026"/>
      <c r="AY57" s="1028"/>
      <c r="AZ57" s="1025"/>
      <c r="BA57" s="1026"/>
      <c r="BB57" s="1026"/>
      <c r="BC57" s="1026"/>
      <c r="BD57" s="1026"/>
      <c r="BE57" s="1028"/>
      <c r="BF57" s="1025"/>
      <c r="BG57" s="1026"/>
      <c r="BH57" s="1026"/>
      <c r="BI57" s="1026"/>
      <c r="BJ57" s="1026"/>
      <c r="BK57" s="1028"/>
      <c r="BL57" s="1025"/>
      <c r="BM57" s="1026"/>
      <c r="BN57" s="1026"/>
      <c r="BO57" s="1026"/>
      <c r="BP57" s="1026"/>
      <c r="BQ57" s="1028"/>
      <c r="BR57" s="1025"/>
      <c r="BS57" s="1026"/>
      <c r="BT57" s="1026"/>
      <c r="BU57" s="1026"/>
      <c r="BV57" s="1026"/>
      <c r="BW57" s="1028"/>
      <c r="BX57" s="1025"/>
      <c r="BY57" s="1026"/>
      <c r="BZ57" s="1026"/>
      <c r="CA57" s="1026"/>
      <c r="CB57" s="1026"/>
      <c r="CC57" s="1028"/>
      <c r="CD57" s="1025"/>
      <c r="CE57" s="1026"/>
      <c r="CF57" s="1026"/>
      <c r="CG57" s="1026"/>
      <c r="CH57" s="1026"/>
      <c r="CI57" s="1028"/>
      <c r="CJ57" s="1025"/>
      <c r="CK57" s="1026"/>
      <c r="CL57" s="1026"/>
      <c r="CM57" s="1026"/>
      <c r="CN57" s="1026"/>
      <c r="CO57" s="1028"/>
      <c r="CP57" s="1025"/>
      <c r="CQ57" s="1026"/>
      <c r="CR57" s="1026"/>
      <c r="CS57" s="1026"/>
      <c r="CT57" s="1026"/>
      <c r="CU57" s="1028"/>
      <c r="CV57" s="1025"/>
      <c r="CW57" s="1026"/>
      <c r="CX57" s="1026"/>
      <c r="CY57" s="1026"/>
      <c r="CZ57" s="1026"/>
      <c r="DA57" s="1028"/>
      <c r="DB57" s="1025"/>
      <c r="DC57" s="1026"/>
      <c r="DD57" s="1026"/>
      <c r="DE57" s="1026"/>
      <c r="DF57" s="1026"/>
      <c r="DG57" s="1028"/>
      <c r="DH57" s="1025"/>
      <c r="DI57" s="1026"/>
      <c r="DJ57" s="1026"/>
      <c r="DK57" s="1026"/>
      <c r="DL57" s="1026"/>
      <c r="DM57" s="1028"/>
      <c r="DN57" s="1025"/>
      <c r="DO57" s="1026"/>
      <c r="DP57" s="1026"/>
      <c r="DQ57" s="1026"/>
      <c r="DR57" s="1026"/>
      <c r="DS57" s="1028"/>
      <c r="DT57" s="1025"/>
      <c r="DU57" s="1026"/>
      <c r="DV57" s="1026"/>
      <c r="DW57" s="1026"/>
      <c r="DX57" s="1026"/>
      <c r="DY57" s="1028"/>
      <c r="DZ57" s="1025"/>
      <c r="EA57" s="1026"/>
      <c r="EB57" s="1026"/>
      <c r="EC57" s="1026"/>
      <c r="ED57" s="1026"/>
      <c r="EE57" s="1028"/>
      <c r="EF57" s="1025"/>
      <c r="EG57" s="1026"/>
      <c r="EH57" s="1026"/>
      <c r="EI57" s="1026"/>
      <c r="EJ57" s="1026"/>
      <c r="EK57" s="1028"/>
      <c r="EL57" s="1025"/>
      <c r="EM57" s="1026"/>
      <c r="EN57" s="1026"/>
      <c r="EO57" s="1026"/>
      <c r="EP57" s="1026"/>
      <c r="EQ57" s="1027"/>
    </row>
    <row r="58" spans="1:147" ht="12.75" customHeight="1">
      <c r="A58" s="1033"/>
      <c r="B58" s="1036"/>
      <c r="C58" s="26"/>
      <c r="D58" s="30"/>
      <c r="E58" s="31"/>
      <c r="F58" s="31"/>
      <c r="G58" s="31"/>
      <c r="H58" s="31"/>
      <c r="I58" s="32"/>
      <c r="J58" s="30"/>
      <c r="K58" s="31"/>
      <c r="L58" s="31"/>
      <c r="M58" s="31"/>
      <c r="N58" s="31"/>
      <c r="O58" s="32"/>
      <c r="P58" s="30"/>
      <c r="Q58" s="31"/>
      <c r="R58" s="31"/>
      <c r="S58" s="31"/>
      <c r="T58" s="31"/>
      <c r="U58" s="32"/>
      <c r="V58" s="30"/>
      <c r="W58" s="31"/>
      <c r="X58" s="31"/>
      <c r="Y58" s="31"/>
      <c r="Z58" s="31"/>
      <c r="AA58" s="32"/>
      <c r="AB58" s="30"/>
      <c r="AC58" s="31"/>
      <c r="AD58" s="31"/>
      <c r="AE58" s="31"/>
      <c r="AF58" s="31"/>
      <c r="AG58" s="32"/>
      <c r="AH58" s="30"/>
      <c r="AI58" s="31"/>
      <c r="AJ58" s="31"/>
      <c r="AK58" s="31"/>
      <c r="AL58" s="31"/>
      <c r="AM58" s="32"/>
      <c r="AN58" s="30"/>
      <c r="AO58" s="31"/>
      <c r="AP58" s="31"/>
      <c r="AQ58" s="31"/>
      <c r="AR58" s="31"/>
      <c r="AS58" s="32"/>
      <c r="AT58" s="30"/>
      <c r="AU58" s="31"/>
      <c r="AV58" s="31"/>
      <c r="AW58" s="31"/>
      <c r="AX58" s="31"/>
      <c r="AY58" s="32"/>
      <c r="AZ58" s="30"/>
      <c r="BA58" s="31"/>
      <c r="BB58" s="31"/>
      <c r="BC58" s="31"/>
      <c r="BD58" s="31"/>
      <c r="BE58" s="32"/>
      <c r="BF58" s="30"/>
      <c r="BG58" s="31"/>
      <c r="BH58" s="31"/>
      <c r="BI58" s="31"/>
      <c r="BJ58" s="31"/>
      <c r="BK58" s="32"/>
      <c r="BL58" s="30"/>
      <c r="BM58" s="31"/>
      <c r="BN58" s="31"/>
      <c r="BO58" s="31"/>
      <c r="BP58" s="31"/>
      <c r="BQ58" s="32"/>
      <c r="BR58" s="30"/>
      <c r="BS58" s="31"/>
      <c r="BT58" s="31"/>
      <c r="BU58" s="31"/>
      <c r="BV58" s="31"/>
      <c r="BW58" s="32"/>
      <c r="BX58" s="30"/>
      <c r="BY58" s="31"/>
      <c r="BZ58" s="31"/>
      <c r="CA58" s="31"/>
      <c r="CB58" s="31"/>
      <c r="CC58" s="32"/>
      <c r="CD58" s="30"/>
      <c r="CE58" s="31"/>
      <c r="CF58" s="31"/>
      <c r="CG58" s="31"/>
      <c r="CH58" s="31"/>
      <c r="CI58" s="32"/>
      <c r="CJ58" s="30"/>
      <c r="CK58" s="31"/>
      <c r="CL58" s="31"/>
      <c r="CM58" s="31"/>
      <c r="CN58" s="31"/>
      <c r="CO58" s="32"/>
      <c r="CP58" s="30"/>
      <c r="CQ58" s="31"/>
      <c r="CR58" s="31"/>
      <c r="CS58" s="31"/>
      <c r="CT58" s="31"/>
      <c r="CU58" s="32"/>
      <c r="CV58" s="30"/>
      <c r="CW58" s="31"/>
      <c r="CX58" s="31"/>
      <c r="CY58" s="31"/>
      <c r="CZ58" s="31"/>
      <c r="DA58" s="32"/>
      <c r="DB58" s="30"/>
      <c r="DC58" s="31"/>
      <c r="DD58" s="31"/>
      <c r="DE58" s="31"/>
      <c r="DF58" s="31"/>
      <c r="DG58" s="32"/>
      <c r="DH58" s="30"/>
      <c r="DI58" s="31"/>
      <c r="DJ58" s="31"/>
      <c r="DK58" s="31"/>
      <c r="DL58" s="31"/>
      <c r="DM58" s="32"/>
      <c r="DN58" s="30"/>
      <c r="DO58" s="31"/>
      <c r="DP58" s="31"/>
      <c r="DQ58" s="31"/>
      <c r="DR58" s="31"/>
      <c r="DS58" s="32"/>
      <c r="DT58" s="30"/>
      <c r="DU58" s="31"/>
      <c r="DV58" s="31"/>
      <c r="DW58" s="31"/>
      <c r="DX58" s="31"/>
      <c r="DY58" s="32"/>
      <c r="DZ58" s="30"/>
      <c r="EA58" s="31"/>
      <c r="EB58" s="31"/>
      <c r="EC58" s="31"/>
      <c r="ED58" s="31"/>
      <c r="EE58" s="32"/>
      <c r="EF58" s="30"/>
      <c r="EG58" s="31"/>
      <c r="EH58" s="31"/>
      <c r="EI58" s="31"/>
      <c r="EJ58" s="31"/>
      <c r="EK58" s="32"/>
      <c r="EL58" s="30"/>
      <c r="EM58" s="31"/>
      <c r="EN58" s="31"/>
      <c r="EO58" s="31"/>
      <c r="EP58" s="31"/>
      <c r="EQ58" s="81"/>
    </row>
    <row r="59" spans="1:147" ht="19.5" customHeight="1">
      <c r="A59" s="1034"/>
      <c r="B59" s="1037"/>
      <c r="C59" s="34"/>
      <c r="D59" s="1029"/>
      <c r="E59" s="1030"/>
      <c r="F59" s="1030"/>
      <c r="G59" s="1030"/>
      <c r="H59" s="1030"/>
      <c r="I59" s="1031"/>
      <c r="J59" s="1029"/>
      <c r="K59" s="1030"/>
      <c r="L59" s="1030"/>
      <c r="M59" s="1030"/>
      <c r="N59" s="1030"/>
      <c r="O59" s="1031"/>
      <c r="P59" s="1029"/>
      <c r="Q59" s="1030"/>
      <c r="R59" s="1030"/>
      <c r="S59" s="1030"/>
      <c r="T59" s="1030"/>
      <c r="U59" s="1031"/>
      <c r="V59" s="1029"/>
      <c r="W59" s="1030"/>
      <c r="X59" s="1030"/>
      <c r="Y59" s="1030"/>
      <c r="Z59" s="1030"/>
      <c r="AA59" s="1031"/>
      <c r="AB59" s="1029"/>
      <c r="AC59" s="1030"/>
      <c r="AD59" s="1030"/>
      <c r="AE59" s="1030"/>
      <c r="AF59" s="1030"/>
      <c r="AG59" s="1031"/>
      <c r="AH59" s="1029"/>
      <c r="AI59" s="1030"/>
      <c r="AJ59" s="1030"/>
      <c r="AK59" s="1030"/>
      <c r="AL59" s="1030"/>
      <c r="AM59" s="1031"/>
      <c r="AN59" s="1029"/>
      <c r="AO59" s="1030"/>
      <c r="AP59" s="1030"/>
      <c r="AQ59" s="1030"/>
      <c r="AR59" s="1030"/>
      <c r="AS59" s="1031"/>
      <c r="AT59" s="1029"/>
      <c r="AU59" s="1030"/>
      <c r="AV59" s="1030"/>
      <c r="AW59" s="1030"/>
      <c r="AX59" s="1030"/>
      <c r="AY59" s="1031"/>
      <c r="AZ59" s="1029"/>
      <c r="BA59" s="1030"/>
      <c r="BB59" s="1030"/>
      <c r="BC59" s="1030"/>
      <c r="BD59" s="1030"/>
      <c r="BE59" s="1031"/>
      <c r="BF59" s="1029"/>
      <c r="BG59" s="1030"/>
      <c r="BH59" s="1030"/>
      <c r="BI59" s="1030"/>
      <c r="BJ59" s="1030"/>
      <c r="BK59" s="1031"/>
      <c r="BL59" s="1029"/>
      <c r="BM59" s="1030"/>
      <c r="BN59" s="1030"/>
      <c r="BO59" s="1030"/>
      <c r="BP59" s="1030"/>
      <c r="BQ59" s="1031"/>
      <c r="BR59" s="1029"/>
      <c r="BS59" s="1030"/>
      <c r="BT59" s="1030"/>
      <c r="BU59" s="1030"/>
      <c r="BV59" s="1030"/>
      <c r="BW59" s="1031"/>
      <c r="BX59" s="1029"/>
      <c r="BY59" s="1030"/>
      <c r="BZ59" s="1030"/>
      <c r="CA59" s="1030"/>
      <c r="CB59" s="1030"/>
      <c r="CC59" s="1031"/>
      <c r="CD59" s="1029"/>
      <c r="CE59" s="1030"/>
      <c r="CF59" s="1030"/>
      <c r="CG59" s="1030"/>
      <c r="CH59" s="1030"/>
      <c r="CI59" s="1031"/>
      <c r="CJ59" s="1029"/>
      <c r="CK59" s="1030"/>
      <c r="CL59" s="1030"/>
      <c r="CM59" s="1030"/>
      <c r="CN59" s="1030"/>
      <c r="CO59" s="1031"/>
      <c r="CP59" s="1029"/>
      <c r="CQ59" s="1030"/>
      <c r="CR59" s="1030"/>
      <c r="CS59" s="1030"/>
      <c r="CT59" s="1030"/>
      <c r="CU59" s="1031"/>
      <c r="CV59" s="1029"/>
      <c r="CW59" s="1030"/>
      <c r="CX59" s="1030"/>
      <c r="CY59" s="1030"/>
      <c r="CZ59" s="1030"/>
      <c r="DA59" s="1031"/>
      <c r="DB59" s="1029"/>
      <c r="DC59" s="1030"/>
      <c r="DD59" s="1030"/>
      <c r="DE59" s="1030"/>
      <c r="DF59" s="1030"/>
      <c r="DG59" s="1031"/>
      <c r="DH59" s="1029"/>
      <c r="DI59" s="1030"/>
      <c r="DJ59" s="1030"/>
      <c r="DK59" s="1030"/>
      <c r="DL59" s="1030"/>
      <c r="DM59" s="1031"/>
      <c r="DN59" s="1029"/>
      <c r="DO59" s="1030"/>
      <c r="DP59" s="1030"/>
      <c r="DQ59" s="1030"/>
      <c r="DR59" s="1030"/>
      <c r="DS59" s="1031"/>
      <c r="DT59" s="1029"/>
      <c r="DU59" s="1030"/>
      <c r="DV59" s="1030"/>
      <c r="DW59" s="1030"/>
      <c r="DX59" s="1030"/>
      <c r="DY59" s="1031"/>
      <c r="DZ59" s="1029"/>
      <c r="EA59" s="1030"/>
      <c r="EB59" s="1030"/>
      <c r="EC59" s="1030"/>
      <c r="ED59" s="1030"/>
      <c r="EE59" s="1031"/>
      <c r="EF59" s="1029"/>
      <c r="EG59" s="1030"/>
      <c r="EH59" s="1030"/>
      <c r="EI59" s="1030"/>
      <c r="EJ59" s="1030"/>
      <c r="EK59" s="1031"/>
      <c r="EL59" s="1029"/>
      <c r="EM59" s="1030"/>
      <c r="EN59" s="1030"/>
      <c r="EO59" s="1030"/>
      <c r="EP59" s="1030"/>
      <c r="EQ59" s="1038"/>
    </row>
    <row r="60" spans="1:147" ht="19.5" customHeight="1">
      <c r="A60" s="1032"/>
      <c r="B60" s="1035"/>
      <c r="C60" s="93"/>
      <c r="D60" s="1025"/>
      <c r="E60" s="1026"/>
      <c r="F60" s="1026"/>
      <c r="G60" s="1026"/>
      <c r="H60" s="1026"/>
      <c r="I60" s="1028"/>
      <c r="J60" s="1025"/>
      <c r="K60" s="1026"/>
      <c r="L60" s="1026"/>
      <c r="M60" s="1026"/>
      <c r="N60" s="1026"/>
      <c r="O60" s="1028"/>
      <c r="P60" s="1025"/>
      <c r="Q60" s="1026"/>
      <c r="R60" s="1026"/>
      <c r="S60" s="1026"/>
      <c r="T60" s="1026"/>
      <c r="U60" s="1028"/>
      <c r="V60" s="1025"/>
      <c r="W60" s="1026"/>
      <c r="X60" s="1026"/>
      <c r="Y60" s="1026"/>
      <c r="Z60" s="1026"/>
      <c r="AA60" s="1028"/>
      <c r="AB60" s="1025"/>
      <c r="AC60" s="1026"/>
      <c r="AD60" s="1026"/>
      <c r="AE60" s="1026"/>
      <c r="AF60" s="1026"/>
      <c r="AG60" s="1028"/>
      <c r="AH60" s="1025"/>
      <c r="AI60" s="1026"/>
      <c r="AJ60" s="1026"/>
      <c r="AK60" s="1026"/>
      <c r="AL60" s="1026"/>
      <c r="AM60" s="1028"/>
      <c r="AN60" s="1025"/>
      <c r="AO60" s="1026"/>
      <c r="AP60" s="1026"/>
      <c r="AQ60" s="1026"/>
      <c r="AR60" s="1026"/>
      <c r="AS60" s="1028"/>
      <c r="AT60" s="1025"/>
      <c r="AU60" s="1026"/>
      <c r="AV60" s="1026"/>
      <c r="AW60" s="1026"/>
      <c r="AX60" s="1026"/>
      <c r="AY60" s="1028"/>
      <c r="AZ60" s="1025"/>
      <c r="BA60" s="1026"/>
      <c r="BB60" s="1026"/>
      <c r="BC60" s="1026"/>
      <c r="BD60" s="1026"/>
      <c r="BE60" s="1028"/>
      <c r="BF60" s="1025"/>
      <c r="BG60" s="1026"/>
      <c r="BH60" s="1026"/>
      <c r="BI60" s="1026"/>
      <c r="BJ60" s="1026"/>
      <c r="BK60" s="1028"/>
      <c r="BL60" s="1025"/>
      <c r="BM60" s="1026"/>
      <c r="BN60" s="1026"/>
      <c r="BO60" s="1026"/>
      <c r="BP60" s="1026"/>
      <c r="BQ60" s="1028"/>
      <c r="BR60" s="1025"/>
      <c r="BS60" s="1026"/>
      <c r="BT60" s="1026"/>
      <c r="BU60" s="1026"/>
      <c r="BV60" s="1026"/>
      <c r="BW60" s="1028"/>
      <c r="BX60" s="1025"/>
      <c r="BY60" s="1026"/>
      <c r="BZ60" s="1026"/>
      <c r="CA60" s="1026"/>
      <c r="CB60" s="1026"/>
      <c r="CC60" s="1028"/>
      <c r="CD60" s="1025"/>
      <c r="CE60" s="1026"/>
      <c r="CF60" s="1026"/>
      <c r="CG60" s="1026"/>
      <c r="CH60" s="1026"/>
      <c r="CI60" s="1028"/>
      <c r="CJ60" s="1025"/>
      <c r="CK60" s="1026"/>
      <c r="CL60" s="1026"/>
      <c r="CM60" s="1026"/>
      <c r="CN60" s="1026"/>
      <c r="CO60" s="1028"/>
      <c r="CP60" s="1025"/>
      <c r="CQ60" s="1026"/>
      <c r="CR60" s="1026"/>
      <c r="CS60" s="1026"/>
      <c r="CT60" s="1026"/>
      <c r="CU60" s="1028"/>
      <c r="CV60" s="1025"/>
      <c r="CW60" s="1026"/>
      <c r="CX60" s="1026"/>
      <c r="CY60" s="1026"/>
      <c r="CZ60" s="1026"/>
      <c r="DA60" s="1028"/>
      <c r="DB60" s="1025"/>
      <c r="DC60" s="1026"/>
      <c r="DD60" s="1026"/>
      <c r="DE60" s="1026"/>
      <c r="DF60" s="1026"/>
      <c r="DG60" s="1028"/>
      <c r="DH60" s="1025"/>
      <c r="DI60" s="1026"/>
      <c r="DJ60" s="1026"/>
      <c r="DK60" s="1026"/>
      <c r="DL60" s="1026"/>
      <c r="DM60" s="1028"/>
      <c r="DN60" s="1025"/>
      <c r="DO60" s="1026"/>
      <c r="DP60" s="1026"/>
      <c r="DQ60" s="1026"/>
      <c r="DR60" s="1026"/>
      <c r="DS60" s="1028"/>
      <c r="DT60" s="1025"/>
      <c r="DU60" s="1026"/>
      <c r="DV60" s="1026"/>
      <c r="DW60" s="1026"/>
      <c r="DX60" s="1026"/>
      <c r="DY60" s="1028"/>
      <c r="DZ60" s="1025"/>
      <c r="EA60" s="1026"/>
      <c r="EB60" s="1026"/>
      <c r="EC60" s="1026"/>
      <c r="ED60" s="1026"/>
      <c r="EE60" s="1028"/>
      <c r="EF60" s="1025"/>
      <c r="EG60" s="1026"/>
      <c r="EH60" s="1026"/>
      <c r="EI60" s="1026"/>
      <c r="EJ60" s="1026"/>
      <c r="EK60" s="1028"/>
      <c r="EL60" s="1025"/>
      <c r="EM60" s="1026"/>
      <c r="EN60" s="1026"/>
      <c r="EO60" s="1026"/>
      <c r="EP60" s="1026"/>
      <c r="EQ60" s="1027"/>
    </row>
    <row r="61" spans="1:147" ht="12.75" customHeight="1">
      <c r="A61" s="1033"/>
      <c r="B61" s="1036"/>
      <c r="C61" s="26"/>
      <c r="D61" s="30"/>
      <c r="E61" s="31"/>
      <c r="F61" s="31"/>
      <c r="G61" s="31"/>
      <c r="H61" s="31"/>
      <c r="I61" s="32"/>
      <c r="J61" s="30"/>
      <c r="K61" s="31"/>
      <c r="L61" s="31"/>
      <c r="M61" s="31"/>
      <c r="N61" s="31"/>
      <c r="O61" s="32"/>
      <c r="P61" s="30"/>
      <c r="Q61" s="31"/>
      <c r="R61" s="31"/>
      <c r="S61" s="31"/>
      <c r="T61" s="31"/>
      <c r="U61" s="32"/>
      <c r="V61" s="30"/>
      <c r="W61" s="31"/>
      <c r="X61" s="31"/>
      <c r="Y61" s="31"/>
      <c r="Z61" s="31"/>
      <c r="AA61" s="32"/>
      <c r="AB61" s="30"/>
      <c r="AC61" s="31"/>
      <c r="AD61" s="31"/>
      <c r="AE61" s="31"/>
      <c r="AF61" s="31"/>
      <c r="AG61" s="32"/>
      <c r="AH61" s="30"/>
      <c r="AI61" s="31"/>
      <c r="AJ61" s="31"/>
      <c r="AK61" s="31"/>
      <c r="AL61" s="31"/>
      <c r="AM61" s="32"/>
      <c r="AN61" s="30"/>
      <c r="AO61" s="31"/>
      <c r="AP61" s="31"/>
      <c r="AQ61" s="31"/>
      <c r="AR61" s="31"/>
      <c r="AS61" s="32"/>
      <c r="AT61" s="30"/>
      <c r="AU61" s="31"/>
      <c r="AV61" s="31"/>
      <c r="AW61" s="31"/>
      <c r="AX61" s="31"/>
      <c r="AY61" s="32"/>
      <c r="AZ61" s="30"/>
      <c r="BA61" s="31"/>
      <c r="BB61" s="31"/>
      <c r="BC61" s="31"/>
      <c r="BD61" s="31"/>
      <c r="BE61" s="32"/>
      <c r="BF61" s="30"/>
      <c r="BG61" s="31"/>
      <c r="BH61" s="31"/>
      <c r="BI61" s="31"/>
      <c r="BJ61" s="31"/>
      <c r="BK61" s="32"/>
      <c r="BL61" s="30"/>
      <c r="BM61" s="31"/>
      <c r="BN61" s="31"/>
      <c r="BO61" s="31"/>
      <c r="BP61" s="31"/>
      <c r="BQ61" s="32"/>
      <c r="BR61" s="30"/>
      <c r="BS61" s="31"/>
      <c r="BT61" s="31"/>
      <c r="BU61" s="31"/>
      <c r="BV61" s="31"/>
      <c r="BW61" s="32"/>
      <c r="BX61" s="30"/>
      <c r="BY61" s="31"/>
      <c r="BZ61" s="31"/>
      <c r="CA61" s="31"/>
      <c r="CB61" s="31"/>
      <c r="CC61" s="32"/>
      <c r="CD61" s="30"/>
      <c r="CE61" s="31"/>
      <c r="CF61" s="31"/>
      <c r="CG61" s="31"/>
      <c r="CH61" s="31"/>
      <c r="CI61" s="32"/>
      <c r="CJ61" s="30"/>
      <c r="CK61" s="31"/>
      <c r="CL61" s="31"/>
      <c r="CM61" s="31"/>
      <c r="CN61" s="31"/>
      <c r="CO61" s="32"/>
      <c r="CP61" s="30"/>
      <c r="CQ61" s="31"/>
      <c r="CR61" s="31"/>
      <c r="CS61" s="31"/>
      <c r="CT61" s="31"/>
      <c r="CU61" s="32"/>
      <c r="CV61" s="30"/>
      <c r="CW61" s="31"/>
      <c r="CX61" s="31"/>
      <c r="CY61" s="31"/>
      <c r="CZ61" s="31"/>
      <c r="DA61" s="32"/>
      <c r="DB61" s="30"/>
      <c r="DC61" s="31"/>
      <c r="DD61" s="31"/>
      <c r="DE61" s="31"/>
      <c r="DF61" s="31"/>
      <c r="DG61" s="32"/>
      <c r="DH61" s="30"/>
      <c r="DI61" s="31"/>
      <c r="DJ61" s="31"/>
      <c r="DK61" s="31"/>
      <c r="DL61" s="31"/>
      <c r="DM61" s="32"/>
      <c r="DN61" s="30"/>
      <c r="DO61" s="31"/>
      <c r="DP61" s="31"/>
      <c r="DQ61" s="31"/>
      <c r="DR61" s="31"/>
      <c r="DS61" s="32"/>
      <c r="DT61" s="30"/>
      <c r="DU61" s="31"/>
      <c r="DV61" s="31"/>
      <c r="DW61" s="31"/>
      <c r="DX61" s="31"/>
      <c r="DY61" s="32"/>
      <c r="DZ61" s="30"/>
      <c r="EA61" s="31"/>
      <c r="EB61" s="31"/>
      <c r="EC61" s="31"/>
      <c r="ED61" s="31"/>
      <c r="EE61" s="32"/>
      <c r="EF61" s="30"/>
      <c r="EG61" s="31"/>
      <c r="EH61" s="31"/>
      <c r="EI61" s="31"/>
      <c r="EJ61" s="31"/>
      <c r="EK61" s="32"/>
      <c r="EL61" s="30"/>
      <c r="EM61" s="31"/>
      <c r="EN61" s="31"/>
      <c r="EO61" s="31"/>
      <c r="EP61" s="31"/>
      <c r="EQ61" s="81"/>
    </row>
    <row r="62" spans="1:147" ht="19.5" customHeight="1">
      <c r="A62" s="1034"/>
      <c r="B62" s="1037"/>
      <c r="C62" s="34"/>
      <c r="D62" s="1029"/>
      <c r="E62" s="1030"/>
      <c r="F62" s="1030"/>
      <c r="G62" s="1030"/>
      <c r="H62" s="1030"/>
      <c r="I62" s="1031"/>
      <c r="J62" s="1029"/>
      <c r="K62" s="1030"/>
      <c r="L62" s="1030"/>
      <c r="M62" s="1030"/>
      <c r="N62" s="1030"/>
      <c r="O62" s="1031"/>
      <c r="P62" s="1029"/>
      <c r="Q62" s="1030"/>
      <c r="R62" s="1030"/>
      <c r="S62" s="1030"/>
      <c r="T62" s="1030"/>
      <c r="U62" s="1031"/>
      <c r="V62" s="1029"/>
      <c r="W62" s="1030"/>
      <c r="X62" s="1030"/>
      <c r="Y62" s="1030"/>
      <c r="Z62" s="1030"/>
      <c r="AA62" s="1031"/>
      <c r="AB62" s="1029"/>
      <c r="AC62" s="1030"/>
      <c r="AD62" s="1030"/>
      <c r="AE62" s="1030"/>
      <c r="AF62" s="1030"/>
      <c r="AG62" s="1031"/>
      <c r="AH62" s="1029"/>
      <c r="AI62" s="1030"/>
      <c r="AJ62" s="1030"/>
      <c r="AK62" s="1030"/>
      <c r="AL62" s="1030"/>
      <c r="AM62" s="1031"/>
      <c r="AN62" s="1029"/>
      <c r="AO62" s="1030"/>
      <c r="AP62" s="1030"/>
      <c r="AQ62" s="1030"/>
      <c r="AR62" s="1030"/>
      <c r="AS62" s="1031"/>
      <c r="AT62" s="1029"/>
      <c r="AU62" s="1030"/>
      <c r="AV62" s="1030"/>
      <c r="AW62" s="1030"/>
      <c r="AX62" s="1030"/>
      <c r="AY62" s="1031"/>
      <c r="AZ62" s="1029"/>
      <c r="BA62" s="1030"/>
      <c r="BB62" s="1030"/>
      <c r="BC62" s="1030"/>
      <c r="BD62" s="1030"/>
      <c r="BE62" s="1031"/>
      <c r="BF62" s="1029"/>
      <c r="BG62" s="1030"/>
      <c r="BH62" s="1030"/>
      <c r="BI62" s="1030"/>
      <c r="BJ62" s="1030"/>
      <c r="BK62" s="1031"/>
      <c r="BL62" s="1029"/>
      <c r="BM62" s="1030"/>
      <c r="BN62" s="1030"/>
      <c r="BO62" s="1030"/>
      <c r="BP62" s="1030"/>
      <c r="BQ62" s="1031"/>
      <c r="BR62" s="1029"/>
      <c r="BS62" s="1030"/>
      <c r="BT62" s="1030"/>
      <c r="BU62" s="1030"/>
      <c r="BV62" s="1030"/>
      <c r="BW62" s="1031"/>
      <c r="BX62" s="1029"/>
      <c r="BY62" s="1030"/>
      <c r="BZ62" s="1030"/>
      <c r="CA62" s="1030"/>
      <c r="CB62" s="1030"/>
      <c r="CC62" s="1031"/>
      <c r="CD62" s="1029"/>
      <c r="CE62" s="1030"/>
      <c r="CF62" s="1030"/>
      <c r="CG62" s="1030"/>
      <c r="CH62" s="1030"/>
      <c r="CI62" s="1031"/>
      <c r="CJ62" s="1029"/>
      <c r="CK62" s="1030"/>
      <c r="CL62" s="1030"/>
      <c r="CM62" s="1030"/>
      <c r="CN62" s="1030"/>
      <c r="CO62" s="1031"/>
      <c r="CP62" s="1029"/>
      <c r="CQ62" s="1030"/>
      <c r="CR62" s="1030"/>
      <c r="CS62" s="1030"/>
      <c r="CT62" s="1030"/>
      <c r="CU62" s="1031"/>
      <c r="CV62" s="1029"/>
      <c r="CW62" s="1030"/>
      <c r="CX62" s="1030"/>
      <c r="CY62" s="1030"/>
      <c r="CZ62" s="1030"/>
      <c r="DA62" s="1031"/>
      <c r="DB62" s="1029"/>
      <c r="DC62" s="1030"/>
      <c r="DD62" s="1030"/>
      <c r="DE62" s="1030"/>
      <c r="DF62" s="1030"/>
      <c r="DG62" s="1031"/>
      <c r="DH62" s="1029"/>
      <c r="DI62" s="1030"/>
      <c r="DJ62" s="1030"/>
      <c r="DK62" s="1030"/>
      <c r="DL62" s="1030"/>
      <c r="DM62" s="1031"/>
      <c r="DN62" s="1029"/>
      <c r="DO62" s="1030"/>
      <c r="DP62" s="1030"/>
      <c r="DQ62" s="1030"/>
      <c r="DR62" s="1030"/>
      <c r="DS62" s="1031"/>
      <c r="DT62" s="1029"/>
      <c r="DU62" s="1030"/>
      <c r="DV62" s="1030"/>
      <c r="DW62" s="1030"/>
      <c r="DX62" s="1030"/>
      <c r="DY62" s="1031"/>
      <c r="DZ62" s="1029"/>
      <c r="EA62" s="1030"/>
      <c r="EB62" s="1030"/>
      <c r="EC62" s="1030"/>
      <c r="ED62" s="1030"/>
      <c r="EE62" s="1031"/>
      <c r="EF62" s="1029"/>
      <c r="EG62" s="1030"/>
      <c r="EH62" s="1030"/>
      <c r="EI62" s="1030"/>
      <c r="EJ62" s="1030"/>
      <c r="EK62" s="1031"/>
      <c r="EL62" s="1029"/>
      <c r="EM62" s="1030"/>
      <c r="EN62" s="1030"/>
      <c r="EO62" s="1030"/>
      <c r="EP62" s="1030"/>
      <c r="EQ62" s="1038"/>
    </row>
    <row r="63" spans="1:147" ht="19.5" customHeight="1">
      <c r="A63" s="1032"/>
      <c r="B63" s="1035"/>
      <c r="C63" s="93"/>
      <c r="D63" s="1025"/>
      <c r="E63" s="1026"/>
      <c r="F63" s="1026"/>
      <c r="G63" s="1026"/>
      <c r="H63" s="1026"/>
      <c r="I63" s="1028"/>
      <c r="J63" s="1025"/>
      <c r="K63" s="1026"/>
      <c r="L63" s="1026"/>
      <c r="M63" s="1026"/>
      <c r="N63" s="1026"/>
      <c r="O63" s="1028"/>
      <c r="P63" s="1025"/>
      <c r="Q63" s="1026"/>
      <c r="R63" s="1026"/>
      <c r="S63" s="1026"/>
      <c r="T63" s="1026"/>
      <c r="U63" s="1028"/>
      <c r="V63" s="1025"/>
      <c r="W63" s="1026"/>
      <c r="X63" s="1026"/>
      <c r="Y63" s="1026"/>
      <c r="Z63" s="1026"/>
      <c r="AA63" s="1028"/>
      <c r="AB63" s="1025"/>
      <c r="AC63" s="1026"/>
      <c r="AD63" s="1026"/>
      <c r="AE63" s="1026"/>
      <c r="AF63" s="1026"/>
      <c r="AG63" s="1028"/>
      <c r="AH63" s="1025"/>
      <c r="AI63" s="1026"/>
      <c r="AJ63" s="1026"/>
      <c r="AK63" s="1026"/>
      <c r="AL63" s="1026"/>
      <c r="AM63" s="1028"/>
      <c r="AN63" s="1025"/>
      <c r="AO63" s="1026"/>
      <c r="AP63" s="1026"/>
      <c r="AQ63" s="1026"/>
      <c r="AR63" s="1026"/>
      <c r="AS63" s="1028"/>
      <c r="AT63" s="1025"/>
      <c r="AU63" s="1026"/>
      <c r="AV63" s="1026"/>
      <c r="AW63" s="1026"/>
      <c r="AX63" s="1026"/>
      <c r="AY63" s="1028"/>
      <c r="AZ63" s="1025"/>
      <c r="BA63" s="1026"/>
      <c r="BB63" s="1026"/>
      <c r="BC63" s="1026"/>
      <c r="BD63" s="1026"/>
      <c r="BE63" s="1028"/>
      <c r="BF63" s="1025"/>
      <c r="BG63" s="1026"/>
      <c r="BH63" s="1026"/>
      <c r="BI63" s="1026"/>
      <c r="BJ63" s="1026"/>
      <c r="BK63" s="1028"/>
      <c r="BL63" s="1025"/>
      <c r="BM63" s="1026"/>
      <c r="BN63" s="1026"/>
      <c r="BO63" s="1026"/>
      <c r="BP63" s="1026"/>
      <c r="BQ63" s="1028"/>
      <c r="BR63" s="1025"/>
      <c r="BS63" s="1026"/>
      <c r="BT63" s="1026"/>
      <c r="BU63" s="1026"/>
      <c r="BV63" s="1026"/>
      <c r="BW63" s="1028"/>
      <c r="BX63" s="1025"/>
      <c r="BY63" s="1026"/>
      <c r="BZ63" s="1026"/>
      <c r="CA63" s="1026"/>
      <c r="CB63" s="1026"/>
      <c r="CC63" s="1028"/>
      <c r="CD63" s="1025"/>
      <c r="CE63" s="1026"/>
      <c r="CF63" s="1026"/>
      <c r="CG63" s="1026"/>
      <c r="CH63" s="1026"/>
      <c r="CI63" s="1028"/>
      <c r="CJ63" s="1025"/>
      <c r="CK63" s="1026"/>
      <c r="CL63" s="1026"/>
      <c r="CM63" s="1026"/>
      <c r="CN63" s="1026"/>
      <c r="CO63" s="1028"/>
      <c r="CP63" s="1025"/>
      <c r="CQ63" s="1026"/>
      <c r="CR63" s="1026"/>
      <c r="CS63" s="1026"/>
      <c r="CT63" s="1026"/>
      <c r="CU63" s="1028"/>
      <c r="CV63" s="1025"/>
      <c r="CW63" s="1026"/>
      <c r="CX63" s="1026"/>
      <c r="CY63" s="1026"/>
      <c r="CZ63" s="1026"/>
      <c r="DA63" s="1028"/>
      <c r="DB63" s="1025"/>
      <c r="DC63" s="1026"/>
      <c r="DD63" s="1026"/>
      <c r="DE63" s="1026"/>
      <c r="DF63" s="1026"/>
      <c r="DG63" s="1028"/>
      <c r="DH63" s="1025"/>
      <c r="DI63" s="1026"/>
      <c r="DJ63" s="1026"/>
      <c r="DK63" s="1026"/>
      <c r="DL63" s="1026"/>
      <c r="DM63" s="1028"/>
      <c r="DN63" s="1025"/>
      <c r="DO63" s="1026"/>
      <c r="DP63" s="1026"/>
      <c r="DQ63" s="1026"/>
      <c r="DR63" s="1026"/>
      <c r="DS63" s="1028"/>
      <c r="DT63" s="1025"/>
      <c r="DU63" s="1026"/>
      <c r="DV63" s="1026"/>
      <c r="DW63" s="1026"/>
      <c r="DX63" s="1026"/>
      <c r="DY63" s="1028"/>
      <c r="DZ63" s="1025"/>
      <c r="EA63" s="1026"/>
      <c r="EB63" s="1026"/>
      <c r="EC63" s="1026"/>
      <c r="ED63" s="1026"/>
      <c r="EE63" s="1028"/>
      <c r="EF63" s="1025"/>
      <c r="EG63" s="1026"/>
      <c r="EH63" s="1026"/>
      <c r="EI63" s="1026"/>
      <c r="EJ63" s="1026"/>
      <c r="EK63" s="1028"/>
      <c r="EL63" s="1025"/>
      <c r="EM63" s="1026"/>
      <c r="EN63" s="1026"/>
      <c r="EO63" s="1026"/>
      <c r="EP63" s="1026"/>
      <c r="EQ63" s="1027"/>
    </row>
    <row r="64" spans="1:147" ht="12.75" customHeight="1">
      <c r="A64" s="1033"/>
      <c r="B64" s="1036"/>
      <c r="C64" s="26"/>
      <c r="D64" s="30"/>
      <c r="E64" s="31"/>
      <c r="F64" s="31"/>
      <c r="G64" s="31"/>
      <c r="H64" s="31"/>
      <c r="I64" s="32"/>
      <c r="J64" s="30"/>
      <c r="K64" s="31"/>
      <c r="L64" s="31"/>
      <c r="M64" s="31"/>
      <c r="N64" s="31"/>
      <c r="O64" s="32"/>
      <c r="P64" s="30"/>
      <c r="Q64" s="31"/>
      <c r="R64" s="31"/>
      <c r="S64" s="31"/>
      <c r="T64" s="31"/>
      <c r="U64" s="32"/>
      <c r="V64" s="30"/>
      <c r="W64" s="31"/>
      <c r="X64" s="31"/>
      <c r="Y64" s="31"/>
      <c r="Z64" s="31"/>
      <c r="AA64" s="32"/>
      <c r="AB64" s="30"/>
      <c r="AC64" s="31"/>
      <c r="AD64" s="31"/>
      <c r="AE64" s="31"/>
      <c r="AF64" s="31"/>
      <c r="AG64" s="32"/>
      <c r="AH64" s="30"/>
      <c r="AI64" s="31"/>
      <c r="AJ64" s="31"/>
      <c r="AK64" s="31"/>
      <c r="AL64" s="31"/>
      <c r="AM64" s="32"/>
      <c r="AN64" s="30"/>
      <c r="AO64" s="31"/>
      <c r="AP64" s="31"/>
      <c r="AQ64" s="31"/>
      <c r="AR64" s="31"/>
      <c r="AS64" s="32"/>
      <c r="AT64" s="30"/>
      <c r="AU64" s="31"/>
      <c r="AV64" s="31"/>
      <c r="AW64" s="31"/>
      <c r="AX64" s="31"/>
      <c r="AY64" s="32"/>
      <c r="AZ64" s="30"/>
      <c r="BA64" s="31"/>
      <c r="BB64" s="31"/>
      <c r="BC64" s="31"/>
      <c r="BD64" s="31"/>
      <c r="BE64" s="32"/>
      <c r="BF64" s="30"/>
      <c r="BG64" s="31"/>
      <c r="BH64" s="31"/>
      <c r="BI64" s="31"/>
      <c r="BJ64" s="31"/>
      <c r="BK64" s="32"/>
      <c r="BL64" s="30"/>
      <c r="BM64" s="31"/>
      <c r="BN64" s="31"/>
      <c r="BO64" s="31"/>
      <c r="BP64" s="31"/>
      <c r="BQ64" s="32"/>
      <c r="BR64" s="30"/>
      <c r="BS64" s="31"/>
      <c r="BT64" s="31"/>
      <c r="BU64" s="31"/>
      <c r="BV64" s="31"/>
      <c r="BW64" s="32"/>
      <c r="BX64" s="30"/>
      <c r="BY64" s="31"/>
      <c r="BZ64" s="31"/>
      <c r="CA64" s="31"/>
      <c r="CB64" s="31"/>
      <c r="CC64" s="32"/>
      <c r="CD64" s="30"/>
      <c r="CE64" s="31"/>
      <c r="CF64" s="31"/>
      <c r="CG64" s="31"/>
      <c r="CH64" s="31"/>
      <c r="CI64" s="32"/>
      <c r="CJ64" s="30"/>
      <c r="CK64" s="31"/>
      <c r="CL64" s="31"/>
      <c r="CM64" s="31"/>
      <c r="CN64" s="31"/>
      <c r="CO64" s="32"/>
      <c r="CP64" s="30"/>
      <c r="CQ64" s="31"/>
      <c r="CR64" s="31"/>
      <c r="CS64" s="31"/>
      <c r="CT64" s="31"/>
      <c r="CU64" s="32"/>
      <c r="CV64" s="30"/>
      <c r="CW64" s="31"/>
      <c r="CX64" s="31"/>
      <c r="CY64" s="31"/>
      <c r="CZ64" s="31"/>
      <c r="DA64" s="32"/>
      <c r="DB64" s="30"/>
      <c r="DC64" s="31"/>
      <c r="DD64" s="31"/>
      <c r="DE64" s="31"/>
      <c r="DF64" s="31"/>
      <c r="DG64" s="32"/>
      <c r="DH64" s="30"/>
      <c r="DI64" s="31"/>
      <c r="DJ64" s="31"/>
      <c r="DK64" s="31"/>
      <c r="DL64" s="31"/>
      <c r="DM64" s="32"/>
      <c r="DN64" s="30"/>
      <c r="DO64" s="31"/>
      <c r="DP64" s="31"/>
      <c r="DQ64" s="31"/>
      <c r="DR64" s="31"/>
      <c r="DS64" s="32"/>
      <c r="DT64" s="30"/>
      <c r="DU64" s="31"/>
      <c r="DV64" s="31"/>
      <c r="DW64" s="31"/>
      <c r="DX64" s="31"/>
      <c r="DY64" s="32"/>
      <c r="DZ64" s="30"/>
      <c r="EA64" s="31"/>
      <c r="EB64" s="31"/>
      <c r="EC64" s="31"/>
      <c r="ED64" s="31"/>
      <c r="EE64" s="32"/>
      <c r="EF64" s="30"/>
      <c r="EG64" s="31"/>
      <c r="EH64" s="31"/>
      <c r="EI64" s="31"/>
      <c r="EJ64" s="31"/>
      <c r="EK64" s="32"/>
      <c r="EL64" s="30"/>
      <c r="EM64" s="31"/>
      <c r="EN64" s="31"/>
      <c r="EO64" s="31"/>
      <c r="EP64" s="31"/>
      <c r="EQ64" s="81"/>
    </row>
    <row r="65" spans="1:147" ht="19.5" customHeight="1">
      <c r="A65" s="1034"/>
      <c r="B65" s="1037"/>
      <c r="C65" s="34"/>
      <c r="D65" s="1029"/>
      <c r="E65" s="1030"/>
      <c r="F65" s="1030"/>
      <c r="G65" s="1030"/>
      <c r="H65" s="1030"/>
      <c r="I65" s="1031"/>
      <c r="J65" s="1029"/>
      <c r="K65" s="1030"/>
      <c r="L65" s="1030"/>
      <c r="M65" s="1030"/>
      <c r="N65" s="1030"/>
      <c r="O65" s="1031"/>
      <c r="P65" s="1029"/>
      <c r="Q65" s="1030"/>
      <c r="R65" s="1030"/>
      <c r="S65" s="1030"/>
      <c r="T65" s="1030"/>
      <c r="U65" s="1031"/>
      <c r="V65" s="1029"/>
      <c r="W65" s="1030"/>
      <c r="X65" s="1030"/>
      <c r="Y65" s="1030"/>
      <c r="Z65" s="1030"/>
      <c r="AA65" s="1031"/>
      <c r="AB65" s="1029"/>
      <c r="AC65" s="1030"/>
      <c r="AD65" s="1030"/>
      <c r="AE65" s="1030"/>
      <c r="AF65" s="1030"/>
      <c r="AG65" s="1031"/>
      <c r="AH65" s="1029"/>
      <c r="AI65" s="1030"/>
      <c r="AJ65" s="1030"/>
      <c r="AK65" s="1030"/>
      <c r="AL65" s="1030"/>
      <c r="AM65" s="1031"/>
      <c r="AN65" s="1029"/>
      <c r="AO65" s="1030"/>
      <c r="AP65" s="1030"/>
      <c r="AQ65" s="1030"/>
      <c r="AR65" s="1030"/>
      <c r="AS65" s="1031"/>
      <c r="AT65" s="1029"/>
      <c r="AU65" s="1030"/>
      <c r="AV65" s="1030"/>
      <c r="AW65" s="1030"/>
      <c r="AX65" s="1030"/>
      <c r="AY65" s="1031"/>
      <c r="AZ65" s="1029"/>
      <c r="BA65" s="1030"/>
      <c r="BB65" s="1030"/>
      <c r="BC65" s="1030"/>
      <c r="BD65" s="1030"/>
      <c r="BE65" s="1031"/>
      <c r="BF65" s="1029"/>
      <c r="BG65" s="1030"/>
      <c r="BH65" s="1030"/>
      <c r="BI65" s="1030"/>
      <c r="BJ65" s="1030"/>
      <c r="BK65" s="1031"/>
      <c r="BL65" s="1029"/>
      <c r="BM65" s="1030"/>
      <c r="BN65" s="1030"/>
      <c r="BO65" s="1030"/>
      <c r="BP65" s="1030"/>
      <c r="BQ65" s="1031"/>
      <c r="BR65" s="1029"/>
      <c r="BS65" s="1030"/>
      <c r="BT65" s="1030"/>
      <c r="BU65" s="1030"/>
      <c r="BV65" s="1030"/>
      <c r="BW65" s="1031"/>
      <c r="BX65" s="1029"/>
      <c r="BY65" s="1030"/>
      <c r="BZ65" s="1030"/>
      <c r="CA65" s="1030"/>
      <c r="CB65" s="1030"/>
      <c r="CC65" s="1031"/>
      <c r="CD65" s="1029"/>
      <c r="CE65" s="1030"/>
      <c r="CF65" s="1030"/>
      <c r="CG65" s="1030"/>
      <c r="CH65" s="1030"/>
      <c r="CI65" s="1031"/>
      <c r="CJ65" s="1029"/>
      <c r="CK65" s="1030"/>
      <c r="CL65" s="1030"/>
      <c r="CM65" s="1030"/>
      <c r="CN65" s="1030"/>
      <c r="CO65" s="1031"/>
      <c r="CP65" s="1029"/>
      <c r="CQ65" s="1030"/>
      <c r="CR65" s="1030"/>
      <c r="CS65" s="1030"/>
      <c r="CT65" s="1030"/>
      <c r="CU65" s="1031"/>
      <c r="CV65" s="1029"/>
      <c r="CW65" s="1030"/>
      <c r="CX65" s="1030"/>
      <c r="CY65" s="1030"/>
      <c r="CZ65" s="1030"/>
      <c r="DA65" s="1031"/>
      <c r="DB65" s="1029"/>
      <c r="DC65" s="1030"/>
      <c r="DD65" s="1030"/>
      <c r="DE65" s="1030"/>
      <c r="DF65" s="1030"/>
      <c r="DG65" s="1031"/>
      <c r="DH65" s="1029"/>
      <c r="DI65" s="1030"/>
      <c r="DJ65" s="1030"/>
      <c r="DK65" s="1030"/>
      <c r="DL65" s="1030"/>
      <c r="DM65" s="1031"/>
      <c r="DN65" s="1029"/>
      <c r="DO65" s="1030"/>
      <c r="DP65" s="1030"/>
      <c r="DQ65" s="1030"/>
      <c r="DR65" s="1030"/>
      <c r="DS65" s="1031"/>
      <c r="DT65" s="1029"/>
      <c r="DU65" s="1030"/>
      <c r="DV65" s="1030"/>
      <c r="DW65" s="1030"/>
      <c r="DX65" s="1030"/>
      <c r="DY65" s="1031"/>
      <c r="DZ65" s="1029"/>
      <c r="EA65" s="1030"/>
      <c r="EB65" s="1030"/>
      <c r="EC65" s="1030"/>
      <c r="ED65" s="1030"/>
      <c r="EE65" s="1031"/>
      <c r="EF65" s="1029"/>
      <c r="EG65" s="1030"/>
      <c r="EH65" s="1030"/>
      <c r="EI65" s="1030"/>
      <c r="EJ65" s="1030"/>
      <c r="EK65" s="1031"/>
      <c r="EL65" s="1029"/>
      <c r="EM65" s="1030"/>
      <c r="EN65" s="1030"/>
      <c r="EO65" s="1030"/>
      <c r="EP65" s="1030"/>
      <c r="EQ65" s="1038"/>
    </row>
    <row r="66" spans="1:147" ht="19.5" customHeight="1">
      <c r="A66" s="1032"/>
      <c r="B66" s="1035"/>
      <c r="C66" s="93"/>
      <c r="D66" s="1025"/>
      <c r="E66" s="1026"/>
      <c r="F66" s="1026"/>
      <c r="G66" s="1026"/>
      <c r="H66" s="1026"/>
      <c r="I66" s="1028"/>
      <c r="J66" s="1025"/>
      <c r="K66" s="1026"/>
      <c r="L66" s="1026"/>
      <c r="M66" s="1026"/>
      <c r="N66" s="1026"/>
      <c r="O66" s="1028"/>
      <c r="P66" s="1025"/>
      <c r="Q66" s="1026"/>
      <c r="R66" s="1026"/>
      <c r="S66" s="1026"/>
      <c r="T66" s="1026"/>
      <c r="U66" s="1028"/>
      <c r="V66" s="1025"/>
      <c r="W66" s="1026"/>
      <c r="X66" s="1026"/>
      <c r="Y66" s="1026"/>
      <c r="Z66" s="1026"/>
      <c r="AA66" s="1028"/>
      <c r="AB66" s="1025"/>
      <c r="AC66" s="1026"/>
      <c r="AD66" s="1026"/>
      <c r="AE66" s="1026"/>
      <c r="AF66" s="1026"/>
      <c r="AG66" s="1028"/>
      <c r="AH66" s="1025"/>
      <c r="AI66" s="1026"/>
      <c r="AJ66" s="1026"/>
      <c r="AK66" s="1026"/>
      <c r="AL66" s="1026"/>
      <c r="AM66" s="1028"/>
      <c r="AN66" s="1025"/>
      <c r="AO66" s="1026"/>
      <c r="AP66" s="1026"/>
      <c r="AQ66" s="1026"/>
      <c r="AR66" s="1026"/>
      <c r="AS66" s="1028"/>
      <c r="AT66" s="1025"/>
      <c r="AU66" s="1026"/>
      <c r="AV66" s="1026"/>
      <c r="AW66" s="1026"/>
      <c r="AX66" s="1026"/>
      <c r="AY66" s="1028"/>
      <c r="AZ66" s="1025"/>
      <c r="BA66" s="1026"/>
      <c r="BB66" s="1026"/>
      <c r="BC66" s="1026"/>
      <c r="BD66" s="1026"/>
      <c r="BE66" s="1028"/>
      <c r="BF66" s="1025"/>
      <c r="BG66" s="1026"/>
      <c r="BH66" s="1026"/>
      <c r="BI66" s="1026"/>
      <c r="BJ66" s="1026"/>
      <c r="BK66" s="1028"/>
      <c r="BL66" s="1025"/>
      <c r="BM66" s="1026"/>
      <c r="BN66" s="1026"/>
      <c r="BO66" s="1026"/>
      <c r="BP66" s="1026"/>
      <c r="BQ66" s="1028"/>
      <c r="BR66" s="1025"/>
      <c r="BS66" s="1026"/>
      <c r="BT66" s="1026"/>
      <c r="BU66" s="1026"/>
      <c r="BV66" s="1026"/>
      <c r="BW66" s="1028"/>
      <c r="BX66" s="1025"/>
      <c r="BY66" s="1026"/>
      <c r="BZ66" s="1026"/>
      <c r="CA66" s="1026"/>
      <c r="CB66" s="1026"/>
      <c r="CC66" s="1028"/>
      <c r="CD66" s="1025"/>
      <c r="CE66" s="1026"/>
      <c r="CF66" s="1026"/>
      <c r="CG66" s="1026"/>
      <c r="CH66" s="1026"/>
      <c r="CI66" s="1028"/>
      <c r="CJ66" s="1025"/>
      <c r="CK66" s="1026"/>
      <c r="CL66" s="1026"/>
      <c r="CM66" s="1026"/>
      <c r="CN66" s="1026"/>
      <c r="CO66" s="1028"/>
      <c r="CP66" s="1025"/>
      <c r="CQ66" s="1026"/>
      <c r="CR66" s="1026"/>
      <c r="CS66" s="1026"/>
      <c r="CT66" s="1026"/>
      <c r="CU66" s="1028"/>
      <c r="CV66" s="1025"/>
      <c r="CW66" s="1026"/>
      <c r="CX66" s="1026"/>
      <c r="CY66" s="1026"/>
      <c r="CZ66" s="1026"/>
      <c r="DA66" s="1028"/>
      <c r="DB66" s="1025"/>
      <c r="DC66" s="1026"/>
      <c r="DD66" s="1026"/>
      <c r="DE66" s="1026"/>
      <c r="DF66" s="1026"/>
      <c r="DG66" s="1028"/>
      <c r="DH66" s="1025"/>
      <c r="DI66" s="1026"/>
      <c r="DJ66" s="1026"/>
      <c r="DK66" s="1026"/>
      <c r="DL66" s="1026"/>
      <c r="DM66" s="1028"/>
      <c r="DN66" s="1025"/>
      <c r="DO66" s="1026"/>
      <c r="DP66" s="1026"/>
      <c r="DQ66" s="1026"/>
      <c r="DR66" s="1026"/>
      <c r="DS66" s="1028"/>
      <c r="DT66" s="1025"/>
      <c r="DU66" s="1026"/>
      <c r="DV66" s="1026"/>
      <c r="DW66" s="1026"/>
      <c r="DX66" s="1026"/>
      <c r="DY66" s="1028"/>
      <c r="DZ66" s="1025"/>
      <c r="EA66" s="1026"/>
      <c r="EB66" s="1026"/>
      <c r="EC66" s="1026"/>
      <c r="ED66" s="1026"/>
      <c r="EE66" s="1028"/>
      <c r="EF66" s="1025"/>
      <c r="EG66" s="1026"/>
      <c r="EH66" s="1026"/>
      <c r="EI66" s="1026"/>
      <c r="EJ66" s="1026"/>
      <c r="EK66" s="1028"/>
      <c r="EL66" s="1025"/>
      <c r="EM66" s="1026"/>
      <c r="EN66" s="1026"/>
      <c r="EO66" s="1026"/>
      <c r="EP66" s="1026"/>
      <c r="EQ66" s="1027"/>
    </row>
    <row r="67" spans="1:147" ht="12.75" customHeight="1">
      <c r="A67" s="1033"/>
      <c r="B67" s="1036"/>
      <c r="C67" s="26"/>
      <c r="D67" s="30"/>
      <c r="E67" s="31"/>
      <c r="F67" s="31"/>
      <c r="G67" s="31"/>
      <c r="H67" s="31"/>
      <c r="I67" s="32"/>
      <c r="J67" s="30"/>
      <c r="K67" s="31"/>
      <c r="L67" s="31"/>
      <c r="M67" s="31"/>
      <c r="N67" s="31"/>
      <c r="O67" s="32"/>
      <c r="P67" s="30"/>
      <c r="Q67" s="31"/>
      <c r="R67" s="31"/>
      <c r="S67" s="31"/>
      <c r="T67" s="31"/>
      <c r="U67" s="32"/>
      <c r="V67" s="30"/>
      <c r="W67" s="31"/>
      <c r="X67" s="31"/>
      <c r="Y67" s="31"/>
      <c r="Z67" s="31"/>
      <c r="AA67" s="32"/>
      <c r="AB67" s="30"/>
      <c r="AC67" s="31"/>
      <c r="AD67" s="31"/>
      <c r="AE67" s="31"/>
      <c r="AF67" s="31"/>
      <c r="AG67" s="32"/>
      <c r="AH67" s="30"/>
      <c r="AI67" s="31"/>
      <c r="AJ67" s="31"/>
      <c r="AK67" s="31"/>
      <c r="AL67" s="31"/>
      <c r="AM67" s="32"/>
      <c r="AN67" s="30"/>
      <c r="AO67" s="31"/>
      <c r="AP67" s="31"/>
      <c r="AQ67" s="31"/>
      <c r="AR67" s="31"/>
      <c r="AS67" s="32"/>
      <c r="AT67" s="30"/>
      <c r="AU67" s="31"/>
      <c r="AV67" s="31"/>
      <c r="AW67" s="31"/>
      <c r="AX67" s="31"/>
      <c r="AY67" s="32"/>
      <c r="AZ67" s="30"/>
      <c r="BA67" s="31"/>
      <c r="BB67" s="31"/>
      <c r="BC67" s="31"/>
      <c r="BD67" s="31"/>
      <c r="BE67" s="32"/>
      <c r="BF67" s="30"/>
      <c r="BG67" s="31"/>
      <c r="BH67" s="31"/>
      <c r="BI67" s="31"/>
      <c r="BJ67" s="31"/>
      <c r="BK67" s="32"/>
      <c r="BL67" s="30"/>
      <c r="BM67" s="31"/>
      <c r="BN67" s="31"/>
      <c r="BO67" s="31"/>
      <c r="BP67" s="31"/>
      <c r="BQ67" s="32"/>
      <c r="BR67" s="30"/>
      <c r="BS67" s="31"/>
      <c r="BT67" s="31"/>
      <c r="BU67" s="31"/>
      <c r="BV67" s="31"/>
      <c r="BW67" s="32"/>
      <c r="BX67" s="30"/>
      <c r="BY67" s="31"/>
      <c r="BZ67" s="31"/>
      <c r="CA67" s="31"/>
      <c r="CB67" s="31"/>
      <c r="CC67" s="32"/>
      <c r="CD67" s="30"/>
      <c r="CE67" s="31"/>
      <c r="CF67" s="31"/>
      <c r="CG67" s="31"/>
      <c r="CH67" s="31"/>
      <c r="CI67" s="32"/>
      <c r="CJ67" s="30"/>
      <c r="CK67" s="31"/>
      <c r="CL67" s="31"/>
      <c r="CM67" s="31"/>
      <c r="CN67" s="31"/>
      <c r="CO67" s="32"/>
      <c r="CP67" s="30"/>
      <c r="CQ67" s="31"/>
      <c r="CR67" s="31"/>
      <c r="CS67" s="31"/>
      <c r="CT67" s="31"/>
      <c r="CU67" s="32"/>
      <c r="CV67" s="30"/>
      <c r="CW67" s="31"/>
      <c r="CX67" s="31"/>
      <c r="CY67" s="31"/>
      <c r="CZ67" s="31"/>
      <c r="DA67" s="32"/>
      <c r="DB67" s="30"/>
      <c r="DC67" s="31"/>
      <c r="DD67" s="31"/>
      <c r="DE67" s="31"/>
      <c r="DF67" s="31"/>
      <c r="DG67" s="32"/>
      <c r="DH67" s="30"/>
      <c r="DI67" s="31"/>
      <c r="DJ67" s="31"/>
      <c r="DK67" s="31"/>
      <c r="DL67" s="31"/>
      <c r="DM67" s="32"/>
      <c r="DN67" s="30"/>
      <c r="DO67" s="31"/>
      <c r="DP67" s="31"/>
      <c r="DQ67" s="31"/>
      <c r="DR67" s="31"/>
      <c r="DS67" s="32"/>
      <c r="DT67" s="30"/>
      <c r="DU67" s="31"/>
      <c r="DV67" s="31"/>
      <c r="DW67" s="31"/>
      <c r="DX67" s="31"/>
      <c r="DY67" s="32"/>
      <c r="DZ67" s="30"/>
      <c r="EA67" s="31"/>
      <c r="EB67" s="31"/>
      <c r="EC67" s="31"/>
      <c r="ED67" s="31"/>
      <c r="EE67" s="32"/>
      <c r="EF67" s="30"/>
      <c r="EG67" s="31"/>
      <c r="EH67" s="31"/>
      <c r="EI67" s="31"/>
      <c r="EJ67" s="31"/>
      <c r="EK67" s="32"/>
      <c r="EL67" s="30"/>
      <c r="EM67" s="31"/>
      <c r="EN67" s="31"/>
      <c r="EO67" s="31"/>
      <c r="EP67" s="31"/>
      <c r="EQ67" s="81"/>
    </row>
    <row r="68" spans="1:147" ht="19.5" customHeight="1">
      <c r="A68" s="1034"/>
      <c r="B68" s="1037"/>
      <c r="C68" s="34"/>
      <c r="D68" s="1029"/>
      <c r="E68" s="1030"/>
      <c r="F68" s="1030"/>
      <c r="G68" s="1030"/>
      <c r="H68" s="1030"/>
      <c r="I68" s="1031"/>
      <c r="J68" s="1029"/>
      <c r="K68" s="1030"/>
      <c r="L68" s="1030"/>
      <c r="M68" s="1030"/>
      <c r="N68" s="1030"/>
      <c r="O68" s="1031"/>
      <c r="P68" s="1029"/>
      <c r="Q68" s="1030"/>
      <c r="R68" s="1030"/>
      <c r="S68" s="1030"/>
      <c r="T68" s="1030"/>
      <c r="U68" s="1031"/>
      <c r="V68" s="1029"/>
      <c r="W68" s="1030"/>
      <c r="X68" s="1030"/>
      <c r="Y68" s="1030"/>
      <c r="Z68" s="1030"/>
      <c r="AA68" s="1031"/>
      <c r="AB68" s="1029"/>
      <c r="AC68" s="1030"/>
      <c r="AD68" s="1030"/>
      <c r="AE68" s="1030"/>
      <c r="AF68" s="1030"/>
      <c r="AG68" s="1031"/>
      <c r="AH68" s="1029"/>
      <c r="AI68" s="1030"/>
      <c r="AJ68" s="1030"/>
      <c r="AK68" s="1030"/>
      <c r="AL68" s="1030"/>
      <c r="AM68" s="1031"/>
      <c r="AN68" s="1029"/>
      <c r="AO68" s="1030"/>
      <c r="AP68" s="1030"/>
      <c r="AQ68" s="1030"/>
      <c r="AR68" s="1030"/>
      <c r="AS68" s="1031"/>
      <c r="AT68" s="1029"/>
      <c r="AU68" s="1030"/>
      <c r="AV68" s="1030"/>
      <c r="AW68" s="1030"/>
      <c r="AX68" s="1030"/>
      <c r="AY68" s="1031"/>
      <c r="AZ68" s="1029"/>
      <c r="BA68" s="1030"/>
      <c r="BB68" s="1030"/>
      <c r="BC68" s="1030"/>
      <c r="BD68" s="1030"/>
      <c r="BE68" s="1031"/>
      <c r="BF68" s="1029"/>
      <c r="BG68" s="1030"/>
      <c r="BH68" s="1030"/>
      <c r="BI68" s="1030"/>
      <c r="BJ68" s="1030"/>
      <c r="BK68" s="1031"/>
      <c r="BL68" s="1029"/>
      <c r="BM68" s="1030"/>
      <c r="BN68" s="1030"/>
      <c r="BO68" s="1030"/>
      <c r="BP68" s="1030"/>
      <c r="BQ68" s="1031"/>
      <c r="BR68" s="1029"/>
      <c r="BS68" s="1030"/>
      <c r="BT68" s="1030"/>
      <c r="BU68" s="1030"/>
      <c r="BV68" s="1030"/>
      <c r="BW68" s="1031"/>
      <c r="BX68" s="1029"/>
      <c r="BY68" s="1030"/>
      <c r="BZ68" s="1030"/>
      <c r="CA68" s="1030"/>
      <c r="CB68" s="1030"/>
      <c r="CC68" s="1031"/>
      <c r="CD68" s="1029"/>
      <c r="CE68" s="1030"/>
      <c r="CF68" s="1030"/>
      <c r="CG68" s="1030"/>
      <c r="CH68" s="1030"/>
      <c r="CI68" s="1031"/>
      <c r="CJ68" s="1029"/>
      <c r="CK68" s="1030"/>
      <c r="CL68" s="1030"/>
      <c r="CM68" s="1030"/>
      <c r="CN68" s="1030"/>
      <c r="CO68" s="1031"/>
      <c r="CP68" s="1029"/>
      <c r="CQ68" s="1030"/>
      <c r="CR68" s="1030"/>
      <c r="CS68" s="1030"/>
      <c r="CT68" s="1030"/>
      <c r="CU68" s="1031"/>
      <c r="CV68" s="1029"/>
      <c r="CW68" s="1030"/>
      <c r="CX68" s="1030"/>
      <c r="CY68" s="1030"/>
      <c r="CZ68" s="1030"/>
      <c r="DA68" s="1031"/>
      <c r="DB68" s="1029"/>
      <c r="DC68" s="1030"/>
      <c r="DD68" s="1030"/>
      <c r="DE68" s="1030"/>
      <c r="DF68" s="1030"/>
      <c r="DG68" s="1031"/>
      <c r="DH68" s="1029"/>
      <c r="DI68" s="1030"/>
      <c r="DJ68" s="1030"/>
      <c r="DK68" s="1030"/>
      <c r="DL68" s="1030"/>
      <c r="DM68" s="1031"/>
      <c r="DN68" s="1029"/>
      <c r="DO68" s="1030"/>
      <c r="DP68" s="1030"/>
      <c r="DQ68" s="1030"/>
      <c r="DR68" s="1030"/>
      <c r="DS68" s="1031"/>
      <c r="DT68" s="1029"/>
      <c r="DU68" s="1030"/>
      <c r="DV68" s="1030"/>
      <c r="DW68" s="1030"/>
      <c r="DX68" s="1030"/>
      <c r="DY68" s="1031"/>
      <c r="DZ68" s="1029"/>
      <c r="EA68" s="1030"/>
      <c r="EB68" s="1030"/>
      <c r="EC68" s="1030"/>
      <c r="ED68" s="1030"/>
      <c r="EE68" s="1031"/>
      <c r="EF68" s="1029"/>
      <c r="EG68" s="1030"/>
      <c r="EH68" s="1030"/>
      <c r="EI68" s="1030"/>
      <c r="EJ68" s="1030"/>
      <c r="EK68" s="1031"/>
      <c r="EL68" s="1029"/>
      <c r="EM68" s="1030"/>
      <c r="EN68" s="1030"/>
      <c r="EO68" s="1030"/>
      <c r="EP68" s="1030"/>
      <c r="EQ68" s="1038"/>
    </row>
    <row r="69" spans="1:147" ht="19.5" customHeight="1">
      <c r="A69" s="1032"/>
      <c r="B69" s="1035"/>
      <c r="C69" s="93"/>
      <c r="D69" s="1025"/>
      <c r="E69" s="1026"/>
      <c r="F69" s="1026"/>
      <c r="G69" s="1026"/>
      <c r="H69" s="1026"/>
      <c r="I69" s="1028"/>
      <c r="J69" s="1025"/>
      <c r="K69" s="1026"/>
      <c r="L69" s="1026"/>
      <c r="M69" s="1026"/>
      <c r="N69" s="1026"/>
      <c r="O69" s="1028"/>
      <c r="P69" s="1025"/>
      <c r="Q69" s="1026"/>
      <c r="R69" s="1026"/>
      <c r="S69" s="1026"/>
      <c r="T69" s="1026"/>
      <c r="U69" s="1028"/>
      <c r="V69" s="1025"/>
      <c r="W69" s="1026"/>
      <c r="X69" s="1026"/>
      <c r="Y69" s="1026"/>
      <c r="Z69" s="1026"/>
      <c r="AA69" s="1028"/>
      <c r="AB69" s="1025"/>
      <c r="AC69" s="1026"/>
      <c r="AD69" s="1026"/>
      <c r="AE69" s="1026"/>
      <c r="AF69" s="1026"/>
      <c r="AG69" s="1028"/>
      <c r="AH69" s="1025"/>
      <c r="AI69" s="1026"/>
      <c r="AJ69" s="1026"/>
      <c r="AK69" s="1026"/>
      <c r="AL69" s="1026"/>
      <c r="AM69" s="1028"/>
      <c r="AN69" s="1025"/>
      <c r="AO69" s="1026"/>
      <c r="AP69" s="1026"/>
      <c r="AQ69" s="1026"/>
      <c r="AR69" s="1026"/>
      <c r="AS69" s="1028"/>
      <c r="AT69" s="1025"/>
      <c r="AU69" s="1026"/>
      <c r="AV69" s="1026"/>
      <c r="AW69" s="1026"/>
      <c r="AX69" s="1026"/>
      <c r="AY69" s="1028"/>
      <c r="AZ69" s="1025"/>
      <c r="BA69" s="1026"/>
      <c r="BB69" s="1026"/>
      <c r="BC69" s="1026"/>
      <c r="BD69" s="1026"/>
      <c r="BE69" s="1028"/>
      <c r="BF69" s="1025"/>
      <c r="BG69" s="1026"/>
      <c r="BH69" s="1026"/>
      <c r="BI69" s="1026"/>
      <c r="BJ69" s="1026"/>
      <c r="BK69" s="1028"/>
      <c r="BL69" s="1025"/>
      <c r="BM69" s="1026"/>
      <c r="BN69" s="1026"/>
      <c r="BO69" s="1026"/>
      <c r="BP69" s="1026"/>
      <c r="BQ69" s="1028"/>
      <c r="BR69" s="1025"/>
      <c r="BS69" s="1026"/>
      <c r="BT69" s="1026"/>
      <c r="BU69" s="1026"/>
      <c r="BV69" s="1026"/>
      <c r="BW69" s="1028"/>
      <c r="BX69" s="1025"/>
      <c r="BY69" s="1026"/>
      <c r="BZ69" s="1026"/>
      <c r="CA69" s="1026"/>
      <c r="CB69" s="1026"/>
      <c r="CC69" s="1028"/>
      <c r="CD69" s="1025"/>
      <c r="CE69" s="1026"/>
      <c r="CF69" s="1026"/>
      <c r="CG69" s="1026"/>
      <c r="CH69" s="1026"/>
      <c r="CI69" s="1028"/>
      <c r="CJ69" s="1025"/>
      <c r="CK69" s="1026"/>
      <c r="CL69" s="1026"/>
      <c r="CM69" s="1026"/>
      <c r="CN69" s="1026"/>
      <c r="CO69" s="1028"/>
      <c r="CP69" s="1025"/>
      <c r="CQ69" s="1026"/>
      <c r="CR69" s="1026"/>
      <c r="CS69" s="1026"/>
      <c r="CT69" s="1026"/>
      <c r="CU69" s="1028"/>
      <c r="CV69" s="1025"/>
      <c r="CW69" s="1026"/>
      <c r="CX69" s="1026"/>
      <c r="CY69" s="1026"/>
      <c r="CZ69" s="1026"/>
      <c r="DA69" s="1028"/>
      <c r="DB69" s="1025"/>
      <c r="DC69" s="1026"/>
      <c r="DD69" s="1026"/>
      <c r="DE69" s="1026"/>
      <c r="DF69" s="1026"/>
      <c r="DG69" s="1028"/>
      <c r="DH69" s="1025"/>
      <c r="DI69" s="1026"/>
      <c r="DJ69" s="1026"/>
      <c r="DK69" s="1026"/>
      <c r="DL69" s="1026"/>
      <c r="DM69" s="1028"/>
      <c r="DN69" s="1025"/>
      <c r="DO69" s="1026"/>
      <c r="DP69" s="1026"/>
      <c r="DQ69" s="1026"/>
      <c r="DR69" s="1026"/>
      <c r="DS69" s="1028"/>
      <c r="DT69" s="1025"/>
      <c r="DU69" s="1026"/>
      <c r="DV69" s="1026"/>
      <c r="DW69" s="1026"/>
      <c r="DX69" s="1026"/>
      <c r="DY69" s="1028"/>
      <c r="DZ69" s="1025"/>
      <c r="EA69" s="1026"/>
      <c r="EB69" s="1026"/>
      <c r="EC69" s="1026"/>
      <c r="ED69" s="1026"/>
      <c r="EE69" s="1028"/>
      <c r="EF69" s="1025"/>
      <c r="EG69" s="1026"/>
      <c r="EH69" s="1026"/>
      <c r="EI69" s="1026"/>
      <c r="EJ69" s="1026"/>
      <c r="EK69" s="1028"/>
      <c r="EL69" s="1025"/>
      <c r="EM69" s="1026"/>
      <c r="EN69" s="1026"/>
      <c r="EO69" s="1026"/>
      <c r="EP69" s="1026"/>
      <c r="EQ69" s="1027"/>
    </row>
    <row r="70" spans="1:147" ht="12.75" customHeight="1">
      <c r="A70" s="1033"/>
      <c r="B70" s="1036"/>
      <c r="C70" s="26"/>
      <c r="D70" s="30"/>
      <c r="E70" s="31"/>
      <c r="F70" s="31"/>
      <c r="G70" s="31"/>
      <c r="H70" s="31"/>
      <c r="I70" s="32"/>
      <c r="J70" s="30"/>
      <c r="K70" s="31"/>
      <c r="L70" s="31"/>
      <c r="M70" s="31"/>
      <c r="N70" s="31"/>
      <c r="O70" s="32"/>
      <c r="P70" s="30"/>
      <c r="Q70" s="31"/>
      <c r="R70" s="31"/>
      <c r="S70" s="31"/>
      <c r="T70" s="31"/>
      <c r="U70" s="32"/>
      <c r="V70" s="30"/>
      <c r="W70" s="31"/>
      <c r="X70" s="31"/>
      <c r="Y70" s="31"/>
      <c r="Z70" s="31"/>
      <c r="AA70" s="32"/>
      <c r="AB70" s="30"/>
      <c r="AC70" s="31"/>
      <c r="AD70" s="31"/>
      <c r="AE70" s="31"/>
      <c r="AF70" s="31"/>
      <c r="AG70" s="32"/>
      <c r="AH70" s="30"/>
      <c r="AI70" s="31"/>
      <c r="AJ70" s="31"/>
      <c r="AK70" s="31"/>
      <c r="AL70" s="31"/>
      <c r="AM70" s="32"/>
      <c r="AN70" s="30"/>
      <c r="AO70" s="31"/>
      <c r="AP70" s="31"/>
      <c r="AQ70" s="31"/>
      <c r="AR70" s="31"/>
      <c r="AS70" s="32"/>
      <c r="AT70" s="30"/>
      <c r="AU70" s="31"/>
      <c r="AV70" s="31"/>
      <c r="AW70" s="31"/>
      <c r="AX70" s="31"/>
      <c r="AY70" s="32"/>
      <c r="AZ70" s="30"/>
      <c r="BA70" s="31"/>
      <c r="BB70" s="31"/>
      <c r="BC70" s="31"/>
      <c r="BD70" s="31"/>
      <c r="BE70" s="32"/>
      <c r="BF70" s="30"/>
      <c r="BG70" s="31"/>
      <c r="BH70" s="31"/>
      <c r="BI70" s="31"/>
      <c r="BJ70" s="31"/>
      <c r="BK70" s="32"/>
      <c r="BL70" s="30"/>
      <c r="BM70" s="31"/>
      <c r="BN70" s="31"/>
      <c r="BO70" s="31"/>
      <c r="BP70" s="31"/>
      <c r="BQ70" s="32"/>
      <c r="BR70" s="30"/>
      <c r="BS70" s="31"/>
      <c r="BT70" s="31"/>
      <c r="BU70" s="31"/>
      <c r="BV70" s="31"/>
      <c r="BW70" s="32"/>
      <c r="BX70" s="30"/>
      <c r="BY70" s="31"/>
      <c r="BZ70" s="31"/>
      <c r="CA70" s="31"/>
      <c r="CB70" s="31"/>
      <c r="CC70" s="32"/>
      <c r="CD70" s="30"/>
      <c r="CE70" s="31"/>
      <c r="CF70" s="31"/>
      <c r="CG70" s="31"/>
      <c r="CH70" s="31"/>
      <c r="CI70" s="32"/>
      <c r="CJ70" s="30"/>
      <c r="CK70" s="31"/>
      <c r="CL70" s="31"/>
      <c r="CM70" s="31"/>
      <c r="CN70" s="31"/>
      <c r="CO70" s="32"/>
      <c r="CP70" s="30"/>
      <c r="CQ70" s="31"/>
      <c r="CR70" s="31"/>
      <c r="CS70" s="31"/>
      <c r="CT70" s="31"/>
      <c r="CU70" s="32"/>
      <c r="CV70" s="30"/>
      <c r="CW70" s="31"/>
      <c r="CX70" s="31"/>
      <c r="CY70" s="31"/>
      <c r="CZ70" s="31"/>
      <c r="DA70" s="32"/>
      <c r="DB70" s="30"/>
      <c r="DC70" s="31"/>
      <c r="DD70" s="31"/>
      <c r="DE70" s="31"/>
      <c r="DF70" s="31"/>
      <c r="DG70" s="32"/>
      <c r="DH70" s="30"/>
      <c r="DI70" s="31"/>
      <c r="DJ70" s="31"/>
      <c r="DK70" s="31"/>
      <c r="DL70" s="31"/>
      <c r="DM70" s="32"/>
      <c r="DN70" s="30"/>
      <c r="DO70" s="31"/>
      <c r="DP70" s="31"/>
      <c r="DQ70" s="31"/>
      <c r="DR70" s="31"/>
      <c r="DS70" s="32"/>
      <c r="DT70" s="30"/>
      <c r="DU70" s="31"/>
      <c r="DV70" s="31"/>
      <c r="DW70" s="31"/>
      <c r="DX70" s="31"/>
      <c r="DY70" s="32"/>
      <c r="DZ70" s="30"/>
      <c r="EA70" s="31"/>
      <c r="EB70" s="31"/>
      <c r="EC70" s="31"/>
      <c r="ED70" s="31"/>
      <c r="EE70" s="32"/>
      <c r="EF70" s="30"/>
      <c r="EG70" s="31"/>
      <c r="EH70" s="31"/>
      <c r="EI70" s="31"/>
      <c r="EJ70" s="31"/>
      <c r="EK70" s="32"/>
      <c r="EL70" s="30"/>
      <c r="EM70" s="31"/>
      <c r="EN70" s="31"/>
      <c r="EO70" s="31"/>
      <c r="EP70" s="31"/>
      <c r="EQ70" s="81"/>
    </row>
    <row r="71" spans="1:147" ht="19.5" customHeight="1">
      <c r="A71" s="1034"/>
      <c r="B71" s="1037"/>
      <c r="C71" s="34"/>
      <c r="D71" s="1029"/>
      <c r="E71" s="1030"/>
      <c r="F71" s="1030"/>
      <c r="G71" s="1030"/>
      <c r="H71" s="1030"/>
      <c r="I71" s="1031"/>
      <c r="J71" s="1029"/>
      <c r="K71" s="1030"/>
      <c r="L71" s="1030"/>
      <c r="M71" s="1030"/>
      <c r="N71" s="1030"/>
      <c r="O71" s="1031"/>
      <c r="P71" s="1029"/>
      <c r="Q71" s="1030"/>
      <c r="R71" s="1030"/>
      <c r="S71" s="1030"/>
      <c r="T71" s="1030"/>
      <c r="U71" s="1031"/>
      <c r="V71" s="1029"/>
      <c r="W71" s="1030"/>
      <c r="X71" s="1030"/>
      <c r="Y71" s="1030"/>
      <c r="Z71" s="1030"/>
      <c r="AA71" s="1031"/>
      <c r="AB71" s="1029"/>
      <c r="AC71" s="1030"/>
      <c r="AD71" s="1030"/>
      <c r="AE71" s="1030"/>
      <c r="AF71" s="1030"/>
      <c r="AG71" s="1031"/>
      <c r="AH71" s="1029"/>
      <c r="AI71" s="1030"/>
      <c r="AJ71" s="1030"/>
      <c r="AK71" s="1030"/>
      <c r="AL71" s="1030"/>
      <c r="AM71" s="1031"/>
      <c r="AN71" s="1029"/>
      <c r="AO71" s="1030"/>
      <c r="AP71" s="1030"/>
      <c r="AQ71" s="1030"/>
      <c r="AR71" s="1030"/>
      <c r="AS71" s="1031"/>
      <c r="AT71" s="1029"/>
      <c r="AU71" s="1030"/>
      <c r="AV71" s="1030"/>
      <c r="AW71" s="1030"/>
      <c r="AX71" s="1030"/>
      <c r="AY71" s="1031"/>
      <c r="AZ71" s="1029"/>
      <c r="BA71" s="1030"/>
      <c r="BB71" s="1030"/>
      <c r="BC71" s="1030"/>
      <c r="BD71" s="1030"/>
      <c r="BE71" s="1031"/>
      <c r="BF71" s="1029"/>
      <c r="BG71" s="1030"/>
      <c r="BH71" s="1030"/>
      <c r="BI71" s="1030"/>
      <c r="BJ71" s="1030"/>
      <c r="BK71" s="1031"/>
      <c r="BL71" s="1029"/>
      <c r="BM71" s="1030"/>
      <c r="BN71" s="1030"/>
      <c r="BO71" s="1030"/>
      <c r="BP71" s="1030"/>
      <c r="BQ71" s="1031"/>
      <c r="BR71" s="1029"/>
      <c r="BS71" s="1030"/>
      <c r="BT71" s="1030"/>
      <c r="BU71" s="1030"/>
      <c r="BV71" s="1030"/>
      <c r="BW71" s="1031"/>
      <c r="BX71" s="1029"/>
      <c r="BY71" s="1030"/>
      <c r="BZ71" s="1030"/>
      <c r="CA71" s="1030"/>
      <c r="CB71" s="1030"/>
      <c r="CC71" s="1031"/>
      <c r="CD71" s="1029"/>
      <c r="CE71" s="1030"/>
      <c r="CF71" s="1030"/>
      <c r="CG71" s="1030"/>
      <c r="CH71" s="1030"/>
      <c r="CI71" s="1031"/>
      <c r="CJ71" s="1029"/>
      <c r="CK71" s="1030"/>
      <c r="CL71" s="1030"/>
      <c r="CM71" s="1030"/>
      <c r="CN71" s="1030"/>
      <c r="CO71" s="1031"/>
      <c r="CP71" s="1029"/>
      <c r="CQ71" s="1030"/>
      <c r="CR71" s="1030"/>
      <c r="CS71" s="1030"/>
      <c r="CT71" s="1030"/>
      <c r="CU71" s="1031"/>
      <c r="CV71" s="1029"/>
      <c r="CW71" s="1030"/>
      <c r="CX71" s="1030"/>
      <c r="CY71" s="1030"/>
      <c r="CZ71" s="1030"/>
      <c r="DA71" s="1031"/>
      <c r="DB71" s="1029"/>
      <c r="DC71" s="1030"/>
      <c r="DD71" s="1030"/>
      <c r="DE71" s="1030"/>
      <c r="DF71" s="1030"/>
      <c r="DG71" s="1031"/>
      <c r="DH71" s="1029"/>
      <c r="DI71" s="1030"/>
      <c r="DJ71" s="1030"/>
      <c r="DK71" s="1030"/>
      <c r="DL71" s="1030"/>
      <c r="DM71" s="1031"/>
      <c r="DN71" s="1029"/>
      <c r="DO71" s="1030"/>
      <c r="DP71" s="1030"/>
      <c r="DQ71" s="1030"/>
      <c r="DR71" s="1030"/>
      <c r="DS71" s="1031"/>
      <c r="DT71" s="1029"/>
      <c r="DU71" s="1030"/>
      <c r="DV71" s="1030"/>
      <c r="DW71" s="1030"/>
      <c r="DX71" s="1030"/>
      <c r="DY71" s="1031"/>
      <c r="DZ71" s="1029"/>
      <c r="EA71" s="1030"/>
      <c r="EB71" s="1030"/>
      <c r="EC71" s="1030"/>
      <c r="ED71" s="1030"/>
      <c r="EE71" s="1031"/>
      <c r="EF71" s="1029"/>
      <c r="EG71" s="1030"/>
      <c r="EH71" s="1030"/>
      <c r="EI71" s="1030"/>
      <c r="EJ71" s="1030"/>
      <c r="EK71" s="1031"/>
      <c r="EL71" s="1029"/>
      <c r="EM71" s="1030"/>
      <c r="EN71" s="1030"/>
      <c r="EO71" s="1030"/>
      <c r="EP71" s="1030"/>
      <c r="EQ71" s="1038"/>
    </row>
    <row r="72" spans="1:147" ht="19.5" customHeight="1">
      <c r="A72" s="1032"/>
      <c r="B72" s="1035"/>
      <c r="C72" s="93"/>
      <c r="D72" s="1025"/>
      <c r="E72" s="1026"/>
      <c r="F72" s="1026"/>
      <c r="G72" s="1026"/>
      <c r="H72" s="1026"/>
      <c r="I72" s="1028"/>
      <c r="J72" s="1025"/>
      <c r="K72" s="1026"/>
      <c r="L72" s="1026"/>
      <c r="M72" s="1026"/>
      <c r="N72" s="1026"/>
      <c r="O72" s="1028"/>
      <c r="P72" s="1025"/>
      <c r="Q72" s="1026"/>
      <c r="R72" s="1026"/>
      <c r="S72" s="1026"/>
      <c r="T72" s="1026"/>
      <c r="U72" s="1028"/>
      <c r="V72" s="1025"/>
      <c r="W72" s="1026"/>
      <c r="X72" s="1026"/>
      <c r="Y72" s="1026"/>
      <c r="Z72" s="1026"/>
      <c r="AA72" s="1028"/>
      <c r="AB72" s="1025"/>
      <c r="AC72" s="1026"/>
      <c r="AD72" s="1026"/>
      <c r="AE72" s="1026"/>
      <c r="AF72" s="1026"/>
      <c r="AG72" s="1028"/>
      <c r="AH72" s="1025"/>
      <c r="AI72" s="1026"/>
      <c r="AJ72" s="1026"/>
      <c r="AK72" s="1026"/>
      <c r="AL72" s="1026"/>
      <c r="AM72" s="1028"/>
      <c r="AN72" s="1025"/>
      <c r="AO72" s="1026"/>
      <c r="AP72" s="1026"/>
      <c r="AQ72" s="1026"/>
      <c r="AR72" s="1026"/>
      <c r="AS72" s="1028"/>
      <c r="AT72" s="1025"/>
      <c r="AU72" s="1026"/>
      <c r="AV72" s="1026"/>
      <c r="AW72" s="1026"/>
      <c r="AX72" s="1026"/>
      <c r="AY72" s="1028"/>
      <c r="AZ72" s="1025"/>
      <c r="BA72" s="1026"/>
      <c r="BB72" s="1026"/>
      <c r="BC72" s="1026"/>
      <c r="BD72" s="1026"/>
      <c r="BE72" s="1028"/>
      <c r="BF72" s="1025"/>
      <c r="BG72" s="1026"/>
      <c r="BH72" s="1026"/>
      <c r="BI72" s="1026"/>
      <c r="BJ72" s="1026"/>
      <c r="BK72" s="1028"/>
      <c r="BL72" s="1025"/>
      <c r="BM72" s="1026"/>
      <c r="BN72" s="1026"/>
      <c r="BO72" s="1026"/>
      <c r="BP72" s="1026"/>
      <c r="BQ72" s="1028"/>
      <c r="BR72" s="1025"/>
      <c r="BS72" s="1026"/>
      <c r="BT72" s="1026"/>
      <c r="BU72" s="1026"/>
      <c r="BV72" s="1026"/>
      <c r="BW72" s="1028"/>
      <c r="BX72" s="1025"/>
      <c r="BY72" s="1026"/>
      <c r="BZ72" s="1026"/>
      <c r="CA72" s="1026"/>
      <c r="CB72" s="1026"/>
      <c r="CC72" s="1028"/>
      <c r="CD72" s="1025"/>
      <c r="CE72" s="1026"/>
      <c r="CF72" s="1026"/>
      <c r="CG72" s="1026"/>
      <c r="CH72" s="1026"/>
      <c r="CI72" s="1028"/>
      <c r="CJ72" s="1025"/>
      <c r="CK72" s="1026"/>
      <c r="CL72" s="1026"/>
      <c r="CM72" s="1026"/>
      <c r="CN72" s="1026"/>
      <c r="CO72" s="1028"/>
      <c r="CP72" s="1025"/>
      <c r="CQ72" s="1026"/>
      <c r="CR72" s="1026"/>
      <c r="CS72" s="1026"/>
      <c r="CT72" s="1026"/>
      <c r="CU72" s="1028"/>
      <c r="CV72" s="1025"/>
      <c r="CW72" s="1026"/>
      <c r="CX72" s="1026"/>
      <c r="CY72" s="1026"/>
      <c r="CZ72" s="1026"/>
      <c r="DA72" s="1028"/>
      <c r="DB72" s="1025"/>
      <c r="DC72" s="1026"/>
      <c r="DD72" s="1026"/>
      <c r="DE72" s="1026"/>
      <c r="DF72" s="1026"/>
      <c r="DG72" s="1028"/>
      <c r="DH72" s="1025"/>
      <c r="DI72" s="1026"/>
      <c r="DJ72" s="1026"/>
      <c r="DK72" s="1026"/>
      <c r="DL72" s="1026"/>
      <c r="DM72" s="1028"/>
      <c r="DN72" s="1025"/>
      <c r="DO72" s="1026"/>
      <c r="DP72" s="1026"/>
      <c r="DQ72" s="1026"/>
      <c r="DR72" s="1026"/>
      <c r="DS72" s="1028"/>
      <c r="DT72" s="1025"/>
      <c r="DU72" s="1026"/>
      <c r="DV72" s="1026"/>
      <c r="DW72" s="1026"/>
      <c r="DX72" s="1026"/>
      <c r="DY72" s="1028"/>
      <c r="DZ72" s="1025"/>
      <c r="EA72" s="1026"/>
      <c r="EB72" s="1026"/>
      <c r="EC72" s="1026"/>
      <c r="ED72" s="1026"/>
      <c r="EE72" s="1028"/>
      <c r="EF72" s="1025"/>
      <c r="EG72" s="1026"/>
      <c r="EH72" s="1026"/>
      <c r="EI72" s="1026"/>
      <c r="EJ72" s="1026"/>
      <c r="EK72" s="1028"/>
      <c r="EL72" s="1025"/>
      <c r="EM72" s="1026"/>
      <c r="EN72" s="1026"/>
      <c r="EO72" s="1026"/>
      <c r="EP72" s="1026"/>
      <c r="EQ72" s="1027"/>
    </row>
    <row r="73" spans="1:147" ht="12.75" customHeight="1">
      <c r="A73" s="1033"/>
      <c r="B73" s="1036"/>
      <c r="C73" s="26"/>
      <c r="D73" s="30"/>
      <c r="E73" s="31"/>
      <c r="F73" s="31"/>
      <c r="G73" s="31"/>
      <c r="H73" s="31"/>
      <c r="I73" s="32"/>
      <c r="J73" s="30"/>
      <c r="K73" s="31"/>
      <c r="L73" s="31"/>
      <c r="M73" s="31"/>
      <c r="N73" s="31"/>
      <c r="O73" s="32"/>
      <c r="P73" s="30"/>
      <c r="Q73" s="31"/>
      <c r="R73" s="31"/>
      <c r="S73" s="31"/>
      <c r="T73" s="31"/>
      <c r="U73" s="32"/>
      <c r="V73" s="30"/>
      <c r="W73" s="31"/>
      <c r="X73" s="31"/>
      <c r="Y73" s="31"/>
      <c r="Z73" s="31"/>
      <c r="AA73" s="32"/>
      <c r="AB73" s="30"/>
      <c r="AC73" s="31"/>
      <c r="AD73" s="31"/>
      <c r="AE73" s="31"/>
      <c r="AF73" s="31"/>
      <c r="AG73" s="32"/>
      <c r="AH73" s="30"/>
      <c r="AI73" s="31"/>
      <c r="AJ73" s="31"/>
      <c r="AK73" s="31"/>
      <c r="AL73" s="31"/>
      <c r="AM73" s="32"/>
      <c r="AN73" s="30"/>
      <c r="AO73" s="31"/>
      <c r="AP73" s="31"/>
      <c r="AQ73" s="31"/>
      <c r="AR73" s="31"/>
      <c r="AS73" s="32"/>
      <c r="AT73" s="30"/>
      <c r="AU73" s="31"/>
      <c r="AV73" s="31"/>
      <c r="AW73" s="31"/>
      <c r="AX73" s="31"/>
      <c r="AY73" s="32"/>
      <c r="AZ73" s="30"/>
      <c r="BA73" s="31"/>
      <c r="BB73" s="31"/>
      <c r="BC73" s="31"/>
      <c r="BD73" s="31"/>
      <c r="BE73" s="32"/>
      <c r="BF73" s="30"/>
      <c r="BG73" s="31"/>
      <c r="BH73" s="31"/>
      <c r="BI73" s="31"/>
      <c r="BJ73" s="31"/>
      <c r="BK73" s="32"/>
      <c r="BL73" s="30"/>
      <c r="BM73" s="31"/>
      <c r="BN73" s="31"/>
      <c r="BO73" s="31"/>
      <c r="BP73" s="31"/>
      <c r="BQ73" s="32"/>
      <c r="BR73" s="30"/>
      <c r="BS73" s="31"/>
      <c r="BT73" s="31"/>
      <c r="BU73" s="31"/>
      <c r="BV73" s="31"/>
      <c r="BW73" s="32"/>
      <c r="BX73" s="30"/>
      <c r="BY73" s="31"/>
      <c r="BZ73" s="31"/>
      <c r="CA73" s="31"/>
      <c r="CB73" s="31"/>
      <c r="CC73" s="32"/>
      <c r="CD73" s="30"/>
      <c r="CE73" s="31"/>
      <c r="CF73" s="31"/>
      <c r="CG73" s="31"/>
      <c r="CH73" s="31"/>
      <c r="CI73" s="32"/>
      <c r="CJ73" s="30"/>
      <c r="CK73" s="31"/>
      <c r="CL73" s="31"/>
      <c r="CM73" s="31"/>
      <c r="CN73" s="31"/>
      <c r="CO73" s="32"/>
      <c r="CP73" s="30"/>
      <c r="CQ73" s="31"/>
      <c r="CR73" s="31"/>
      <c r="CS73" s="31"/>
      <c r="CT73" s="31"/>
      <c r="CU73" s="32"/>
      <c r="CV73" s="30"/>
      <c r="CW73" s="31"/>
      <c r="CX73" s="31"/>
      <c r="CY73" s="31"/>
      <c r="CZ73" s="31"/>
      <c r="DA73" s="32"/>
      <c r="DB73" s="30"/>
      <c r="DC73" s="31"/>
      <c r="DD73" s="31"/>
      <c r="DE73" s="31"/>
      <c r="DF73" s="31"/>
      <c r="DG73" s="32"/>
      <c r="DH73" s="30"/>
      <c r="DI73" s="31"/>
      <c r="DJ73" s="31"/>
      <c r="DK73" s="31"/>
      <c r="DL73" s="31"/>
      <c r="DM73" s="32"/>
      <c r="DN73" s="30"/>
      <c r="DO73" s="31"/>
      <c r="DP73" s="31"/>
      <c r="DQ73" s="31"/>
      <c r="DR73" s="31"/>
      <c r="DS73" s="32"/>
      <c r="DT73" s="30"/>
      <c r="DU73" s="31"/>
      <c r="DV73" s="31"/>
      <c r="DW73" s="31"/>
      <c r="DX73" s="31"/>
      <c r="DY73" s="32"/>
      <c r="DZ73" s="30"/>
      <c r="EA73" s="31"/>
      <c r="EB73" s="31"/>
      <c r="EC73" s="31"/>
      <c r="ED73" s="31"/>
      <c r="EE73" s="32"/>
      <c r="EF73" s="30"/>
      <c r="EG73" s="31"/>
      <c r="EH73" s="31"/>
      <c r="EI73" s="31"/>
      <c r="EJ73" s="31"/>
      <c r="EK73" s="32"/>
      <c r="EL73" s="30"/>
      <c r="EM73" s="31"/>
      <c r="EN73" s="31"/>
      <c r="EO73" s="31"/>
      <c r="EP73" s="31"/>
      <c r="EQ73" s="81"/>
    </row>
    <row r="74" spans="1:147" ht="19.5" customHeight="1">
      <c r="A74" s="1034"/>
      <c r="B74" s="1037"/>
      <c r="C74" s="34"/>
      <c r="D74" s="1029"/>
      <c r="E74" s="1030"/>
      <c r="F74" s="1030"/>
      <c r="G74" s="1030"/>
      <c r="H74" s="1030"/>
      <c r="I74" s="1031"/>
      <c r="J74" s="1029"/>
      <c r="K74" s="1030"/>
      <c r="L74" s="1030"/>
      <c r="M74" s="1030"/>
      <c r="N74" s="1030"/>
      <c r="O74" s="1031"/>
      <c r="P74" s="1029"/>
      <c r="Q74" s="1030"/>
      <c r="R74" s="1030"/>
      <c r="S74" s="1030"/>
      <c r="T74" s="1030"/>
      <c r="U74" s="1031"/>
      <c r="V74" s="1029"/>
      <c r="W74" s="1030"/>
      <c r="X74" s="1030"/>
      <c r="Y74" s="1030"/>
      <c r="Z74" s="1030"/>
      <c r="AA74" s="1031"/>
      <c r="AB74" s="1029"/>
      <c r="AC74" s="1030"/>
      <c r="AD74" s="1030"/>
      <c r="AE74" s="1030"/>
      <c r="AF74" s="1030"/>
      <c r="AG74" s="1031"/>
      <c r="AH74" s="1029"/>
      <c r="AI74" s="1030"/>
      <c r="AJ74" s="1030"/>
      <c r="AK74" s="1030"/>
      <c r="AL74" s="1030"/>
      <c r="AM74" s="1031"/>
      <c r="AN74" s="1029"/>
      <c r="AO74" s="1030"/>
      <c r="AP74" s="1030"/>
      <c r="AQ74" s="1030"/>
      <c r="AR74" s="1030"/>
      <c r="AS74" s="1031"/>
      <c r="AT74" s="1029"/>
      <c r="AU74" s="1030"/>
      <c r="AV74" s="1030"/>
      <c r="AW74" s="1030"/>
      <c r="AX74" s="1030"/>
      <c r="AY74" s="1031"/>
      <c r="AZ74" s="1029"/>
      <c r="BA74" s="1030"/>
      <c r="BB74" s="1030"/>
      <c r="BC74" s="1030"/>
      <c r="BD74" s="1030"/>
      <c r="BE74" s="1031"/>
      <c r="BF74" s="1029"/>
      <c r="BG74" s="1030"/>
      <c r="BH74" s="1030"/>
      <c r="BI74" s="1030"/>
      <c r="BJ74" s="1030"/>
      <c r="BK74" s="1031"/>
      <c r="BL74" s="1029"/>
      <c r="BM74" s="1030"/>
      <c r="BN74" s="1030"/>
      <c r="BO74" s="1030"/>
      <c r="BP74" s="1030"/>
      <c r="BQ74" s="1031"/>
      <c r="BR74" s="1029"/>
      <c r="BS74" s="1030"/>
      <c r="BT74" s="1030"/>
      <c r="BU74" s="1030"/>
      <c r="BV74" s="1030"/>
      <c r="BW74" s="1031"/>
      <c r="BX74" s="1029"/>
      <c r="BY74" s="1030"/>
      <c r="BZ74" s="1030"/>
      <c r="CA74" s="1030"/>
      <c r="CB74" s="1030"/>
      <c r="CC74" s="1031"/>
      <c r="CD74" s="1029"/>
      <c r="CE74" s="1030"/>
      <c r="CF74" s="1030"/>
      <c r="CG74" s="1030"/>
      <c r="CH74" s="1030"/>
      <c r="CI74" s="1031"/>
      <c r="CJ74" s="1029"/>
      <c r="CK74" s="1030"/>
      <c r="CL74" s="1030"/>
      <c r="CM74" s="1030"/>
      <c r="CN74" s="1030"/>
      <c r="CO74" s="1031"/>
      <c r="CP74" s="1029"/>
      <c r="CQ74" s="1030"/>
      <c r="CR74" s="1030"/>
      <c r="CS74" s="1030"/>
      <c r="CT74" s="1030"/>
      <c r="CU74" s="1031"/>
      <c r="CV74" s="1029"/>
      <c r="CW74" s="1030"/>
      <c r="CX74" s="1030"/>
      <c r="CY74" s="1030"/>
      <c r="CZ74" s="1030"/>
      <c r="DA74" s="1031"/>
      <c r="DB74" s="1029"/>
      <c r="DC74" s="1030"/>
      <c r="DD74" s="1030"/>
      <c r="DE74" s="1030"/>
      <c r="DF74" s="1030"/>
      <c r="DG74" s="1031"/>
      <c r="DH74" s="1029"/>
      <c r="DI74" s="1030"/>
      <c r="DJ74" s="1030"/>
      <c r="DK74" s="1030"/>
      <c r="DL74" s="1030"/>
      <c r="DM74" s="1031"/>
      <c r="DN74" s="1029"/>
      <c r="DO74" s="1030"/>
      <c r="DP74" s="1030"/>
      <c r="DQ74" s="1030"/>
      <c r="DR74" s="1030"/>
      <c r="DS74" s="1031"/>
      <c r="DT74" s="1029"/>
      <c r="DU74" s="1030"/>
      <c r="DV74" s="1030"/>
      <c r="DW74" s="1030"/>
      <c r="DX74" s="1030"/>
      <c r="DY74" s="1031"/>
      <c r="DZ74" s="1029"/>
      <c r="EA74" s="1030"/>
      <c r="EB74" s="1030"/>
      <c r="EC74" s="1030"/>
      <c r="ED74" s="1030"/>
      <c r="EE74" s="1031"/>
      <c r="EF74" s="1029"/>
      <c r="EG74" s="1030"/>
      <c r="EH74" s="1030"/>
      <c r="EI74" s="1030"/>
      <c r="EJ74" s="1030"/>
      <c r="EK74" s="1031"/>
      <c r="EL74" s="1029"/>
      <c r="EM74" s="1030"/>
      <c r="EN74" s="1030"/>
      <c r="EO74" s="1030"/>
      <c r="EP74" s="1030"/>
      <c r="EQ74" s="1038"/>
    </row>
    <row r="75" spans="1:147" ht="19.5" customHeight="1">
      <c r="A75" s="1032"/>
      <c r="B75" s="1035"/>
      <c r="C75" s="93"/>
      <c r="D75" s="1025"/>
      <c r="E75" s="1026"/>
      <c r="F75" s="1026"/>
      <c r="G75" s="1026"/>
      <c r="H75" s="1026"/>
      <c r="I75" s="1028"/>
      <c r="J75" s="1025"/>
      <c r="K75" s="1026"/>
      <c r="L75" s="1026"/>
      <c r="M75" s="1026"/>
      <c r="N75" s="1026"/>
      <c r="O75" s="1028"/>
      <c r="P75" s="1025"/>
      <c r="Q75" s="1026"/>
      <c r="R75" s="1026"/>
      <c r="S75" s="1026"/>
      <c r="T75" s="1026"/>
      <c r="U75" s="1028"/>
      <c r="V75" s="1025"/>
      <c r="W75" s="1026"/>
      <c r="X75" s="1026"/>
      <c r="Y75" s="1026"/>
      <c r="Z75" s="1026"/>
      <c r="AA75" s="1028"/>
      <c r="AB75" s="1025"/>
      <c r="AC75" s="1026"/>
      <c r="AD75" s="1026"/>
      <c r="AE75" s="1026"/>
      <c r="AF75" s="1026"/>
      <c r="AG75" s="1028"/>
      <c r="AH75" s="1025"/>
      <c r="AI75" s="1026"/>
      <c r="AJ75" s="1026"/>
      <c r="AK75" s="1026"/>
      <c r="AL75" s="1026"/>
      <c r="AM75" s="1028"/>
      <c r="AN75" s="1025"/>
      <c r="AO75" s="1026"/>
      <c r="AP75" s="1026"/>
      <c r="AQ75" s="1026"/>
      <c r="AR75" s="1026"/>
      <c r="AS75" s="1028"/>
      <c r="AT75" s="1025"/>
      <c r="AU75" s="1026"/>
      <c r="AV75" s="1026"/>
      <c r="AW75" s="1026"/>
      <c r="AX75" s="1026"/>
      <c r="AY75" s="1028"/>
      <c r="AZ75" s="1025"/>
      <c r="BA75" s="1026"/>
      <c r="BB75" s="1026"/>
      <c r="BC75" s="1026"/>
      <c r="BD75" s="1026"/>
      <c r="BE75" s="1028"/>
      <c r="BF75" s="1025"/>
      <c r="BG75" s="1026"/>
      <c r="BH75" s="1026"/>
      <c r="BI75" s="1026"/>
      <c r="BJ75" s="1026"/>
      <c r="BK75" s="1028"/>
      <c r="BL75" s="1025"/>
      <c r="BM75" s="1026"/>
      <c r="BN75" s="1026"/>
      <c r="BO75" s="1026"/>
      <c r="BP75" s="1026"/>
      <c r="BQ75" s="1028"/>
      <c r="BR75" s="1025"/>
      <c r="BS75" s="1026"/>
      <c r="BT75" s="1026"/>
      <c r="BU75" s="1026"/>
      <c r="BV75" s="1026"/>
      <c r="BW75" s="1028"/>
      <c r="BX75" s="1025"/>
      <c r="BY75" s="1026"/>
      <c r="BZ75" s="1026"/>
      <c r="CA75" s="1026"/>
      <c r="CB75" s="1026"/>
      <c r="CC75" s="1028"/>
      <c r="CD75" s="1025"/>
      <c r="CE75" s="1026"/>
      <c r="CF75" s="1026"/>
      <c r="CG75" s="1026"/>
      <c r="CH75" s="1026"/>
      <c r="CI75" s="1028"/>
      <c r="CJ75" s="1025"/>
      <c r="CK75" s="1026"/>
      <c r="CL75" s="1026"/>
      <c r="CM75" s="1026"/>
      <c r="CN75" s="1026"/>
      <c r="CO75" s="1028"/>
      <c r="CP75" s="1025"/>
      <c r="CQ75" s="1026"/>
      <c r="CR75" s="1026"/>
      <c r="CS75" s="1026"/>
      <c r="CT75" s="1026"/>
      <c r="CU75" s="1028"/>
      <c r="CV75" s="1025"/>
      <c r="CW75" s="1026"/>
      <c r="CX75" s="1026"/>
      <c r="CY75" s="1026"/>
      <c r="CZ75" s="1026"/>
      <c r="DA75" s="1028"/>
      <c r="DB75" s="1025"/>
      <c r="DC75" s="1026"/>
      <c r="DD75" s="1026"/>
      <c r="DE75" s="1026"/>
      <c r="DF75" s="1026"/>
      <c r="DG75" s="1028"/>
      <c r="DH75" s="1025"/>
      <c r="DI75" s="1026"/>
      <c r="DJ75" s="1026"/>
      <c r="DK75" s="1026"/>
      <c r="DL75" s="1026"/>
      <c r="DM75" s="1028"/>
      <c r="DN75" s="1025"/>
      <c r="DO75" s="1026"/>
      <c r="DP75" s="1026"/>
      <c r="DQ75" s="1026"/>
      <c r="DR75" s="1026"/>
      <c r="DS75" s="1028"/>
      <c r="DT75" s="1025"/>
      <c r="DU75" s="1026"/>
      <c r="DV75" s="1026"/>
      <c r="DW75" s="1026"/>
      <c r="DX75" s="1026"/>
      <c r="DY75" s="1028"/>
      <c r="DZ75" s="1025"/>
      <c r="EA75" s="1026"/>
      <c r="EB75" s="1026"/>
      <c r="EC75" s="1026"/>
      <c r="ED75" s="1026"/>
      <c r="EE75" s="1028"/>
      <c r="EF75" s="1025"/>
      <c r="EG75" s="1026"/>
      <c r="EH75" s="1026"/>
      <c r="EI75" s="1026"/>
      <c r="EJ75" s="1026"/>
      <c r="EK75" s="1028"/>
      <c r="EL75" s="1025"/>
      <c r="EM75" s="1026"/>
      <c r="EN75" s="1026"/>
      <c r="EO75" s="1026"/>
      <c r="EP75" s="1026"/>
      <c r="EQ75" s="1027"/>
    </row>
    <row r="76" spans="1:147" ht="12.75" customHeight="1">
      <c r="A76" s="1033"/>
      <c r="B76" s="1036"/>
      <c r="C76" s="26"/>
      <c r="D76" s="30"/>
      <c r="E76" s="31"/>
      <c r="F76" s="31"/>
      <c r="G76" s="31"/>
      <c r="H76" s="31"/>
      <c r="I76" s="32"/>
      <c r="J76" s="30"/>
      <c r="K76" s="31"/>
      <c r="L76" s="31"/>
      <c r="M76" s="31"/>
      <c r="N76" s="31"/>
      <c r="O76" s="32"/>
      <c r="P76" s="30"/>
      <c r="Q76" s="31"/>
      <c r="R76" s="31"/>
      <c r="S76" s="31"/>
      <c r="T76" s="31"/>
      <c r="U76" s="32"/>
      <c r="V76" s="30"/>
      <c r="W76" s="31"/>
      <c r="X76" s="31"/>
      <c r="Y76" s="31"/>
      <c r="Z76" s="31"/>
      <c r="AA76" s="32"/>
      <c r="AB76" s="30"/>
      <c r="AC76" s="31"/>
      <c r="AD76" s="31"/>
      <c r="AE76" s="31"/>
      <c r="AF76" s="31"/>
      <c r="AG76" s="32"/>
      <c r="AH76" s="30"/>
      <c r="AI76" s="31"/>
      <c r="AJ76" s="31"/>
      <c r="AK76" s="31"/>
      <c r="AL76" s="31"/>
      <c r="AM76" s="32"/>
      <c r="AN76" s="30"/>
      <c r="AO76" s="31"/>
      <c r="AP76" s="31"/>
      <c r="AQ76" s="31"/>
      <c r="AR76" s="31"/>
      <c r="AS76" s="32"/>
      <c r="AT76" s="30"/>
      <c r="AU76" s="31"/>
      <c r="AV76" s="31"/>
      <c r="AW76" s="31"/>
      <c r="AX76" s="31"/>
      <c r="AY76" s="32"/>
      <c r="AZ76" s="30"/>
      <c r="BA76" s="31"/>
      <c r="BB76" s="31"/>
      <c r="BC76" s="31"/>
      <c r="BD76" s="31"/>
      <c r="BE76" s="32"/>
      <c r="BF76" s="30"/>
      <c r="BG76" s="31"/>
      <c r="BH76" s="31"/>
      <c r="BI76" s="31"/>
      <c r="BJ76" s="31"/>
      <c r="BK76" s="32"/>
      <c r="BL76" s="30"/>
      <c r="BM76" s="31"/>
      <c r="BN76" s="31"/>
      <c r="BO76" s="31"/>
      <c r="BP76" s="31"/>
      <c r="BQ76" s="32"/>
      <c r="BR76" s="30"/>
      <c r="BS76" s="31"/>
      <c r="BT76" s="31"/>
      <c r="BU76" s="31"/>
      <c r="BV76" s="31"/>
      <c r="BW76" s="32"/>
      <c r="BX76" s="30"/>
      <c r="BY76" s="31"/>
      <c r="BZ76" s="31"/>
      <c r="CA76" s="31"/>
      <c r="CB76" s="31"/>
      <c r="CC76" s="32"/>
      <c r="CD76" s="30"/>
      <c r="CE76" s="31"/>
      <c r="CF76" s="31"/>
      <c r="CG76" s="31"/>
      <c r="CH76" s="31"/>
      <c r="CI76" s="32"/>
      <c r="CJ76" s="30"/>
      <c r="CK76" s="31"/>
      <c r="CL76" s="31"/>
      <c r="CM76" s="31"/>
      <c r="CN76" s="31"/>
      <c r="CO76" s="32"/>
      <c r="CP76" s="30"/>
      <c r="CQ76" s="31"/>
      <c r="CR76" s="31"/>
      <c r="CS76" s="31"/>
      <c r="CT76" s="31"/>
      <c r="CU76" s="32"/>
      <c r="CV76" s="30"/>
      <c r="CW76" s="31"/>
      <c r="CX76" s="31"/>
      <c r="CY76" s="31"/>
      <c r="CZ76" s="31"/>
      <c r="DA76" s="32"/>
      <c r="DB76" s="30"/>
      <c r="DC76" s="31"/>
      <c r="DD76" s="31"/>
      <c r="DE76" s="31"/>
      <c r="DF76" s="31"/>
      <c r="DG76" s="32"/>
      <c r="DH76" s="30"/>
      <c r="DI76" s="31"/>
      <c r="DJ76" s="31"/>
      <c r="DK76" s="31"/>
      <c r="DL76" s="31"/>
      <c r="DM76" s="32"/>
      <c r="DN76" s="30"/>
      <c r="DO76" s="31"/>
      <c r="DP76" s="31"/>
      <c r="DQ76" s="31"/>
      <c r="DR76" s="31"/>
      <c r="DS76" s="32"/>
      <c r="DT76" s="30"/>
      <c r="DU76" s="31"/>
      <c r="DV76" s="31"/>
      <c r="DW76" s="31"/>
      <c r="DX76" s="31"/>
      <c r="DY76" s="32"/>
      <c r="DZ76" s="30"/>
      <c r="EA76" s="31"/>
      <c r="EB76" s="31"/>
      <c r="EC76" s="31"/>
      <c r="ED76" s="31"/>
      <c r="EE76" s="32"/>
      <c r="EF76" s="30"/>
      <c r="EG76" s="31"/>
      <c r="EH76" s="31"/>
      <c r="EI76" s="31"/>
      <c r="EJ76" s="31"/>
      <c r="EK76" s="32"/>
      <c r="EL76" s="30"/>
      <c r="EM76" s="31"/>
      <c r="EN76" s="31"/>
      <c r="EO76" s="31"/>
      <c r="EP76" s="31"/>
      <c r="EQ76" s="81"/>
    </row>
    <row r="77" spans="1:147" ht="19.5" customHeight="1">
      <c r="A77" s="1034"/>
      <c r="B77" s="1037"/>
      <c r="C77" s="34"/>
      <c r="D77" s="1029"/>
      <c r="E77" s="1030"/>
      <c r="F77" s="1030"/>
      <c r="G77" s="1030"/>
      <c r="H77" s="1030"/>
      <c r="I77" s="1031"/>
      <c r="J77" s="1029"/>
      <c r="K77" s="1030"/>
      <c r="L77" s="1030"/>
      <c r="M77" s="1030"/>
      <c r="N77" s="1030"/>
      <c r="O77" s="1031"/>
      <c r="P77" s="1029"/>
      <c r="Q77" s="1030"/>
      <c r="R77" s="1030"/>
      <c r="S77" s="1030"/>
      <c r="T77" s="1030"/>
      <c r="U77" s="1031"/>
      <c r="V77" s="1029"/>
      <c r="W77" s="1030"/>
      <c r="X77" s="1030"/>
      <c r="Y77" s="1030"/>
      <c r="Z77" s="1030"/>
      <c r="AA77" s="1031"/>
      <c r="AB77" s="1029"/>
      <c r="AC77" s="1030"/>
      <c r="AD77" s="1030"/>
      <c r="AE77" s="1030"/>
      <c r="AF77" s="1030"/>
      <c r="AG77" s="1031"/>
      <c r="AH77" s="1029"/>
      <c r="AI77" s="1030"/>
      <c r="AJ77" s="1030"/>
      <c r="AK77" s="1030"/>
      <c r="AL77" s="1030"/>
      <c r="AM77" s="1031"/>
      <c r="AN77" s="1029"/>
      <c r="AO77" s="1030"/>
      <c r="AP77" s="1030"/>
      <c r="AQ77" s="1030"/>
      <c r="AR77" s="1030"/>
      <c r="AS77" s="1031"/>
      <c r="AT77" s="1029"/>
      <c r="AU77" s="1030"/>
      <c r="AV77" s="1030"/>
      <c r="AW77" s="1030"/>
      <c r="AX77" s="1030"/>
      <c r="AY77" s="1031"/>
      <c r="AZ77" s="1029"/>
      <c r="BA77" s="1030"/>
      <c r="BB77" s="1030"/>
      <c r="BC77" s="1030"/>
      <c r="BD77" s="1030"/>
      <c r="BE77" s="1031"/>
      <c r="BF77" s="1029"/>
      <c r="BG77" s="1030"/>
      <c r="BH77" s="1030"/>
      <c r="BI77" s="1030"/>
      <c r="BJ77" s="1030"/>
      <c r="BK77" s="1031"/>
      <c r="BL77" s="1029"/>
      <c r="BM77" s="1030"/>
      <c r="BN77" s="1030"/>
      <c r="BO77" s="1030"/>
      <c r="BP77" s="1030"/>
      <c r="BQ77" s="1031"/>
      <c r="BR77" s="1029"/>
      <c r="BS77" s="1030"/>
      <c r="BT77" s="1030"/>
      <c r="BU77" s="1030"/>
      <c r="BV77" s="1030"/>
      <c r="BW77" s="1031"/>
      <c r="BX77" s="1029"/>
      <c r="BY77" s="1030"/>
      <c r="BZ77" s="1030"/>
      <c r="CA77" s="1030"/>
      <c r="CB77" s="1030"/>
      <c r="CC77" s="1031"/>
      <c r="CD77" s="1029"/>
      <c r="CE77" s="1030"/>
      <c r="CF77" s="1030"/>
      <c r="CG77" s="1030"/>
      <c r="CH77" s="1030"/>
      <c r="CI77" s="1031"/>
      <c r="CJ77" s="1029"/>
      <c r="CK77" s="1030"/>
      <c r="CL77" s="1030"/>
      <c r="CM77" s="1030"/>
      <c r="CN77" s="1030"/>
      <c r="CO77" s="1031"/>
      <c r="CP77" s="1029"/>
      <c r="CQ77" s="1030"/>
      <c r="CR77" s="1030"/>
      <c r="CS77" s="1030"/>
      <c r="CT77" s="1030"/>
      <c r="CU77" s="1031"/>
      <c r="CV77" s="1029"/>
      <c r="CW77" s="1030"/>
      <c r="CX77" s="1030"/>
      <c r="CY77" s="1030"/>
      <c r="CZ77" s="1030"/>
      <c r="DA77" s="1031"/>
      <c r="DB77" s="1029"/>
      <c r="DC77" s="1030"/>
      <c r="DD77" s="1030"/>
      <c r="DE77" s="1030"/>
      <c r="DF77" s="1030"/>
      <c r="DG77" s="1031"/>
      <c r="DH77" s="1029"/>
      <c r="DI77" s="1030"/>
      <c r="DJ77" s="1030"/>
      <c r="DK77" s="1030"/>
      <c r="DL77" s="1030"/>
      <c r="DM77" s="1031"/>
      <c r="DN77" s="1029"/>
      <c r="DO77" s="1030"/>
      <c r="DP77" s="1030"/>
      <c r="DQ77" s="1030"/>
      <c r="DR77" s="1030"/>
      <c r="DS77" s="1031"/>
      <c r="DT77" s="1029"/>
      <c r="DU77" s="1030"/>
      <c r="DV77" s="1030"/>
      <c r="DW77" s="1030"/>
      <c r="DX77" s="1030"/>
      <c r="DY77" s="1031"/>
      <c r="DZ77" s="1029"/>
      <c r="EA77" s="1030"/>
      <c r="EB77" s="1030"/>
      <c r="EC77" s="1030"/>
      <c r="ED77" s="1030"/>
      <c r="EE77" s="1031"/>
      <c r="EF77" s="1029"/>
      <c r="EG77" s="1030"/>
      <c r="EH77" s="1030"/>
      <c r="EI77" s="1030"/>
      <c r="EJ77" s="1030"/>
      <c r="EK77" s="1031"/>
      <c r="EL77" s="1029"/>
      <c r="EM77" s="1030"/>
      <c r="EN77" s="1030"/>
      <c r="EO77" s="1030"/>
      <c r="EP77" s="1030"/>
      <c r="EQ77" s="1038"/>
    </row>
    <row r="78" spans="1:147" ht="19.5" customHeight="1">
      <c r="A78" s="1032"/>
      <c r="B78" s="1035"/>
      <c r="C78" s="93"/>
      <c r="D78" s="1066"/>
      <c r="E78" s="1067"/>
      <c r="F78" s="1067"/>
      <c r="G78" s="1067"/>
      <c r="H78" s="1067"/>
      <c r="I78" s="1068"/>
      <c r="J78" s="1066"/>
      <c r="K78" s="1067"/>
      <c r="L78" s="1067"/>
      <c r="M78" s="1067"/>
      <c r="N78" s="1067"/>
      <c r="O78" s="1068"/>
      <c r="P78" s="1066"/>
      <c r="Q78" s="1067"/>
      <c r="R78" s="1067"/>
      <c r="S78" s="1067"/>
      <c r="T78" s="1067"/>
      <c r="U78" s="1068"/>
      <c r="V78" s="1066"/>
      <c r="W78" s="1067"/>
      <c r="X78" s="1067"/>
      <c r="Y78" s="1067"/>
      <c r="Z78" s="1067"/>
      <c r="AA78" s="1068"/>
      <c r="AB78" s="1066"/>
      <c r="AC78" s="1067"/>
      <c r="AD78" s="1067"/>
      <c r="AE78" s="1067"/>
      <c r="AF78" s="1067"/>
      <c r="AG78" s="1068"/>
      <c r="AH78" s="1066"/>
      <c r="AI78" s="1067"/>
      <c r="AJ78" s="1067"/>
      <c r="AK78" s="1067"/>
      <c r="AL78" s="1067"/>
      <c r="AM78" s="1068"/>
      <c r="AN78" s="1066"/>
      <c r="AO78" s="1067"/>
      <c r="AP78" s="1067"/>
      <c r="AQ78" s="1067"/>
      <c r="AR78" s="1067"/>
      <c r="AS78" s="1068"/>
      <c r="AT78" s="1066"/>
      <c r="AU78" s="1067"/>
      <c r="AV78" s="1067"/>
      <c r="AW78" s="1067"/>
      <c r="AX78" s="1067"/>
      <c r="AY78" s="1068"/>
      <c r="AZ78" s="1066"/>
      <c r="BA78" s="1067"/>
      <c r="BB78" s="1067"/>
      <c r="BC78" s="1067"/>
      <c r="BD78" s="1067"/>
      <c r="BE78" s="1068"/>
      <c r="BF78" s="1066"/>
      <c r="BG78" s="1067"/>
      <c r="BH78" s="1067"/>
      <c r="BI78" s="1067"/>
      <c r="BJ78" s="1067"/>
      <c r="BK78" s="1068"/>
      <c r="BL78" s="1066"/>
      <c r="BM78" s="1067"/>
      <c r="BN78" s="1067"/>
      <c r="BO78" s="1067"/>
      <c r="BP78" s="1067"/>
      <c r="BQ78" s="1068"/>
      <c r="BR78" s="1066"/>
      <c r="BS78" s="1067"/>
      <c r="BT78" s="1067"/>
      <c r="BU78" s="1067"/>
      <c r="BV78" s="1067"/>
      <c r="BW78" s="1068"/>
      <c r="BX78" s="1066"/>
      <c r="BY78" s="1067"/>
      <c r="BZ78" s="1067"/>
      <c r="CA78" s="1067"/>
      <c r="CB78" s="1067"/>
      <c r="CC78" s="1068"/>
      <c r="CD78" s="1066"/>
      <c r="CE78" s="1067"/>
      <c r="CF78" s="1067"/>
      <c r="CG78" s="1067"/>
      <c r="CH78" s="1067"/>
      <c r="CI78" s="1068"/>
      <c r="CJ78" s="1066"/>
      <c r="CK78" s="1067"/>
      <c r="CL78" s="1067"/>
      <c r="CM78" s="1067"/>
      <c r="CN78" s="1067"/>
      <c r="CO78" s="1068"/>
      <c r="CP78" s="1066"/>
      <c r="CQ78" s="1067"/>
      <c r="CR78" s="1067"/>
      <c r="CS78" s="1067"/>
      <c r="CT78" s="1067"/>
      <c r="CU78" s="1068"/>
      <c r="CV78" s="1066"/>
      <c r="CW78" s="1067"/>
      <c r="CX78" s="1067"/>
      <c r="CY78" s="1067"/>
      <c r="CZ78" s="1067"/>
      <c r="DA78" s="1068"/>
      <c r="DB78" s="1066"/>
      <c r="DC78" s="1067"/>
      <c r="DD78" s="1067"/>
      <c r="DE78" s="1067"/>
      <c r="DF78" s="1067"/>
      <c r="DG78" s="1068"/>
      <c r="DH78" s="1066"/>
      <c r="DI78" s="1067"/>
      <c r="DJ78" s="1067"/>
      <c r="DK78" s="1067"/>
      <c r="DL78" s="1067"/>
      <c r="DM78" s="1068"/>
      <c r="DN78" s="1066"/>
      <c r="DO78" s="1067"/>
      <c r="DP78" s="1067"/>
      <c r="DQ78" s="1067"/>
      <c r="DR78" s="1067"/>
      <c r="DS78" s="1068"/>
      <c r="DT78" s="1066"/>
      <c r="DU78" s="1067"/>
      <c r="DV78" s="1067"/>
      <c r="DW78" s="1067"/>
      <c r="DX78" s="1067"/>
      <c r="DY78" s="1068"/>
      <c r="DZ78" s="1066"/>
      <c r="EA78" s="1067"/>
      <c r="EB78" s="1067"/>
      <c r="EC78" s="1067"/>
      <c r="ED78" s="1067"/>
      <c r="EE78" s="1068"/>
      <c r="EF78" s="1066"/>
      <c r="EG78" s="1067"/>
      <c r="EH78" s="1067"/>
      <c r="EI78" s="1067"/>
      <c r="EJ78" s="1067"/>
      <c r="EK78" s="1068"/>
      <c r="EL78" s="1066"/>
      <c r="EM78" s="1067"/>
      <c r="EN78" s="1067"/>
      <c r="EO78" s="1067"/>
      <c r="EP78" s="1067"/>
      <c r="EQ78" s="1091"/>
    </row>
    <row r="79" spans="1:147" ht="12.75" customHeight="1">
      <c r="A79" s="1033"/>
      <c r="B79" s="1036"/>
      <c r="C79" s="26"/>
      <c r="D79" s="30"/>
      <c r="E79" s="31"/>
      <c r="F79" s="31"/>
      <c r="G79" s="31"/>
      <c r="H79" s="31"/>
      <c r="I79" s="32"/>
      <c r="J79" s="30"/>
      <c r="K79" s="31"/>
      <c r="L79" s="31"/>
      <c r="M79" s="31"/>
      <c r="N79" s="31"/>
      <c r="O79" s="32"/>
      <c r="P79" s="30"/>
      <c r="Q79" s="31"/>
      <c r="R79" s="31"/>
      <c r="S79" s="31"/>
      <c r="T79" s="31"/>
      <c r="U79" s="32"/>
      <c r="V79" s="30"/>
      <c r="W79" s="31"/>
      <c r="X79" s="31"/>
      <c r="Y79" s="31"/>
      <c r="Z79" s="31"/>
      <c r="AA79" s="32"/>
      <c r="AB79" s="30"/>
      <c r="AC79" s="31"/>
      <c r="AD79" s="31"/>
      <c r="AE79" s="31"/>
      <c r="AF79" s="31"/>
      <c r="AG79" s="32"/>
      <c r="AH79" s="30"/>
      <c r="AI79" s="31"/>
      <c r="AJ79" s="31"/>
      <c r="AK79" s="31"/>
      <c r="AL79" s="31"/>
      <c r="AM79" s="32"/>
      <c r="AN79" s="30"/>
      <c r="AO79" s="31"/>
      <c r="AP79" s="31"/>
      <c r="AQ79" s="31"/>
      <c r="AR79" s="31"/>
      <c r="AS79" s="32"/>
      <c r="AT79" s="30"/>
      <c r="AU79" s="31"/>
      <c r="AV79" s="31"/>
      <c r="AW79" s="31"/>
      <c r="AX79" s="31"/>
      <c r="AY79" s="32"/>
      <c r="AZ79" s="30"/>
      <c r="BA79" s="31"/>
      <c r="BB79" s="31"/>
      <c r="BC79" s="31"/>
      <c r="BD79" s="31"/>
      <c r="BE79" s="32"/>
      <c r="BF79" s="30"/>
      <c r="BG79" s="31"/>
      <c r="BH79" s="31"/>
      <c r="BI79" s="31"/>
      <c r="BJ79" s="31"/>
      <c r="BK79" s="32"/>
      <c r="BL79" s="30"/>
      <c r="BM79" s="31"/>
      <c r="BN79" s="31"/>
      <c r="BO79" s="31"/>
      <c r="BP79" s="31"/>
      <c r="BQ79" s="32"/>
      <c r="BR79" s="30"/>
      <c r="BS79" s="31"/>
      <c r="BT79" s="31"/>
      <c r="BU79" s="31"/>
      <c r="BV79" s="31"/>
      <c r="BW79" s="32"/>
      <c r="BX79" s="30"/>
      <c r="BY79" s="31"/>
      <c r="BZ79" s="31"/>
      <c r="CA79" s="31"/>
      <c r="CB79" s="31"/>
      <c r="CC79" s="32"/>
      <c r="CD79" s="30"/>
      <c r="CE79" s="31"/>
      <c r="CF79" s="31"/>
      <c r="CG79" s="31"/>
      <c r="CH79" s="31"/>
      <c r="CI79" s="32"/>
      <c r="CJ79" s="30"/>
      <c r="CK79" s="31"/>
      <c r="CL79" s="31"/>
      <c r="CM79" s="31"/>
      <c r="CN79" s="31"/>
      <c r="CO79" s="32"/>
      <c r="CP79" s="30"/>
      <c r="CQ79" s="31"/>
      <c r="CR79" s="31"/>
      <c r="CS79" s="31"/>
      <c r="CT79" s="31"/>
      <c r="CU79" s="32"/>
      <c r="CV79" s="30"/>
      <c r="CW79" s="31"/>
      <c r="CX79" s="31"/>
      <c r="CY79" s="31"/>
      <c r="CZ79" s="31"/>
      <c r="DA79" s="32"/>
      <c r="DB79" s="30"/>
      <c r="DC79" s="31"/>
      <c r="DD79" s="31"/>
      <c r="DE79" s="31"/>
      <c r="DF79" s="31"/>
      <c r="DG79" s="32"/>
      <c r="DH79" s="30"/>
      <c r="DI79" s="31"/>
      <c r="DJ79" s="31"/>
      <c r="DK79" s="31"/>
      <c r="DL79" s="31"/>
      <c r="DM79" s="32"/>
      <c r="DN79" s="30"/>
      <c r="DO79" s="31"/>
      <c r="DP79" s="31"/>
      <c r="DQ79" s="31"/>
      <c r="DR79" s="31"/>
      <c r="DS79" s="32"/>
      <c r="DT79" s="30"/>
      <c r="DU79" s="31"/>
      <c r="DV79" s="31"/>
      <c r="DW79" s="31"/>
      <c r="DX79" s="31"/>
      <c r="DY79" s="32"/>
      <c r="DZ79" s="30"/>
      <c r="EA79" s="31"/>
      <c r="EB79" s="31"/>
      <c r="EC79" s="31"/>
      <c r="ED79" s="31"/>
      <c r="EE79" s="32"/>
      <c r="EF79" s="30"/>
      <c r="EG79" s="31"/>
      <c r="EH79" s="31"/>
      <c r="EI79" s="31"/>
      <c r="EJ79" s="31"/>
      <c r="EK79" s="32"/>
      <c r="EL79" s="30"/>
      <c r="EM79" s="31"/>
      <c r="EN79" s="31"/>
      <c r="EO79" s="31"/>
      <c r="EP79" s="31"/>
      <c r="EQ79" s="81"/>
    </row>
    <row r="80" spans="1:147" ht="19.5" customHeight="1" thickBot="1">
      <c r="A80" s="1072"/>
      <c r="B80" s="1073"/>
      <c r="C80" s="110"/>
      <c r="D80" s="1069"/>
      <c r="E80" s="1070"/>
      <c r="F80" s="1070"/>
      <c r="G80" s="1070"/>
      <c r="H80" s="1070"/>
      <c r="I80" s="1071"/>
      <c r="J80" s="1069"/>
      <c r="K80" s="1070"/>
      <c r="L80" s="1070"/>
      <c r="M80" s="1070"/>
      <c r="N80" s="1070"/>
      <c r="O80" s="1071"/>
      <c r="P80" s="1069"/>
      <c r="Q80" s="1070"/>
      <c r="R80" s="1070"/>
      <c r="S80" s="1070"/>
      <c r="T80" s="1070"/>
      <c r="U80" s="1071"/>
      <c r="V80" s="1069"/>
      <c r="W80" s="1070"/>
      <c r="X80" s="1070"/>
      <c r="Y80" s="1070"/>
      <c r="Z80" s="1070"/>
      <c r="AA80" s="1071"/>
      <c r="AB80" s="1069"/>
      <c r="AC80" s="1070"/>
      <c r="AD80" s="1070"/>
      <c r="AE80" s="1070"/>
      <c r="AF80" s="1070"/>
      <c r="AG80" s="1071"/>
      <c r="AH80" s="1069"/>
      <c r="AI80" s="1070"/>
      <c r="AJ80" s="1070"/>
      <c r="AK80" s="1070"/>
      <c r="AL80" s="1070"/>
      <c r="AM80" s="1071"/>
      <c r="AN80" s="1069"/>
      <c r="AO80" s="1070"/>
      <c r="AP80" s="1070"/>
      <c r="AQ80" s="1070"/>
      <c r="AR80" s="1070"/>
      <c r="AS80" s="1071"/>
      <c r="AT80" s="1069"/>
      <c r="AU80" s="1070"/>
      <c r="AV80" s="1070"/>
      <c r="AW80" s="1070"/>
      <c r="AX80" s="1070"/>
      <c r="AY80" s="1071"/>
      <c r="AZ80" s="1069"/>
      <c r="BA80" s="1070"/>
      <c r="BB80" s="1070"/>
      <c r="BC80" s="1070"/>
      <c r="BD80" s="1070"/>
      <c r="BE80" s="1071"/>
      <c r="BF80" s="1069"/>
      <c r="BG80" s="1070"/>
      <c r="BH80" s="1070"/>
      <c r="BI80" s="1070"/>
      <c r="BJ80" s="1070"/>
      <c r="BK80" s="1071"/>
      <c r="BL80" s="1069"/>
      <c r="BM80" s="1070"/>
      <c r="BN80" s="1070"/>
      <c r="BO80" s="1070"/>
      <c r="BP80" s="1070"/>
      <c r="BQ80" s="1071"/>
      <c r="BR80" s="1069"/>
      <c r="BS80" s="1070"/>
      <c r="BT80" s="1070"/>
      <c r="BU80" s="1070"/>
      <c r="BV80" s="1070"/>
      <c r="BW80" s="1071"/>
      <c r="BX80" s="1069"/>
      <c r="BY80" s="1070"/>
      <c r="BZ80" s="1070"/>
      <c r="CA80" s="1070"/>
      <c r="CB80" s="1070"/>
      <c r="CC80" s="1071"/>
      <c r="CD80" s="1069"/>
      <c r="CE80" s="1070"/>
      <c r="CF80" s="1070"/>
      <c r="CG80" s="1070"/>
      <c r="CH80" s="1070"/>
      <c r="CI80" s="1071"/>
      <c r="CJ80" s="1069"/>
      <c r="CK80" s="1070"/>
      <c r="CL80" s="1070"/>
      <c r="CM80" s="1070"/>
      <c r="CN80" s="1070"/>
      <c r="CO80" s="1071"/>
      <c r="CP80" s="1069"/>
      <c r="CQ80" s="1070"/>
      <c r="CR80" s="1070"/>
      <c r="CS80" s="1070"/>
      <c r="CT80" s="1070"/>
      <c r="CU80" s="1071"/>
      <c r="CV80" s="1069"/>
      <c r="CW80" s="1070"/>
      <c r="CX80" s="1070"/>
      <c r="CY80" s="1070"/>
      <c r="CZ80" s="1070"/>
      <c r="DA80" s="1071"/>
      <c r="DB80" s="1069"/>
      <c r="DC80" s="1070"/>
      <c r="DD80" s="1070"/>
      <c r="DE80" s="1070"/>
      <c r="DF80" s="1070"/>
      <c r="DG80" s="1071"/>
      <c r="DH80" s="1069"/>
      <c r="DI80" s="1070"/>
      <c r="DJ80" s="1070"/>
      <c r="DK80" s="1070"/>
      <c r="DL80" s="1070"/>
      <c r="DM80" s="1071"/>
      <c r="DN80" s="1069"/>
      <c r="DO80" s="1070"/>
      <c r="DP80" s="1070"/>
      <c r="DQ80" s="1070"/>
      <c r="DR80" s="1070"/>
      <c r="DS80" s="1071"/>
      <c r="DT80" s="1069"/>
      <c r="DU80" s="1070"/>
      <c r="DV80" s="1070"/>
      <c r="DW80" s="1070"/>
      <c r="DX80" s="1070"/>
      <c r="DY80" s="1071"/>
      <c r="DZ80" s="1069"/>
      <c r="EA80" s="1070"/>
      <c r="EB80" s="1070"/>
      <c r="EC80" s="1070"/>
      <c r="ED80" s="1070"/>
      <c r="EE80" s="1071"/>
      <c r="EF80" s="1069"/>
      <c r="EG80" s="1070"/>
      <c r="EH80" s="1070"/>
      <c r="EI80" s="1070"/>
      <c r="EJ80" s="1070"/>
      <c r="EK80" s="1071"/>
      <c r="EL80" s="1069"/>
      <c r="EM80" s="1070"/>
      <c r="EN80" s="1070"/>
      <c r="EO80" s="1070"/>
      <c r="EP80" s="1070"/>
      <c r="EQ80" s="1090"/>
    </row>
    <row r="81" spans="1:147" ht="24" customHeight="1">
      <c r="A81" s="1092" t="s">
        <v>49</v>
      </c>
      <c r="B81" s="1093"/>
      <c r="C81" s="109"/>
      <c r="D81" s="1043">
        <f>ROUND(D82/$C$84,4)</f>
        <v>7.7999999999999996E-3</v>
      </c>
      <c r="E81" s="1044"/>
      <c r="F81" s="1044"/>
      <c r="G81" s="1044"/>
      <c r="H81" s="1044"/>
      <c r="I81" s="1045"/>
      <c r="J81" s="1043">
        <f>ROUND(J82/$C$84,4)</f>
        <v>1.06E-2</v>
      </c>
      <c r="K81" s="1044"/>
      <c r="L81" s="1044"/>
      <c r="M81" s="1044"/>
      <c r="N81" s="1044"/>
      <c r="O81" s="1045"/>
      <c r="P81" s="1043">
        <f>ROUND(P82/$C$84,4)</f>
        <v>2.12E-2</v>
      </c>
      <c r="Q81" s="1044"/>
      <c r="R81" s="1044"/>
      <c r="S81" s="1044"/>
      <c r="T81" s="1044"/>
      <c r="U81" s="1045"/>
      <c r="V81" s="1043">
        <f>ROUND(V82/$C$84,4)</f>
        <v>6.1100000000000002E-2</v>
      </c>
      <c r="W81" s="1044"/>
      <c r="X81" s="1044"/>
      <c r="Y81" s="1044"/>
      <c r="Z81" s="1044"/>
      <c r="AA81" s="1045"/>
      <c r="AB81" s="1043">
        <f>ROUND(AB82/$C$84,4)</f>
        <v>6.1100000000000002E-2</v>
      </c>
      <c r="AC81" s="1044"/>
      <c r="AD81" s="1044"/>
      <c r="AE81" s="1044"/>
      <c r="AF81" s="1044"/>
      <c r="AG81" s="1045"/>
      <c r="AH81" s="1043">
        <f>ROUND(AH82/$C$84,4)</f>
        <v>5.9799999999999999E-2</v>
      </c>
      <c r="AI81" s="1044"/>
      <c r="AJ81" s="1044"/>
      <c r="AK81" s="1044"/>
      <c r="AL81" s="1044"/>
      <c r="AM81" s="1045"/>
      <c r="AN81" s="1043">
        <f>ROUND(AN82/$C$84,4)</f>
        <v>6.7100000000000007E-2</v>
      </c>
      <c r="AO81" s="1044"/>
      <c r="AP81" s="1044"/>
      <c r="AQ81" s="1044"/>
      <c r="AR81" s="1044"/>
      <c r="AS81" s="1045"/>
      <c r="AT81" s="1043">
        <f>ROUND(AT82/$C$84,4)</f>
        <v>6.5799999999999997E-2</v>
      </c>
      <c r="AU81" s="1044"/>
      <c r="AV81" s="1044"/>
      <c r="AW81" s="1044"/>
      <c r="AX81" s="1044"/>
      <c r="AY81" s="1045"/>
      <c r="AZ81" s="1043">
        <f>ROUND(AZ82/$C$84,4)</f>
        <v>6.5799999999999997E-2</v>
      </c>
      <c r="BA81" s="1044"/>
      <c r="BB81" s="1044"/>
      <c r="BC81" s="1044"/>
      <c r="BD81" s="1044"/>
      <c r="BE81" s="1045"/>
      <c r="BF81" s="1043">
        <f>ROUND(BF82/$C$84,4)</f>
        <v>6.5799999999999997E-2</v>
      </c>
      <c r="BG81" s="1044"/>
      <c r="BH81" s="1044"/>
      <c r="BI81" s="1044"/>
      <c r="BJ81" s="1044"/>
      <c r="BK81" s="1045"/>
      <c r="BL81" s="1043">
        <f>ROUND(BL82/$C$84,4)</f>
        <v>6.5799999999999997E-2</v>
      </c>
      <c r="BM81" s="1044"/>
      <c r="BN81" s="1044"/>
      <c r="BO81" s="1044"/>
      <c r="BP81" s="1044"/>
      <c r="BQ81" s="1045"/>
      <c r="BR81" s="1043">
        <f>ROUND(BR82/$C$84,4)</f>
        <v>5.8599999999999999E-2</v>
      </c>
      <c r="BS81" s="1044"/>
      <c r="BT81" s="1044"/>
      <c r="BU81" s="1044"/>
      <c r="BV81" s="1044"/>
      <c r="BW81" s="1045"/>
      <c r="BX81" s="1043">
        <f>ROUND(BX82/$C$84,4)</f>
        <v>5.8400000000000001E-2</v>
      </c>
      <c r="BY81" s="1044"/>
      <c r="BZ81" s="1044"/>
      <c r="CA81" s="1044"/>
      <c r="CB81" s="1044"/>
      <c r="CC81" s="1045"/>
      <c r="CD81" s="1043">
        <f>ROUND(CD82/$C$84,4)</f>
        <v>5.8400000000000001E-2</v>
      </c>
      <c r="CE81" s="1044"/>
      <c r="CF81" s="1044"/>
      <c r="CG81" s="1044"/>
      <c r="CH81" s="1044"/>
      <c r="CI81" s="1045"/>
      <c r="CJ81" s="1043">
        <f>ROUND(CJ82/$C$84,4)</f>
        <v>5.2699999999999997E-2</v>
      </c>
      <c r="CK81" s="1044"/>
      <c r="CL81" s="1044"/>
      <c r="CM81" s="1044"/>
      <c r="CN81" s="1044"/>
      <c r="CO81" s="1045"/>
      <c r="CP81" s="1043">
        <f>ROUND(CP82/$C$84,4)</f>
        <v>4.5400000000000003E-2</v>
      </c>
      <c r="CQ81" s="1044"/>
      <c r="CR81" s="1044"/>
      <c r="CS81" s="1044"/>
      <c r="CT81" s="1044"/>
      <c r="CU81" s="1045"/>
      <c r="CV81" s="1043">
        <f>ROUND(CV82/$C$84,4)</f>
        <v>4.4299999999999999E-2</v>
      </c>
      <c r="CW81" s="1044"/>
      <c r="CX81" s="1044"/>
      <c r="CY81" s="1044"/>
      <c r="CZ81" s="1044"/>
      <c r="DA81" s="1045"/>
      <c r="DB81" s="1043">
        <f>ROUND(DB82/$C$84,4)</f>
        <v>4.4299999999999999E-2</v>
      </c>
      <c r="DC81" s="1044"/>
      <c r="DD81" s="1044"/>
      <c r="DE81" s="1044"/>
      <c r="DF81" s="1044"/>
      <c r="DG81" s="1045"/>
      <c r="DH81" s="1043">
        <f>ROUND(DH82/$C$84,4)</f>
        <v>4.4299999999999999E-2</v>
      </c>
      <c r="DI81" s="1044"/>
      <c r="DJ81" s="1044"/>
      <c r="DK81" s="1044"/>
      <c r="DL81" s="1044"/>
      <c r="DM81" s="1045"/>
      <c r="DN81" s="1043">
        <f>ROUND(DN82/$C$84,4)</f>
        <v>6.1999999999999998E-3</v>
      </c>
      <c r="DO81" s="1044"/>
      <c r="DP81" s="1044"/>
      <c r="DQ81" s="1044"/>
      <c r="DR81" s="1044"/>
      <c r="DS81" s="1045"/>
      <c r="DT81" s="1043">
        <f>ROUND(DT82/$C$84,4)</f>
        <v>6.1999999999999998E-3</v>
      </c>
      <c r="DU81" s="1044"/>
      <c r="DV81" s="1044"/>
      <c r="DW81" s="1044"/>
      <c r="DX81" s="1044"/>
      <c r="DY81" s="1045"/>
      <c r="DZ81" s="1043">
        <f>ROUND(DZ82/$C$84,4)</f>
        <v>6.3E-3</v>
      </c>
      <c r="EA81" s="1044"/>
      <c r="EB81" s="1044"/>
      <c r="EC81" s="1044"/>
      <c r="ED81" s="1044"/>
      <c r="EE81" s="1045"/>
      <c r="EF81" s="1043">
        <f>ROUND(EF82/$C$84,4)</f>
        <v>1.4500000000000001E-2</v>
      </c>
      <c r="EG81" s="1044"/>
      <c r="EH81" s="1044"/>
      <c r="EI81" s="1044"/>
      <c r="EJ81" s="1044"/>
      <c r="EK81" s="1045"/>
      <c r="EL81" s="1043">
        <f>ROUND(EL82/$C$84,4)</f>
        <v>8.5000000000000006E-3</v>
      </c>
      <c r="EM81" s="1044"/>
      <c r="EN81" s="1044"/>
      <c r="EO81" s="1044"/>
      <c r="EP81" s="1044"/>
      <c r="EQ81" s="1094"/>
    </row>
    <row r="82" spans="1:147" ht="24" customHeight="1">
      <c r="A82" s="1079"/>
      <c r="B82" s="1080"/>
      <c r="C82" s="35"/>
      <c r="D82" s="1046">
        <f>SUM(D11,D14,D17)</f>
        <v>935867.66076226323</v>
      </c>
      <c r="E82" s="1047"/>
      <c r="F82" s="1047"/>
      <c r="G82" s="1047"/>
      <c r="H82" s="1047"/>
      <c r="I82" s="1048"/>
      <c r="J82" s="1046">
        <f>SUM(J11,J14,J17,J23,J29,J38,J26)</f>
        <v>1273038.5113596853</v>
      </c>
      <c r="K82" s="1047"/>
      <c r="L82" s="1047"/>
      <c r="M82" s="1047"/>
      <c r="N82" s="1047"/>
      <c r="O82" s="1048"/>
      <c r="P82" s="1046">
        <f>SUM(P11,P14,P20,P23,P17,P38,P26)</f>
        <v>2550358.6276908629</v>
      </c>
      <c r="Q82" s="1047"/>
      <c r="R82" s="1047"/>
      <c r="S82" s="1047"/>
      <c r="T82" s="1047"/>
      <c r="U82" s="1048"/>
      <c r="V82" s="1046">
        <f>SUM(V29,V23,V11,V38,V20,V26)</f>
        <v>7335720.638236518</v>
      </c>
      <c r="W82" s="1047"/>
      <c r="X82" s="1047"/>
      <c r="Y82" s="1047"/>
      <c r="Z82" s="1047"/>
      <c r="AA82" s="1048"/>
      <c r="AB82" s="1046">
        <f>SUM(AB38,AB11,AB29,AB23,AB20,AB26)</f>
        <v>7335720.638236518</v>
      </c>
      <c r="AC82" s="1047"/>
      <c r="AD82" s="1047"/>
      <c r="AE82" s="1047"/>
      <c r="AF82" s="1047"/>
      <c r="AG82" s="1048"/>
      <c r="AH82" s="1046">
        <f>SUM(AH38,AH11,AH29,AH23,AH20,AH26)</f>
        <v>7180432.9350821758</v>
      </c>
      <c r="AI82" s="1047"/>
      <c r="AJ82" s="1047"/>
      <c r="AK82" s="1047"/>
      <c r="AL82" s="1047"/>
      <c r="AM82" s="1048"/>
      <c r="AN82" s="1046">
        <f>SUM(AN11,AN20,AN23,AN26,AN29,AN32,AN38)</f>
        <v>8055982.2419033078</v>
      </c>
      <c r="AO82" s="1047"/>
      <c r="AP82" s="1047"/>
      <c r="AQ82" s="1047"/>
      <c r="AR82" s="1047"/>
      <c r="AS82" s="1048"/>
      <c r="AT82" s="1046">
        <f>SUM(AT38,AT29,AT11,AT23,AT20,AT26,AT32)</f>
        <v>7903673.2475754628</v>
      </c>
      <c r="AU82" s="1047"/>
      <c r="AV82" s="1047"/>
      <c r="AW82" s="1047"/>
      <c r="AX82" s="1047"/>
      <c r="AY82" s="1048"/>
      <c r="AZ82" s="1046">
        <f>SUM(AZ38,AZ11,AZ29,AZ23,AZ20,AZ26,AZ32)</f>
        <v>7903673.2475754628</v>
      </c>
      <c r="BA82" s="1047"/>
      <c r="BB82" s="1047"/>
      <c r="BC82" s="1047"/>
      <c r="BD82" s="1047"/>
      <c r="BE82" s="1048"/>
      <c r="BF82" s="1046">
        <f>SUM(BF38,BF11,BF29,BF23,BF20,BF26,BF32)</f>
        <v>7903673.2475754628</v>
      </c>
      <c r="BG82" s="1047"/>
      <c r="BH82" s="1047"/>
      <c r="BI82" s="1047"/>
      <c r="BJ82" s="1047"/>
      <c r="BK82" s="1048"/>
      <c r="BL82" s="1046">
        <f>SUM(BL38,BL32,BL11,BL29,BL23,BL26,BL20)</f>
        <v>7903673.2475754628</v>
      </c>
      <c r="BM82" s="1047"/>
      <c r="BN82" s="1047"/>
      <c r="BO82" s="1047"/>
      <c r="BP82" s="1047"/>
      <c r="BQ82" s="1048"/>
      <c r="BR82" s="1046">
        <f>SUM(BR38,BR32,BR11,BR29,BR23,BR26,BR20)</f>
        <v>7035995.9881885312</v>
      </c>
      <c r="BS82" s="1047"/>
      <c r="BT82" s="1047"/>
      <c r="BU82" s="1047"/>
      <c r="BV82" s="1047"/>
      <c r="BW82" s="1048"/>
      <c r="BX82" s="1046">
        <f>SUM(BX38,BX32,BX11,BX29,BX23,BX26,BX20)</f>
        <v>7006576.9614045508</v>
      </c>
      <c r="BY82" s="1047"/>
      <c r="BZ82" s="1047"/>
      <c r="CA82" s="1047"/>
      <c r="CB82" s="1047"/>
      <c r="CC82" s="1048"/>
      <c r="CD82" s="1046">
        <f>SUM(CD38,CD26,CD11,CD29,CD23,CD20,CD32)</f>
        <v>7006576.9614045508</v>
      </c>
      <c r="CE82" s="1047"/>
      <c r="CF82" s="1047"/>
      <c r="CG82" s="1047"/>
      <c r="CH82" s="1047"/>
      <c r="CI82" s="1048"/>
      <c r="CJ82" s="1046">
        <f>SUM(CJ38,CJ32,CJ11,CJ29,CJ23,CJ41)</f>
        <v>6330085.9105181415</v>
      </c>
      <c r="CK82" s="1047"/>
      <c r="CL82" s="1047"/>
      <c r="CM82" s="1047"/>
      <c r="CN82" s="1047"/>
      <c r="CO82" s="1048"/>
      <c r="CP82" s="1046">
        <f>SUM(CP38,CP32,CP11,CP29,CP23,CP20,CP41)</f>
        <v>5454536.6036970103</v>
      </c>
      <c r="CQ82" s="1047"/>
      <c r="CR82" s="1047"/>
      <c r="CS82" s="1047"/>
      <c r="CT82" s="1047"/>
      <c r="CU82" s="1048"/>
      <c r="CV82" s="1046">
        <f>SUM(CV38,CV44,CV11,CV29,CV23,CV20,CV41)</f>
        <v>5316943.6904608402</v>
      </c>
      <c r="CW82" s="1047"/>
      <c r="CX82" s="1047"/>
      <c r="CY82" s="1047"/>
      <c r="CZ82" s="1047"/>
      <c r="DA82" s="1048"/>
      <c r="DB82" s="1046">
        <f>SUM(DB38,DB20,DB11,DB29,DB23,DB41,DB35,DB44)</f>
        <v>5316943.6904608402</v>
      </c>
      <c r="DC82" s="1047"/>
      <c r="DD82" s="1047"/>
      <c r="DE82" s="1047"/>
      <c r="DF82" s="1047"/>
      <c r="DG82" s="1048"/>
      <c r="DH82" s="1046">
        <f>SUM(DH38,DH20,DH11,DH29,DH23,DH41,DH35,DH44)</f>
        <v>5316943.6904608402</v>
      </c>
      <c r="DI82" s="1047"/>
      <c r="DJ82" s="1047"/>
      <c r="DK82" s="1047"/>
      <c r="DL82" s="1047"/>
      <c r="DM82" s="1048"/>
      <c r="DN82" s="1046">
        <f>SUM(DN38,DN35,DN11,DN29,DN23,DN41,DN20,DN44)</f>
        <v>740138.90042046283</v>
      </c>
      <c r="DO82" s="1047"/>
      <c r="DP82" s="1047"/>
      <c r="DQ82" s="1047"/>
      <c r="DR82" s="1047"/>
      <c r="DS82" s="1048"/>
      <c r="DT82" s="1046">
        <f>SUM(DT35,DT11,DT29,DT23,DT38,DT44,DT20,DT41)</f>
        <v>744890.01076232933</v>
      </c>
      <c r="DU82" s="1047"/>
      <c r="DV82" s="1047"/>
      <c r="DW82" s="1047"/>
      <c r="DX82" s="1047"/>
      <c r="DY82" s="1048"/>
      <c r="DZ82" s="1046">
        <f>SUM(DZ35,DZ38,DZ11,DZ17,DZ23,DZ44,DZ41)</f>
        <v>755585.11903022625</v>
      </c>
      <c r="EA82" s="1047"/>
      <c r="EB82" s="1047"/>
      <c r="EC82" s="1047"/>
      <c r="ED82" s="1047"/>
      <c r="EE82" s="1048"/>
      <c r="EF82" s="1046">
        <f>SUM(EF35,EF38,EF11,EF17,EF44,EF23,EF41)</f>
        <v>1745625.1946776141</v>
      </c>
      <c r="EG82" s="1047"/>
      <c r="EH82" s="1047"/>
      <c r="EI82" s="1047"/>
      <c r="EJ82" s="1047"/>
      <c r="EK82" s="1048"/>
      <c r="EL82" s="1046">
        <f>SUM(EL11,EL17,EL38,EL35,EL44,EL41)</f>
        <v>1014988.5149408844</v>
      </c>
      <c r="EM82" s="1047"/>
      <c r="EN82" s="1047"/>
      <c r="EO82" s="1047"/>
      <c r="EP82" s="1047"/>
      <c r="EQ82" s="1100"/>
    </row>
    <row r="83" spans="1:147" ht="24" customHeight="1">
      <c r="A83" s="1095" t="s">
        <v>50</v>
      </c>
      <c r="B83" s="1096"/>
      <c r="C83" s="36">
        <v>1</v>
      </c>
      <c r="D83" s="1060">
        <f>D81</f>
        <v>7.7999999999999996E-3</v>
      </c>
      <c r="E83" s="1061"/>
      <c r="F83" s="1061"/>
      <c r="G83" s="1061"/>
      <c r="H83" s="1061"/>
      <c r="I83" s="1062"/>
      <c r="J83" s="1060">
        <f>J81+D83</f>
        <v>1.84E-2</v>
      </c>
      <c r="K83" s="1061"/>
      <c r="L83" s="1061"/>
      <c r="M83" s="1061"/>
      <c r="N83" s="1061"/>
      <c r="O83" s="1062"/>
      <c r="P83" s="1060">
        <f>P81+J83</f>
        <v>3.9599999999999996E-2</v>
      </c>
      <c r="Q83" s="1061"/>
      <c r="R83" s="1061"/>
      <c r="S83" s="1061"/>
      <c r="T83" s="1061"/>
      <c r="U83" s="1062"/>
      <c r="V83" s="1060">
        <f>V81+P83</f>
        <v>0.1007</v>
      </c>
      <c r="W83" s="1061"/>
      <c r="X83" s="1061"/>
      <c r="Y83" s="1061"/>
      <c r="Z83" s="1061"/>
      <c r="AA83" s="1062"/>
      <c r="AB83" s="1060">
        <f>AB81+V83</f>
        <v>0.1618</v>
      </c>
      <c r="AC83" s="1061"/>
      <c r="AD83" s="1061"/>
      <c r="AE83" s="1061"/>
      <c r="AF83" s="1061"/>
      <c r="AG83" s="1062"/>
      <c r="AH83" s="1060">
        <f>AH81+AB83</f>
        <v>0.22159999999999999</v>
      </c>
      <c r="AI83" s="1061"/>
      <c r="AJ83" s="1061"/>
      <c r="AK83" s="1061"/>
      <c r="AL83" s="1061"/>
      <c r="AM83" s="1062"/>
      <c r="AN83" s="1060">
        <f>AN81+AH83</f>
        <v>0.28870000000000001</v>
      </c>
      <c r="AO83" s="1061"/>
      <c r="AP83" s="1061"/>
      <c r="AQ83" s="1061"/>
      <c r="AR83" s="1061"/>
      <c r="AS83" s="1062"/>
      <c r="AT83" s="1060">
        <f>AT81+AN83</f>
        <v>0.35450000000000004</v>
      </c>
      <c r="AU83" s="1061"/>
      <c r="AV83" s="1061"/>
      <c r="AW83" s="1061"/>
      <c r="AX83" s="1061"/>
      <c r="AY83" s="1062"/>
      <c r="AZ83" s="1060">
        <f>AZ81+AT83</f>
        <v>0.42030000000000001</v>
      </c>
      <c r="BA83" s="1061"/>
      <c r="BB83" s="1061"/>
      <c r="BC83" s="1061"/>
      <c r="BD83" s="1061"/>
      <c r="BE83" s="1062"/>
      <c r="BF83" s="1060">
        <f>BF81+AZ83</f>
        <v>0.48609999999999998</v>
      </c>
      <c r="BG83" s="1061"/>
      <c r="BH83" s="1061"/>
      <c r="BI83" s="1061"/>
      <c r="BJ83" s="1061"/>
      <c r="BK83" s="1062"/>
      <c r="BL83" s="1060">
        <f>BL81+BF83</f>
        <v>0.55189999999999995</v>
      </c>
      <c r="BM83" s="1061"/>
      <c r="BN83" s="1061"/>
      <c r="BO83" s="1061"/>
      <c r="BP83" s="1061"/>
      <c r="BQ83" s="1062"/>
      <c r="BR83" s="1060">
        <f>BR81+BL83</f>
        <v>0.61049999999999993</v>
      </c>
      <c r="BS83" s="1061"/>
      <c r="BT83" s="1061"/>
      <c r="BU83" s="1061"/>
      <c r="BV83" s="1061"/>
      <c r="BW83" s="1062"/>
      <c r="BX83" s="1060">
        <f>BX81+BR83</f>
        <v>0.66889999999999994</v>
      </c>
      <c r="BY83" s="1061"/>
      <c r="BZ83" s="1061"/>
      <c r="CA83" s="1061"/>
      <c r="CB83" s="1061"/>
      <c r="CC83" s="1062"/>
      <c r="CD83" s="1060">
        <f>CD81+BX83</f>
        <v>0.72729999999999995</v>
      </c>
      <c r="CE83" s="1061"/>
      <c r="CF83" s="1061"/>
      <c r="CG83" s="1061"/>
      <c r="CH83" s="1061"/>
      <c r="CI83" s="1062"/>
      <c r="CJ83" s="1060">
        <f>CJ81+CD83</f>
        <v>0.77999999999999992</v>
      </c>
      <c r="CK83" s="1061"/>
      <c r="CL83" s="1061"/>
      <c r="CM83" s="1061"/>
      <c r="CN83" s="1061"/>
      <c r="CO83" s="1062"/>
      <c r="CP83" s="1060">
        <f>CP81+CJ83</f>
        <v>0.82539999999999991</v>
      </c>
      <c r="CQ83" s="1061"/>
      <c r="CR83" s="1061"/>
      <c r="CS83" s="1061"/>
      <c r="CT83" s="1061"/>
      <c r="CU83" s="1062"/>
      <c r="CV83" s="1060">
        <f>CV81+CP83</f>
        <v>0.86969999999999992</v>
      </c>
      <c r="CW83" s="1061"/>
      <c r="CX83" s="1061"/>
      <c r="CY83" s="1061"/>
      <c r="CZ83" s="1061"/>
      <c r="DA83" s="1062"/>
      <c r="DB83" s="1060">
        <f>DB81+CV83</f>
        <v>0.91399999999999992</v>
      </c>
      <c r="DC83" s="1061"/>
      <c r="DD83" s="1061"/>
      <c r="DE83" s="1061"/>
      <c r="DF83" s="1061"/>
      <c r="DG83" s="1062"/>
      <c r="DH83" s="1060">
        <f>DH81+DB83</f>
        <v>0.95829999999999993</v>
      </c>
      <c r="DI83" s="1061"/>
      <c r="DJ83" s="1061"/>
      <c r="DK83" s="1061"/>
      <c r="DL83" s="1061"/>
      <c r="DM83" s="1062"/>
      <c r="DN83" s="1060">
        <f>DN81+DH83</f>
        <v>0.96449999999999991</v>
      </c>
      <c r="DO83" s="1061"/>
      <c r="DP83" s="1061"/>
      <c r="DQ83" s="1061"/>
      <c r="DR83" s="1061"/>
      <c r="DS83" s="1062"/>
      <c r="DT83" s="1060">
        <f>DT81+DN83</f>
        <v>0.9706999999999999</v>
      </c>
      <c r="DU83" s="1061"/>
      <c r="DV83" s="1061"/>
      <c r="DW83" s="1061"/>
      <c r="DX83" s="1061"/>
      <c r="DY83" s="1062"/>
      <c r="DZ83" s="1060">
        <f>DZ81+DT83</f>
        <v>0.97699999999999987</v>
      </c>
      <c r="EA83" s="1061"/>
      <c r="EB83" s="1061"/>
      <c r="EC83" s="1061"/>
      <c r="ED83" s="1061"/>
      <c r="EE83" s="1062"/>
      <c r="EF83" s="1060">
        <f>EF81+DZ83</f>
        <v>0.99149999999999983</v>
      </c>
      <c r="EG83" s="1061"/>
      <c r="EH83" s="1061"/>
      <c r="EI83" s="1061"/>
      <c r="EJ83" s="1061"/>
      <c r="EK83" s="1062"/>
      <c r="EL83" s="1060">
        <f>EL81+EF83</f>
        <v>0.99999999999999978</v>
      </c>
      <c r="EM83" s="1061"/>
      <c r="EN83" s="1061"/>
      <c r="EO83" s="1061"/>
      <c r="EP83" s="1061"/>
      <c r="EQ83" s="1099"/>
    </row>
    <row r="84" spans="1:147" ht="24" customHeight="1" thickBot="1">
      <c r="A84" s="1097"/>
      <c r="B84" s="1098"/>
      <c r="C84" s="82">
        <f>SUM(C20,C17,C11,C122,C14,C23,C29,C32,C35,C38,C41,C44,C26)</f>
        <v>120067645.48000002</v>
      </c>
      <c r="D84" s="1063">
        <f>D82</f>
        <v>935867.66076226323</v>
      </c>
      <c r="E84" s="1064"/>
      <c r="F84" s="1064"/>
      <c r="G84" s="1064"/>
      <c r="H84" s="1064"/>
      <c r="I84" s="1065"/>
      <c r="J84" s="1063">
        <f>J82+D84</f>
        <v>2208906.1721219486</v>
      </c>
      <c r="K84" s="1064"/>
      <c r="L84" s="1064"/>
      <c r="M84" s="1064"/>
      <c r="N84" s="1064"/>
      <c r="O84" s="1065"/>
      <c r="P84" s="1063">
        <f>P82+J84</f>
        <v>4759264.7998128114</v>
      </c>
      <c r="Q84" s="1064"/>
      <c r="R84" s="1064"/>
      <c r="S84" s="1064"/>
      <c r="T84" s="1064"/>
      <c r="U84" s="1065"/>
      <c r="V84" s="1063">
        <f>V82+P84</f>
        <v>12094985.438049329</v>
      </c>
      <c r="W84" s="1064"/>
      <c r="X84" s="1064"/>
      <c r="Y84" s="1064"/>
      <c r="Z84" s="1064"/>
      <c r="AA84" s="1065"/>
      <c r="AB84" s="1063">
        <f>AB82+V84</f>
        <v>19430706.076285847</v>
      </c>
      <c r="AC84" s="1064"/>
      <c r="AD84" s="1064"/>
      <c r="AE84" s="1064"/>
      <c r="AF84" s="1064"/>
      <c r="AG84" s="1065"/>
      <c r="AH84" s="1063">
        <f>AH82+AB84</f>
        <v>26611139.011368021</v>
      </c>
      <c r="AI84" s="1064"/>
      <c r="AJ84" s="1064"/>
      <c r="AK84" s="1064"/>
      <c r="AL84" s="1064"/>
      <c r="AM84" s="1065"/>
      <c r="AN84" s="1063">
        <f>AN82+AH84</f>
        <v>34667121.253271326</v>
      </c>
      <c r="AO84" s="1064"/>
      <c r="AP84" s="1064"/>
      <c r="AQ84" s="1064"/>
      <c r="AR84" s="1064"/>
      <c r="AS84" s="1065"/>
      <c r="AT84" s="1063">
        <f>AT82+AN84</f>
        <v>42570794.500846788</v>
      </c>
      <c r="AU84" s="1064"/>
      <c r="AV84" s="1064"/>
      <c r="AW84" s="1064"/>
      <c r="AX84" s="1064"/>
      <c r="AY84" s="1065"/>
      <c r="AZ84" s="1063">
        <f>AZ82+AT84</f>
        <v>50474467.74842225</v>
      </c>
      <c r="BA84" s="1064"/>
      <c r="BB84" s="1064"/>
      <c r="BC84" s="1064"/>
      <c r="BD84" s="1064"/>
      <c r="BE84" s="1065"/>
      <c r="BF84" s="1063">
        <f>BF82+AZ84</f>
        <v>58378140.995997712</v>
      </c>
      <c r="BG84" s="1064"/>
      <c r="BH84" s="1064"/>
      <c r="BI84" s="1064"/>
      <c r="BJ84" s="1064"/>
      <c r="BK84" s="1065"/>
      <c r="BL84" s="1063">
        <f>BL82+BF84</f>
        <v>66281814.243573174</v>
      </c>
      <c r="BM84" s="1064"/>
      <c r="BN84" s="1064"/>
      <c r="BO84" s="1064"/>
      <c r="BP84" s="1064"/>
      <c r="BQ84" s="1065"/>
      <c r="BR84" s="1063">
        <f>BR82+BL84</f>
        <v>73317810.231761709</v>
      </c>
      <c r="BS84" s="1064"/>
      <c r="BT84" s="1064"/>
      <c r="BU84" s="1064"/>
      <c r="BV84" s="1064"/>
      <c r="BW84" s="1065"/>
      <c r="BX84" s="1063">
        <f>BX82+BR84</f>
        <v>80324387.193166256</v>
      </c>
      <c r="BY84" s="1064"/>
      <c r="BZ84" s="1064"/>
      <c r="CA84" s="1064"/>
      <c r="CB84" s="1064"/>
      <c r="CC84" s="1065"/>
      <c r="CD84" s="1063">
        <f>CD82+BX84</f>
        <v>87330964.154570803</v>
      </c>
      <c r="CE84" s="1064"/>
      <c r="CF84" s="1064"/>
      <c r="CG84" s="1064"/>
      <c r="CH84" s="1064"/>
      <c r="CI84" s="1065"/>
      <c r="CJ84" s="1063">
        <f>CJ82+CD84</f>
        <v>93661050.065088943</v>
      </c>
      <c r="CK84" s="1064"/>
      <c r="CL84" s="1064"/>
      <c r="CM84" s="1064"/>
      <c r="CN84" s="1064"/>
      <c r="CO84" s="1065"/>
      <c r="CP84" s="1063">
        <f>CP82+CJ84</f>
        <v>99115586.668785959</v>
      </c>
      <c r="CQ84" s="1064"/>
      <c r="CR84" s="1064"/>
      <c r="CS84" s="1064"/>
      <c r="CT84" s="1064"/>
      <c r="CU84" s="1065"/>
      <c r="CV84" s="1063">
        <f>CV82+CP84</f>
        <v>104432530.35924681</v>
      </c>
      <c r="CW84" s="1064"/>
      <c r="CX84" s="1064"/>
      <c r="CY84" s="1064"/>
      <c r="CZ84" s="1064"/>
      <c r="DA84" s="1065"/>
      <c r="DB84" s="1063">
        <f>DB82+CV84</f>
        <v>109749474.04970765</v>
      </c>
      <c r="DC84" s="1064"/>
      <c r="DD84" s="1064"/>
      <c r="DE84" s="1064"/>
      <c r="DF84" s="1064"/>
      <c r="DG84" s="1065"/>
      <c r="DH84" s="1063">
        <f>DH82+DB84</f>
        <v>115066417.7401685</v>
      </c>
      <c r="DI84" s="1064"/>
      <c r="DJ84" s="1064"/>
      <c r="DK84" s="1064"/>
      <c r="DL84" s="1064"/>
      <c r="DM84" s="1065"/>
      <c r="DN84" s="1063">
        <f>DN82+DH84</f>
        <v>115806556.64058895</v>
      </c>
      <c r="DO84" s="1064"/>
      <c r="DP84" s="1064"/>
      <c r="DQ84" s="1064"/>
      <c r="DR84" s="1064"/>
      <c r="DS84" s="1065"/>
      <c r="DT84" s="1063">
        <f>DT82+DN84</f>
        <v>116551446.65135129</v>
      </c>
      <c r="DU84" s="1064"/>
      <c r="DV84" s="1064"/>
      <c r="DW84" s="1064"/>
      <c r="DX84" s="1064"/>
      <c r="DY84" s="1065"/>
      <c r="DZ84" s="1063">
        <f>DZ82+DT84</f>
        <v>117307031.77038151</v>
      </c>
      <c r="EA84" s="1064"/>
      <c r="EB84" s="1064"/>
      <c r="EC84" s="1064"/>
      <c r="ED84" s="1064"/>
      <c r="EE84" s="1065"/>
      <c r="EF84" s="1063">
        <f>EF82+DZ84</f>
        <v>119052656.96505913</v>
      </c>
      <c r="EG84" s="1064"/>
      <c r="EH84" s="1064"/>
      <c r="EI84" s="1064"/>
      <c r="EJ84" s="1064"/>
      <c r="EK84" s="1065"/>
      <c r="EL84" s="1063">
        <f>EL82+EF84</f>
        <v>120067645.48000002</v>
      </c>
      <c r="EM84" s="1064"/>
      <c r="EN84" s="1064"/>
      <c r="EO84" s="1064"/>
      <c r="EP84" s="1064"/>
      <c r="EQ84" s="1065"/>
    </row>
    <row r="85" spans="1:147" ht="21" customHeight="1">
      <c r="C85" s="90"/>
    </row>
    <row r="86" spans="1:147" ht="21" customHeight="1">
      <c r="C86" s="123">
        <f>C11/(C14+C17+C20+C23+C26+C29+C32+C35+C38+C41+C44)</f>
        <v>7.0913723767827078E-2</v>
      </c>
    </row>
    <row r="87" spans="1:147" ht="21" customHeight="1">
      <c r="B87" s="38"/>
      <c r="C87" s="37"/>
    </row>
    <row r="88" spans="1:147" ht="21" customHeight="1">
      <c r="C88" s="142">
        <f>RESUMO!C16</f>
        <v>120067645.48</v>
      </c>
    </row>
    <row r="89" spans="1:147" ht="21" customHeight="1">
      <c r="C89" s="125"/>
    </row>
    <row r="90" spans="1:147" ht="21" customHeight="1">
      <c r="C90" s="125">
        <f>C84-C88</f>
        <v>0</v>
      </c>
    </row>
  </sheetData>
  <mergeCells count="1330">
    <mergeCell ref="A4:EQ4"/>
    <mergeCell ref="A2:EQ2"/>
    <mergeCell ref="A3:EQ3"/>
    <mergeCell ref="DT74:DY74"/>
    <mergeCell ref="DZ74:EE74"/>
    <mergeCell ref="EF74:EK74"/>
    <mergeCell ref="EL74:EQ74"/>
    <mergeCell ref="DB72:DG72"/>
    <mergeCell ref="DH72:DM72"/>
    <mergeCell ref="DN72:DS72"/>
    <mergeCell ref="DT72:DY72"/>
    <mergeCell ref="DZ72:EE72"/>
    <mergeCell ref="EF72:EK72"/>
    <mergeCell ref="EL72:EQ72"/>
    <mergeCell ref="D74:I74"/>
    <mergeCell ref="J74:O74"/>
    <mergeCell ref="P74:U74"/>
    <mergeCell ref="V74:AA74"/>
    <mergeCell ref="AB74:AG74"/>
    <mergeCell ref="AH74:AM74"/>
    <mergeCell ref="AN74:AS74"/>
    <mergeCell ref="AT74:AY74"/>
    <mergeCell ref="AZ74:BE74"/>
    <mergeCell ref="BF74:BK74"/>
    <mergeCell ref="BL74:BQ74"/>
    <mergeCell ref="BR74:BW74"/>
    <mergeCell ref="BX74:CC74"/>
    <mergeCell ref="CD74:CI74"/>
    <mergeCell ref="CJ74:CO74"/>
    <mergeCell ref="CP74:CU74"/>
    <mergeCell ref="CV74:DA74"/>
    <mergeCell ref="A72:A74"/>
    <mergeCell ref="B72:B74"/>
    <mergeCell ref="D72:I72"/>
    <mergeCell ref="J72:O72"/>
    <mergeCell ref="P72:U72"/>
    <mergeCell ref="V72:AA72"/>
    <mergeCell ref="AB72:AG72"/>
    <mergeCell ref="AH72:AM72"/>
    <mergeCell ref="AN72:AS72"/>
    <mergeCell ref="AT72:AY72"/>
    <mergeCell ref="AZ72:BE72"/>
    <mergeCell ref="BF72:BK72"/>
    <mergeCell ref="BL72:BQ72"/>
    <mergeCell ref="BR72:BW72"/>
    <mergeCell ref="BX72:CC72"/>
    <mergeCell ref="CD72:CI72"/>
    <mergeCell ref="CJ72:CO72"/>
    <mergeCell ref="EF69:EK69"/>
    <mergeCell ref="EL69:EQ69"/>
    <mergeCell ref="D71:I71"/>
    <mergeCell ref="J71:O71"/>
    <mergeCell ref="P71:U71"/>
    <mergeCell ref="V71:AA71"/>
    <mergeCell ref="AB71:AG71"/>
    <mergeCell ref="AH71:AM71"/>
    <mergeCell ref="AN71:AS71"/>
    <mergeCell ref="AT71:AY71"/>
    <mergeCell ref="AZ71:BE71"/>
    <mergeCell ref="BF71:BK71"/>
    <mergeCell ref="BL71:BQ71"/>
    <mergeCell ref="BR71:BW71"/>
    <mergeCell ref="BX71:CC71"/>
    <mergeCell ref="CD71:CI71"/>
    <mergeCell ref="CJ71:CO71"/>
    <mergeCell ref="CP71:CU71"/>
    <mergeCell ref="CV71:DA71"/>
    <mergeCell ref="DB71:DG71"/>
    <mergeCell ref="DH71:DM71"/>
    <mergeCell ref="DN71:DS71"/>
    <mergeCell ref="DT71:DY71"/>
    <mergeCell ref="DZ71:EE71"/>
    <mergeCell ref="EF71:EK71"/>
    <mergeCell ref="EL71:EQ71"/>
    <mergeCell ref="A69:A71"/>
    <mergeCell ref="B69:B71"/>
    <mergeCell ref="D69:I69"/>
    <mergeCell ref="J69:O69"/>
    <mergeCell ref="P69:U69"/>
    <mergeCell ref="V69:AA69"/>
    <mergeCell ref="AB69:AG69"/>
    <mergeCell ref="AH69:AM69"/>
    <mergeCell ref="AN69:AS69"/>
    <mergeCell ref="AT69:AY69"/>
    <mergeCell ref="AZ69:BE69"/>
    <mergeCell ref="BF69:BK69"/>
    <mergeCell ref="BL69:BQ69"/>
    <mergeCell ref="BR69:BW69"/>
    <mergeCell ref="BX69:CC69"/>
    <mergeCell ref="CD69:CI69"/>
    <mergeCell ref="CJ69:CO69"/>
    <mergeCell ref="EF66:EK66"/>
    <mergeCell ref="EL66:EQ66"/>
    <mergeCell ref="D68:I68"/>
    <mergeCell ref="J68:O68"/>
    <mergeCell ref="P68:U68"/>
    <mergeCell ref="V68:AA68"/>
    <mergeCell ref="AB68:AG68"/>
    <mergeCell ref="AH68:AM68"/>
    <mergeCell ref="AN68:AS68"/>
    <mergeCell ref="AT68:AY68"/>
    <mergeCell ref="AZ68:BE68"/>
    <mergeCell ref="BF68:BK68"/>
    <mergeCell ref="BL68:BQ68"/>
    <mergeCell ref="BR68:BW68"/>
    <mergeCell ref="BX68:CC68"/>
    <mergeCell ref="CD68:CI68"/>
    <mergeCell ref="CJ68:CO68"/>
    <mergeCell ref="CP68:CU68"/>
    <mergeCell ref="CV68:DA68"/>
    <mergeCell ref="DB68:DG68"/>
    <mergeCell ref="DH68:DM68"/>
    <mergeCell ref="DN68:DS68"/>
    <mergeCell ref="DT68:DY68"/>
    <mergeCell ref="DZ68:EE68"/>
    <mergeCell ref="EF68:EK68"/>
    <mergeCell ref="EL68:EQ68"/>
    <mergeCell ref="A66:A68"/>
    <mergeCell ref="B66:B68"/>
    <mergeCell ref="D66:I66"/>
    <mergeCell ref="J66:O66"/>
    <mergeCell ref="P66:U66"/>
    <mergeCell ref="V66:AA66"/>
    <mergeCell ref="AB66:AG66"/>
    <mergeCell ref="AH66:AM66"/>
    <mergeCell ref="AN66:AS66"/>
    <mergeCell ref="AT66:AY66"/>
    <mergeCell ref="AZ66:BE66"/>
    <mergeCell ref="BF66:BK66"/>
    <mergeCell ref="BL66:BQ66"/>
    <mergeCell ref="BR66:BW66"/>
    <mergeCell ref="BX66:CC66"/>
    <mergeCell ref="CD66:CI66"/>
    <mergeCell ref="CJ66:CO66"/>
    <mergeCell ref="EF63:EK63"/>
    <mergeCell ref="EL63:EQ63"/>
    <mergeCell ref="D65:I65"/>
    <mergeCell ref="J65:O65"/>
    <mergeCell ref="P65:U65"/>
    <mergeCell ref="V65:AA65"/>
    <mergeCell ref="AB65:AG65"/>
    <mergeCell ref="AH65:AM65"/>
    <mergeCell ref="AN65:AS65"/>
    <mergeCell ref="AT65:AY65"/>
    <mergeCell ref="AZ65:BE65"/>
    <mergeCell ref="BF65:BK65"/>
    <mergeCell ref="BL65:BQ65"/>
    <mergeCell ref="BR65:BW65"/>
    <mergeCell ref="BX65:CC65"/>
    <mergeCell ref="CD65:CI65"/>
    <mergeCell ref="CJ65:CO65"/>
    <mergeCell ref="CP65:CU65"/>
    <mergeCell ref="CV65:DA65"/>
    <mergeCell ref="DB65:DG65"/>
    <mergeCell ref="DH65:DM65"/>
    <mergeCell ref="DN65:DS65"/>
    <mergeCell ref="DT65:DY65"/>
    <mergeCell ref="DZ65:EE65"/>
    <mergeCell ref="EF65:EK65"/>
    <mergeCell ref="EL65:EQ65"/>
    <mergeCell ref="EF26:EK26"/>
    <mergeCell ref="EL26:EQ26"/>
    <mergeCell ref="A63:A65"/>
    <mergeCell ref="B63:B65"/>
    <mergeCell ref="D63:I63"/>
    <mergeCell ref="J63:O63"/>
    <mergeCell ref="P63:U63"/>
    <mergeCell ref="V63:AA63"/>
    <mergeCell ref="AB63:AG63"/>
    <mergeCell ref="AH63:AM63"/>
    <mergeCell ref="AN63:AS63"/>
    <mergeCell ref="AT63:AY63"/>
    <mergeCell ref="AZ63:BE63"/>
    <mergeCell ref="BF63:BK63"/>
    <mergeCell ref="BL63:BQ63"/>
    <mergeCell ref="BR63:BW63"/>
    <mergeCell ref="BX63:CC63"/>
    <mergeCell ref="CD63:CI63"/>
    <mergeCell ref="CJ63:CO63"/>
    <mergeCell ref="CP63:CU63"/>
    <mergeCell ref="CV63:DA63"/>
    <mergeCell ref="CP62:CU62"/>
    <mergeCell ref="CV62:DA62"/>
    <mergeCell ref="CP56:CU56"/>
    <mergeCell ref="CV56:DA56"/>
    <mergeCell ref="BR57:BW57"/>
    <mergeCell ref="BX57:CC57"/>
    <mergeCell ref="CD57:CI57"/>
    <mergeCell ref="CJ57:CO57"/>
    <mergeCell ref="DB63:DG63"/>
    <mergeCell ref="DH63:DM63"/>
    <mergeCell ref="DN63:DS63"/>
    <mergeCell ref="EF24:EK24"/>
    <mergeCell ref="EL24:EQ24"/>
    <mergeCell ref="D26:I26"/>
    <mergeCell ref="J26:O26"/>
    <mergeCell ref="P26:U26"/>
    <mergeCell ref="V26:AA26"/>
    <mergeCell ref="AB26:AG26"/>
    <mergeCell ref="AH26:AM26"/>
    <mergeCell ref="AN26:AS26"/>
    <mergeCell ref="AT26:AY26"/>
    <mergeCell ref="AZ26:BE26"/>
    <mergeCell ref="BF26:BK26"/>
    <mergeCell ref="BL26:BQ26"/>
    <mergeCell ref="BR26:BW26"/>
    <mergeCell ref="BX26:CC26"/>
    <mergeCell ref="CD26:CI26"/>
    <mergeCell ref="CJ26:CO26"/>
    <mergeCell ref="CP26:CU26"/>
    <mergeCell ref="CV26:DA26"/>
    <mergeCell ref="DB26:DG26"/>
    <mergeCell ref="DH26:DM26"/>
    <mergeCell ref="BL24:BQ24"/>
    <mergeCell ref="BR24:BW24"/>
    <mergeCell ref="BX24:CC24"/>
    <mergeCell ref="CD24:CI24"/>
    <mergeCell ref="CJ24:CO24"/>
    <mergeCell ref="CP24:CU24"/>
    <mergeCell ref="CV24:DA24"/>
    <mergeCell ref="DB24:DG24"/>
    <mergeCell ref="DN26:DS26"/>
    <mergeCell ref="DT26:DY26"/>
    <mergeCell ref="DZ26:EE26"/>
    <mergeCell ref="CP83:CU83"/>
    <mergeCell ref="CP84:CU84"/>
    <mergeCell ref="CV81:DA81"/>
    <mergeCell ref="CV82:DA82"/>
    <mergeCell ref="CV83:DA83"/>
    <mergeCell ref="CV84:DA84"/>
    <mergeCell ref="BR83:BW83"/>
    <mergeCell ref="BR84:BW84"/>
    <mergeCell ref="BX81:CC81"/>
    <mergeCell ref="BX82:CC82"/>
    <mergeCell ref="BX83:CC83"/>
    <mergeCell ref="BX84:CC84"/>
    <mergeCell ref="CD81:CI81"/>
    <mergeCell ref="CD82:CI82"/>
    <mergeCell ref="CD83:CI83"/>
    <mergeCell ref="CD84:CI84"/>
    <mergeCell ref="DZ24:EE24"/>
    <mergeCell ref="DT63:DY63"/>
    <mergeCell ref="DZ63:EE63"/>
    <mergeCell ref="DB66:DG66"/>
    <mergeCell ref="DH66:DM66"/>
    <mergeCell ref="DN66:DS66"/>
    <mergeCell ref="DT66:DY66"/>
    <mergeCell ref="DZ66:EE66"/>
    <mergeCell ref="DB69:DG69"/>
    <mergeCell ref="DH69:DM69"/>
    <mergeCell ref="DN69:DS69"/>
    <mergeCell ref="DT69:DY69"/>
    <mergeCell ref="DZ69:EE69"/>
    <mergeCell ref="DB74:DG74"/>
    <mergeCell ref="DH74:DM74"/>
    <mergeCell ref="DN74:DS74"/>
    <mergeCell ref="BR45:BW45"/>
    <mergeCell ref="BX45:CC45"/>
    <mergeCell ref="CD45:CI45"/>
    <mergeCell ref="CJ45:CO45"/>
    <mergeCell ref="CP45:CU45"/>
    <mergeCell ref="CV45:DA45"/>
    <mergeCell ref="BR39:BW39"/>
    <mergeCell ref="BX39:CC39"/>
    <mergeCell ref="BX77:CC77"/>
    <mergeCell ref="CD77:CI77"/>
    <mergeCell ref="CJ77:CO77"/>
    <mergeCell ref="CP77:CU77"/>
    <mergeCell ref="CV77:DA77"/>
    <mergeCell ref="CP66:CU66"/>
    <mergeCell ref="CV66:DA66"/>
    <mergeCell ref="CP69:CU69"/>
    <mergeCell ref="CV69:DA69"/>
    <mergeCell ref="CP72:CU72"/>
    <mergeCell ref="CV72:DA72"/>
    <mergeCell ref="CV41:DA41"/>
    <mergeCell ref="CP57:CU57"/>
    <mergeCell ref="CV57:DA57"/>
    <mergeCell ref="BR59:BW59"/>
    <mergeCell ref="BX59:CC59"/>
    <mergeCell ref="CD59:CI59"/>
    <mergeCell ref="CJ59:CO59"/>
    <mergeCell ref="CP59:CU59"/>
    <mergeCell ref="CV59:DA59"/>
    <mergeCell ref="CP50:CU50"/>
    <mergeCell ref="CV50:DA50"/>
    <mergeCell ref="CP12:CU12"/>
    <mergeCell ref="CV12:DA12"/>
    <mergeCell ref="BR14:BW14"/>
    <mergeCell ref="BX14:CC14"/>
    <mergeCell ref="CD14:CI14"/>
    <mergeCell ref="CJ14:CO14"/>
    <mergeCell ref="CP14:CU14"/>
    <mergeCell ref="CV14:DA14"/>
    <mergeCell ref="CP23:CU23"/>
    <mergeCell ref="CV23:DA23"/>
    <mergeCell ref="BR27:BW27"/>
    <mergeCell ref="BX27:CC27"/>
    <mergeCell ref="CD27:CI27"/>
    <mergeCell ref="CJ27:CO27"/>
    <mergeCell ref="CP27:CU27"/>
    <mergeCell ref="CV27:DA27"/>
    <mergeCell ref="CP29:CU29"/>
    <mergeCell ref="CV29:DA29"/>
    <mergeCell ref="BR20:BW20"/>
    <mergeCell ref="BX20:CC20"/>
    <mergeCell ref="CD20:CI20"/>
    <mergeCell ref="CJ20:CO20"/>
    <mergeCell ref="CP20:CU20"/>
    <mergeCell ref="CV20:DA20"/>
    <mergeCell ref="BR21:BW21"/>
    <mergeCell ref="BX21:CC21"/>
    <mergeCell ref="CD21:CI21"/>
    <mergeCell ref="CJ21:CO21"/>
    <mergeCell ref="CP21:CU21"/>
    <mergeCell ref="CV21:DA21"/>
    <mergeCell ref="EL75:EQ75"/>
    <mergeCell ref="D77:I77"/>
    <mergeCell ref="J77:O77"/>
    <mergeCell ref="P77:U77"/>
    <mergeCell ref="V77:AA77"/>
    <mergeCell ref="EF77:EK77"/>
    <mergeCell ref="EL77:EQ77"/>
    <mergeCell ref="D20:I20"/>
    <mergeCell ref="EL20:EQ20"/>
    <mergeCell ref="J21:O21"/>
    <mergeCell ref="P21:U21"/>
    <mergeCell ref="J23:O23"/>
    <mergeCell ref="P23:U23"/>
    <mergeCell ref="V23:AA23"/>
    <mergeCell ref="EF23:EK23"/>
    <mergeCell ref="J17:O17"/>
    <mergeCell ref="V15:AA15"/>
    <mergeCell ref="EF15:EK15"/>
    <mergeCell ref="V17:AA17"/>
    <mergeCell ref="EF17:EK17"/>
    <mergeCell ref="BX33:CC33"/>
    <mergeCell ref="CD33:CI33"/>
    <mergeCell ref="CJ33:CO33"/>
    <mergeCell ref="CP33:CU33"/>
    <mergeCell ref="CV33:DA33"/>
    <mergeCell ref="BX30:CC30"/>
    <mergeCell ref="CP32:CU32"/>
    <mergeCell ref="CV32:DA32"/>
    <mergeCell ref="BR51:BW51"/>
    <mergeCell ref="BX51:CC51"/>
    <mergeCell ref="CD51:CI51"/>
    <mergeCell ref="CJ51:CO51"/>
    <mergeCell ref="A75:A77"/>
    <mergeCell ref="B75:B77"/>
    <mergeCell ref="D75:I75"/>
    <mergeCell ref="J75:O75"/>
    <mergeCell ref="P75:U75"/>
    <mergeCell ref="V75:AA75"/>
    <mergeCell ref="EF75:EK75"/>
    <mergeCell ref="AB75:AG75"/>
    <mergeCell ref="AH75:AM75"/>
    <mergeCell ref="AN75:AS75"/>
    <mergeCell ref="AT75:AY75"/>
    <mergeCell ref="AZ75:BE75"/>
    <mergeCell ref="DZ75:EE75"/>
    <mergeCell ref="AB77:AG77"/>
    <mergeCell ref="AH77:AM77"/>
    <mergeCell ref="AN77:AS77"/>
    <mergeCell ref="AT77:AY77"/>
    <mergeCell ref="AZ77:BE77"/>
    <mergeCell ref="DZ77:EE77"/>
    <mergeCell ref="BF75:BK75"/>
    <mergeCell ref="BF77:BK77"/>
    <mergeCell ref="DB75:DG75"/>
    <mergeCell ref="DB77:DG77"/>
    <mergeCell ref="DN75:DS75"/>
    <mergeCell ref="DN77:DS77"/>
    <mergeCell ref="BR75:BW75"/>
    <mergeCell ref="BX75:CC75"/>
    <mergeCell ref="CD75:CI75"/>
    <mergeCell ref="CJ75:CO75"/>
    <mergeCell ref="CP75:CU75"/>
    <mergeCell ref="CV75:DA75"/>
    <mergeCell ref="BR77:BW77"/>
    <mergeCell ref="A81:B82"/>
    <mergeCell ref="D81:I81"/>
    <mergeCell ref="EL81:EQ81"/>
    <mergeCell ref="D84:I84"/>
    <mergeCell ref="EL84:EQ84"/>
    <mergeCell ref="A83:B84"/>
    <mergeCell ref="D83:I83"/>
    <mergeCell ref="EL83:EQ83"/>
    <mergeCell ref="D82:I82"/>
    <mergeCell ref="EL82:EQ82"/>
    <mergeCell ref="J84:O84"/>
    <mergeCell ref="P84:U84"/>
    <mergeCell ref="J81:O81"/>
    <mergeCell ref="J82:O82"/>
    <mergeCell ref="J83:O83"/>
    <mergeCell ref="P83:U83"/>
    <mergeCell ref="V84:AA84"/>
    <mergeCell ref="EF84:EK84"/>
    <mergeCell ref="V83:AA83"/>
    <mergeCell ref="EF83:EK83"/>
    <mergeCell ref="AB81:AG81"/>
    <mergeCell ref="AB82:AG82"/>
    <mergeCell ref="AB83:AG83"/>
    <mergeCell ref="AB84:AG84"/>
    <mergeCell ref="AH81:AM81"/>
    <mergeCell ref="AH82:AM82"/>
    <mergeCell ref="AH83:AM83"/>
    <mergeCell ref="AH84:AM84"/>
    <mergeCell ref="AN81:AS81"/>
    <mergeCell ref="AN82:AS82"/>
    <mergeCell ref="AN83:AS83"/>
    <mergeCell ref="AN84:AS84"/>
    <mergeCell ref="D80:I80"/>
    <mergeCell ref="EL80:EQ80"/>
    <mergeCell ref="D78:I78"/>
    <mergeCell ref="EL78:EQ78"/>
    <mergeCell ref="J78:O78"/>
    <mergeCell ref="P78:U78"/>
    <mergeCell ref="J80:O80"/>
    <mergeCell ref="P80:U80"/>
    <mergeCell ref="V78:AA78"/>
    <mergeCell ref="EF78:EK78"/>
    <mergeCell ref="BR78:BW78"/>
    <mergeCell ref="BX78:CC78"/>
    <mergeCell ref="CD78:CI78"/>
    <mergeCell ref="CJ78:CO78"/>
    <mergeCell ref="CP78:CU78"/>
    <mergeCell ref="CV78:DA78"/>
    <mergeCell ref="BR80:BW80"/>
    <mergeCell ref="BX80:CC80"/>
    <mergeCell ref="CD80:CI80"/>
    <mergeCell ref="CJ80:CO80"/>
    <mergeCell ref="CP80:CU80"/>
    <mergeCell ref="CV80:DA80"/>
    <mergeCell ref="AB78:AG78"/>
    <mergeCell ref="AH78:AM78"/>
    <mergeCell ref="AN78:AS78"/>
    <mergeCell ref="AT78:AY78"/>
    <mergeCell ref="AZ78:BE78"/>
    <mergeCell ref="DZ78:EE78"/>
    <mergeCell ref="AB80:AG80"/>
    <mergeCell ref="AH80:AM80"/>
    <mergeCell ref="AN80:AS80"/>
    <mergeCell ref="AT80:AY80"/>
    <mergeCell ref="EL18:EQ18"/>
    <mergeCell ref="A1:EQ1"/>
    <mergeCell ref="A5:EQ5"/>
    <mergeCell ref="A6:A8"/>
    <mergeCell ref="C6:C8"/>
    <mergeCell ref="D6:EQ6"/>
    <mergeCell ref="D7:I8"/>
    <mergeCell ref="EL7:EQ8"/>
    <mergeCell ref="D11:I11"/>
    <mergeCell ref="EL11:EQ11"/>
    <mergeCell ref="A9:A11"/>
    <mergeCell ref="A15:A17"/>
    <mergeCell ref="D14:I14"/>
    <mergeCell ref="EL14:EQ14"/>
    <mergeCell ref="B9:B11"/>
    <mergeCell ref="D9:I9"/>
    <mergeCell ref="D18:I18"/>
    <mergeCell ref="EL9:EQ9"/>
    <mergeCell ref="EL15:EQ15"/>
    <mergeCell ref="B15:B17"/>
    <mergeCell ref="D15:I15"/>
    <mergeCell ref="D17:I17"/>
    <mergeCell ref="EL17:EQ17"/>
    <mergeCell ref="D12:I12"/>
    <mergeCell ref="EL12:EQ12"/>
    <mergeCell ref="AN18:AS18"/>
    <mergeCell ref="AT18:AY18"/>
    <mergeCell ref="A12:A14"/>
    <mergeCell ref="B12:B14"/>
    <mergeCell ref="A18:A20"/>
    <mergeCell ref="B18:B20"/>
    <mergeCell ref="J7:O8"/>
    <mergeCell ref="EL21:EQ21"/>
    <mergeCell ref="D23:I23"/>
    <mergeCell ref="EL23:EQ23"/>
    <mergeCell ref="A78:A80"/>
    <mergeCell ref="B78:B80"/>
    <mergeCell ref="J15:O15"/>
    <mergeCell ref="P15:U15"/>
    <mergeCell ref="EF20:EK20"/>
    <mergeCell ref="EL27:EQ27"/>
    <mergeCell ref="D29:I29"/>
    <mergeCell ref="EL29:EQ29"/>
    <mergeCell ref="J27:O27"/>
    <mergeCell ref="P27:U27"/>
    <mergeCell ref="J29:O29"/>
    <mergeCell ref="P29:U29"/>
    <mergeCell ref="V27:AA27"/>
    <mergeCell ref="EF27:EK27"/>
    <mergeCell ref="V29:AA29"/>
    <mergeCell ref="EF29:EK29"/>
    <mergeCell ref="AB27:AG27"/>
    <mergeCell ref="AB29:AG29"/>
    <mergeCell ref="AH27:AM27"/>
    <mergeCell ref="AH29:AM29"/>
    <mergeCell ref="AN27:AS27"/>
    <mergeCell ref="AN29:AS29"/>
    <mergeCell ref="AT27:AY27"/>
    <mergeCell ref="AT29:AY29"/>
    <mergeCell ref="AZ27:BE27"/>
    <mergeCell ref="AZ29:BE29"/>
    <mergeCell ref="DZ27:EE27"/>
    <mergeCell ref="DZ29:EE29"/>
    <mergeCell ref="DT27:DY27"/>
    <mergeCell ref="EL33:EQ33"/>
    <mergeCell ref="D35:I35"/>
    <mergeCell ref="EL35:EQ35"/>
    <mergeCell ref="J33:O33"/>
    <mergeCell ref="P33:U33"/>
    <mergeCell ref="J35:O35"/>
    <mergeCell ref="P35:U35"/>
    <mergeCell ref="V33:AA33"/>
    <mergeCell ref="EF33:EK33"/>
    <mergeCell ref="AB33:AG33"/>
    <mergeCell ref="AH33:AM33"/>
    <mergeCell ref="AN33:AS33"/>
    <mergeCell ref="AT33:AY33"/>
    <mergeCell ref="AZ33:BE33"/>
    <mergeCell ref="DZ33:EE33"/>
    <mergeCell ref="AB35:AG35"/>
    <mergeCell ref="AH35:AM35"/>
    <mergeCell ref="AN35:AS35"/>
    <mergeCell ref="AT35:AY35"/>
    <mergeCell ref="AZ35:BE35"/>
    <mergeCell ref="DZ35:EE35"/>
    <mergeCell ref="BF35:BK35"/>
    <mergeCell ref="BL35:BQ35"/>
    <mergeCell ref="BR33:BW33"/>
    <mergeCell ref="DB35:DG35"/>
    <mergeCell ref="BR35:BW35"/>
    <mergeCell ref="BX35:CC35"/>
    <mergeCell ref="CD35:CI35"/>
    <mergeCell ref="CJ35:CO35"/>
    <mergeCell ref="CP35:CU35"/>
    <mergeCell ref="CV35:DA35"/>
    <mergeCell ref="A33:A35"/>
    <mergeCell ref="B33:B35"/>
    <mergeCell ref="D33:I33"/>
    <mergeCell ref="A27:A29"/>
    <mergeCell ref="B27:B29"/>
    <mergeCell ref="D27:I27"/>
    <mergeCell ref="A21:A23"/>
    <mergeCell ref="B21:B23"/>
    <mergeCell ref="D21:I21"/>
    <mergeCell ref="A30:A32"/>
    <mergeCell ref="B30:B32"/>
    <mergeCell ref="D30:I30"/>
    <mergeCell ref="A24:A26"/>
    <mergeCell ref="B24:B26"/>
    <mergeCell ref="D24:I24"/>
    <mergeCell ref="AB21:AG21"/>
    <mergeCell ref="AH21:AM21"/>
    <mergeCell ref="J24:O24"/>
    <mergeCell ref="P24:U24"/>
    <mergeCell ref="V24:AA24"/>
    <mergeCell ref="AB24:AG24"/>
    <mergeCell ref="AH24:AM24"/>
    <mergeCell ref="AN21:AS21"/>
    <mergeCell ref="AT21:AY21"/>
    <mergeCell ref="AZ21:BE21"/>
    <mergeCell ref="BF27:BK27"/>
    <mergeCell ref="BF29:BK29"/>
    <mergeCell ref="BF30:BK30"/>
    <mergeCell ref="BF32:BK32"/>
    <mergeCell ref="BF33:BK33"/>
    <mergeCell ref="P7:U8"/>
    <mergeCell ref="J9:O9"/>
    <mergeCell ref="P9:U9"/>
    <mergeCell ref="J11:O11"/>
    <mergeCell ref="P11:U11"/>
    <mergeCell ref="J12:O12"/>
    <mergeCell ref="P12:U12"/>
    <mergeCell ref="J14:O14"/>
    <mergeCell ref="P14:U14"/>
    <mergeCell ref="V21:AA21"/>
    <mergeCell ref="V7:AA8"/>
    <mergeCell ref="AB15:AG15"/>
    <mergeCell ref="AH15:AM15"/>
    <mergeCell ref="AN15:AS15"/>
    <mergeCell ref="AT15:AY15"/>
    <mergeCell ref="AZ15:BE15"/>
    <mergeCell ref="BF7:BK8"/>
    <mergeCell ref="BF9:BK9"/>
    <mergeCell ref="BF11:BK11"/>
    <mergeCell ref="BF12:BK12"/>
    <mergeCell ref="AN24:AS24"/>
    <mergeCell ref="AT24:AY24"/>
    <mergeCell ref="AZ24:BE24"/>
    <mergeCell ref="BF24:BK24"/>
    <mergeCell ref="EF21:EK21"/>
    <mergeCell ref="P81:U81"/>
    <mergeCell ref="P82:U82"/>
    <mergeCell ref="P17:U17"/>
    <mergeCell ref="J18:O18"/>
    <mergeCell ref="P18:U18"/>
    <mergeCell ref="J20:O20"/>
    <mergeCell ref="P20:U20"/>
    <mergeCell ref="V80:AA80"/>
    <mergeCell ref="EF80:EK80"/>
    <mergeCell ref="V81:AA81"/>
    <mergeCell ref="EF81:EK81"/>
    <mergeCell ref="V82:AA82"/>
    <mergeCell ref="EF82:EK82"/>
    <mergeCell ref="V35:AA35"/>
    <mergeCell ref="EF35:EK35"/>
    <mergeCell ref="V18:AA18"/>
    <mergeCell ref="EF18:EK18"/>
    <mergeCell ref="V20:AA20"/>
    <mergeCell ref="AB18:AG18"/>
    <mergeCell ref="AH18:AM18"/>
    <mergeCell ref="AT20:AY20"/>
    <mergeCell ref="AZ20:BE20"/>
    <mergeCell ref="DZ20:EE20"/>
    <mergeCell ref="DZ21:EE21"/>
    <mergeCell ref="AB23:AG23"/>
    <mergeCell ref="AH23:AM23"/>
    <mergeCell ref="AN23:AS23"/>
    <mergeCell ref="AT23:AY23"/>
    <mergeCell ref="AZ23:BE23"/>
    <mergeCell ref="DZ23:EE23"/>
    <mergeCell ref="DT21:DY21"/>
    <mergeCell ref="EF7:EK8"/>
    <mergeCell ref="V9:AA9"/>
    <mergeCell ref="EF9:EK9"/>
    <mergeCell ref="V11:AA11"/>
    <mergeCell ref="EF11:EK11"/>
    <mergeCell ref="V12:AA12"/>
    <mergeCell ref="EF12:EK12"/>
    <mergeCell ref="V14:AA14"/>
    <mergeCell ref="EF14:EK14"/>
    <mergeCell ref="AB7:AG8"/>
    <mergeCell ref="AH7:AM8"/>
    <mergeCell ref="AN7:AS8"/>
    <mergeCell ref="AT7:AY8"/>
    <mergeCell ref="AZ7:BE8"/>
    <mergeCell ref="DZ7:EE8"/>
    <mergeCell ref="AB12:AG12"/>
    <mergeCell ref="AH12:AM12"/>
    <mergeCell ref="AN12:AS12"/>
    <mergeCell ref="AT12:AY12"/>
    <mergeCell ref="AZ12:BE12"/>
    <mergeCell ref="DZ12:EE12"/>
    <mergeCell ref="AB14:AG14"/>
    <mergeCell ref="AH14:AM14"/>
    <mergeCell ref="AN14:AS14"/>
    <mergeCell ref="AT14:AY14"/>
    <mergeCell ref="AZ14:BE14"/>
    <mergeCell ref="DZ14:EE14"/>
    <mergeCell ref="AB9:AG9"/>
    <mergeCell ref="AH9:AM9"/>
    <mergeCell ref="AN9:AS9"/>
    <mergeCell ref="AT9:AY9"/>
    <mergeCell ref="AZ9:BE9"/>
    <mergeCell ref="DZ9:EE9"/>
    <mergeCell ref="AB11:AG11"/>
    <mergeCell ref="AH11:AM11"/>
    <mergeCell ref="AN11:AS11"/>
    <mergeCell ref="AT11:AY11"/>
    <mergeCell ref="AZ11:BE11"/>
    <mergeCell ref="DZ11:EE11"/>
    <mergeCell ref="BR11:BW11"/>
    <mergeCell ref="BX11:CC11"/>
    <mergeCell ref="CD11:CI11"/>
    <mergeCell ref="CJ11:CO11"/>
    <mergeCell ref="CP11:CU11"/>
    <mergeCell ref="CV11:DA11"/>
    <mergeCell ref="BR12:BW12"/>
    <mergeCell ref="BX12:CC12"/>
    <mergeCell ref="AZ18:BE18"/>
    <mergeCell ref="DZ18:EE18"/>
    <mergeCell ref="CP15:CU15"/>
    <mergeCell ref="CV15:DA15"/>
    <mergeCell ref="BR17:BW17"/>
    <mergeCell ref="BX17:CC17"/>
    <mergeCell ref="CD17:CI17"/>
    <mergeCell ref="CJ17:CO17"/>
    <mergeCell ref="CP17:CU17"/>
    <mergeCell ref="CV17:DA17"/>
    <mergeCell ref="BR18:BW18"/>
    <mergeCell ref="BX18:CC18"/>
    <mergeCell ref="CD18:CI18"/>
    <mergeCell ref="CJ18:CO18"/>
    <mergeCell ref="CP18:CU18"/>
    <mergeCell ref="CV18:DA18"/>
    <mergeCell ref="BF14:BK14"/>
    <mergeCell ref="DZ15:EE15"/>
    <mergeCell ref="AB17:AG17"/>
    <mergeCell ref="AH17:AM17"/>
    <mergeCell ref="AN17:AS17"/>
    <mergeCell ref="AT17:AY17"/>
    <mergeCell ref="AZ17:BE17"/>
    <mergeCell ref="DZ17:EE17"/>
    <mergeCell ref="BR15:BW15"/>
    <mergeCell ref="BX15:CC15"/>
    <mergeCell ref="CD15:CI15"/>
    <mergeCell ref="CJ15:CO15"/>
    <mergeCell ref="BF15:BK15"/>
    <mergeCell ref="BF17:BK17"/>
    <mergeCell ref="BF18:BK18"/>
    <mergeCell ref="BF20:BK20"/>
    <mergeCell ref="AB20:AG20"/>
    <mergeCell ref="AH20:AM20"/>
    <mergeCell ref="AN20:AS20"/>
    <mergeCell ref="DB21:DG21"/>
    <mergeCell ref="DB23:DG23"/>
    <mergeCell ref="DH21:DM21"/>
    <mergeCell ref="DH23:DM23"/>
    <mergeCell ref="DN21:DS21"/>
    <mergeCell ref="DN23:DS23"/>
    <mergeCell ref="BR23:BW23"/>
    <mergeCell ref="BX23:CC23"/>
    <mergeCell ref="CD23:CI23"/>
    <mergeCell ref="CJ23:CO23"/>
    <mergeCell ref="BF21:BK21"/>
    <mergeCell ref="BF23:BK23"/>
    <mergeCell ref="AZ80:BE80"/>
    <mergeCell ref="DZ80:EE80"/>
    <mergeCell ref="BF78:BK78"/>
    <mergeCell ref="BF80:BK80"/>
    <mergeCell ref="DB78:DG78"/>
    <mergeCell ref="DB80:DG80"/>
    <mergeCell ref="DN78:DS78"/>
    <mergeCell ref="DN80:DS80"/>
    <mergeCell ref="DT75:DY75"/>
    <mergeCell ref="DT77:DY77"/>
    <mergeCell ref="DT78:DY78"/>
    <mergeCell ref="DT80:DY80"/>
    <mergeCell ref="DH75:DM75"/>
    <mergeCell ref="DH77:DM77"/>
    <mergeCell ref="DH78:DM78"/>
    <mergeCell ref="DH80:DM80"/>
    <mergeCell ref="DT42:DY42"/>
    <mergeCell ref="DZ42:EE42"/>
    <mergeCell ref="BL45:BQ45"/>
    <mergeCell ref="CP51:CU51"/>
    <mergeCell ref="A36:A38"/>
    <mergeCell ref="B36:B38"/>
    <mergeCell ref="D36:I36"/>
    <mergeCell ref="J36:O36"/>
    <mergeCell ref="P36:U36"/>
    <mergeCell ref="V36:AA36"/>
    <mergeCell ref="AB36:AG36"/>
    <mergeCell ref="AH36:AM36"/>
    <mergeCell ref="AN36:AS36"/>
    <mergeCell ref="AT36:AY36"/>
    <mergeCell ref="AZ36:BE36"/>
    <mergeCell ref="DZ36:EE36"/>
    <mergeCell ref="A39:A41"/>
    <mergeCell ref="B39:B41"/>
    <mergeCell ref="D39:I39"/>
    <mergeCell ref="J39:O39"/>
    <mergeCell ref="P39:U39"/>
    <mergeCell ref="V39:AA39"/>
    <mergeCell ref="AB39:AG39"/>
    <mergeCell ref="AH39:AM39"/>
    <mergeCell ref="AN39:AS39"/>
    <mergeCell ref="AT39:AY39"/>
    <mergeCell ref="AZ39:BE39"/>
    <mergeCell ref="DZ39:EE39"/>
    <mergeCell ref="DH41:DM41"/>
    <mergeCell ref="CD36:CI36"/>
    <mergeCell ref="CJ36:CO36"/>
    <mergeCell ref="CP36:CU36"/>
    <mergeCell ref="CV36:DA36"/>
    <mergeCell ref="BR38:BW38"/>
    <mergeCell ref="BX38:CC38"/>
    <mergeCell ref="CD38:CI38"/>
    <mergeCell ref="EF36:EK36"/>
    <mergeCell ref="EL36:EQ36"/>
    <mergeCell ref="D38:I38"/>
    <mergeCell ref="J38:O38"/>
    <mergeCell ref="P38:U38"/>
    <mergeCell ref="V38:AA38"/>
    <mergeCell ref="AB38:AG38"/>
    <mergeCell ref="AH38:AM38"/>
    <mergeCell ref="AN38:AS38"/>
    <mergeCell ref="AT38:AY38"/>
    <mergeCell ref="AZ38:BE38"/>
    <mergeCell ref="DZ38:EE38"/>
    <mergeCell ref="EF38:EK38"/>
    <mergeCell ref="EL38:EQ38"/>
    <mergeCell ref="BF36:BK36"/>
    <mergeCell ref="BF38:BK38"/>
    <mergeCell ref="BL36:BQ36"/>
    <mergeCell ref="BL38:BQ38"/>
    <mergeCell ref="DN38:DS38"/>
    <mergeCell ref="BR36:BW36"/>
    <mergeCell ref="BX36:CC36"/>
    <mergeCell ref="DB36:DG36"/>
    <mergeCell ref="DB38:DG38"/>
    <mergeCell ref="CJ38:CO38"/>
    <mergeCell ref="CP38:CU38"/>
    <mergeCell ref="CV38:DA38"/>
    <mergeCell ref="AT81:AY81"/>
    <mergeCell ref="AT82:AY82"/>
    <mergeCell ref="AT83:AY83"/>
    <mergeCell ref="AT84:AY84"/>
    <mergeCell ref="AZ81:BE81"/>
    <mergeCell ref="AZ82:BE82"/>
    <mergeCell ref="AZ83:BE83"/>
    <mergeCell ref="AZ84:BE84"/>
    <mergeCell ref="DZ81:EE81"/>
    <mergeCell ref="DZ82:EE82"/>
    <mergeCell ref="DZ83:EE83"/>
    <mergeCell ref="DZ84:EE84"/>
    <mergeCell ref="DB84:DG84"/>
    <mergeCell ref="DH83:DM83"/>
    <mergeCell ref="DH84:DM84"/>
    <mergeCell ref="DN83:DS83"/>
    <mergeCell ref="DN84:DS84"/>
    <mergeCell ref="BF81:BK81"/>
    <mergeCell ref="BF82:BK82"/>
    <mergeCell ref="BF83:BK83"/>
    <mergeCell ref="BF84:BK84"/>
    <mergeCell ref="DN82:DS82"/>
    <mergeCell ref="BR81:BW81"/>
    <mergeCell ref="BR82:BW82"/>
    <mergeCell ref="BL84:BQ84"/>
    <mergeCell ref="CJ81:CO81"/>
    <mergeCell ref="CJ82:CO82"/>
    <mergeCell ref="CJ83:CO83"/>
    <mergeCell ref="CJ84:CO84"/>
    <mergeCell ref="CP81:CU81"/>
    <mergeCell ref="CP82:CU82"/>
    <mergeCell ref="DN81:DS81"/>
    <mergeCell ref="EF30:EK30"/>
    <mergeCell ref="EL30:EQ30"/>
    <mergeCell ref="D32:I32"/>
    <mergeCell ref="J32:O32"/>
    <mergeCell ref="P32:U32"/>
    <mergeCell ref="V32:AA32"/>
    <mergeCell ref="AB32:AG32"/>
    <mergeCell ref="AH32:AM32"/>
    <mergeCell ref="AN32:AS32"/>
    <mergeCell ref="AT32:AY32"/>
    <mergeCell ref="AZ32:BE32"/>
    <mergeCell ref="DZ32:EE32"/>
    <mergeCell ref="EF32:EK32"/>
    <mergeCell ref="EL32:EQ32"/>
    <mergeCell ref="J30:O30"/>
    <mergeCell ref="P30:U30"/>
    <mergeCell ref="V30:AA30"/>
    <mergeCell ref="AB30:AG30"/>
    <mergeCell ref="AH30:AM30"/>
    <mergeCell ref="AN30:AS30"/>
    <mergeCell ref="AT30:AY30"/>
    <mergeCell ref="AZ30:BE30"/>
    <mergeCell ref="DZ30:EE30"/>
    <mergeCell ref="BR30:BW30"/>
    <mergeCell ref="CD30:CI30"/>
    <mergeCell ref="CJ30:CO30"/>
    <mergeCell ref="CP30:CU30"/>
    <mergeCell ref="CV30:DA30"/>
    <mergeCell ref="BR32:BW32"/>
    <mergeCell ref="BX32:CC32"/>
    <mergeCell ref="CD32:CI32"/>
    <mergeCell ref="CJ32:CO32"/>
    <mergeCell ref="EF39:EK39"/>
    <mergeCell ref="EL39:EQ39"/>
    <mergeCell ref="D41:I41"/>
    <mergeCell ref="J41:O41"/>
    <mergeCell ref="P41:U41"/>
    <mergeCell ref="V41:AA41"/>
    <mergeCell ref="AB41:AG41"/>
    <mergeCell ref="AH41:AM41"/>
    <mergeCell ref="AN41:AS41"/>
    <mergeCell ref="AT41:AY41"/>
    <mergeCell ref="AZ41:BE41"/>
    <mergeCell ref="DZ41:EE41"/>
    <mergeCell ref="EF41:EK41"/>
    <mergeCell ref="EL41:EQ41"/>
    <mergeCell ref="DT39:DY39"/>
    <mergeCell ref="DT41:DY41"/>
    <mergeCell ref="BF39:BK39"/>
    <mergeCell ref="BF41:BK41"/>
    <mergeCell ref="BL39:BQ39"/>
    <mergeCell ref="DB39:DG39"/>
    <mergeCell ref="DB41:DG41"/>
    <mergeCell ref="DN39:DS39"/>
    <mergeCell ref="DN41:DS41"/>
    <mergeCell ref="CP41:CU41"/>
    <mergeCell ref="CD39:CI39"/>
    <mergeCell ref="CJ39:CO39"/>
    <mergeCell ref="CP39:CU39"/>
    <mergeCell ref="CV39:DA39"/>
    <mergeCell ref="BR41:BW41"/>
    <mergeCell ref="BX41:CC41"/>
    <mergeCell ref="CD41:CI41"/>
    <mergeCell ref="CJ41:CO41"/>
    <mergeCell ref="DT7:DY8"/>
    <mergeCell ref="DT9:DY9"/>
    <mergeCell ref="DT11:DY11"/>
    <mergeCell ref="DT12:DY12"/>
    <mergeCell ref="DT14:DY14"/>
    <mergeCell ref="DT15:DY15"/>
    <mergeCell ref="DT17:DY17"/>
    <mergeCell ref="DT18:DY18"/>
    <mergeCell ref="DT20:DY20"/>
    <mergeCell ref="DT29:DY29"/>
    <mergeCell ref="DT30:DY30"/>
    <mergeCell ref="DT32:DY32"/>
    <mergeCell ref="DT33:DY33"/>
    <mergeCell ref="DT35:DY35"/>
    <mergeCell ref="DT36:DY36"/>
    <mergeCell ref="DT38:DY38"/>
    <mergeCell ref="DT24:DY24"/>
    <mergeCell ref="DT23:DY23"/>
    <mergeCell ref="DT81:DY81"/>
    <mergeCell ref="DT82:DY82"/>
    <mergeCell ref="DT83:DY83"/>
    <mergeCell ref="DT84:DY84"/>
    <mergeCell ref="BL21:BQ21"/>
    <mergeCell ref="BL23:BQ23"/>
    <mergeCell ref="BL27:BQ27"/>
    <mergeCell ref="BL29:BQ29"/>
    <mergeCell ref="BL30:BQ30"/>
    <mergeCell ref="BL32:BQ32"/>
    <mergeCell ref="BL33:BQ33"/>
    <mergeCell ref="BL41:BQ41"/>
    <mergeCell ref="BL75:BQ75"/>
    <mergeCell ref="BL77:BQ77"/>
    <mergeCell ref="BL78:BQ78"/>
    <mergeCell ref="BL80:BQ80"/>
    <mergeCell ref="BL81:BQ81"/>
    <mergeCell ref="BL82:BQ82"/>
    <mergeCell ref="BL83:BQ83"/>
    <mergeCell ref="BR29:BW29"/>
    <mergeCell ref="BX29:CC29"/>
    <mergeCell ref="CD29:CI29"/>
    <mergeCell ref="CJ29:CO29"/>
    <mergeCell ref="DB27:DG27"/>
    <mergeCell ref="DB29:DG29"/>
    <mergeCell ref="DB30:DG30"/>
    <mergeCell ref="DB32:DG32"/>
    <mergeCell ref="DB33:DG33"/>
    <mergeCell ref="DB81:DG81"/>
    <mergeCell ref="DB82:DG82"/>
    <mergeCell ref="DB83:DG83"/>
    <mergeCell ref="DH39:DM39"/>
    <mergeCell ref="BL7:BQ8"/>
    <mergeCell ref="BL9:BQ9"/>
    <mergeCell ref="BL11:BQ11"/>
    <mergeCell ref="BL12:BQ12"/>
    <mergeCell ref="BL14:BQ14"/>
    <mergeCell ref="BL15:BQ15"/>
    <mergeCell ref="BL17:BQ17"/>
    <mergeCell ref="BL18:BQ18"/>
    <mergeCell ref="BL20:BQ20"/>
    <mergeCell ref="DB7:DG8"/>
    <mergeCell ref="DB9:DG9"/>
    <mergeCell ref="DB11:DG11"/>
    <mergeCell ref="DB12:DG12"/>
    <mergeCell ref="DB14:DG14"/>
    <mergeCell ref="DB15:DG15"/>
    <mergeCell ref="DB17:DG17"/>
    <mergeCell ref="DB18:DG18"/>
    <mergeCell ref="DB20:DG20"/>
    <mergeCell ref="BX7:CC8"/>
    <mergeCell ref="CD7:CI8"/>
    <mergeCell ref="CJ7:CO8"/>
    <mergeCell ref="CP7:CU8"/>
    <mergeCell ref="CV7:DA8"/>
    <mergeCell ref="BR7:BW8"/>
    <mergeCell ref="BR9:BW9"/>
    <mergeCell ref="BX9:CC9"/>
    <mergeCell ref="CD9:CI9"/>
    <mergeCell ref="CJ9:CO9"/>
    <mergeCell ref="CP9:CU9"/>
    <mergeCell ref="CV9:DA9"/>
    <mergeCell ref="CD12:CI12"/>
    <mergeCell ref="CJ12:CO12"/>
    <mergeCell ref="DH7:DM8"/>
    <mergeCell ref="DH9:DM9"/>
    <mergeCell ref="DH11:DM11"/>
    <mergeCell ref="DH12:DM12"/>
    <mergeCell ref="DH14:DM14"/>
    <mergeCell ref="DH15:DM15"/>
    <mergeCell ref="DH17:DM17"/>
    <mergeCell ref="DH18:DM18"/>
    <mergeCell ref="DH20:DM20"/>
    <mergeCell ref="DH27:DM27"/>
    <mergeCell ref="DH29:DM29"/>
    <mergeCell ref="DH30:DM30"/>
    <mergeCell ref="DH32:DM32"/>
    <mergeCell ref="DH33:DM33"/>
    <mergeCell ref="DH35:DM35"/>
    <mergeCell ref="DH36:DM36"/>
    <mergeCell ref="DH38:DM38"/>
    <mergeCell ref="DH24:DM24"/>
    <mergeCell ref="DH81:DM81"/>
    <mergeCell ref="DH82:DM82"/>
    <mergeCell ref="DB51:DG51"/>
    <mergeCell ref="DH51:DM51"/>
    <mergeCell ref="DH48:DM48"/>
    <mergeCell ref="DN7:DS8"/>
    <mergeCell ref="DN9:DS9"/>
    <mergeCell ref="DN11:DS11"/>
    <mergeCell ref="DN12:DS12"/>
    <mergeCell ref="DN14:DS14"/>
    <mergeCell ref="DN15:DS15"/>
    <mergeCell ref="DN17:DS17"/>
    <mergeCell ref="DN18:DS18"/>
    <mergeCell ref="DN20:DS20"/>
    <mergeCell ref="DN27:DS27"/>
    <mergeCell ref="DN29:DS29"/>
    <mergeCell ref="DN30:DS30"/>
    <mergeCell ref="DN32:DS32"/>
    <mergeCell ref="DN33:DS33"/>
    <mergeCell ref="DN35:DS35"/>
    <mergeCell ref="DN36:DS36"/>
    <mergeCell ref="DN24:DS24"/>
    <mergeCell ref="DB42:DG42"/>
    <mergeCell ref="DH42:DM42"/>
    <mergeCell ref="DN42:DS42"/>
    <mergeCell ref="DB45:DG45"/>
    <mergeCell ref="DH45:DM45"/>
    <mergeCell ref="DN51:DS51"/>
    <mergeCell ref="DN45:DS45"/>
    <mergeCell ref="DB57:DG57"/>
    <mergeCell ref="DH57:DM57"/>
    <mergeCell ref="DN57:DS57"/>
    <mergeCell ref="A42:A44"/>
    <mergeCell ref="B42:B44"/>
    <mergeCell ref="D42:I42"/>
    <mergeCell ref="J42:O42"/>
    <mergeCell ref="P42:U42"/>
    <mergeCell ref="V42:AA42"/>
    <mergeCell ref="AB42:AG42"/>
    <mergeCell ref="AH42:AM42"/>
    <mergeCell ref="AN42:AS42"/>
    <mergeCell ref="BR42:BW42"/>
    <mergeCell ref="BX42:CC42"/>
    <mergeCell ref="CD42:CI42"/>
    <mergeCell ref="CJ42:CO42"/>
    <mergeCell ref="CP42:CU42"/>
    <mergeCell ref="CV42:DA42"/>
    <mergeCell ref="BR44:BW44"/>
    <mergeCell ref="BX44:CC44"/>
    <mergeCell ref="CD44:CI44"/>
    <mergeCell ref="CJ44:CO44"/>
    <mergeCell ref="CP44:CU44"/>
    <mergeCell ref="CV44:DA44"/>
    <mergeCell ref="B45:B47"/>
    <mergeCell ref="D45:I45"/>
    <mergeCell ref="J45:O45"/>
    <mergeCell ref="AH45:AM45"/>
    <mergeCell ref="AN45:AS45"/>
    <mergeCell ref="EF42:EK42"/>
    <mergeCell ref="EL42:EQ42"/>
    <mergeCell ref="D44:I44"/>
    <mergeCell ref="J44:O44"/>
    <mergeCell ref="P44:U44"/>
    <mergeCell ref="V44:AA44"/>
    <mergeCell ref="AB44:AG44"/>
    <mergeCell ref="AH44:AM44"/>
    <mergeCell ref="AN44:AS44"/>
    <mergeCell ref="AT44:AY44"/>
    <mergeCell ref="AZ44:BE44"/>
    <mergeCell ref="BF44:BK44"/>
    <mergeCell ref="BL44:BQ44"/>
    <mergeCell ref="DB44:DG44"/>
    <mergeCell ref="DH44:DM44"/>
    <mergeCell ref="DN44:DS44"/>
    <mergeCell ref="DT44:DY44"/>
    <mergeCell ref="DZ44:EE44"/>
    <mergeCell ref="EF44:EK44"/>
    <mergeCell ref="EL44:EQ44"/>
    <mergeCell ref="AT42:AY42"/>
    <mergeCell ref="AZ42:BE42"/>
    <mergeCell ref="BF42:BK42"/>
    <mergeCell ref="BL42:BQ42"/>
    <mergeCell ref="EF45:EK45"/>
    <mergeCell ref="EL45:EQ45"/>
    <mergeCell ref="D47:I47"/>
    <mergeCell ref="AH47:AM47"/>
    <mergeCell ref="AN47:AS47"/>
    <mergeCell ref="AT47:AY47"/>
    <mergeCell ref="AZ47:BE47"/>
    <mergeCell ref="BF47:BK47"/>
    <mergeCell ref="BL47:BQ47"/>
    <mergeCell ref="DB47:DG47"/>
    <mergeCell ref="DH47:DM47"/>
    <mergeCell ref="DN47:DS47"/>
    <mergeCell ref="DT47:DY47"/>
    <mergeCell ref="DZ47:EE47"/>
    <mergeCell ref="EF47:EK47"/>
    <mergeCell ref="EL47:EQ47"/>
    <mergeCell ref="BR47:BW47"/>
    <mergeCell ref="BX47:CC47"/>
    <mergeCell ref="CD47:CI47"/>
    <mergeCell ref="CJ47:CO47"/>
    <mergeCell ref="CV47:DA47"/>
    <mergeCell ref="DT45:DY45"/>
    <mergeCell ref="DZ48:EE48"/>
    <mergeCell ref="A48:A50"/>
    <mergeCell ref="B48:B50"/>
    <mergeCell ref="D48:I48"/>
    <mergeCell ref="J48:O48"/>
    <mergeCell ref="P48:U48"/>
    <mergeCell ref="V48:AA48"/>
    <mergeCell ref="AB48:AG48"/>
    <mergeCell ref="AH48:AM48"/>
    <mergeCell ref="AN48:AS48"/>
    <mergeCell ref="BR48:BW48"/>
    <mergeCell ref="BX48:CC48"/>
    <mergeCell ref="CD48:CI48"/>
    <mergeCell ref="CJ48:CO48"/>
    <mergeCell ref="CP48:CU48"/>
    <mergeCell ref="CV48:DA48"/>
    <mergeCell ref="BR50:BW50"/>
    <mergeCell ref="BX50:CC50"/>
    <mergeCell ref="CD50:CI50"/>
    <mergeCell ref="CJ50:CO50"/>
    <mergeCell ref="DZ45:EE45"/>
    <mergeCell ref="A45:A47"/>
    <mergeCell ref="P45:U45"/>
    <mergeCell ref="V45:AA45"/>
    <mergeCell ref="J47:O47"/>
    <mergeCell ref="P47:U47"/>
    <mergeCell ref="V47:AA47"/>
    <mergeCell ref="AB47:AG47"/>
    <mergeCell ref="AB45:AG45"/>
    <mergeCell ref="AT45:AY45"/>
    <mergeCell ref="AZ45:BE45"/>
    <mergeCell ref="EF48:EK48"/>
    <mergeCell ref="EL48:EQ48"/>
    <mergeCell ref="D50:I50"/>
    <mergeCell ref="J50:O50"/>
    <mergeCell ref="P50:U50"/>
    <mergeCell ref="V50:AA50"/>
    <mergeCell ref="AB50:AG50"/>
    <mergeCell ref="AH50:AM50"/>
    <mergeCell ref="AN50:AS50"/>
    <mergeCell ref="AT50:AY50"/>
    <mergeCell ref="AZ50:BE50"/>
    <mergeCell ref="BF50:BK50"/>
    <mergeCell ref="BL50:BQ50"/>
    <mergeCell ref="DB50:DG50"/>
    <mergeCell ref="DH50:DM50"/>
    <mergeCell ref="DN50:DS50"/>
    <mergeCell ref="DT50:DY50"/>
    <mergeCell ref="DZ50:EE50"/>
    <mergeCell ref="EF50:EK50"/>
    <mergeCell ref="EL50:EQ50"/>
    <mergeCell ref="AT48:AY48"/>
    <mergeCell ref="AZ48:BE48"/>
    <mergeCell ref="BF48:BK48"/>
    <mergeCell ref="BL48:BQ48"/>
    <mergeCell ref="DB48:DG48"/>
    <mergeCell ref="DN48:DS48"/>
    <mergeCell ref="DT48:DY48"/>
    <mergeCell ref="BF45:BK45"/>
    <mergeCell ref="CP47:CU47"/>
    <mergeCell ref="DT51:DY51"/>
    <mergeCell ref="DZ51:EE51"/>
    <mergeCell ref="A51:A53"/>
    <mergeCell ref="B51:B53"/>
    <mergeCell ref="D51:I51"/>
    <mergeCell ref="J51:O51"/>
    <mergeCell ref="P51:U51"/>
    <mergeCell ref="V51:AA51"/>
    <mergeCell ref="AB51:AG51"/>
    <mergeCell ref="AH51:AM51"/>
    <mergeCell ref="AN51:AS51"/>
    <mergeCell ref="EF51:EK51"/>
    <mergeCell ref="EL51:EQ51"/>
    <mergeCell ref="D53:I53"/>
    <mergeCell ref="J53:O53"/>
    <mergeCell ref="P53:U53"/>
    <mergeCell ref="V53:AA53"/>
    <mergeCell ref="AB53:AG53"/>
    <mergeCell ref="AH53:AM53"/>
    <mergeCell ref="AN53:AS53"/>
    <mergeCell ref="AT53:AY53"/>
    <mergeCell ref="AZ53:BE53"/>
    <mergeCell ref="BF53:BK53"/>
    <mergeCell ref="BL53:BQ53"/>
    <mergeCell ref="DB53:DG53"/>
    <mergeCell ref="DH53:DM53"/>
    <mergeCell ref="DN53:DS53"/>
    <mergeCell ref="DT53:DY53"/>
    <mergeCell ref="DZ53:EE53"/>
    <mergeCell ref="EF53:EK53"/>
    <mergeCell ref="A60:A62"/>
    <mergeCell ref="B60:B62"/>
    <mergeCell ref="D60:I60"/>
    <mergeCell ref="J60:O60"/>
    <mergeCell ref="P60:U60"/>
    <mergeCell ref="V60:AA60"/>
    <mergeCell ref="AB60:AG60"/>
    <mergeCell ref="AH60:AM60"/>
    <mergeCell ref="AN60:AS60"/>
    <mergeCell ref="BR60:BW60"/>
    <mergeCell ref="BX60:CC60"/>
    <mergeCell ref="CD60:CI60"/>
    <mergeCell ref="CJ60:CO60"/>
    <mergeCell ref="CP60:CU60"/>
    <mergeCell ref="CV60:DA60"/>
    <mergeCell ref="BR62:BW62"/>
    <mergeCell ref="BX62:CC62"/>
    <mergeCell ref="CD62:CI62"/>
    <mergeCell ref="CJ62:CO62"/>
    <mergeCell ref="BL60:BQ60"/>
    <mergeCell ref="D62:I62"/>
    <mergeCell ref="J62:O62"/>
    <mergeCell ref="P62:U62"/>
    <mergeCell ref="V62:AA62"/>
    <mergeCell ref="AB62:AG62"/>
    <mergeCell ref="EL53:EQ53"/>
    <mergeCell ref="AT51:AY51"/>
    <mergeCell ref="AZ51:BE51"/>
    <mergeCell ref="BF51:BK51"/>
    <mergeCell ref="BL51:BQ51"/>
    <mergeCell ref="DB60:DG60"/>
    <mergeCell ref="DH60:DM60"/>
    <mergeCell ref="DN60:DS60"/>
    <mergeCell ref="DT60:DY60"/>
    <mergeCell ref="DZ60:EE60"/>
    <mergeCell ref="DB54:DG54"/>
    <mergeCell ref="DH54:DM54"/>
    <mergeCell ref="DN54:DS54"/>
    <mergeCell ref="CV51:DA51"/>
    <mergeCell ref="BR53:BW53"/>
    <mergeCell ref="BX53:CC53"/>
    <mergeCell ref="CD53:CI53"/>
    <mergeCell ref="CJ53:CO53"/>
    <mergeCell ref="CP53:CU53"/>
    <mergeCell ref="CV53:DA53"/>
    <mergeCell ref="CJ56:CO56"/>
    <mergeCell ref="EF60:EK60"/>
    <mergeCell ref="EL60:EQ60"/>
    <mergeCell ref="CD56:CI56"/>
    <mergeCell ref="AT57:AY57"/>
    <mergeCell ref="AZ57:BE57"/>
    <mergeCell ref="BF57:BK57"/>
    <mergeCell ref="BL57:BQ57"/>
    <mergeCell ref="AT54:AY54"/>
    <mergeCell ref="AZ54:BE54"/>
    <mergeCell ref="BF54:BK54"/>
    <mergeCell ref="BL54:BQ54"/>
    <mergeCell ref="DZ54:EE54"/>
    <mergeCell ref="EF59:EK59"/>
    <mergeCell ref="EL59:EQ59"/>
    <mergeCell ref="EF54:EK54"/>
    <mergeCell ref="AH62:AM62"/>
    <mergeCell ref="AN62:AS62"/>
    <mergeCell ref="AT62:AY62"/>
    <mergeCell ref="AZ62:BE62"/>
    <mergeCell ref="BF62:BK62"/>
    <mergeCell ref="BL62:BQ62"/>
    <mergeCell ref="DB62:DG62"/>
    <mergeCell ref="DH62:DM62"/>
    <mergeCell ref="DN62:DS62"/>
    <mergeCell ref="DT62:DY62"/>
    <mergeCell ref="DZ62:EE62"/>
    <mergeCell ref="EF62:EK62"/>
    <mergeCell ref="DT59:DY59"/>
    <mergeCell ref="DZ59:EE59"/>
    <mergeCell ref="BL59:BQ59"/>
    <mergeCell ref="EL62:EQ62"/>
    <mergeCell ref="AT60:AY60"/>
    <mergeCell ref="AZ60:BE60"/>
    <mergeCell ref="BF60:BK60"/>
    <mergeCell ref="DT54:DY54"/>
    <mergeCell ref="AH56:AM56"/>
    <mergeCell ref="AT56:AY56"/>
    <mergeCell ref="AZ56:BE56"/>
    <mergeCell ref="BF56:BK56"/>
    <mergeCell ref="BL56:BQ56"/>
    <mergeCell ref="DB56:DG56"/>
    <mergeCell ref="J59:O59"/>
    <mergeCell ref="BF59:BK59"/>
    <mergeCell ref="A54:A56"/>
    <mergeCell ref="B54:B56"/>
    <mergeCell ref="D54:I54"/>
    <mergeCell ref="J54:O54"/>
    <mergeCell ref="P54:U54"/>
    <mergeCell ref="V54:AA54"/>
    <mergeCell ref="AB54:AG54"/>
    <mergeCell ref="AH54:AM54"/>
    <mergeCell ref="AN54:AS54"/>
    <mergeCell ref="BR54:BW54"/>
    <mergeCell ref="BX54:CC54"/>
    <mergeCell ref="CD54:CI54"/>
    <mergeCell ref="CJ54:CO54"/>
    <mergeCell ref="CP54:CU54"/>
    <mergeCell ref="CV54:DA54"/>
    <mergeCell ref="BR56:BW56"/>
    <mergeCell ref="BX56:CC56"/>
    <mergeCell ref="P56:U56"/>
    <mergeCell ref="V56:AA56"/>
    <mergeCell ref="AB56:AG56"/>
    <mergeCell ref="D57:I57"/>
    <mergeCell ref="J57:O57"/>
    <mergeCell ref="EL54:EQ54"/>
    <mergeCell ref="P57:U57"/>
    <mergeCell ref="V57:AA57"/>
    <mergeCell ref="AB57:AG57"/>
    <mergeCell ref="AH57:AM57"/>
    <mergeCell ref="AN57:AS57"/>
    <mergeCell ref="DB59:DG59"/>
    <mergeCell ref="DH59:DM59"/>
    <mergeCell ref="DN59:DS59"/>
    <mergeCell ref="A57:A59"/>
    <mergeCell ref="B57:B59"/>
    <mergeCell ref="DH56:DM56"/>
    <mergeCell ref="DN56:DS56"/>
    <mergeCell ref="DT56:DY56"/>
    <mergeCell ref="DZ56:EE56"/>
    <mergeCell ref="DZ57:EE57"/>
    <mergeCell ref="P59:U59"/>
    <mergeCell ref="V59:AA59"/>
    <mergeCell ref="AB59:AG59"/>
    <mergeCell ref="AH59:AM59"/>
    <mergeCell ref="AN59:AS59"/>
    <mergeCell ref="AT59:AY59"/>
    <mergeCell ref="AZ59:BE59"/>
    <mergeCell ref="DT57:DY57"/>
    <mergeCell ref="EF56:EK56"/>
    <mergeCell ref="EL56:EQ56"/>
    <mergeCell ref="D56:I56"/>
    <mergeCell ref="J56:O56"/>
    <mergeCell ref="EF57:EK57"/>
    <mergeCell ref="EL57:EQ57"/>
    <mergeCell ref="D59:I59"/>
    <mergeCell ref="AN56:AS56"/>
  </mergeCells>
  <printOptions horizontalCentered="1"/>
  <pageMargins left="0.39370078740157483" right="0.39370078740157483" top="0.98425196850393704" bottom="0.39370078740157483" header="0.31496062992125984" footer="0.31496062992125984"/>
  <pageSetup paperSize="8" scale="49" orientation="landscape" r:id="rId1"/>
  <colBreaks count="1" manualBreakCount="1">
    <brk id="147"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8A1D74-EEE5-4606-BA91-9190557B0D51}">
  <dimension ref="A1:D22"/>
  <sheetViews>
    <sheetView showGridLines="0" view="pageBreakPreview" zoomScaleNormal="100" zoomScaleSheetLayoutView="100" workbookViewId="0">
      <selection activeCell="D31" sqref="D31"/>
    </sheetView>
  </sheetViews>
  <sheetFormatPr defaultColWidth="12.7109375" defaultRowHeight="12.75"/>
  <cols>
    <col min="1" max="1" width="10.7109375" style="219" customWidth="1"/>
    <col min="2" max="2" width="6.85546875" style="219" customWidth="1"/>
    <col min="3" max="3" width="8.140625" style="219" customWidth="1"/>
    <col min="4" max="4" width="81.28515625" style="219" customWidth="1"/>
    <col min="5" max="16384" width="12.7109375" style="219"/>
  </cols>
  <sheetData>
    <row r="1" spans="1:4" ht="9.75" customHeight="1">
      <c r="A1" s="216"/>
      <c r="B1" s="217"/>
      <c r="C1" s="217"/>
      <c r="D1" s="218"/>
    </row>
    <row r="2" spans="1:4" ht="15">
      <c r="A2" s="1108" t="s">
        <v>921</v>
      </c>
      <c r="B2" s="1109"/>
      <c r="C2" s="220" t="s">
        <v>922</v>
      </c>
      <c r="D2" s="221"/>
    </row>
    <row r="3" spans="1:4" ht="15">
      <c r="A3" s="1108" t="s">
        <v>923</v>
      </c>
      <c r="B3" s="1109"/>
      <c r="C3" s="219" t="s">
        <v>924</v>
      </c>
      <c r="D3" s="222"/>
    </row>
    <row r="4" spans="1:4" ht="15">
      <c r="A4" s="1108" t="s">
        <v>925</v>
      </c>
      <c r="B4" s="1109"/>
      <c r="C4" s="1110">
        <v>41.6</v>
      </c>
      <c r="D4" s="1111"/>
    </row>
    <row r="5" spans="1:4" ht="15">
      <c r="A5" s="1108" t="s">
        <v>53</v>
      </c>
      <c r="B5" s="1109"/>
      <c r="C5" s="223" t="s">
        <v>926</v>
      </c>
      <c r="D5" s="221"/>
    </row>
    <row r="6" spans="1:4" ht="15">
      <c r="A6" s="1108" t="s">
        <v>927</v>
      </c>
      <c r="B6" s="1109"/>
      <c r="C6" s="220" t="s">
        <v>928</v>
      </c>
      <c r="D6" s="221"/>
    </row>
    <row r="7" spans="1:4" ht="6.75" customHeight="1">
      <c r="A7" s="224"/>
      <c r="D7" s="222"/>
    </row>
    <row r="8" spans="1:4" s="225" customFormat="1" ht="16.5" customHeight="1">
      <c r="A8" s="1107" t="s">
        <v>929</v>
      </c>
      <c r="B8" s="1107"/>
      <c r="C8" s="1107"/>
      <c r="D8" s="1107"/>
    </row>
    <row r="9" spans="1:4" s="225" customFormat="1" ht="6.75" customHeight="1">
      <c r="A9" s="226"/>
      <c r="D9" s="227"/>
    </row>
    <row r="10" spans="1:4" s="225" customFormat="1" ht="12.75" customHeight="1">
      <c r="A10" s="228"/>
      <c r="B10" s="229" t="s">
        <v>930</v>
      </c>
      <c r="C10" s="230" t="s">
        <v>931</v>
      </c>
      <c r="D10" s="230" t="s">
        <v>932</v>
      </c>
    </row>
    <row r="11" spans="1:4" s="225" customFormat="1">
      <c r="A11" s="231" t="s">
        <v>933</v>
      </c>
      <c r="B11" s="232">
        <v>11</v>
      </c>
      <c r="C11" s="233">
        <f>ROUNDUP((B11*1),0)</f>
        <v>11</v>
      </c>
      <c r="D11" s="234" t="s">
        <v>934</v>
      </c>
    </row>
    <row r="12" spans="1:4" s="225" customFormat="1">
      <c r="A12" s="235" t="s">
        <v>935</v>
      </c>
      <c r="B12" s="232">
        <v>10.75</v>
      </c>
      <c r="C12" s="233">
        <f>ROUNDUP((B12*1),0)</f>
        <v>11</v>
      </c>
      <c r="D12" s="234" t="s">
        <v>936</v>
      </c>
    </row>
    <row r="13" spans="1:4" s="225" customFormat="1">
      <c r="A13" s="235" t="s">
        <v>937</v>
      </c>
      <c r="B13" s="236">
        <v>12</v>
      </c>
      <c r="C13" s="233">
        <f>ROUNDUP((B13*1.33),0)</f>
        <v>16</v>
      </c>
      <c r="D13" s="234" t="s">
        <v>938</v>
      </c>
    </row>
    <row r="14" spans="1:4" s="225" customFormat="1">
      <c r="A14" s="237" t="s">
        <v>939</v>
      </c>
      <c r="B14" s="236">
        <f>'MÃO DE OBRA'!G28</f>
        <v>73</v>
      </c>
      <c r="C14" s="233">
        <f>ROUNDUP((B14*1.33),0)</f>
        <v>98</v>
      </c>
      <c r="D14" s="234" t="s">
        <v>940</v>
      </c>
    </row>
    <row r="15" spans="1:4" s="225" customFormat="1">
      <c r="A15" s="235" t="s">
        <v>941</v>
      </c>
      <c r="B15" s="232">
        <v>0</v>
      </c>
      <c r="C15" s="233">
        <f>ROUNDUP((B15*1),0)</f>
        <v>0</v>
      </c>
      <c r="D15" s="234" t="s">
        <v>942</v>
      </c>
    </row>
    <row r="16" spans="1:4" s="241" customFormat="1">
      <c r="A16" s="238" t="s">
        <v>943</v>
      </c>
      <c r="B16" s="239"/>
      <c r="C16" s="233">
        <f>C12+C14+C13</f>
        <v>125</v>
      </c>
      <c r="D16" s="240" t="s">
        <v>944</v>
      </c>
    </row>
    <row r="17" spans="1:4" s="225" customFormat="1">
      <c r="A17" s="226"/>
      <c r="D17" s="227"/>
    </row>
    <row r="18" spans="1:4" s="225" customFormat="1">
      <c r="A18" s="242" t="s">
        <v>945</v>
      </c>
      <c r="D18" s="227"/>
    </row>
    <row r="19" spans="1:4" s="225" customFormat="1">
      <c r="A19" s="226" t="s">
        <v>946</v>
      </c>
      <c r="D19" s="227"/>
    </row>
    <row r="20" spans="1:4" s="225" customFormat="1">
      <c r="A20" s="226" t="s">
        <v>947</v>
      </c>
      <c r="D20" s="227"/>
    </row>
    <row r="21" spans="1:4" s="225" customFormat="1">
      <c r="A21" s="242" t="s">
        <v>948</v>
      </c>
      <c r="D21" s="227"/>
    </row>
    <row r="22" spans="1:4" s="225" customFormat="1">
      <c r="A22" s="243"/>
      <c r="B22" s="244"/>
      <c r="C22" s="244"/>
      <c r="D22" s="245"/>
    </row>
  </sheetData>
  <mergeCells count="7">
    <mergeCell ref="A8:D8"/>
    <mergeCell ref="A2:B2"/>
    <mergeCell ref="A3:B3"/>
    <mergeCell ref="A4:B4"/>
    <mergeCell ref="C4:D4"/>
    <mergeCell ref="A5:B5"/>
    <mergeCell ref="A6:B6"/>
  </mergeCells>
  <printOptions horizontalCentered="1"/>
  <pageMargins left="0.39370078740157483" right="0.39370078740157483" top="0.98425196850393704" bottom="0.59055118110236227" header="0.51181102362204722" footer="0.51181102362204722"/>
  <pageSetup paperSize="9" scale="89" orientation="portrait" r:id="rId1"/>
  <headerFooter scaleWithDoc="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7EE8D6-788E-4B05-83D4-0345DECE31E4}">
  <dimension ref="A1:D55"/>
  <sheetViews>
    <sheetView showGridLines="0" tabSelected="1" view="pageBreakPreview" zoomScale="110" zoomScaleNormal="100" zoomScaleSheetLayoutView="110" workbookViewId="0">
      <selection activeCell="M2" sqref="M2"/>
    </sheetView>
  </sheetViews>
  <sheetFormatPr defaultColWidth="12.7109375" defaultRowHeight="12.75"/>
  <cols>
    <col min="1" max="1" width="58.28515625" style="272" customWidth="1"/>
    <col min="2" max="2" width="12.5703125" style="272" bestFit="1" customWidth="1"/>
    <col min="3" max="3" width="17.42578125" style="272" customWidth="1"/>
    <col min="4" max="4" width="14.7109375" style="272" customWidth="1"/>
    <col min="5" max="16384" width="12.7109375" style="272"/>
  </cols>
  <sheetData>
    <row r="1" spans="1:4" s="241" customFormat="1" ht="29.25" customHeight="1">
      <c r="A1" s="1107" t="s">
        <v>949</v>
      </c>
      <c r="B1" s="1107"/>
      <c r="C1" s="1107"/>
      <c r="D1" s="1107"/>
    </row>
    <row r="2" spans="1:4" s="241" customFormat="1" ht="15" customHeight="1">
      <c r="A2" s="246"/>
      <c r="D2" s="247"/>
    </row>
    <row r="3" spans="1:4" s="241" customFormat="1" ht="13.5" thickBot="1">
      <c r="A3" s="248" t="s">
        <v>950</v>
      </c>
      <c r="B3" s="249" t="s">
        <v>951</v>
      </c>
      <c r="C3" s="250" t="s">
        <v>952</v>
      </c>
      <c r="D3" s="247"/>
    </row>
    <row r="4" spans="1:4" s="241" customFormat="1" ht="13.5" thickBot="1">
      <c r="A4" s="251" t="s">
        <v>953</v>
      </c>
      <c r="B4" s="252">
        <v>0.8</v>
      </c>
      <c r="C4" s="253">
        <v>1</v>
      </c>
      <c r="D4" s="247"/>
    </row>
    <row r="5" spans="1:4" s="241" customFormat="1">
      <c r="A5" s="246"/>
      <c r="D5" s="247"/>
    </row>
    <row r="6" spans="1:4" s="241" customFormat="1" ht="13.5" thickBot="1">
      <c r="A6" s="248" t="s">
        <v>954</v>
      </c>
      <c r="B6" s="249" t="s">
        <v>955</v>
      </c>
      <c r="D6" s="247"/>
    </row>
    <row r="7" spans="1:4" s="241" customFormat="1" ht="13.5" thickBot="1">
      <c r="A7" s="254" t="s">
        <v>956</v>
      </c>
      <c r="B7" s="255">
        <v>1.05</v>
      </c>
      <c r="D7" s="247"/>
    </row>
    <row r="8" spans="1:4" s="241" customFormat="1" ht="24" customHeight="1">
      <c r="A8" s="254" t="s">
        <v>957</v>
      </c>
      <c r="B8" s="256">
        <v>1.04</v>
      </c>
      <c r="D8" s="247"/>
    </row>
    <row r="9" spans="1:4" s="241" customFormat="1">
      <c r="A9" s="254" t="s">
        <v>958</v>
      </c>
      <c r="B9" s="257">
        <v>1.1299999999999999</v>
      </c>
      <c r="D9" s="247"/>
    </row>
    <row r="10" spans="1:4" s="241" customFormat="1" ht="25.5">
      <c r="A10" s="254" t="s">
        <v>959</v>
      </c>
      <c r="B10" s="258">
        <v>1.06</v>
      </c>
      <c r="D10" s="247"/>
    </row>
    <row r="11" spans="1:4" s="241" customFormat="1" ht="25.5">
      <c r="A11" s="259" t="s">
        <v>960</v>
      </c>
      <c r="B11" s="256">
        <v>1.04</v>
      </c>
      <c r="D11" s="247"/>
    </row>
    <row r="12" spans="1:4" s="241" customFormat="1">
      <c r="A12" s="259" t="s">
        <v>961</v>
      </c>
      <c r="B12" s="258">
        <v>1.05</v>
      </c>
      <c r="D12" s="247"/>
    </row>
    <row r="13" spans="1:4" s="241" customFormat="1">
      <c r="A13" s="260"/>
      <c r="B13" s="261"/>
      <c r="D13" s="247"/>
    </row>
    <row r="14" spans="1:4" s="241" customFormat="1">
      <c r="A14" s="1114" t="s">
        <v>962</v>
      </c>
      <c r="B14" s="1114" t="s">
        <v>963</v>
      </c>
      <c r="C14" s="1114"/>
      <c r="D14" s="1114"/>
    </row>
    <row r="15" spans="1:4" s="241" customFormat="1" ht="25.5">
      <c r="A15" s="1114"/>
      <c r="B15" s="262" t="s">
        <v>964</v>
      </c>
      <c r="C15" s="262" t="s">
        <v>965</v>
      </c>
      <c r="D15" s="262" t="s">
        <v>966</v>
      </c>
    </row>
    <row r="16" spans="1:4" s="241" customFormat="1">
      <c r="A16" s="263" t="s">
        <v>967</v>
      </c>
      <c r="B16" s="263" t="s">
        <v>968</v>
      </c>
      <c r="C16" s="263" t="s">
        <v>969</v>
      </c>
      <c r="D16" s="263" t="s">
        <v>970</v>
      </c>
    </row>
    <row r="17" spans="1:4" s="261" customFormat="1">
      <c r="A17" s="263" t="s">
        <v>971</v>
      </c>
      <c r="B17" s="264">
        <v>0</v>
      </c>
      <c r="C17" s="264">
        <v>0</v>
      </c>
      <c r="D17" s="265">
        <v>25.32</v>
      </c>
    </row>
    <row r="18" spans="1:4" s="261" customFormat="1">
      <c r="A18" s="263" t="s">
        <v>972</v>
      </c>
      <c r="B18" s="263">
        <f>0.0014*B17</f>
        <v>0</v>
      </c>
      <c r="C18" s="263">
        <f>0.0009*C17</f>
        <v>0</v>
      </c>
      <c r="D18" s="263">
        <f>0.0008*D17</f>
        <v>2.0256E-2</v>
      </c>
    </row>
    <row r="19" spans="1:4" s="241" customFormat="1">
      <c r="A19" s="266" t="s">
        <v>973</v>
      </c>
      <c r="D19" s="247"/>
    </row>
    <row r="20" spans="1:4" s="241" customFormat="1">
      <c r="A20" s="246"/>
      <c r="D20" s="247"/>
    </row>
    <row r="21" spans="1:4" s="241" customFormat="1" ht="13.5" thickBot="1">
      <c r="A21" s="1115" t="s">
        <v>974</v>
      </c>
      <c r="B21" s="1116"/>
      <c r="C21" s="1115"/>
      <c r="D21" s="1115"/>
    </row>
    <row r="22" spans="1:4" s="241" customFormat="1">
      <c r="A22" s="267" t="s">
        <v>953</v>
      </c>
      <c r="B22" s="268">
        <f>B4</f>
        <v>0.8</v>
      </c>
      <c r="C22" s="1117" t="s">
        <v>975</v>
      </c>
      <c r="D22" s="1118"/>
    </row>
    <row r="23" spans="1:4" s="241" customFormat="1">
      <c r="A23" s="1119" t="s">
        <v>955</v>
      </c>
      <c r="B23" s="269">
        <f>B7</f>
        <v>1.05</v>
      </c>
      <c r="C23" s="1121" t="str">
        <f>A7</f>
        <v>Construção e restauração rodoviária de pequeno ou médio porte</v>
      </c>
      <c r="D23" s="1122"/>
    </row>
    <row r="24" spans="1:4" s="241" customFormat="1">
      <c r="A24" s="1120"/>
      <c r="B24" s="269">
        <f>B10</f>
        <v>1.06</v>
      </c>
      <c r="C24" s="1121" t="s">
        <v>976</v>
      </c>
      <c r="D24" s="1122"/>
    </row>
    <row r="25" spans="1:4" s="241" customFormat="1" ht="13.5" thickBot="1">
      <c r="A25" s="267" t="s">
        <v>977</v>
      </c>
      <c r="B25" s="270">
        <f>1+(B18+C18+D18)</f>
        <v>1.0202560000000001</v>
      </c>
      <c r="C25" s="1112" t="s">
        <v>966</v>
      </c>
      <c r="D25" s="1113"/>
    </row>
    <row r="26" spans="1:4" s="241" customFormat="1">
      <c r="A26" s="246"/>
      <c r="D26" s="247"/>
    </row>
    <row r="27" spans="1:4" s="241" customFormat="1">
      <c r="A27" s="246" t="s">
        <v>978</v>
      </c>
      <c r="D27" s="247"/>
    </row>
    <row r="28" spans="1:4" s="241" customFormat="1">
      <c r="A28" s="246" t="s">
        <v>979</v>
      </c>
      <c r="D28" s="247"/>
    </row>
  </sheetData>
  <mergeCells count="9">
    <mergeCell ref="C25:D25"/>
    <mergeCell ref="A1:D1"/>
    <mergeCell ref="A14:A15"/>
    <mergeCell ref="B14:D14"/>
    <mergeCell ref="A21:D21"/>
    <mergeCell ref="C22:D22"/>
    <mergeCell ref="A23:A24"/>
    <mergeCell ref="C23:D23"/>
    <mergeCell ref="C24:D24"/>
  </mergeCells>
  <printOptions horizontalCentered="1"/>
  <pageMargins left="0.39370078740157483" right="0.39370078740157483" top="0.78740157480314965" bottom="0.39370078740157483" header="0.51181102362204722" footer="0.51181102362204722"/>
  <pageSetup paperSize="9" scale="93" orientation="portrait" r:id="rId1"/>
  <headerFooter scaleWithDoc="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A3FB90-E18E-4A6A-B6AB-897B359DD65A}">
  <dimension ref="A1:D461"/>
  <sheetViews>
    <sheetView showGridLines="0" view="pageBreakPreview" zoomScaleNormal="100" zoomScaleSheetLayoutView="100" workbookViewId="0">
      <selection activeCell="M2" sqref="M2"/>
    </sheetView>
  </sheetViews>
  <sheetFormatPr defaultColWidth="12.7109375" defaultRowHeight="12.75"/>
  <cols>
    <col min="1" max="1" width="42.42578125" style="272" customWidth="1"/>
    <col min="2" max="2" width="19.85546875" style="272" bestFit="1" customWidth="1"/>
    <col min="3" max="3" width="13" style="272" customWidth="1"/>
    <col min="4" max="4" width="23.140625" style="272" customWidth="1"/>
    <col min="5" max="5" width="13.7109375" style="272" bestFit="1" customWidth="1"/>
    <col min="6" max="6" width="12.7109375" style="272"/>
    <col min="7" max="7" width="21.5703125" style="272" customWidth="1"/>
    <col min="8" max="16384" width="12.7109375" style="272"/>
  </cols>
  <sheetData>
    <row r="1" spans="1:4" s="241" customFormat="1" ht="25.5" customHeight="1">
      <c r="A1" s="1107" t="s">
        <v>980</v>
      </c>
      <c r="B1" s="1107"/>
      <c r="C1" s="1107"/>
      <c r="D1" s="1107"/>
    </row>
    <row r="2" spans="1:4" s="241" customFormat="1" ht="14.25" customHeight="1">
      <c r="D2" s="278"/>
    </row>
    <row r="3" spans="1:4" s="241" customFormat="1" ht="32.25" customHeight="1" thickBot="1">
      <c r="A3" s="1114" t="s">
        <v>981</v>
      </c>
      <c r="B3" s="1130"/>
      <c r="C3" s="1130"/>
      <c r="D3" s="1130"/>
    </row>
    <row r="4" spans="1:4" s="241" customFormat="1" ht="27" customHeight="1">
      <c r="A4" s="279" t="s">
        <v>982</v>
      </c>
      <c r="B4" s="280" t="s">
        <v>983</v>
      </c>
      <c r="C4" s="281" t="s">
        <v>984</v>
      </c>
      <c r="D4" s="282" t="s">
        <v>985</v>
      </c>
    </row>
    <row r="5" spans="1:4" s="241" customFormat="1" ht="26.25" thickBot="1">
      <c r="A5" s="283" t="s">
        <v>986</v>
      </c>
      <c r="B5" s="284">
        <v>0.33329999999999999</v>
      </c>
      <c r="C5" s="285">
        <v>0.4</v>
      </c>
      <c r="D5" s="286">
        <v>0.45</v>
      </c>
    </row>
    <row r="6" spans="1:4" s="241" customFormat="1" ht="14.25" customHeight="1">
      <c r="D6" s="278"/>
    </row>
    <row r="7" spans="1:4" s="241" customFormat="1" ht="27.75" customHeight="1">
      <c r="A7" s="1115" t="s">
        <v>987</v>
      </c>
      <c r="B7" s="1115"/>
      <c r="C7" s="1115"/>
      <c r="D7" s="1115"/>
    </row>
    <row r="8" spans="1:4" s="241" customFormat="1" ht="14.25" customHeight="1" thickBot="1">
      <c r="A8" s="1130" t="s">
        <v>988</v>
      </c>
      <c r="B8" s="1130"/>
      <c r="C8" s="1130"/>
      <c r="D8" s="1130"/>
    </row>
    <row r="9" spans="1:4" s="241" customFormat="1" ht="14.25" customHeight="1" thickBot="1">
      <c r="A9" s="1131">
        <v>0.05</v>
      </c>
      <c r="B9" s="1132"/>
      <c r="C9" s="1132"/>
      <c r="D9" s="1133"/>
    </row>
    <row r="10" spans="1:4" s="241" customFormat="1"/>
    <row r="11" spans="1:4" s="241" customFormat="1" ht="17.25" customHeight="1">
      <c r="A11" s="1115" t="s">
        <v>989</v>
      </c>
      <c r="B11" s="1116"/>
      <c r="C11" s="1115"/>
      <c r="D11" s="1115"/>
    </row>
    <row r="12" spans="1:4" s="241" customFormat="1" ht="36.75" customHeight="1">
      <c r="A12" s="287" t="s">
        <v>990</v>
      </c>
      <c r="B12" s="288">
        <v>1780.31</v>
      </c>
      <c r="C12" s="1134" t="s">
        <v>991</v>
      </c>
      <c r="D12" s="1134"/>
    </row>
    <row r="13" spans="1:4" s="241" customFormat="1"/>
    <row r="14" spans="1:4" s="241" customFormat="1" ht="34.5" customHeight="1" thickBot="1">
      <c r="A14" s="1114" t="s">
        <v>992</v>
      </c>
      <c r="B14" s="1130"/>
      <c r="C14" s="1114"/>
      <c r="D14" s="1114"/>
    </row>
    <row r="15" spans="1:4" s="241" customFormat="1" ht="25.5">
      <c r="A15" s="279" t="s">
        <v>993</v>
      </c>
      <c r="B15" s="289" t="s">
        <v>994</v>
      </c>
      <c r="C15" s="1135" t="s">
        <v>995</v>
      </c>
      <c r="D15" s="1136"/>
    </row>
    <row r="16" spans="1:4" s="241" customFormat="1">
      <c r="A16" s="290" t="s">
        <v>996</v>
      </c>
      <c r="B16" s="291">
        <f>(57.95+(4.5*CANT_Efetivo!C11))*0.8</f>
        <v>85.960000000000008</v>
      </c>
      <c r="C16" s="1123" t="s">
        <v>997</v>
      </c>
      <c r="D16" s="1124"/>
    </row>
    <row r="17" spans="1:4" s="241" customFormat="1">
      <c r="A17" s="290" t="s">
        <v>998</v>
      </c>
      <c r="B17" s="291">
        <f>(1.55*(0.5*CANT_Efetivo!C16))*0.8</f>
        <v>77.5</v>
      </c>
      <c r="C17" s="1123" t="s">
        <v>999</v>
      </c>
      <c r="D17" s="1124"/>
    </row>
    <row r="18" spans="1:4" s="241" customFormat="1">
      <c r="A18" s="290" t="s">
        <v>1000</v>
      </c>
      <c r="B18" s="291">
        <f>(3.11*0.5*(CANT_Efetivo!C14+CANT_Efetivo!C13))*0.8</f>
        <v>141.816</v>
      </c>
      <c r="C18" s="1123" t="s">
        <v>1001</v>
      </c>
      <c r="D18" s="1124"/>
    </row>
    <row r="19" spans="1:4" s="241" customFormat="1">
      <c r="A19" s="290" t="s">
        <v>1002</v>
      </c>
      <c r="B19" s="291">
        <f>(0.77*(CANT_Efetivo!C14+CANT_Efetivo!C13))*0.8</f>
        <v>70.224000000000004</v>
      </c>
      <c r="C19" s="1123" t="s">
        <v>1003</v>
      </c>
      <c r="D19" s="1124"/>
    </row>
    <row r="20" spans="1:4" s="241" customFormat="1">
      <c r="A20" s="290" t="s">
        <v>1004</v>
      </c>
      <c r="B20" s="291">
        <f>(0.25*CANT_Efetivo!C16)*0.8</f>
        <v>25</v>
      </c>
      <c r="C20" s="1123" t="s">
        <v>1005</v>
      </c>
      <c r="D20" s="1124"/>
    </row>
    <row r="21" spans="1:4" s="241" customFormat="1" ht="32.25" customHeight="1">
      <c r="A21" s="1125" t="s">
        <v>1006</v>
      </c>
      <c r="B21" s="1125"/>
      <c r="C21" s="1125"/>
      <c r="D21" s="1125"/>
    </row>
    <row r="22" spans="1:4" s="241" customFormat="1"/>
    <row r="23" spans="1:4" s="241" customFormat="1" ht="33.75" customHeight="1">
      <c r="A23" s="1114" t="s">
        <v>1007</v>
      </c>
      <c r="B23" s="1114"/>
      <c r="C23" s="1114"/>
      <c r="D23" s="1114"/>
    </row>
    <row r="24" spans="1:4" s="241" customFormat="1" ht="13.5" thickBot="1">
      <c r="A24" s="1116" t="s">
        <v>993</v>
      </c>
      <c r="B24" s="1127" t="s">
        <v>1008</v>
      </c>
      <c r="C24" s="1128"/>
      <c r="D24" s="1129"/>
    </row>
    <row r="25" spans="1:4" s="241" customFormat="1">
      <c r="A25" s="1126"/>
      <c r="B25" s="280" t="s">
        <v>983</v>
      </c>
      <c r="C25" s="281" t="s">
        <v>984</v>
      </c>
      <c r="D25" s="282" t="s">
        <v>985</v>
      </c>
    </row>
    <row r="26" spans="1:4" s="241" customFormat="1">
      <c r="A26" s="290" t="s">
        <v>1009</v>
      </c>
      <c r="B26" s="292">
        <v>100</v>
      </c>
      <c r="C26" s="291">
        <v>136</v>
      </c>
      <c r="D26" s="293">
        <v>172</v>
      </c>
    </row>
    <row r="27" spans="1:4" s="241" customFormat="1">
      <c r="A27" s="290" t="s">
        <v>1010</v>
      </c>
      <c r="B27" s="292">
        <v>120</v>
      </c>
      <c r="C27" s="291">
        <v>120</v>
      </c>
      <c r="D27" s="293">
        <v>120</v>
      </c>
    </row>
    <row r="28" spans="1:4" s="241" customFormat="1" ht="13.5" thickBot="1">
      <c r="A28" s="290" t="s">
        <v>1011</v>
      </c>
      <c r="B28" s="292">
        <v>2.25</v>
      </c>
      <c r="C28" s="294">
        <v>2.25</v>
      </c>
      <c r="D28" s="293">
        <v>2.25</v>
      </c>
    </row>
    <row r="29" spans="1:4" s="241" customFormat="1" ht="32.25" customHeight="1">
      <c r="A29" s="1125" t="s">
        <v>1012</v>
      </c>
      <c r="B29" s="1125"/>
      <c r="C29" s="1125"/>
      <c r="D29" s="1125"/>
    </row>
    <row r="30" spans="1:4" s="241" customFormat="1"/>
    <row r="31" spans="1:4" s="241" customFormat="1" ht="47.25" customHeight="1">
      <c r="A31" s="1114" t="s">
        <v>1013</v>
      </c>
      <c r="B31" s="1114"/>
      <c r="C31" s="1114"/>
      <c r="D31" s="1114"/>
    </row>
    <row r="32" spans="1:4" s="241" customFormat="1" ht="25.5">
      <c r="A32" s="250" t="s">
        <v>1014</v>
      </c>
      <c r="B32" s="248" t="s">
        <v>1015</v>
      </c>
      <c r="C32" s="250" t="s">
        <v>1016</v>
      </c>
      <c r="D32" s="248" t="s">
        <v>1017</v>
      </c>
    </row>
    <row r="33" spans="1:4" s="241" customFormat="1">
      <c r="A33" s="295" t="s">
        <v>996</v>
      </c>
      <c r="B33" s="296">
        <f>B16</f>
        <v>85.960000000000008</v>
      </c>
      <c r="C33" s="263">
        <v>70</v>
      </c>
      <c r="D33" s="296">
        <f t="shared" ref="D33:D40" si="0">B33*(C33/100)</f>
        <v>60.172000000000004</v>
      </c>
    </row>
    <row r="34" spans="1:4" s="241" customFormat="1">
      <c r="A34" s="295" t="s">
        <v>998</v>
      </c>
      <c r="B34" s="296">
        <f>B17</f>
        <v>77.5</v>
      </c>
      <c r="C34" s="263">
        <v>70</v>
      </c>
      <c r="D34" s="296">
        <f t="shared" si="0"/>
        <v>54.25</v>
      </c>
    </row>
    <row r="35" spans="1:4" s="241" customFormat="1">
      <c r="A35" s="295" t="s">
        <v>1000</v>
      </c>
      <c r="B35" s="296">
        <f>B18</f>
        <v>141.816</v>
      </c>
      <c r="C35" s="263">
        <v>70</v>
      </c>
      <c r="D35" s="296">
        <f t="shared" si="0"/>
        <v>99.271199999999993</v>
      </c>
    </row>
    <row r="36" spans="1:4" s="241" customFormat="1">
      <c r="A36" s="295" t="s">
        <v>1002</v>
      </c>
      <c r="B36" s="296">
        <f>B19</f>
        <v>70.224000000000004</v>
      </c>
      <c r="C36" s="263">
        <v>70</v>
      </c>
      <c r="D36" s="296">
        <f t="shared" si="0"/>
        <v>49.156799999999997</v>
      </c>
    </row>
    <row r="37" spans="1:4" s="241" customFormat="1">
      <c r="A37" s="295" t="s">
        <v>1004</v>
      </c>
      <c r="B37" s="296">
        <f>B20</f>
        <v>25</v>
      </c>
      <c r="C37" s="263">
        <v>60</v>
      </c>
      <c r="D37" s="296">
        <f t="shared" si="0"/>
        <v>15</v>
      </c>
    </row>
    <row r="38" spans="1:4" s="241" customFormat="1">
      <c r="A38" s="290" t="s">
        <v>1009</v>
      </c>
      <c r="B38" s="296">
        <f>C26</f>
        <v>136</v>
      </c>
      <c r="C38" s="263">
        <v>50</v>
      </c>
      <c r="D38" s="296">
        <f t="shared" si="0"/>
        <v>68</v>
      </c>
    </row>
    <row r="39" spans="1:4" s="241" customFormat="1">
      <c r="A39" s="295" t="s">
        <v>1010</v>
      </c>
      <c r="B39" s="296">
        <f>C27</f>
        <v>120</v>
      </c>
      <c r="C39" s="263">
        <v>50</v>
      </c>
      <c r="D39" s="296">
        <f t="shared" si="0"/>
        <v>60</v>
      </c>
    </row>
    <row r="40" spans="1:4" s="241" customFormat="1" ht="13.5" thickBot="1">
      <c r="A40" s="295" t="s">
        <v>1011</v>
      </c>
      <c r="B40" s="297">
        <f>C28</f>
        <v>2.25</v>
      </c>
      <c r="C40" s="263">
        <v>70</v>
      </c>
      <c r="D40" s="297">
        <f t="shared" si="0"/>
        <v>1.575</v>
      </c>
    </row>
    <row r="41" spans="1:4" s="241" customFormat="1" ht="13.5" thickBot="1">
      <c r="A41" s="298" t="s">
        <v>1018</v>
      </c>
      <c r="B41" s="299">
        <f>SUM(B33:B40)</f>
        <v>658.75</v>
      </c>
      <c r="C41" s="300"/>
      <c r="D41" s="299">
        <f>SUM(D33:D40)</f>
        <v>407.42499999999995</v>
      </c>
    </row>
    <row r="42" spans="1:4" s="241" customFormat="1">
      <c r="D42" s="278"/>
    </row>
    <row r="43" spans="1:4" s="241" customFormat="1">
      <c r="A43" s="1114" t="s">
        <v>1019</v>
      </c>
      <c r="B43" s="1114"/>
    </row>
    <row r="44" spans="1:4" s="241" customFormat="1">
      <c r="A44" s="301" t="s">
        <v>1020</v>
      </c>
      <c r="B44" s="302">
        <f>B41/C5</f>
        <v>1646.875</v>
      </c>
      <c r="C44" s="241" t="s">
        <v>1021</v>
      </c>
      <c r="D44" s="278"/>
    </row>
    <row r="45" spans="1:4" s="241" customFormat="1">
      <c r="A45" s="241" t="s">
        <v>1022</v>
      </c>
    </row>
    <row r="46" spans="1:4" s="241" customFormat="1"/>
    <row r="47" spans="1:4" s="241" customFormat="1">
      <c r="A47" s="1114" t="s">
        <v>1023</v>
      </c>
      <c r="B47" s="1114"/>
    </row>
    <row r="48" spans="1:4" s="241" customFormat="1">
      <c r="A48" s="301" t="s">
        <v>1024</v>
      </c>
      <c r="B48" s="296">
        <f>B44-B41</f>
        <v>988.125</v>
      </c>
      <c r="C48" s="241" t="s">
        <v>1025</v>
      </c>
    </row>
    <row r="49" spans="1:3" s="241" customFormat="1">
      <c r="A49" s="241" t="s">
        <v>1026</v>
      </c>
    </row>
    <row r="50" spans="1:3" s="241" customFormat="1"/>
    <row r="51" spans="1:3" s="241" customFormat="1">
      <c r="A51" s="1114" t="s">
        <v>1027</v>
      </c>
      <c r="B51" s="1114"/>
    </row>
    <row r="52" spans="1:3" s="241" customFormat="1">
      <c r="A52" s="301" t="s">
        <v>1028</v>
      </c>
      <c r="B52" s="303">
        <f>B41</f>
        <v>658.75</v>
      </c>
      <c r="C52" s="241" t="s">
        <v>1029</v>
      </c>
    </row>
    <row r="53" spans="1:3" s="241" customFormat="1"/>
    <row r="54" spans="1:3" s="241" customFormat="1">
      <c r="A54" s="1114" t="s">
        <v>1030</v>
      </c>
      <c r="B54" s="1114"/>
    </row>
    <row r="55" spans="1:3" s="241" customFormat="1">
      <c r="A55" s="304" t="s">
        <v>1031</v>
      </c>
      <c r="B55" s="305">
        <f>(((CANT_Coef!B22*CANT_Coef!B23*CANT_Coef!B25*D41)+(B48*A9))*B12)</f>
        <v>709588.13119298837</v>
      </c>
      <c r="C55" s="306"/>
    </row>
    <row r="56" spans="1:3" s="241" customFormat="1"/>
    <row r="57" spans="1:3" s="241" customFormat="1">
      <c r="A57" s="241" t="s">
        <v>1032</v>
      </c>
      <c r="B57" s="306"/>
      <c r="C57" s="306"/>
    </row>
    <row r="58" spans="1:3" s="241" customFormat="1">
      <c r="A58" s="307"/>
      <c r="B58" s="306"/>
      <c r="C58" s="306"/>
    </row>
    <row r="59" spans="1:3" s="241" customFormat="1">
      <c r="A59" s="307"/>
      <c r="B59" s="306"/>
      <c r="C59" s="306"/>
    </row>
    <row r="61" spans="1:3">
      <c r="B61" s="308">
        <f>B55+'CANT_Compl OAE'!B41+CANT_Ind!F18</f>
        <v>1115617.86898716</v>
      </c>
    </row>
    <row r="461" spans="1:1" ht="15">
      <c r="A461" s="309" t="s">
        <v>1033</v>
      </c>
    </row>
  </sheetData>
  <mergeCells count="24">
    <mergeCell ref="C18:D18"/>
    <mergeCell ref="A1:D1"/>
    <mergeCell ref="A3:D3"/>
    <mergeCell ref="A7:D7"/>
    <mergeCell ref="A8:D8"/>
    <mergeCell ref="A9:D9"/>
    <mergeCell ref="A11:D11"/>
    <mergeCell ref="C12:D12"/>
    <mergeCell ref="A14:D14"/>
    <mergeCell ref="C15:D15"/>
    <mergeCell ref="C16:D16"/>
    <mergeCell ref="C17:D17"/>
    <mergeCell ref="A54:B54"/>
    <mergeCell ref="C19:D19"/>
    <mergeCell ref="C20:D20"/>
    <mergeCell ref="A21:D21"/>
    <mergeCell ref="A23:D23"/>
    <mergeCell ref="A24:A25"/>
    <mergeCell ref="B24:D24"/>
    <mergeCell ref="A29:D29"/>
    <mergeCell ref="A31:D31"/>
    <mergeCell ref="A43:B43"/>
    <mergeCell ref="A47:B47"/>
    <mergeCell ref="A51:B51"/>
  </mergeCells>
  <printOptions horizontalCentered="1"/>
  <pageMargins left="0.39370078740157483" right="0.39370078740157483" top="0.78740157480314965" bottom="0.39370078740157483" header="0.51181102362204722" footer="0.51181102362204722"/>
  <pageSetup paperSize="9" scale="85" orientation="portrait" r:id="rId1"/>
  <headerFooter scaleWithDoc="0"/>
  <rowBreaks count="1" manualBreakCount="1">
    <brk id="42" max="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180D8C-B563-4F0F-A6CA-1045F19F9157}">
  <dimension ref="A1:D447"/>
  <sheetViews>
    <sheetView showGridLines="0" view="pageBreakPreview" zoomScaleNormal="100" zoomScaleSheetLayoutView="100" workbookViewId="0">
      <selection activeCell="M2" sqref="M2"/>
    </sheetView>
  </sheetViews>
  <sheetFormatPr defaultColWidth="12.7109375" defaultRowHeight="12.75"/>
  <cols>
    <col min="1" max="1" width="42.42578125" style="272" customWidth="1"/>
    <col min="2" max="2" width="19.85546875" style="272" bestFit="1" customWidth="1"/>
    <col min="3" max="3" width="13" style="272" customWidth="1"/>
    <col min="4" max="4" width="23.140625" style="272" customWidth="1"/>
    <col min="5" max="5" width="13.7109375" style="272" bestFit="1" customWidth="1"/>
    <col min="6" max="6" width="12.7109375" style="272"/>
    <col min="7" max="7" width="21.5703125" style="272" customWidth="1"/>
    <col min="8" max="16384" width="12.7109375" style="272"/>
  </cols>
  <sheetData>
    <row r="1" spans="1:4" s="241" customFormat="1" ht="25.5" customHeight="1">
      <c r="A1" s="1107" t="s">
        <v>1034</v>
      </c>
      <c r="B1" s="1107"/>
      <c r="C1" s="1107"/>
      <c r="D1" s="1107"/>
    </row>
    <row r="2" spans="1:4" s="241" customFormat="1" ht="14.25" customHeight="1">
      <c r="D2" s="278"/>
    </row>
    <row r="3" spans="1:4" s="241" customFormat="1" ht="32.25" customHeight="1" thickBot="1">
      <c r="A3" s="1114" t="s">
        <v>981</v>
      </c>
      <c r="B3" s="1130"/>
      <c r="C3" s="1130"/>
      <c r="D3" s="1130"/>
    </row>
    <row r="4" spans="1:4" s="241" customFormat="1" ht="27" customHeight="1">
      <c r="A4" s="279" t="s">
        <v>1035</v>
      </c>
      <c r="B4" s="281" t="s">
        <v>983</v>
      </c>
      <c r="C4" s="310" t="s">
        <v>984</v>
      </c>
      <c r="D4" s="250" t="s">
        <v>985</v>
      </c>
    </row>
    <row r="5" spans="1:4" s="241" customFormat="1" ht="26.25" thickBot="1">
      <c r="A5" s="283" t="s">
        <v>986</v>
      </c>
      <c r="B5" s="285">
        <v>0.35</v>
      </c>
      <c r="C5" s="311">
        <v>0.35</v>
      </c>
      <c r="D5" s="312">
        <v>0.35</v>
      </c>
    </row>
    <row r="6" spans="1:4" s="241" customFormat="1" ht="14.25" customHeight="1">
      <c r="D6" s="278"/>
    </row>
    <row r="7" spans="1:4" s="241" customFormat="1" ht="27.75" customHeight="1">
      <c r="A7" s="1115" t="s">
        <v>987</v>
      </c>
      <c r="B7" s="1115"/>
      <c r="C7" s="1115"/>
      <c r="D7" s="1115"/>
    </row>
    <row r="8" spans="1:4" s="241" customFormat="1" ht="14.25" customHeight="1" thickBot="1">
      <c r="A8" s="1130" t="s">
        <v>988</v>
      </c>
      <c r="B8" s="1130"/>
      <c r="C8" s="1130"/>
      <c r="D8" s="1130"/>
    </row>
    <row r="9" spans="1:4" s="241" customFormat="1" ht="14.25" customHeight="1" thickBot="1">
      <c r="A9" s="1131">
        <v>0.05</v>
      </c>
      <c r="B9" s="1132"/>
      <c r="C9" s="1132"/>
      <c r="D9" s="1133"/>
    </row>
    <row r="10" spans="1:4" s="241" customFormat="1"/>
    <row r="11" spans="1:4" s="241" customFormat="1" ht="17.25" customHeight="1">
      <c r="A11" s="1115" t="s">
        <v>989</v>
      </c>
      <c r="B11" s="1116"/>
      <c r="C11" s="1115"/>
      <c r="D11" s="1115"/>
    </row>
    <row r="12" spans="1:4" s="241" customFormat="1" ht="36.75" customHeight="1">
      <c r="A12" s="287" t="s">
        <v>990</v>
      </c>
      <c r="B12" s="288">
        <v>1777.58</v>
      </c>
      <c r="C12" s="1134" t="s">
        <v>1036</v>
      </c>
      <c r="D12" s="1134"/>
    </row>
    <row r="13" spans="1:4" s="241" customFormat="1"/>
    <row r="14" spans="1:4" s="241" customFormat="1" ht="33.75" customHeight="1">
      <c r="A14" s="1114" t="s">
        <v>1037</v>
      </c>
      <c r="B14" s="1114"/>
      <c r="C14" s="1114"/>
      <c r="D14" s="1114"/>
    </row>
    <row r="15" spans="1:4" s="241" customFormat="1" ht="13.5" thickBot="1">
      <c r="A15" s="1116" t="s">
        <v>993</v>
      </c>
      <c r="B15" s="1127" t="s">
        <v>1008</v>
      </c>
      <c r="C15" s="1128"/>
      <c r="D15" s="1129"/>
    </row>
    <row r="16" spans="1:4" s="241" customFormat="1">
      <c r="A16" s="1126"/>
      <c r="B16" s="281" t="s">
        <v>983</v>
      </c>
      <c r="C16" s="310" t="s">
        <v>984</v>
      </c>
      <c r="D16" s="250" t="s">
        <v>985</v>
      </c>
    </row>
    <row r="17" spans="1:4" s="241" customFormat="1">
      <c r="A17" s="290" t="s">
        <v>1009</v>
      </c>
      <c r="B17" s="291">
        <v>131</v>
      </c>
      <c r="C17" s="313">
        <v>136</v>
      </c>
      <c r="D17" s="314">
        <v>172</v>
      </c>
    </row>
    <row r="18" spans="1:4" s="241" customFormat="1">
      <c r="A18" s="290" t="s">
        <v>1010</v>
      </c>
      <c r="B18" s="291">
        <v>18.100000000000001</v>
      </c>
      <c r="C18" s="313">
        <v>120</v>
      </c>
      <c r="D18" s="314">
        <v>120</v>
      </c>
    </row>
    <row r="19" spans="1:4" s="241" customFormat="1" ht="13.5" thickBot="1">
      <c r="A19" s="290" t="s">
        <v>1011</v>
      </c>
      <c r="B19" s="294">
        <v>2.25</v>
      </c>
      <c r="C19" s="313">
        <v>2.25</v>
      </c>
      <c r="D19" s="314">
        <v>2.25</v>
      </c>
    </row>
    <row r="20" spans="1:4" s="241" customFormat="1" ht="32.25" customHeight="1">
      <c r="A20" s="1125" t="s">
        <v>1012</v>
      </c>
      <c r="B20" s="1125"/>
      <c r="C20" s="1125"/>
      <c r="D20" s="1125"/>
    </row>
    <row r="21" spans="1:4" s="241" customFormat="1"/>
    <row r="22" spans="1:4" s="241" customFormat="1" ht="47.25" customHeight="1">
      <c r="A22" s="1114" t="s">
        <v>1013</v>
      </c>
      <c r="B22" s="1114"/>
      <c r="C22" s="1114"/>
      <c r="D22" s="1114"/>
    </row>
    <row r="23" spans="1:4" s="241" customFormat="1" ht="25.5">
      <c r="A23" s="250" t="s">
        <v>1014</v>
      </c>
      <c r="B23" s="248" t="s">
        <v>1015</v>
      </c>
      <c r="C23" s="250" t="s">
        <v>1016</v>
      </c>
      <c r="D23" s="248" t="s">
        <v>1017</v>
      </c>
    </row>
    <row r="24" spans="1:4" s="241" customFormat="1">
      <c r="A24" s="290" t="s">
        <v>1009</v>
      </c>
      <c r="B24" s="296">
        <f>B17</f>
        <v>131</v>
      </c>
      <c r="C24" s="263">
        <v>50</v>
      </c>
      <c r="D24" s="296">
        <f t="shared" ref="D24:D26" si="0">B24*(C24/100)</f>
        <v>65.5</v>
      </c>
    </row>
    <row r="25" spans="1:4" s="241" customFormat="1">
      <c r="A25" s="295" t="s">
        <v>1010</v>
      </c>
      <c r="B25" s="296">
        <f>B18</f>
        <v>18.100000000000001</v>
      </c>
      <c r="C25" s="263">
        <v>50</v>
      </c>
      <c r="D25" s="296">
        <f t="shared" si="0"/>
        <v>9.0500000000000007</v>
      </c>
    </row>
    <row r="26" spans="1:4" s="241" customFormat="1" ht="13.5" thickBot="1">
      <c r="A26" s="295" t="s">
        <v>1011</v>
      </c>
      <c r="B26" s="297">
        <f>B19</f>
        <v>2.25</v>
      </c>
      <c r="C26" s="263">
        <v>70</v>
      </c>
      <c r="D26" s="297">
        <f t="shared" si="0"/>
        <v>1.575</v>
      </c>
    </row>
    <row r="27" spans="1:4" s="241" customFormat="1" ht="13.5" thickBot="1">
      <c r="A27" s="298" t="s">
        <v>1018</v>
      </c>
      <c r="B27" s="299">
        <f>SUM(B24:B26)</f>
        <v>151.35</v>
      </c>
      <c r="C27" s="300"/>
      <c r="D27" s="299">
        <f>SUM(D24:D26)</f>
        <v>76.125</v>
      </c>
    </row>
    <row r="28" spans="1:4" s="241" customFormat="1">
      <c r="D28" s="278"/>
    </row>
    <row r="29" spans="1:4" s="241" customFormat="1">
      <c r="A29" s="1114" t="s">
        <v>1019</v>
      </c>
      <c r="B29" s="1114"/>
    </row>
    <row r="30" spans="1:4" s="241" customFormat="1">
      <c r="A30" s="301" t="s">
        <v>1020</v>
      </c>
      <c r="B30" s="302">
        <f>B27/B5</f>
        <v>432.42857142857144</v>
      </c>
      <c r="C30" s="241" t="s">
        <v>1038</v>
      </c>
      <c r="D30" s="278"/>
    </row>
    <row r="31" spans="1:4" s="241" customFormat="1">
      <c r="A31" s="241" t="s">
        <v>1022</v>
      </c>
    </row>
    <row r="32" spans="1:4" s="241" customFormat="1"/>
    <row r="33" spans="1:3" s="241" customFormat="1">
      <c r="A33" s="1114" t="s">
        <v>1023</v>
      </c>
      <c r="B33" s="1114"/>
    </row>
    <row r="34" spans="1:3" s="241" customFormat="1">
      <c r="A34" s="301" t="s">
        <v>1024</v>
      </c>
      <c r="B34" s="296">
        <f>B30-B27</f>
        <v>281.07857142857142</v>
      </c>
      <c r="C34" s="241" t="s">
        <v>1025</v>
      </c>
    </row>
    <row r="35" spans="1:3" s="241" customFormat="1">
      <c r="A35" s="241" t="s">
        <v>1026</v>
      </c>
    </row>
    <row r="36" spans="1:3" s="241" customFormat="1"/>
    <row r="37" spans="1:3" s="241" customFormat="1">
      <c r="A37" s="1114" t="s">
        <v>1027</v>
      </c>
      <c r="B37" s="1114"/>
    </row>
    <row r="38" spans="1:3" s="241" customFormat="1">
      <c r="A38" s="301" t="s">
        <v>1028</v>
      </c>
      <c r="B38" s="303">
        <f>B27</f>
        <v>151.35</v>
      </c>
      <c r="C38" s="241" t="s">
        <v>1029</v>
      </c>
    </row>
    <row r="39" spans="1:3" s="241" customFormat="1"/>
    <row r="40" spans="1:3" s="241" customFormat="1">
      <c r="A40" s="1114" t="s">
        <v>1030</v>
      </c>
      <c r="B40" s="1114"/>
    </row>
    <row r="41" spans="1:3" s="241" customFormat="1">
      <c r="A41" s="304" t="s">
        <v>1031</v>
      </c>
      <c r="B41" s="305">
        <f>(((CANT_Coef!B22*CANT_Coef!B24*CANT_Coef!B25*D27)+(B34*A9))*B12)</f>
        <v>142056.25563062594</v>
      </c>
      <c r="C41" s="306"/>
    </row>
    <row r="42" spans="1:3" s="241" customFormat="1"/>
    <row r="43" spans="1:3" s="241" customFormat="1">
      <c r="A43" s="241" t="s">
        <v>1039</v>
      </c>
      <c r="B43" s="306"/>
      <c r="C43" s="306"/>
    </row>
    <row r="44" spans="1:3" s="241" customFormat="1">
      <c r="A44" s="307"/>
      <c r="B44" s="306"/>
      <c r="C44" s="306"/>
    </row>
    <row r="45" spans="1:3" s="241" customFormat="1">
      <c r="A45" s="307"/>
      <c r="B45" s="306"/>
      <c r="C45" s="306"/>
    </row>
    <row r="447" spans="1:1" ht="15">
      <c r="A447" s="309" t="s">
        <v>1033</v>
      </c>
    </row>
  </sheetData>
  <mergeCells count="16">
    <mergeCell ref="A11:D11"/>
    <mergeCell ref="A1:D1"/>
    <mergeCell ref="A3:D3"/>
    <mergeCell ref="A7:D7"/>
    <mergeCell ref="A8:D8"/>
    <mergeCell ref="A9:D9"/>
    <mergeCell ref="A29:B29"/>
    <mergeCell ref="A33:B33"/>
    <mergeCell ref="A37:B37"/>
    <mergeCell ref="A40:B40"/>
    <mergeCell ref="C12:D12"/>
    <mergeCell ref="A14:D14"/>
    <mergeCell ref="A15:A16"/>
    <mergeCell ref="B15:D15"/>
    <mergeCell ref="A20:D20"/>
    <mergeCell ref="A22:D22"/>
  </mergeCells>
  <printOptions horizontalCentered="1"/>
  <pageMargins left="0.39370078740157483" right="0.39370078740157483" top="0.78740157480314965" bottom="0.39370078740157483" header="0.51181102362204722" footer="0.51181102362204722"/>
  <pageSetup paperSize="9" scale="93" orientation="portrait" r:id="rId1"/>
  <headerFooter scaleWithDoc="0"/>
  <rowBreaks count="1" manualBreakCount="1">
    <brk id="21"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8BE930-FCC3-48F5-8844-4AC371B2FFF5}">
  <dimension ref="A1:F18"/>
  <sheetViews>
    <sheetView showGridLines="0" view="pageBreakPreview" zoomScaleNormal="100" zoomScaleSheetLayoutView="100" workbookViewId="0">
      <selection activeCell="M2" sqref="M2"/>
    </sheetView>
  </sheetViews>
  <sheetFormatPr defaultColWidth="12.7109375" defaultRowHeight="14.25"/>
  <cols>
    <col min="1" max="1" width="17.28515625" style="328" customWidth="1"/>
    <col min="2" max="2" width="45.85546875" style="328" customWidth="1"/>
    <col min="3" max="3" width="16.28515625" style="328" customWidth="1"/>
    <col min="4" max="4" width="21.140625" style="328" bestFit="1" customWidth="1"/>
    <col min="5" max="5" width="17.7109375" style="328" customWidth="1"/>
    <col min="6" max="6" width="21.5703125" style="328" customWidth="1"/>
    <col min="7" max="7" width="15.28515625" style="328" bestFit="1" customWidth="1"/>
    <col min="8" max="13" width="12.7109375" style="328"/>
    <col min="14" max="14" width="18" style="328" bestFit="1" customWidth="1"/>
    <col min="15" max="16384" width="12.7109375" style="328"/>
  </cols>
  <sheetData>
    <row r="1" spans="1:6" s="315" customFormat="1" ht="32.25" customHeight="1">
      <c r="A1" s="1107" t="s">
        <v>1040</v>
      </c>
      <c r="B1" s="1107"/>
      <c r="C1" s="1107"/>
      <c r="D1" s="1107"/>
      <c r="E1" s="1107"/>
      <c r="F1" s="1107"/>
    </row>
    <row r="2" spans="1:6" s="315" customFormat="1">
      <c r="A2" s="316"/>
      <c r="B2" s="316"/>
      <c r="C2" s="316"/>
      <c r="D2" s="316"/>
      <c r="E2" s="316"/>
    </row>
    <row r="3" spans="1:6" s="241" customFormat="1" ht="15.75" customHeight="1">
      <c r="A3" s="1115" t="s">
        <v>989</v>
      </c>
      <c r="B3" s="1115"/>
      <c r="C3" s="1115"/>
      <c r="D3" s="1115"/>
    </row>
    <row r="4" spans="1:6" s="241" customFormat="1" ht="39" customHeight="1">
      <c r="A4" s="238" t="s">
        <v>990</v>
      </c>
      <c r="B4" s="317">
        <f>CANT_Princ!B12</f>
        <v>1780.31</v>
      </c>
      <c r="C4" s="1134" t="str">
        <f>CANT_Princ!C12</f>
        <v>Custo médio da Construção civil - Out/2025 (Pernambuco)
(Não considerando a desoneração)</v>
      </c>
      <c r="D4" s="1134"/>
    </row>
    <row r="5" spans="1:6" s="241" customFormat="1" ht="12.75"/>
    <row r="6" spans="1:6" s="315" customFormat="1" ht="15.75" customHeight="1">
      <c r="A6" s="1138" t="s">
        <v>1041</v>
      </c>
      <c r="B6" s="1138"/>
      <c r="C6" s="1138"/>
      <c r="D6" s="1138"/>
      <c r="E6" s="1138"/>
      <c r="F6" s="1138"/>
    </row>
    <row r="7" spans="1:6" s="315" customFormat="1"/>
    <row r="8" spans="1:6" s="315" customFormat="1" ht="15">
      <c r="A8" s="1138" t="s">
        <v>1042</v>
      </c>
      <c r="B8" s="1138"/>
      <c r="C8" s="1138"/>
      <c r="D8" s="1138"/>
    </row>
    <row r="9" spans="1:6" s="315" customFormat="1" ht="15">
      <c r="A9" s="319" t="s">
        <v>1014</v>
      </c>
      <c r="B9" s="318" t="s">
        <v>1043</v>
      </c>
      <c r="C9" s="319" t="s">
        <v>1016</v>
      </c>
      <c r="D9" s="318" t="s">
        <v>1044</v>
      </c>
    </row>
    <row r="10" spans="1:6" s="315" customFormat="1" ht="24">
      <c r="A10" s="320" t="s">
        <v>1045</v>
      </c>
      <c r="B10" s="321">
        <f>94.36+94.36</f>
        <v>188.72</v>
      </c>
      <c r="C10" s="322">
        <v>60</v>
      </c>
      <c r="D10" s="323">
        <f>B10*(C10/100)</f>
        <v>113.232</v>
      </c>
    </row>
    <row r="11" spans="1:6" s="315" customFormat="1" ht="24">
      <c r="A11" s="320" t="s">
        <v>1046</v>
      </c>
      <c r="B11" s="321">
        <f>41.68+41.68</f>
        <v>83.36</v>
      </c>
      <c r="C11" s="322">
        <v>50</v>
      </c>
      <c r="D11" s="323">
        <f>B11*(C11/100)</f>
        <v>41.68</v>
      </c>
    </row>
    <row r="12" spans="1:6" s="315" customFormat="1" ht="24">
      <c r="A12" s="320" t="s">
        <v>1047</v>
      </c>
      <c r="B12" s="321">
        <f>18.1+18.1</f>
        <v>36.200000000000003</v>
      </c>
      <c r="C12" s="322">
        <v>50</v>
      </c>
      <c r="D12" s="324">
        <f>B12*(C12/100)</f>
        <v>18.100000000000001</v>
      </c>
    </row>
    <row r="13" spans="1:6" s="315" customFormat="1" ht="15">
      <c r="A13" s="325" t="s">
        <v>1018</v>
      </c>
      <c r="B13" s="326">
        <f>SUM(B10:B12)</f>
        <v>308.27999999999997</v>
      </c>
      <c r="C13" s="325"/>
      <c r="D13" s="325">
        <f>SUM(D10:D12)</f>
        <v>173.012</v>
      </c>
    </row>
    <row r="14" spans="1:6" s="315" customFormat="1" ht="16.5" customHeight="1"/>
    <row r="15" spans="1:6" s="315" customFormat="1" ht="15">
      <c r="A15" s="1139" t="s">
        <v>1048</v>
      </c>
      <c r="B15" s="1140"/>
      <c r="C15" s="1141"/>
      <c r="D15" s="327">
        <f>CANT_Coef!$B$22*CANT_Coef!$B$23*CANT_Coef!$B$25*CANT_Ind!$D$13*$B$4</f>
        <v>263973.48216354562</v>
      </c>
      <c r="E15" s="315" t="s">
        <v>1049</v>
      </c>
    </row>
    <row r="16" spans="1:6" s="315" customFormat="1"/>
    <row r="17" spans="1:6" s="315" customFormat="1"/>
    <row r="18" spans="1:6" s="315" customFormat="1" ht="15">
      <c r="A18" s="1137" t="s">
        <v>1050</v>
      </c>
      <c r="B18" s="1137"/>
      <c r="C18" s="1137"/>
      <c r="D18" s="1137"/>
      <c r="E18" s="1137"/>
      <c r="F18" s="327">
        <f>D15</f>
        <v>263973.48216354562</v>
      </c>
    </row>
  </sheetData>
  <mergeCells count="7">
    <mergeCell ref="A18:E18"/>
    <mergeCell ref="A1:F1"/>
    <mergeCell ref="A3:D3"/>
    <mergeCell ref="C4:D4"/>
    <mergeCell ref="A6:F6"/>
    <mergeCell ref="A8:D8"/>
    <mergeCell ref="A15:C15"/>
  </mergeCells>
  <printOptions horizontalCentered="1"/>
  <pageMargins left="0.59055118110236227" right="0.39370078740157483" top="0.78740157480314965" bottom="0.39370078740157483" header="0.51181102362204722" footer="0.51181102362204722"/>
  <pageSetup paperSize="9" scale="68" orientation="portrait" r:id="rId1"/>
  <headerFooter scaleWithDoc="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96D79B-8F6C-46A3-A636-AFA7793AC282}">
  <dimension ref="A1:G28"/>
  <sheetViews>
    <sheetView showGridLines="0" view="pageBreakPreview" zoomScaleNormal="80" zoomScaleSheetLayoutView="100" workbookViewId="0">
      <selection activeCell="M2" sqref="M2"/>
    </sheetView>
  </sheetViews>
  <sheetFormatPr defaultColWidth="9.28515625" defaultRowHeight="15"/>
  <cols>
    <col min="1" max="1" width="16.85546875" style="333" customWidth="1"/>
    <col min="2" max="2" width="52.7109375" style="333" customWidth="1"/>
    <col min="3" max="3" width="8.140625" style="333" customWidth="1"/>
    <col min="4" max="4" width="15.28515625" style="333" bestFit="1" customWidth="1"/>
    <col min="5" max="5" width="15.7109375" style="333" customWidth="1"/>
    <col min="6" max="6" width="17.42578125" style="333" customWidth="1"/>
    <col min="7" max="7" width="15.42578125" style="333" customWidth="1"/>
    <col min="8" max="8" width="13" style="333" bestFit="1" customWidth="1"/>
    <col min="9" max="9" width="9.28515625" style="333"/>
    <col min="10" max="10" width="12.5703125" style="333" bestFit="1" customWidth="1"/>
    <col min="11" max="16384" width="9.28515625" style="333"/>
  </cols>
  <sheetData>
    <row r="1" spans="1:7">
      <c r="A1" s="329" t="s">
        <v>921</v>
      </c>
      <c r="B1" s="330" t="str">
        <f>CANT_Efetivo!C2</f>
        <v>PE-120</v>
      </c>
      <c r="C1" s="330"/>
      <c r="D1" s="330"/>
      <c r="E1" s="331"/>
      <c r="F1" s="331"/>
      <c r="G1" s="332"/>
    </row>
    <row r="2" spans="1:7">
      <c r="A2" s="334" t="s">
        <v>923</v>
      </c>
      <c r="B2" s="335" t="str">
        <f>CANT_Efetivo!C3</f>
        <v>Entr. PE-126 (Catende) – Entr. BR-104 (Agrestina)</v>
      </c>
      <c r="C2" s="335"/>
      <c r="D2" s="335"/>
      <c r="E2" s="336"/>
      <c r="F2" s="336"/>
      <c r="G2" s="337"/>
    </row>
    <row r="3" spans="1:7">
      <c r="A3" s="338" t="s">
        <v>925</v>
      </c>
      <c r="B3" s="339">
        <v>41.6</v>
      </c>
      <c r="C3" s="340"/>
      <c r="D3" s="340"/>
      <c r="E3" s="341"/>
      <c r="F3" s="341"/>
      <c r="G3" s="342"/>
    </row>
    <row r="4" spans="1:7">
      <c r="A4" s="1142" t="s">
        <v>1051</v>
      </c>
      <c r="B4" s="1143"/>
      <c r="C4" s="1143"/>
      <c r="D4" s="1143"/>
      <c r="E4" s="1143"/>
      <c r="F4" s="1143"/>
      <c r="G4" s="1144"/>
    </row>
    <row r="5" spans="1:7" ht="5.25" customHeight="1">
      <c r="A5" s="343"/>
      <c r="B5" s="335"/>
      <c r="C5" s="335"/>
      <c r="D5" s="335"/>
      <c r="E5" s="344"/>
      <c r="F5" s="344"/>
      <c r="G5" s="345"/>
    </row>
    <row r="6" spans="1:7" ht="30.6" customHeight="1">
      <c r="A6" s="346" t="s">
        <v>35</v>
      </c>
      <c r="B6" s="347" t="s">
        <v>30</v>
      </c>
      <c r="C6" s="347" t="s">
        <v>1052</v>
      </c>
      <c r="D6" s="347" t="s">
        <v>1053</v>
      </c>
      <c r="E6" s="347" t="s">
        <v>1054</v>
      </c>
      <c r="F6" s="348" t="s">
        <v>1055</v>
      </c>
      <c r="G6" s="349" t="s">
        <v>31</v>
      </c>
    </row>
    <row r="7" spans="1:7" ht="5.25" customHeight="1">
      <c r="A7" s="343"/>
      <c r="B7" s="335"/>
      <c r="C7" s="335"/>
      <c r="D7" s="335"/>
      <c r="E7" s="336"/>
      <c r="F7" s="336"/>
      <c r="G7" s="337"/>
    </row>
    <row r="8" spans="1:7">
      <c r="A8" s="350" t="s">
        <v>1056</v>
      </c>
      <c r="B8" s="351" t="s">
        <v>1057</v>
      </c>
      <c r="C8" s="352" t="s">
        <v>1058</v>
      </c>
      <c r="D8" s="353">
        <v>164101.76698399999</v>
      </c>
      <c r="E8" s="354">
        <v>182.49</v>
      </c>
      <c r="F8" s="355">
        <v>24</v>
      </c>
      <c r="G8" s="356">
        <f t="shared" ref="G8:G27" si="0">ROUNDUP(D8/E8/F8,0)</f>
        <v>38</v>
      </c>
    </row>
    <row r="9" spans="1:7">
      <c r="A9" s="350" t="s">
        <v>1059</v>
      </c>
      <c r="B9" s="351" t="s">
        <v>1060</v>
      </c>
      <c r="C9" s="352" t="s">
        <v>1058</v>
      </c>
      <c r="D9" s="353">
        <v>26711.033711</v>
      </c>
      <c r="E9" s="354">
        <v>182.49</v>
      </c>
      <c r="F9" s="355">
        <f>$F$8</f>
        <v>24</v>
      </c>
      <c r="G9" s="356">
        <f t="shared" si="0"/>
        <v>7</v>
      </c>
    </row>
    <row r="10" spans="1:7">
      <c r="A10" s="350" t="s">
        <v>1061</v>
      </c>
      <c r="B10" s="351" t="s">
        <v>1062</v>
      </c>
      <c r="C10" s="352" t="s">
        <v>1058</v>
      </c>
      <c r="D10" s="353">
        <v>16673.498353999999</v>
      </c>
      <c r="E10" s="354">
        <v>182.49</v>
      </c>
      <c r="F10" s="355">
        <f t="shared" ref="F10:F27" si="1">$F$8</f>
        <v>24</v>
      </c>
      <c r="G10" s="356">
        <f t="shared" si="0"/>
        <v>4</v>
      </c>
    </row>
    <row r="11" spans="1:7">
      <c r="A11" s="350" t="s">
        <v>1063</v>
      </c>
      <c r="B11" s="351" t="s">
        <v>1064</v>
      </c>
      <c r="C11" s="352" t="s">
        <v>1058</v>
      </c>
      <c r="D11" s="353">
        <v>10998.832542</v>
      </c>
      <c r="E11" s="354">
        <v>182.49</v>
      </c>
      <c r="F11" s="355">
        <f t="shared" si="1"/>
        <v>24</v>
      </c>
      <c r="G11" s="356">
        <f t="shared" si="0"/>
        <v>3</v>
      </c>
    </row>
    <row r="12" spans="1:7">
      <c r="A12" s="350" t="s">
        <v>1065</v>
      </c>
      <c r="B12" s="351" t="s">
        <v>1066</v>
      </c>
      <c r="C12" s="352" t="s">
        <v>1058</v>
      </c>
      <c r="D12" s="353">
        <v>7634.8327339999996</v>
      </c>
      <c r="E12" s="354">
        <v>182.49</v>
      </c>
      <c r="F12" s="355">
        <f t="shared" si="1"/>
        <v>24</v>
      </c>
      <c r="G12" s="356">
        <f t="shared" si="0"/>
        <v>2</v>
      </c>
    </row>
    <row r="13" spans="1:7">
      <c r="A13" s="350" t="s">
        <v>1067</v>
      </c>
      <c r="B13" s="351" t="s">
        <v>1068</v>
      </c>
      <c r="C13" s="352" t="s">
        <v>1058</v>
      </c>
      <c r="D13" s="353">
        <v>9260.5391770000006</v>
      </c>
      <c r="E13" s="354">
        <v>182.49</v>
      </c>
      <c r="F13" s="355">
        <f t="shared" si="1"/>
        <v>24</v>
      </c>
      <c r="G13" s="356">
        <f t="shared" si="0"/>
        <v>3</v>
      </c>
    </row>
    <row r="14" spans="1:7">
      <c r="A14" s="350" t="s">
        <v>1069</v>
      </c>
      <c r="B14" s="351" t="s">
        <v>1070</v>
      </c>
      <c r="C14" s="352" t="s">
        <v>1058</v>
      </c>
      <c r="D14" s="353">
        <v>6543.0171120000005</v>
      </c>
      <c r="E14" s="354">
        <v>182.49</v>
      </c>
      <c r="F14" s="355">
        <f t="shared" si="1"/>
        <v>24</v>
      </c>
      <c r="G14" s="356">
        <f t="shared" si="0"/>
        <v>2</v>
      </c>
    </row>
    <row r="15" spans="1:7">
      <c r="A15" s="350" t="s">
        <v>1071</v>
      </c>
      <c r="B15" s="351" t="s">
        <v>1072</v>
      </c>
      <c r="C15" s="352" t="s">
        <v>1058</v>
      </c>
      <c r="D15" s="353">
        <v>7101.5596379999997</v>
      </c>
      <c r="E15" s="354">
        <v>182.49</v>
      </c>
      <c r="F15" s="355">
        <f t="shared" si="1"/>
        <v>24</v>
      </c>
      <c r="G15" s="356">
        <f t="shared" si="0"/>
        <v>2</v>
      </c>
    </row>
    <row r="16" spans="1:7">
      <c r="A16" s="350" t="s">
        <v>1073</v>
      </c>
      <c r="B16" s="351" t="s">
        <v>1074</v>
      </c>
      <c r="C16" s="352" t="s">
        <v>1058</v>
      </c>
      <c r="D16" s="353">
        <v>3874.7540479999998</v>
      </c>
      <c r="E16" s="354">
        <v>182.49</v>
      </c>
      <c r="F16" s="355">
        <f t="shared" si="1"/>
        <v>24</v>
      </c>
      <c r="G16" s="356">
        <f t="shared" si="0"/>
        <v>1</v>
      </c>
    </row>
    <row r="17" spans="1:7">
      <c r="A17" s="350" t="s">
        <v>1075</v>
      </c>
      <c r="B17" s="351" t="s">
        <v>1076</v>
      </c>
      <c r="C17" s="352" t="s">
        <v>1058</v>
      </c>
      <c r="D17" s="353">
        <v>1455.9406690000001</v>
      </c>
      <c r="E17" s="354">
        <v>182.49</v>
      </c>
      <c r="F17" s="355">
        <f t="shared" si="1"/>
        <v>24</v>
      </c>
      <c r="G17" s="356">
        <f t="shared" si="0"/>
        <v>1</v>
      </c>
    </row>
    <row r="18" spans="1:7">
      <c r="A18" s="350" t="s">
        <v>1077</v>
      </c>
      <c r="B18" s="351" t="s">
        <v>1078</v>
      </c>
      <c r="C18" s="352" t="s">
        <v>1058</v>
      </c>
      <c r="D18" s="353">
        <v>1858.928942</v>
      </c>
      <c r="E18" s="354">
        <v>182.49</v>
      </c>
      <c r="F18" s="355">
        <f t="shared" si="1"/>
        <v>24</v>
      </c>
      <c r="G18" s="356">
        <f t="shared" si="0"/>
        <v>1</v>
      </c>
    </row>
    <row r="19" spans="1:7">
      <c r="A19" s="350" t="s">
        <v>1079</v>
      </c>
      <c r="B19" s="351" t="s">
        <v>1080</v>
      </c>
      <c r="C19" s="352" t="s">
        <v>1058</v>
      </c>
      <c r="D19" s="353">
        <v>223.16666599999999</v>
      </c>
      <c r="E19" s="354">
        <v>182.49</v>
      </c>
      <c r="F19" s="355">
        <f t="shared" si="1"/>
        <v>24</v>
      </c>
      <c r="G19" s="356">
        <f t="shared" si="0"/>
        <v>1</v>
      </c>
    </row>
    <row r="20" spans="1:7" ht="15" customHeight="1">
      <c r="A20" s="350" t="s">
        <v>1081</v>
      </c>
      <c r="B20" s="351" t="s">
        <v>1082</v>
      </c>
      <c r="C20" s="352" t="s">
        <v>1058</v>
      </c>
      <c r="D20" s="353">
        <v>216.861558</v>
      </c>
      <c r="E20" s="354">
        <v>182.49</v>
      </c>
      <c r="F20" s="355">
        <f t="shared" si="1"/>
        <v>24</v>
      </c>
      <c r="G20" s="356">
        <f t="shared" si="0"/>
        <v>1</v>
      </c>
    </row>
    <row r="21" spans="1:7">
      <c r="A21" s="350" t="s">
        <v>1083</v>
      </c>
      <c r="B21" s="351" t="s">
        <v>1084</v>
      </c>
      <c r="C21" s="352" t="s">
        <v>1058</v>
      </c>
      <c r="D21" s="353">
        <v>158.87886399999999</v>
      </c>
      <c r="E21" s="354">
        <v>182.49</v>
      </c>
      <c r="F21" s="355">
        <f t="shared" si="1"/>
        <v>24</v>
      </c>
      <c r="G21" s="356">
        <f t="shared" si="0"/>
        <v>1</v>
      </c>
    </row>
    <row r="22" spans="1:7">
      <c r="A22" s="357" t="s">
        <v>1085</v>
      </c>
      <c r="B22" s="351" t="s">
        <v>1086</v>
      </c>
      <c r="C22" s="352" t="s">
        <v>1058</v>
      </c>
      <c r="D22" s="353">
        <v>156.582696</v>
      </c>
      <c r="E22" s="354">
        <v>182.49</v>
      </c>
      <c r="F22" s="355">
        <f t="shared" si="1"/>
        <v>24</v>
      </c>
      <c r="G22" s="356">
        <f t="shared" si="0"/>
        <v>1</v>
      </c>
    </row>
    <row r="23" spans="1:7">
      <c r="A23" s="350" t="s">
        <v>1087</v>
      </c>
      <c r="B23" s="351" t="s">
        <v>1088</v>
      </c>
      <c r="C23" s="352" t="s">
        <v>1058</v>
      </c>
      <c r="D23" s="353">
        <v>115.398481</v>
      </c>
      <c r="E23" s="354">
        <v>182.49</v>
      </c>
      <c r="F23" s="355">
        <f t="shared" si="1"/>
        <v>24</v>
      </c>
      <c r="G23" s="356">
        <f t="shared" si="0"/>
        <v>1</v>
      </c>
    </row>
    <row r="24" spans="1:7">
      <c r="A24" s="350" t="s">
        <v>1089</v>
      </c>
      <c r="B24" s="351" t="s">
        <v>1090</v>
      </c>
      <c r="C24" s="352" t="s">
        <v>1058</v>
      </c>
      <c r="D24" s="353">
        <v>57.107979999999998</v>
      </c>
      <c r="E24" s="354">
        <v>182.49</v>
      </c>
      <c r="F24" s="355">
        <f t="shared" si="1"/>
        <v>24</v>
      </c>
      <c r="G24" s="356">
        <f t="shared" si="0"/>
        <v>1</v>
      </c>
    </row>
    <row r="25" spans="1:7">
      <c r="A25" s="350" t="s">
        <v>1091</v>
      </c>
      <c r="B25" s="351" t="s">
        <v>1092</v>
      </c>
      <c r="C25" s="352" t="s">
        <v>1058</v>
      </c>
      <c r="D25" s="353">
        <v>45.385744000000003</v>
      </c>
      <c r="E25" s="354">
        <v>182.49</v>
      </c>
      <c r="F25" s="355">
        <f t="shared" si="1"/>
        <v>24</v>
      </c>
      <c r="G25" s="356">
        <f t="shared" si="0"/>
        <v>1</v>
      </c>
    </row>
    <row r="26" spans="1:7">
      <c r="A26" s="350" t="s">
        <v>1093</v>
      </c>
      <c r="B26" s="351" t="s">
        <v>1094</v>
      </c>
      <c r="C26" s="352"/>
      <c r="D26" s="353">
        <v>3.9998710000000002</v>
      </c>
      <c r="E26" s="354">
        <v>182.49</v>
      </c>
      <c r="F26" s="355">
        <f t="shared" si="1"/>
        <v>24</v>
      </c>
      <c r="G26" s="356">
        <f t="shared" si="0"/>
        <v>1</v>
      </c>
    </row>
    <row r="27" spans="1:7">
      <c r="A27" s="357" t="s">
        <v>1095</v>
      </c>
      <c r="B27" s="351" t="s">
        <v>1096</v>
      </c>
      <c r="C27" s="352" t="s">
        <v>1058</v>
      </c>
      <c r="D27" s="353">
        <v>4</v>
      </c>
      <c r="E27" s="354">
        <v>182.49</v>
      </c>
      <c r="F27" s="355">
        <f t="shared" si="1"/>
        <v>24</v>
      </c>
      <c r="G27" s="356">
        <f t="shared" si="0"/>
        <v>1</v>
      </c>
    </row>
    <row r="28" spans="1:7" ht="15.75" customHeight="1" thickBot="1">
      <c r="A28" s="358" t="s">
        <v>117</v>
      </c>
      <c r="B28" s="359" t="s">
        <v>1097</v>
      </c>
      <c r="C28" s="360"/>
      <c r="D28" s="361">
        <f>SUM(D8:D27)</f>
        <v>257196.08577100001</v>
      </c>
      <c r="E28" s="1145" t="s">
        <v>1098</v>
      </c>
      <c r="F28" s="1146"/>
      <c r="G28" s="362">
        <f>SUM(G8:G27)</f>
        <v>73</v>
      </c>
    </row>
  </sheetData>
  <mergeCells count="2">
    <mergeCell ref="A4:G4"/>
    <mergeCell ref="E28:F28"/>
  </mergeCells>
  <printOptions horizontalCentered="1"/>
  <pageMargins left="0.39370078740157483" right="0.39370078740157483" top="0.78740157480314965" bottom="0.59055118110236227" header="0.31496062992125984" footer="0.31496062992125984"/>
  <pageSetup paperSize="9" scale="70"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E40430-40B9-4190-81AE-93269BECD229}">
  <sheetPr>
    <pageSetUpPr fitToPage="1"/>
  </sheetPr>
  <dimension ref="A1:Z263"/>
  <sheetViews>
    <sheetView view="pageBreakPreview" zoomScale="80" zoomScaleNormal="80" zoomScaleSheetLayoutView="80" workbookViewId="0">
      <selection activeCell="L24" sqref="L24"/>
    </sheetView>
  </sheetViews>
  <sheetFormatPr defaultColWidth="14.42578125" defaultRowHeight="15" customHeight="1"/>
  <cols>
    <col min="1" max="1" width="6.7109375" style="365" customWidth="1"/>
    <col min="2" max="3" width="8.7109375" style="365" customWidth="1"/>
    <col min="4" max="4" width="23" style="365" customWidth="1"/>
    <col min="5" max="5" width="46.28515625" style="365" customWidth="1"/>
    <col min="6" max="6" width="17.28515625" style="365" customWidth="1"/>
    <col min="7" max="7" width="19.42578125" style="365" customWidth="1"/>
    <col min="8" max="8" width="19" style="365" customWidth="1"/>
    <col min="9" max="9" width="17.28515625" style="365" customWidth="1"/>
    <col min="10" max="11" width="15.7109375" style="365" customWidth="1"/>
    <col min="12" max="12" width="18.5703125" style="365" customWidth="1"/>
    <col min="13" max="14" width="8.7109375" style="365" customWidth="1"/>
    <col min="15" max="15" width="6.7109375" style="365" customWidth="1"/>
    <col min="16" max="16" width="9.28515625" style="365" customWidth="1"/>
    <col min="17" max="17" width="13.7109375" style="365" customWidth="1"/>
    <col min="18" max="26" width="8" style="365" customWidth="1"/>
    <col min="27" max="16384" width="14.42578125" style="365"/>
  </cols>
  <sheetData>
    <row r="1" spans="1:26" ht="14.25" customHeight="1">
      <c r="A1" s="363"/>
      <c r="B1" s="363"/>
      <c r="C1" s="363"/>
      <c r="D1" s="363"/>
      <c r="E1" s="363"/>
      <c r="F1" s="364"/>
      <c r="G1" s="363"/>
      <c r="H1" s="363"/>
      <c r="I1" s="363"/>
      <c r="J1" s="363"/>
      <c r="K1" s="363"/>
      <c r="L1" s="363"/>
      <c r="M1" s="363"/>
      <c r="N1" s="363"/>
      <c r="O1" s="363"/>
      <c r="P1" s="363"/>
      <c r="Q1" s="363"/>
      <c r="R1" s="363"/>
      <c r="S1" s="363"/>
      <c r="T1" s="363"/>
      <c r="U1" s="363"/>
      <c r="V1" s="363"/>
      <c r="W1" s="363"/>
      <c r="X1" s="363"/>
      <c r="Y1" s="363"/>
      <c r="Z1" s="363"/>
    </row>
    <row r="2" spans="1:26" ht="9.75" customHeight="1">
      <c r="A2" s="366"/>
      <c r="B2" s="1168"/>
      <c r="C2" s="1169"/>
      <c r="D2" s="1169"/>
      <c r="E2" s="1169"/>
      <c r="F2" s="1169"/>
      <c r="G2" s="1169"/>
      <c r="H2" s="1169"/>
      <c r="I2" s="1169"/>
      <c r="J2" s="1169"/>
      <c r="K2" s="1169"/>
      <c r="L2" s="1169"/>
      <c r="M2" s="1169"/>
      <c r="N2" s="1170"/>
      <c r="O2" s="366"/>
      <c r="P2" s="366"/>
      <c r="Q2" s="366"/>
      <c r="R2" s="366"/>
      <c r="S2" s="366"/>
      <c r="T2" s="366"/>
      <c r="U2" s="366"/>
      <c r="V2" s="366"/>
      <c r="W2" s="366"/>
      <c r="X2" s="366"/>
      <c r="Y2" s="366"/>
      <c r="Z2" s="366"/>
    </row>
    <row r="3" spans="1:26">
      <c r="A3" s="366"/>
      <c r="B3" s="1171" t="s">
        <v>1099</v>
      </c>
      <c r="C3" s="1172"/>
      <c r="D3" s="1173" t="s">
        <v>922</v>
      </c>
      <c r="E3" s="1172"/>
      <c r="F3" s="1172"/>
      <c r="G3" s="1172"/>
      <c r="H3" s="1172"/>
      <c r="I3" s="1172"/>
      <c r="J3" s="1172"/>
      <c r="K3" s="1172"/>
      <c r="L3" s="1172"/>
      <c r="M3" s="1172"/>
      <c r="N3" s="1174"/>
      <c r="O3" s="366"/>
      <c r="P3" s="366"/>
      <c r="Q3" s="366"/>
      <c r="R3" s="366"/>
      <c r="S3" s="366"/>
      <c r="T3" s="366"/>
      <c r="U3" s="366"/>
      <c r="V3" s="366"/>
      <c r="W3" s="366"/>
      <c r="X3" s="366"/>
      <c r="Y3" s="366"/>
      <c r="Z3" s="366"/>
    </row>
    <row r="4" spans="1:26" ht="13.5" customHeight="1">
      <c r="A4" s="366"/>
      <c r="B4" s="1171" t="s">
        <v>53</v>
      </c>
      <c r="C4" s="1172"/>
      <c r="D4" s="369" t="s">
        <v>926</v>
      </c>
      <c r="E4" s="370"/>
      <c r="F4" s="370"/>
      <c r="G4" s="370"/>
      <c r="H4" s="370"/>
      <c r="I4" s="370"/>
      <c r="J4" s="370"/>
      <c r="K4" s="370"/>
      <c r="L4" s="370"/>
      <c r="M4" s="370"/>
      <c r="N4" s="371"/>
      <c r="O4" s="372"/>
      <c r="P4" s="366"/>
      <c r="Q4" s="366"/>
      <c r="R4" s="366"/>
      <c r="S4" s="366"/>
      <c r="T4" s="366"/>
      <c r="U4" s="366"/>
      <c r="V4" s="366"/>
      <c r="W4" s="366"/>
      <c r="X4" s="366"/>
      <c r="Y4" s="366"/>
      <c r="Z4" s="366"/>
    </row>
    <row r="5" spans="1:26" ht="13.5" customHeight="1">
      <c r="A5" s="366"/>
      <c r="B5" s="1171" t="s">
        <v>927</v>
      </c>
      <c r="C5" s="1172"/>
      <c r="D5" s="370" t="s">
        <v>928</v>
      </c>
      <c r="E5" s="370"/>
      <c r="F5" s="370"/>
      <c r="G5" s="370"/>
      <c r="H5" s="370"/>
      <c r="I5" s="370"/>
      <c r="J5" s="370"/>
      <c r="K5" s="370"/>
      <c r="L5" s="370"/>
      <c r="M5" s="370"/>
      <c r="N5" s="371"/>
      <c r="O5" s="372"/>
      <c r="P5" s="366"/>
      <c r="Q5" s="366"/>
      <c r="R5" s="366"/>
      <c r="S5" s="366"/>
      <c r="T5" s="366"/>
      <c r="U5" s="366"/>
      <c r="V5" s="366"/>
      <c r="W5" s="366"/>
      <c r="X5" s="366"/>
      <c r="Y5" s="366"/>
      <c r="Z5" s="366"/>
    </row>
    <row r="6" spans="1:26" ht="9.75" customHeight="1" thickBot="1">
      <c r="A6" s="366"/>
      <c r="B6" s="373"/>
      <c r="C6" s="374"/>
      <c r="D6" s="375"/>
      <c r="E6" s="375"/>
      <c r="F6" s="376"/>
      <c r="G6" s="375"/>
      <c r="H6" s="375"/>
      <c r="I6" s="375"/>
      <c r="J6" s="375"/>
      <c r="K6" s="375"/>
      <c r="L6" s="375"/>
      <c r="M6" s="375"/>
      <c r="N6" s="377"/>
      <c r="O6" s="366"/>
      <c r="P6" s="366"/>
      <c r="Q6" s="366"/>
      <c r="R6" s="366"/>
      <c r="S6" s="366"/>
      <c r="T6" s="366"/>
      <c r="U6" s="366"/>
      <c r="V6" s="366"/>
      <c r="W6" s="366"/>
      <c r="X6" s="366"/>
      <c r="Y6" s="366"/>
      <c r="Z6" s="366"/>
    </row>
    <row r="7" spans="1:26" ht="19.5" customHeight="1" thickBot="1">
      <c r="A7" s="378"/>
      <c r="B7" s="1175" t="s">
        <v>1100</v>
      </c>
      <c r="C7" s="1176"/>
      <c r="D7" s="1176"/>
      <c r="E7" s="1176"/>
      <c r="F7" s="1176"/>
      <c r="G7" s="1176"/>
      <c r="H7" s="1176"/>
      <c r="I7" s="1176"/>
      <c r="J7" s="1176"/>
      <c r="K7" s="1176"/>
      <c r="L7" s="1176"/>
      <c r="M7" s="1176"/>
      <c r="N7" s="1177"/>
      <c r="O7" s="363"/>
      <c r="P7" s="363"/>
      <c r="Q7" s="363"/>
      <c r="R7" s="363"/>
      <c r="S7" s="363"/>
      <c r="T7" s="363"/>
      <c r="U7" s="363"/>
      <c r="V7" s="363"/>
      <c r="W7" s="363"/>
      <c r="X7" s="363"/>
      <c r="Y7" s="363"/>
      <c r="Z7" s="363"/>
    </row>
    <row r="8" spans="1:26" ht="19.5" customHeight="1">
      <c r="A8" s="363"/>
      <c r="B8" s="379"/>
      <c r="C8" s="380"/>
      <c r="D8" s="380"/>
      <c r="E8" s="380"/>
      <c r="F8" s="381"/>
      <c r="G8" s="380"/>
      <c r="H8" s="380"/>
      <c r="I8" s="380"/>
      <c r="J8" s="380"/>
      <c r="K8" s="380"/>
      <c r="L8" s="380"/>
      <c r="M8" s="380"/>
      <c r="N8" s="382"/>
      <c r="O8" s="363"/>
      <c r="P8" s="363"/>
      <c r="Q8" s="363"/>
      <c r="R8" s="363"/>
      <c r="S8" s="363"/>
      <c r="T8" s="363"/>
      <c r="U8" s="363"/>
      <c r="V8" s="363"/>
      <c r="W8" s="363"/>
      <c r="X8" s="363"/>
      <c r="Y8" s="363"/>
      <c r="Z8" s="363"/>
    </row>
    <row r="9" spans="1:26" ht="19.5" customHeight="1">
      <c r="A9" s="383"/>
      <c r="B9" s="384"/>
      <c r="C9" s="1149" t="s">
        <v>1101</v>
      </c>
      <c r="D9" s="1150"/>
      <c r="E9" s="1150"/>
      <c r="F9" s="386"/>
      <c r="G9" s="386"/>
      <c r="H9" s="386"/>
      <c r="I9" s="386"/>
      <c r="J9" s="386"/>
      <c r="K9" s="386"/>
      <c r="L9" s="386"/>
      <c r="M9" s="386"/>
      <c r="N9" s="387"/>
      <c r="O9" s="383"/>
      <c r="P9" s="383"/>
      <c r="Q9" s="383"/>
      <c r="R9" s="383"/>
      <c r="S9" s="383"/>
      <c r="T9" s="383"/>
      <c r="U9" s="383"/>
      <c r="V9" s="383"/>
      <c r="W9" s="383"/>
      <c r="X9" s="383"/>
      <c r="Y9" s="383"/>
      <c r="Z9" s="383"/>
    </row>
    <row r="10" spans="1:26" ht="9" customHeight="1">
      <c r="A10" s="363"/>
      <c r="B10" s="379"/>
      <c r="C10" s="1151" t="s">
        <v>1102</v>
      </c>
      <c r="D10" s="1152"/>
      <c r="E10" s="1152"/>
      <c r="F10" s="1152"/>
      <c r="G10" s="1152"/>
      <c r="H10" s="1152"/>
      <c r="I10" s="1152"/>
      <c r="J10" s="1152"/>
      <c r="K10" s="1152"/>
      <c r="L10" s="1152"/>
      <c r="M10" s="1152"/>
      <c r="N10" s="382"/>
      <c r="O10" s="363"/>
      <c r="P10" s="363"/>
      <c r="Q10" s="363"/>
      <c r="R10" s="363"/>
      <c r="S10" s="363"/>
      <c r="T10" s="363"/>
      <c r="U10" s="363"/>
      <c r="V10" s="363"/>
      <c r="W10" s="363"/>
      <c r="X10" s="363"/>
      <c r="Y10" s="363"/>
      <c r="Z10" s="363"/>
    </row>
    <row r="11" spans="1:26" ht="19.5" customHeight="1">
      <c r="A11" s="363"/>
      <c r="B11" s="379"/>
      <c r="C11" s="1152"/>
      <c r="D11" s="1152"/>
      <c r="E11" s="1152"/>
      <c r="F11" s="1152"/>
      <c r="G11" s="1152"/>
      <c r="H11" s="1152"/>
      <c r="I11" s="1152"/>
      <c r="J11" s="1152"/>
      <c r="K11" s="1152"/>
      <c r="L11" s="1152"/>
      <c r="M11" s="1152"/>
      <c r="N11" s="382"/>
      <c r="O11" s="363"/>
      <c r="P11" s="363"/>
      <c r="Q11" s="363"/>
      <c r="R11" s="363"/>
      <c r="S11" s="363"/>
      <c r="T11" s="363"/>
      <c r="U11" s="363"/>
      <c r="V11" s="363"/>
      <c r="W11" s="363"/>
      <c r="X11" s="363"/>
      <c r="Y11" s="363"/>
      <c r="Z11" s="363"/>
    </row>
    <row r="12" spans="1:26" ht="19.5" customHeight="1">
      <c r="A12" s="363"/>
      <c r="B12" s="379"/>
      <c r="C12" s="1152"/>
      <c r="D12" s="1152"/>
      <c r="E12" s="1152"/>
      <c r="F12" s="1152"/>
      <c r="G12" s="1152"/>
      <c r="H12" s="1152"/>
      <c r="I12" s="1152"/>
      <c r="J12" s="1152"/>
      <c r="K12" s="1152"/>
      <c r="L12" s="1152"/>
      <c r="M12" s="1152"/>
      <c r="N12" s="382"/>
      <c r="O12" s="363"/>
      <c r="P12" s="363"/>
      <c r="Q12" s="363"/>
      <c r="R12" s="363"/>
      <c r="S12" s="363"/>
      <c r="T12" s="363"/>
      <c r="U12" s="363"/>
      <c r="V12" s="363"/>
      <c r="W12" s="363"/>
      <c r="X12" s="363"/>
      <c r="Y12" s="363"/>
      <c r="Z12" s="363"/>
    </row>
    <row r="13" spans="1:26" ht="19.5" customHeight="1">
      <c r="A13" s="363"/>
      <c r="B13" s="379"/>
      <c r="C13" s="1152"/>
      <c r="D13" s="1152"/>
      <c r="E13" s="1152"/>
      <c r="F13" s="1152"/>
      <c r="G13" s="1152"/>
      <c r="H13" s="1152"/>
      <c r="I13" s="1152"/>
      <c r="J13" s="1152"/>
      <c r="K13" s="1152"/>
      <c r="L13" s="1152"/>
      <c r="M13" s="1152"/>
      <c r="N13" s="382"/>
      <c r="O13" s="363"/>
      <c r="P13" s="363"/>
      <c r="Q13" s="363"/>
      <c r="R13" s="363"/>
      <c r="S13" s="363"/>
      <c r="T13" s="363"/>
      <c r="U13" s="363"/>
      <c r="V13" s="363"/>
      <c r="W13" s="363"/>
      <c r="X13" s="363"/>
      <c r="Y13" s="363"/>
      <c r="Z13" s="363"/>
    </row>
    <row r="14" spans="1:26" ht="19.5" customHeight="1">
      <c r="A14" s="383"/>
      <c r="B14" s="384"/>
      <c r="C14" s="1149" t="s">
        <v>1103</v>
      </c>
      <c r="D14" s="1150"/>
      <c r="E14" s="1150"/>
      <c r="F14" s="386"/>
      <c r="G14" s="386"/>
      <c r="H14" s="386"/>
      <c r="I14" s="386"/>
      <c r="J14" s="386"/>
      <c r="K14" s="386"/>
      <c r="L14" s="386"/>
      <c r="M14" s="386"/>
      <c r="N14" s="387"/>
      <c r="O14" s="383"/>
      <c r="P14" s="383"/>
      <c r="Q14" s="383"/>
      <c r="R14" s="383"/>
      <c r="S14" s="383"/>
      <c r="T14" s="383"/>
      <c r="U14" s="383"/>
      <c r="V14" s="383"/>
      <c r="W14" s="383"/>
      <c r="X14" s="383"/>
      <c r="Y14" s="383"/>
      <c r="Z14" s="383"/>
    </row>
    <row r="15" spans="1:26" ht="19.5" customHeight="1">
      <c r="A15" s="363"/>
      <c r="B15" s="379"/>
      <c r="C15" s="380"/>
      <c r="D15" s="388" t="s">
        <v>1104</v>
      </c>
      <c r="E15" s="1165" t="s">
        <v>1105</v>
      </c>
      <c r="F15" s="1150"/>
      <c r="G15" s="380"/>
      <c r="H15" s="380"/>
      <c r="I15" s="380"/>
      <c r="J15" s="380"/>
      <c r="K15" s="380"/>
      <c r="L15" s="380"/>
      <c r="M15" s="380"/>
      <c r="N15" s="382"/>
      <c r="O15" s="363"/>
      <c r="P15" s="363"/>
      <c r="Q15" s="363"/>
      <c r="R15" s="363"/>
      <c r="S15" s="363"/>
      <c r="T15" s="363"/>
      <c r="U15" s="363"/>
      <c r="V15" s="363"/>
      <c r="W15" s="363"/>
      <c r="X15" s="363"/>
      <c r="Y15" s="363"/>
      <c r="Z15" s="363"/>
    </row>
    <row r="16" spans="1:26" ht="19.5" customHeight="1">
      <c r="A16" s="363"/>
      <c r="B16" s="379"/>
      <c r="C16" s="380"/>
      <c r="D16" s="1166" t="s">
        <v>1106</v>
      </c>
      <c r="E16" s="1150"/>
      <c r="F16" s="389">
        <v>24</v>
      </c>
      <c r="G16" s="380"/>
      <c r="H16" s="380"/>
      <c r="I16" s="380"/>
      <c r="J16" s="380"/>
      <c r="K16" s="380"/>
      <c r="L16" s="380"/>
      <c r="M16" s="380"/>
      <c r="N16" s="382"/>
      <c r="O16" s="363"/>
      <c r="P16" s="363"/>
      <c r="Q16" s="363"/>
      <c r="R16" s="363"/>
      <c r="S16" s="363"/>
      <c r="T16" s="363"/>
      <c r="U16" s="363"/>
      <c r="V16" s="363"/>
      <c r="W16" s="363"/>
      <c r="X16" s="363"/>
      <c r="Y16" s="363"/>
      <c r="Z16" s="363"/>
    </row>
    <row r="17" spans="2:14" ht="19.5" customHeight="1">
      <c r="B17" s="379"/>
      <c r="C17" s="380"/>
      <c r="D17" s="1167" t="s">
        <v>1107</v>
      </c>
      <c r="E17" s="1150"/>
      <c r="F17" s="1150"/>
      <c r="G17" s="1150"/>
      <c r="H17" s="390">
        <v>571.84</v>
      </c>
      <c r="I17" s="380" t="s">
        <v>1108</v>
      </c>
      <c r="J17" s="380"/>
      <c r="K17" s="380"/>
      <c r="L17" s="380"/>
      <c r="M17" s="380"/>
      <c r="N17" s="382"/>
    </row>
    <row r="18" spans="2:14" ht="19.5" customHeight="1">
      <c r="B18" s="379"/>
      <c r="C18" s="380"/>
      <c r="D18" s="388" t="s">
        <v>1109</v>
      </c>
      <c r="E18" s="391" t="str">
        <f>D4</f>
        <v>OUTUBRO/2025</v>
      </c>
      <c r="F18" s="381"/>
      <c r="G18" s="363"/>
      <c r="H18" s="390">
        <v>688</v>
      </c>
      <c r="I18" s="380" t="s">
        <v>1110</v>
      </c>
      <c r="J18" s="380"/>
      <c r="K18" s="380"/>
      <c r="L18" s="380"/>
      <c r="M18" s="380"/>
      <c r="N18" s="382"/>
    </row>
    <row r="19" spans="2:14" ht="13.5" customHeight="1">
      <c r="B19" s="379"/>
      <c r="C19" s="380"/>
      <c r="D19" s="380"/>
      <c r="E19" s="380"/>
      <c r="F19" s="381"/>
      <c r="G19" s="380"/>
      <c r="H19" s="380"/>
      <c r="I19" s="380"/>
      <c r="J19" s="380"/>
      <c r="K19" s="380"/>
      <c r="L19" s="380"/>
      <c r="M19" s="380"/>
      <c r="N19" s="382"/>
    </row>
    <row r="20" spans="2:14" ht="19.5" customHeight="1">
      <c r="B20" s="384"/>
      <c r="C20" s="1149" t="s">
        <v>1111</v>
      </c>
      <c r="D20" s="1150"/>
      <c r="E20" s="1150"/>
      <c r="F20" s="386"/>
      <c r="G20" s="386"/>
      <c r="H20" s="386"/>
      <c r="I20" s="386"/>
      <c r="J20" s="386"/>
      <c r="K20" s="386"/>
      <c r="L20" s="386"/>
      <c r="M20" s="386"/>
      <c r="N20" s="387"/>
    </row>
    <row r="21" spans="2:14" ht="9.75" customHeight="1">
      <c r="B21" s="379"/>
      <c r="C21" s="380"/>
      <c r="D21" s="380"/>
      <c r="E21" s="380"/>
      <c r="F21" s="381"/>
      <c r="G21" s="380"/>
      <c r="H21" s="380"/>
      <c r="I21" s="380"/>
      <c r="J21" s="380"/>
      <c r="K21" s="380"/>
      <c r="L21" s="380"/>
      <c r="M21" s="380"/>
      <c r="N21" s="382"/>
    </row>
    <row r="22" spans="2:14" ht="19.5" customHeight="1">
      <c r="B22" s="379"/>
      <c r="C22" s="1160" t="s">
        <v>1112</v>
      </c>
      <c r="D22" s="1161"/>
      <c r="E22" s="1161"/>
      <c r="F22" s="1161"/>
      <c r="G22" s="1161"/>
      <c r="H22" s="1161"/>
      <c r="I22" s="380"/>
      <c r="J22" s="380"/>
      <c r="K22" s="380"/>
      <c r="L22" s="380"/>
      <c r="M22" s="380"/>
      <c r="N22" s="382"/>
    </row>
    <row r="23" spans="2:14" ht="34.5" customHeight="1">
      <c r="B23" s="393"/>
      <c r="C23" s="394" t="s">
        <v>18</v>
      </c>
      <c r="D23" s="394" t="s">
        <v>10</v>
      </c>
      <c r="E23" s="394" t="s">
        <v>1113</v>
      </c>
      <c r="F23" s="394" t="s">
        <v>1114</v>
      </c>
      <c r="G23" s="395" t="s">
        <v>1115</v>
      </c>
      <c r="H23" s="396" t="s">
        <v>1116</v>
      </c>
      <c r="I23" s="396" t="s">
        <v>1117</v>
      </c>
      <c r="J23" s="392"/>
      <c r="K23" s="397" t="s">
        <v>1118</v>
      </c>
      <c r="L23" s="398">
        <f>SUM(G26:G28,G30:G31,G35:G39,G41:G42)</f>
        <v>11</v>
      </c>
      <c r="M23" s="392"/>
      <c r="N23" s="399"/>
    </row>
    <row r="24" spans="2:14" ht="19.5" customHeight="1">
      <c r="B24" s="379"/>
      <c r="C24" s="400">
        <v>1</v>
      </c>
      <c r="D24" s="1156" t="s">
        <v>1119</v>
      </c>
      <c r="E24" s="1154"/>
      <c r="F24" s="1154"/>
      <c r="G24" s="1154"/>
      <c r="H24" s="1154"/>
      <c r="I24" s="1155"/>
      <c r="J24" s="380"/>
      <c r="K24" s="380"/>
      <c r="L24" s="380"/>
      <c r="M24" s="380"/>
      <c r="N24" s="382"/>
    </row>
    <row r="25" spans="2:14" ht="19.5" customHeight="1">
      <c r="B25" s="403"/>
      <c r="C25" s="404" t="s">
        <v>1</v>
      </c>
      <c r="D25" s="405" t="s">
        <v>1120</v>
      </c>
      <c r="E25" s="406"/>
      <c r="F25" s="406"/>
      <c r="G25" s="406"/>
      <c r="H25" s="406"/>
      <c r="I25" s="407"/>
      <c r="J25" s="388"/>
      <c r="K25" s="388"/>
      <c r="L25" s="388"/>
      <c r="M25" s="388"/>
      <c r="N25" s="408"/>
    </row>
    <row r="26" spans="2:14" ht="19.5" customHeight="1">
      <c r="B26" s="379"/>
      <c r="C26" s="409" t="s">
        <v>1121</v>
      </c>
      <c r="D26" s="409" t="s">
        <v>1122</v>
      </c>
      <c r="E26" s="410" t="str">
        <f>VLOOKUP(D26,'[45]MO SICRO'!A:G,2,0)</f>
        <v>Engenheiro supervisor - mensalista</v>
      </c>
      <c r="F26" s="409" t="str">
        <f>VLOOKUP(D26,'[45]MO SICRO'!A:G,3,0)</f>
        <v>mês</v>
      </c>
      <c r="G26" s="411">
        <v>1</v>
      </c>
      <c r="H26" s="412">
        <f>VLOOKUP(D26,'[45]MO SICRO'!A:G,6,0)</f>
        <v>27534.561799999999</v>
      </c>
      <c r="I26" s="412">
        <f t="shared" ref="I26:I28" si="0">TRUNC(H26*G26,2)</f>
        <v>27534.560000000001</v>
      </c>
      <c r="J26" s="380"/>
      <c r="K26" s="380"/>
      <c r="L26" s="380"/>
      <c r="M26" s="380"/>
      <c r="N26" s="382"/>
    </row>
    <row r="27" spans="2:14" ht="19.5" customHeight="1">
      <c r="B27" s="379"/>
      <c r="C27" s="409" t="s">
        <v>1123</v>
      </c>
      <c r="D27" s="409" t="s">
        <v>1124</v>
      </c>
      <c r="E27" s="410" t="str">
        <f>VLOOKUP(D27,'[45]MO SICRO'!A:G,2,0)</f>
        <v>Encarregado geral - mensalista</v>
      </c>
      <c r="F27" s="409" t="str">
        <f>VLOOKUP(D27,'[45]MO SICRO'!A:G,3,0)</f>
        <v>mês</v>
      </c>
      <c r="G27" s="411">
        <v>1</v>
      </c>
      <c r="H27" s="412">
        <f>VLOOKUP(D27,'[45]MO SICRO'!A:G,6,0)</f>
        <v>11551.203100000001</v>
      </c>
      <c r="I27" s="412">
        <f t="shared" si="0"/>
        <v>11551.2</v>
      </c>
      <c r="J27" s="380"/>
      <c r="K27" s="380"/>
      <c r="L27" s="380"/>
      <c r="M27" s="380"/>
      <c r="N27" s="382"/>
    </row>
    <row r="28" spans="2:14" ht="19.5" customHeight="1">
      <c r="B28" s="379"/>
      <c r="C28" s="409" t="s">
        <v>1125</v>
      </c>
      <c r="D28" s="409" t="s">
        <v>1126</v>
      </c>
      <c r="E28" s="410" t="str">
        <f>VLOOKUP(D28,'[45]MO SICRO'!A:G,2,0)</f>
        <v>Técnico de meio ambiente - mensalista</v>
      </c>
      <c r="F28" s="409" t="str">
        <f>VLOOKUP(D28,'[45]MO SICRO'!A:G,3,0)</f>
        <v>mês</v>
      </c>
      <c r="G28" s="411">
        <v>1</v>
      </c>
      <c r="H28" s="412">
        <f>VLOOKUP(D28,'[45]MO SICRO'!A:G,6,0)</f>
        <v>8029.9043000000001</v>
      </c>
      <c r="I28" s="412">
        <f t="shared" si="0"/>
        <v>8029.9</v>
      </c>
      <c r="J28" s="380"/>
      <c r="K28" s="380"/>
      <c r="L28" s="380"/>
      <c r="M28" s="380"/>
      <c r="N28" s="382"/>
    </row>
    <row r="29" spans="2:14" ht="19.5" customHeight="1">
      <c r="B29" s="403"/>
      <c r="C29" s="404" t="s">
        <v>1127</v>
      </c>
      <c r="D29" s="405" t="s">
        <v>1128</v>
      </c>
      <c r="E29" s="406"/>
      <c r="F29" s="406"/>
      <c r="G29" s="406"/>
      <c r="H29" s="406"/>
      <c r="I29" s="407"/>
      <c r="J29" s="388"/>
      <c r="K29" s="388"/>
      <c r="L29" s="388"/>
      <c r="M29" s="388"/>
      <c r="N29" s="408"/>
    </row>
    <row r="30" spans="2:14" ht="19.5" customHeight="1">
      <c r="B30" s="379"/>
      <c r="C30" s="409" t="s">
        <v>1129</v>
      </c>
      <c r="D30" s="409" t="s">
        <v>1130</v>
      </c>
      <c r="E30" s="410" t="str">
        <f>VLOOKUP(D30,'[45]MO SICRO'!A:G,2,0)</f>
        <v>Engenheiro auxiliar - mensalista</v>
      </c>
      <c r="F30" s="409" t="str">
        <f>VLOOKUP(D30,'[45]MO SICRO'!A:G,3,0)</f>
        <v>mês</v>
      </c>
      <c r="G30" s="411">
        <v>1</v>
      </c>
      <c r="H30" s="412">
        <f>VLOOKUP(D30,'[45]MO SICRO'!A:G,6,0)</f>
        <v>25005.827799999999</v>
      </c>
      <c r="I30" s="412">
        <f>TRUNC(H30*G30,2)</f>
        <v>25005.82</v>
      </c>
      <c r="J30" s="380"/>
      <c r="K30" s="380"/>
      <c r="L30" s="380"/>
      <c r="M30" s="380"/>
      <c r="N30" s="382"/>
    </row>
    <row r="31" spans="2:14" ht="19.5" customHeight="1">
      <c r="B31" s="379"/>
      <c r="C31" s="409" t="s">
        <v>1131</v>
      </c>
      <c r="D31" s="409" t="s">
        <v>1132</v>
      </c>
      <c r="E31" s="410" t="str">
        <f>VLOOKUP(D31,'[45]MO SICRO'!A:G,2,0)</f>
        <v>Auxiliar técnico - mensalista</v>
      </c>
      <c r="F31" s="409" t="str">
        <f>VLOOKUP(D31,'[45]MO SICRO'!A:G,3,0)</f>
        <v>mês</v>
      </c>
      <c r="G31" s="411">
        <v>1</v>
      </c>
      <c r="H31" s="412">
        <f>VLOOKUP(D31,'[45]MO SICRO'!A:G,6,0)</f>
        <v>4887.4143000000004</v>
      </c>
      <c r="I31" s="412">
        <f>TRUNC(H31*G31,2)</f>
        <v>4887.41</v>
      </c>
      <c r="J31" s="380"/>
      <c r="K31" s="380"/>
      <c r="L31" s="380"/>
      <c r="M31" s="380"/>
      <c r="N31" s="382"/>
    </row>
    <row r="32" spans="2:14" ht="19.5" customHeight="1">
      <c r="B32" s="413"/>
      <c r="C32" s="1153" t="s">
        <v>1133</v>
      </c>
      <c r="D32" s="1154"/>
      <c r="E32" s="1154"/>
      <c r="F32" s="1154"/>
      <c r="G32" s="1154"/>
      <c r="H32" s="1155"/>
      <c r="I32" s="414">
        <f>SUM(I26:I31)</f>
        <v>77008.890000000014</v>
      </c>
      <c r="J32" s="380"/>
      <c r="K32" s="380"/>
      <c r="L32" s="380"/>
      <c r="M32" s="380"/>
      <c r="N32" s="382"/>
    </row>
    <row r="33" spans="2:14" ht="19.5" customHeight="1">
      <c r="B33" s="413"/>
      <c r="C33" s="400">
        <v>2</v>
      </c>
      <c r="D33" s="1156" t="s">
        <v>1134</v>
      </c>
      <c r="E33" s="1154"/>
      <c r="F33" s="1154"/>
      <c r="G33" s="1154"/>
      <c r="H33" s="1154"/>
      <c r="I33" s="1155"/>
      <c r="J33" s="380"/>
      <c r="K33" s="380"/>
      <c r="L33" s="380"/>
      <c r="M33" s="380"/>
      <c r="N33" s="382"/>
    </row>
    <row r="34" spans="2:14" ht="19.5" customHeight="1">
      <c r="B34" s="403"/>
      <c r="C34" s="404" t="s">
        <v>2</v>
      </c>
      <c r="D34" s="405" t="s">
        <v>1120</v>
      </c>
      <c r="E34" s="406"/>
      <c r="F34" s="406"/>
      <c r="G34" s="406"/>
      <c r="H34" s="406"/>
      <c r="I34" s="407"/>
      <c r="J34" s="388"/>
      <c r="K34" s="388"/>
      <c r="L34" s="388"/>
      <c r="M34" s="388"/>
      <c r="N34" s="408"/>
    </row>
    <row r="35" spans="2:14" ht="19.5" customHeight="1">
      <c r="B35" s="379"/>
      <c r="C35" s="409" t="s">
        <v>1135</v>
      </c>
      <c r="D35" s="409" t="s">
        <v>1136</v>
      </c>
      <c r="E35" s="410" t="str">
        <f>VLOOKUP(D35,'[45]MO SICRO'!A:G,2,0)</f>
        <v>Chefe do setor administrativo - mensalista</v>
      </c>
      <c r="F35" s="409" t="str">
        <f>VLOOKUP(D35,'[45]MO SICRO'!A:G,3,0)</f>
        <v>mês</v>
      </c>
      <c r="G35" s="411"/>
      <c r="H35" s="412">
        <f>VLOOKUP(D35,'[45]MO SICRO'!A:G,6,0)</f>
        <v>7823.1731</v>
      </c>
      <c r="I35" s="412">
        <f t="shared" ref="I35:I39" si="1">TRUNC(H35*G35,2)</f>
        <v>0</v>
      </c>
      <c r="J35" s="380"/>
      <c r="K35" s="380"/>
      <c r="L35" s="380"/>
      <c r="M35" s="380"/>
      <c r="N35" s="382"/>
    </row>
    <row r="36" spans="2:14" ht="19.5" customHeight="1">
      <c r="B36" s="379"/>
      <c r="C36" s="409" t="s">
        <v>1137</v>
      </c>
      <c r="D36" s="409" t="s">
        <v>1138</v>
      </c>
      <c r="E36" s="410" t="str">
        <f>VLOOKUP(D36,'[45]MO SICRO'!A:G,2,0)</f>
        <v>Encarregado administrativo - mensalista</v>
      </c>
      <c r="F36" s="409" t="str">
        <f>VLOOKUP(D36,'[45]MO SICRO'!A:G,3,0)</f>
        <v>mês</v>
      </c>
      <c r="G36" s="411">
        <v>1</v>
      </c>
      <c r="H36" s="412">
        <f>VLOOKUP(D36,'[45]MO SICRO'!A:G,6,0)</f>
        <v>7823.1738999999998</v>
      </c>
      <c r="I36" s="412">
        <f t="shared" si="1"/>
        <v>7823.17</v>
      </c>
      <c r="J36" s="380"/>
      <c r="K36" s="380"/>
      <c r="L36" s="380"/>
      <c r="M36" s="380"/>
      <c r="N36" s="382"/>
    </row>
    <row r="37" spans="2:14" ht="19.5" customHeight="1">
      <c r="B37" s="379"/>
      <c r="C37" s="409" t="s">
        <v>1139</v>
      </c>
      <c r="D37" s="409" t="s">
        <v>1140</v>
      </c>
      <c r="E37" s="410" t="str">
        <f>VLOOKUP(D37,'[45]MO SICRO'!A:G,2,0)</f>
        <v>Porteiro - mensalista</v>
      </c>
      <c r="F37" s="409" t="str">
        <f>VLOOKUP(D37,'[45]MO SICRO'!A:G,3,0)</f>
        <v>mês</v>
      </c>
      <c r="G37" s="411">
        <v>1</v>
      </c>
      <c r="H37" s="412">
        <f>VLOOKUP(D37,'[45]MO SICRO'!A:G,6,0)</f>
        <v>4258.6482999999998</v>
      </c>
      <c r="I37" s="412">
        <f t="shared" si="1"/>
        <v>4258.6400000000003</v>
      </c>
      <c r="J37" s="380"/>
      <c r="K37" s="380"/>
      <c r="L37" s="380"/>
      <c r="M37" s="380"/>
      <c r="N37" s="382"/>
    </row>
    <row r="38" spans="2:14" ht="19.5" customHeight="1">
      <c r="B38" s="379"/>
      <c r="C38" s="409" t="s">
        <v>1141</v>
      </c>
      <c r="D38" s="409" t="s">
        <v>1142</v>
      </c>
      <c r="E38" s="410" t="str">
        <f>VLOOKUP(D38,'[45]MO SICRO'!A:G,2,0)</f>
        <v>Vigia - mensalista</v>
      </c>
      <c r="F38" s="409" t="str">
        <f>VLOOKUP(D38,'[45]MO SICRO'!A:G,3,0)</f>
        <v>mês</v>
      </c>
      <c r="G38" s="411">
        <v>2</v>
      </c>
      <c r="H38" s="412">
        <f>VLOOKUP(D38,'[45]MO SICRO'!A:G,6,0)</f>
        <v>4985.9786999999997</v>
      </c>
      <c r="I38" s="412">
        <f t="shared" si="1"/>
        <v>9971.9500000000007</v>
      </c>
      <c r="J38" s="380"/>
      <c r="K38" s="380"/>
      <c r="L38" s="380"/>
      <c r="M38" s="380"/>
      <c r="N38" s="382"/>
    </row>
    <row r="39" spans="2:14" ht="19.5" customHeight="1">
      <c r="B39" s="379"/>
      <c r="C39" s="409" t="s">
        <v>1143</v>
      </c>
      <c r="D39" s="409" t="s">
        <v>1144</v>
      </c>
      <c r="E39" s="410" t="str">
        <f>VLOOKUP(D39,'[45]MO SICRO'!A:G,2,0)</f>
        <v>Motorista de veículo leve - mensalista</v>
      </c>
      <c r="F39" s="409" t="str">
        <f>VLOOKUP(D39,'[45]MO SICRO'!A:G,3,0)</f>
        <v>mês</v>
      </c>
      <c r="G39" s="411"/>
      <c r="H39" s="412">
        <f>VLOOKUP(D39,'[45]MO SICRO'!A:G,6,0)</f>
        <v>5919.9660999999996</v>
      </c>
      <c r="I39" s="412">
        <f t="shared" si="1"/>
        <v>0</v>
      </c>
      <c r="J39" s="380"/>
      <c r="K39" s="380"/>
      <c r="L39" s="380"/>
      <c r="M39" s="380"/>
      <c r="N39" s="382"/>
    </row>
    <row r="40" spans="2:14" ht="19.5" customHeight="1">
      <c r="B40" s="403"/>
      <c r="C40" s="404" t="s">
        <v>2</v>
      </c>
      <c r="D40" s="405" t="s">
        <v>1128</v>
      </c>
      <c r="E40" s="406"/>
      <c r="F40" s="406"/>
      <c r="G40" s="406"/>
      <c r="H40" s="406"/>
      <c r="I40" s="407"/>
      <c r="J40" s="388"/>
      <c r="K40" s="388"/>
      <c r="L40" s="388"/>
      <c r="M40" s="388"/>
      <c r="N40" s="408"/>
    </row>
    <row r="41" spans="2:14" ht="19.5" customHeight="1">
      <c r="B41" s="379"/>
      <c r="C41" s="409" t="s">
        <v>1135</v>
      </c>
      <c r="D41" s="409" t="s">
        <v>1145</v>
      </c>
      <c r="E41" s="410" t="str">
        <f>VLOOKUP(D41,'[45]MO SICRO'!A:G,2,0)</f>
        <v>Auxiliar administrativo - mensalista</v>
      </c>
      <c r="F41" s="409" t="str">
        <f>VLOOKUP(D41,'[45]MO SICRO'!A:G,3,0)</f>
        <v>mês</v>
      </c>
      <c r="G41" s="411">
        <v>1</v>
      </c>
      <c r="H41" s="412">
        <f>VLOOKUP(D41,'[45]MO SICRO'!A:G,6,0)</f>
        <v>5272.1359000000002</v>
      </c>
      <c r="I41" s="412">
        <f t="shared" ref="I41:I42" si="2">TRUNC(H41*G41,2)</f>
        <v>5272.13</v>
      </c>
      <c r="J41" s="380"/>
      <c r="K41" s="380"/>
      <c r="L41" s="380"/>
      <c r="M41" s="380"/>
      <c r="N41" s="382"/>
    </row>
    <row r="42" spans="2:14" ht="19.5" customHeight="1">
      <c r="B42" s="379"/>
      <c r="C42" s="409" t="s">
        <v>1137</v>
      </c>
      <c r="D42" s="409" t="s">
        <v>1146</v>
      </c>
      <c r="E42" s="410" t="str">
        <f>VLOOKUP(D42,'[45]MO SICRO'!A:G,2,0)</f>
        <v>Faxineiro - mensalista</v>
      </c>
      <c r="F42" s="409" t="str">
        <f>VLOOKUP(D42,'[45]MO SICRO'!A:G,3,0)</f>
        <v>mês</v>
      </c>
      <c r="G42" s="411">
        <v>1</v>
      </c>
      <c r="H42" s="412">
        <f>VLOOKUP(D42,'[45]MO SICRO'!A:G,6,0)</f>
        <v>4271.9215999999997</v>
      </c>
      <c r="I42" s="412">
        <f t="shared" si="2"/>
        <v>4271.92</v>
      </c>
      <c r="J42" s="380"/>
      <c r="K42" s="380"/>
      <c r="L42" s="380"/>
      <c r="M42" s="380"/>
      <c r="N42" s="382"/>
    </row>
    <row r="43" spans="2:14" ht="19.5" customHeight="1">
      <c r="B43" s="413"/>
      <c r="C43" s="1153" t="s">
        <v>1147</v>
      </c>
      <c r="D43" s="1154"/>
      <c r="E43" s="1154"/>
      <c r="F43" s="1154"/>
      <c r="G43" s="1154"/>
      <c r="H43" s="1155"/>
      <c r="I43" s="414">
        <f>SUM(I35:I42)</f>
        <v>31597.810000000005</v>
      </c>
      <c r="J43" s="380"/>
      <c r="K43" s="380"/>
      <c r="L43" s="380"/>
      <c r="M43" s="380"/>
      <c r="N43" s="382"/>
    </row>
    <row r="44" spans="2:14" ht="19.5" customHeight="1">
      <c r="B44" s="379"/>
      <c r="C44" s="1162" t="s">
        <v>1148</v>
      </c>
      <c r="D44" s="1154"/>
      <c r="E44" s="1154"/>
      <c r="F44" s="1154"/>
      <c r="G44" s="1154"/>
      <c r="H44" s="1155"/>
      <c r="I44" s="415">
        <f>SUM(I43,I32)</f>
        <v>108606.70000000001</v>
      </c>
      <c r="J44" s="380"/>
      <c r="K44" s="380"/>
      <c r="L44" s="380"/>
      <c r="M44" s="380"/>
      <c r="N44" s="382"/>
    </row>
    <row r="45" spans="2:14" ht="19.5" customHeight="1">
      <c r="B45" s="379"/>
      <c r="C45" s="380"/>
      <c r="D45" s="380"/>
      <c r="E45" s="380"/>
      <c r="F45" s="381"/>
      <c r="G45" s="380"/>
      <c r="H45" s="380"/>
      <c r="I45" s="380"/>
      <c r="J45" s="380"/>
      <c r="K45" s="380"/>
      <c r="L45" s="380"/>
      <c r="M45" s="380"/>
      <c r="N45" s="382"/>
    </row>
    <row r="46" spans="2:14" ht="19.5" customHeight="1">
      <c r="B46" s="379"/>
      <c r="C46" s="1160" t="s">
        <v>1149</v>
      </c>
      <c r="D46" s="1161"/>
      <c r="E46" s="1161"/>
      <c r="F46" s="1161"/>
      <c r="G46" s="1161"/>
      <c r="H46" s="1161"/>
      <c r="I46" s="380"/>
      <c r="J46" s="380"/>
      <c r="K46" s="380"/>
      <c r="L46" s="380"/>
      <c r="M46" s="380"/>
      <c r="N46" s="382"/>
    </row>
    <row r="47" spans="2:14" ht="34.5" customHeight="1">
      <c r="B47" s="413"/>
      <c r="C47" s="394" t="s">
        <v>18</v>
      </c>
      <c r="D47" s="394" t="s">
        <v>10</v>
      </c>
      <c r="E47" s="394" t="s">
        <v>1113</v>
      </c>
      <c r="F47" s="394" t="s">
        <v>1114</v>
      </c>
      <c r="G47" s="395" t="s">
        <v>1115</v>
      </c>
      <c r="H47" s="396" t="s">
        <v>1150</v>
      </c>
      <c r="I47" s="396" t="s">
        <v>1151</v>
      </c>
      <c r="J47" s="396" t="s">
        <v>1152</v>
      </c>
      <c r="K47" s="396" t="s">
        <v>1153</v>
      </c>
      <c r="L47" s="396" t="s">
        <v>1117</v>
      </c>
      <c r="M47" s="380"/>
      <c r="N47" s="382"/>
    </row>
    <row r="48" spans="2:14" ht="19.5" customHeight="1">
      <c r="B48" s="413"/>
      <c r="C48" s="400">
        <v>1</v>
      </c>
      <c r="D48" s="401" t="s">
        <v>1154</v>
      </c>
      <c r="E48" s="416"/>
      <c r="F48" s="416"/>
      <c r="G48" s="416"/>
      <c r="H48" s="416"/>
      <c r="I48" s="416"/>
      <c r="J48" s="416"/>
      <c r="K48" s="416"/>
      <c r="L48" s="417"/>
      <c r="M48" s="380"/>
      <c r="N48" s="382"/>
    </row>
    <row r="49" spans="2:14" ht="19.5" customHeight="1">
      <c r="B49" s="403"/>
      <c r="C49" s="404" t="s">
        <v>1</v>
      </c>
      <c r="D49" s="418" t="s">
        <v>1119</v>
      </c>
      <c r="E49" s="419"/>
      <c r="F49" s="419"/>
      <c r="G49" s="419"/>
      <c r="H49" s="419"/>
      <c r="I49" s="419"/>
      <c r="J49" s="419"/>
      <c r="K49" s="419"/>
      <c r="L49" s="420"/>
      <c r="M49" s="388"/>
      <c r="N49" s="408"/>
    </row>
    <row r="50" spans="2:14" ht="19.5" customHeight="1">
      <c r="B50" s="379"/>
      <c r="C50" s="409" t="s">
        <v>1121</v>
      </c>
      <c r="D50" s="409" t="s">
        <v>1155</v>
      </c>
      <c r="E50" s="410" t="str">
        <f>VLOOKUP(D50,'[45]EQU SICRO'!D:G,2,0)</f>
        <v>Veículo leve - 53 kW (sem motorista)</v>
      </c>
      <c r="F50" s="409" t="s">
        <v>1156</v>
      </c>
      <c r="G50" s="411">
        <v>2</v>
      </c>
      <c r="H50" s="421">
        <v>44</v>
      </c>
      <c r="I50" s="421">
        <v>176</v>
      </c>
      <c r="J50" s="422">
        <f>VLOOKUP(D50,'[45]EQU SICRO'!D:G,3,0)</f>
        <v>35.804299999999998</v>
      </c>
      <c r="K50" s="422">
        <f>VLOOKUP(D50,'[45]EQU SICRO'!D:G,4,0)</f>
        <v>6.6485000000000003</v>
      </c>
      <c r="L50" s="412">
        <f t="shared" ref="L50:L51" si="3">TRUNC(G50*((H50*J50)+(I50*K50)),2)</f>
        <v>5491.05</v>
      </c>
      <c r="M50" s="380"/>
      <c r="N50" s="382"/>
    </row>
    <row r="51" spans="2:14" ht="19.5" customHeight="1">
      <c r="B51" s="379"/>
      <c r="C51" s="409" t="s">
        <v>1123</v>
      </c>
      <c r="D51" s="409" t="s">
        <v>1157</v>
      </c>
      <c r="E51" s="410" t="str">
        <f>VLOOKUP(D51,'[45]EQU SICRO'!D:G,2,0)</f>
        <v>Ônibus com capacidade para 46 passageiros - 153 kW</v>
      </c>
      <c r="F51" s="409" t="s">
        <v>1156</v>
      </c>
      <c r="G51" s="411">
        <v>1</v>
      </c>
      <c r="H51" s="421">
        <v>44</v>
      </c>
      <c r="I51" s="421">
        <v>176</v>
      </c>
      <c r="J51" s="422">
        <f>VLOOKUP(D51,'[45]EQU SICRO'!D:G,3,0)</f>
        <v>336.04360000000003</v>
      </c>
      <c r="K51" s="422">
        <f>VLOOKUP(D51,'[45]EQU SICRO'!D:G,4,0)</f>
        <v>111.91240000000001</v>
      </c>
      <c r="L51" s="412">
        <f t="shared" si="3"/>
        <v>34482.5</v>
      </c>
      <c r="M51" s="380"/>
      <c r="N51" s="382"/>
    </row>
    <row r="52" spans="2:14" ht="19.5" customHeight="1">
      <c r="B52" s="403"/>
      <c r="C52" s="404" t="s">
        <v>1127</v>
      </c>
      <c r="D52" s="418" t="s">
        <v>1134</v>
      </c>
      <c r="E52" s="419"/>
      <c r="F52" s="419"/>
      <c r="G52" s="419"/>
      <c r="H52" s="419"/>
      <c r="I52" s="419"/>
      <c r="J52" s="419"/>
      <c r="K52" s="419"/>
      <c r="L52" s="420"/>
      <c r="M52" s="388"/>
      <c r="N52" s="408"/>
    </row>
    <row r="53" spans="2:14" ht="19.5" customHeight="1">
      <c r="B53" s="379"/>
      <c r="C53" s="409" t="s">
        <v>1129</v>
      </c>
      <c r="D53" s="409" t="s">
        <v>1155</v>
      </c>
      <c r="E53" s="410" t="str">
        <f>VLOOKUP(D53,'[45]EQU SICRO'!D:G,2,0)</f>
        <v>Veículo leve - 53 kW (sem motorista)</v>
      </c>
      <c r="F53" s="409" t="s">
        <v>1156</v>
      </c>
      <c r="G53" s="411">
        <v>1</v>
      </c>
      <c r="H53" s="421">
        <v>44</v>
      </c>
      <c r="I53" s="421">
        <v>176</v>
      </c>
      <c r="J53" s="422">
        <f>VLOOKUP(D53,'[45]EQU SICRO'!D:G,3,0)</f>
        <v>35.804299999999998</v>
      </c>
      <c r="K53" s="422">
        <f>VLOOKUP(D53,'[45]EQU SICRO'!D:G,4,0)</f>
        <v>6.6485000000000003</v>
      </c>
      <c r="L53" s="412">
        <f>TRUNC(G53*((H53*J53)+(I53*K53)),2)</f>
        <v>2745.52</v>
      </c>
      <c r="M53" s="380"/>
      <c r="N53" s="382"/>
    </row>
    <row r="54" spans="2:14" ht="19.5" customHeight="1">
      <c r="B54" s="379"/>
      <c r="C54" s="1162" t="s">
        <v>1158</v>
      </c>
      <c r="D54" s="1154"/>
      <c r="E54" s="1154"/>
      <c r="F54" s="1154"/>
      <c r="G54" s="1154"/>
      <c r="H54" s="1154"/>
      <c r="I54" s="1154"/>
      <c r="J54" s="1154"/>
      <c r="K54" s="1155"/>
      <c r="L54" s="415">
        <f>SUM(L50:L53)</f>
        <v>42719.07</v>
      </c>
      <c r="M54" s="380"/>
      <c r="N54" s="382"/>
    </row>
    <row r="55" spans="2:14" ht="19.5" customHeight="1">
      <c r="B55" s="379"/>
      <c r="C55" s="380"/>
      <c r="D55" s="380"/>
      <c r="E55" s="380"/>
      <c r="F55" s="381"/>
      <c r="G55" s="380"/>
      <c r="H55" s="380"/>
      <c r="I55" s="380"/>
      <c r="J55" s="380"/>
      <c r="K55" s="380"/>
      <c r="L55" s="380"/>
      <c r="M55" s="380"/>
      <c r="N55" s="382"/>
    </row>
    <row r="56" spans="2:14" ht="19.5" customHeight="1">
      <c r="B56" s="384"/>
      <c r="C56" s="1149" t="s">
        <v>1159</v>
      </c>
      <c r="D56" s="1150"/>
      <c r="E56" s="1150"/>
      <c r="F56" s="386"/>
      <c r="G56" s="386"/>
      <c r="H56" s="386"/>
      <c r="I56" s="386"/>
      <c r="J56" s="386"/>
      <c r="K56" s="386"/>
      <c r="L56" s="386"/>
      <c r="M56" s="386"/>
      <c r="N56" s="387"/>
    </row>
    <row r="57" spans="2:14" ht="19.5" customHeight="1">
      <c r="B57" s="384"/>
      <c r="C57" s="1149" t="s">
        <v>1160</v>
      </c>
      <c r="D57" s="1150"/>
      <c r="E57" s="1150"/>
      <c r="F57" s="386"/>
      <c r="G57" s="386"/>
      <c r="H57" s="386"/>
      <c r="I57" s="386"/>
      <c r="J57" s="386"/>
      <c r="K57" s="386"/>
      <c r="L57" s="386"/>
      <c r="M57" s="386"/>
      <c r="N57" s="387"/>
    </row>
    <row r="58" spans="2:14" ht="12" customHeight="1">
      <c r="B58" s="384"/>
      <c r="C58" s="385"/>
      <c r="D58" s="385"/>
      <c r="E58" s="385"/>
      <c r="F58" s="386"/>
      <c r="G58" s="386"/>
      <c r="H58" s="386"/>
      <c r="I58" s="386"/>
      <c r="J58" s="386"/>
      <c r="K58" s="386"/>
      <c r="L58" s="386"/>
      <c r="M58" s="386"/>
      <c r="N58" s="387"/>
    </row>
    <row r="59" spans="2:14" ht="19.5" customHeight="1">
      <c r="B59" s="379"/>
      <c r="C59" s="1160" t="s">
        <v>1161</v>
      </c>
      <c r="D59" s="1161"/>
      <c r="E59" s="1161"/>
      <c r="F59" s="1161"/>
      <c r="G59" s="1161"/>
      <c r="H59" s="1161"/>
      <c r="I59" s="380"/>
      <c r="J59" s="380"/>
      <c r="K59" s="380"/>
      <c r="L59" s="380"/>
      <c r="M59" s="380"/>
      <c r="N59" s="382"/>
    </row>
    <row r="60" spans="2:14" ht="34.5" customHeight="1">
      <c r="B60" s="393"/>
      <c r="C60" s="394" t="s">
        <v>18</v>
      </c>
      <c r="D60" s="394" t="s">
        <v>10</v>
      </c>
      <c r="E60" s="394" t="s">
        <v>1113</v>
      </c>
      <c r="F60" s="394" t="s">
        <v>1114</v>
      </c>
      <c r="G60" s="395" t="s">
        <v>1115</v>
      </c>
      <c r="H60" s="396" t="s">
        <v>1116</v>
      </c>
      <c r="I60" s="396" t="s">
        <v>1117</v>
      </c>
      <c r="J60" s="392"/>
      <c r="K60" s="423" t="s">
        <v>1162</v>
      </c>
      <c r="L60" s="398">
        <f>SUM(G62,G77,G91,G92,G106,G107,G108,G122,G123,G124)</f>
        <v>10.75</v>
      </c>
      <c r="M60" s="392"/>
      <c r="N60" s="399"/>
    </row>
    <row r="61" spans="2:14" ht="19.5" customHeight="1">
      <c r="B61" s="379"/>
      <c r="C61" s="400">
        <v>1</v>
      </c>
      <c r="D61" s="1156" t="s">
        <v>1163</v>
      </c>
      <c r="E61" s="1154"/>
      <c r="F61" s="1154"/>
      <c r="G61" s="1154"/>
      <c r="H61" s="1154"/>
      <c r="I61" s="1155"/>
      <c r="J61" s="380"/>
      <c r="K61" s="380"/>
      <c r="L61" s="380"/>
      <c r="M61" s="380"/>
      <c r="N61" s="382"/>
    </row>
    <row r="62" spans="2:14" ht="19.5" customHeight="1">
      <c r="B62" s="379"/>
      <c r="C62" s="409" t="s">
        <v>1</v>
      </c>
      <c r="D62" s="409" t="s">
        <v>1164</v>
      </c>
      <c r="E62" s="410" t="str">
        <f>VLOOKUP(D62,'[45]MO SICRO'!A:G,2,0)</f>
        <v>Encarregado de terraplenagem - mensalista</v>
      </c>
      <c r="F62" s="409" t="str">
        <f>VLOOKUP(D62,'[45]MO SICRO'!A:G,3,0)</f>
        <v>mês</v>
      </c>
      <c r="G62" s="411">
        <v>1</v>
      </c>
      <c r="H62" s="412">
        <f>VLOOKUP(D62,'[45]MO SICRO'!A:G,6,0)</f>
        <v>8287.4948999999997</v>
      </c>
      <c r="I62" s="412">
        <f>TRUNC(H62*G62,2)</f>
        <v>8287.49</v>
      </c>
      <c r="J62" s="380"/>
      <c r="K62" s="380"/>
      <c r="L62" s="380"/>
      <c r="M62" s="380"/>
      <c r="N62" s="382"/>
    </row>
    <row r="63" spans="2:14" ht="19.5" customHeight="1">
      <c r="B63" s="379"/>
      <c r="C63" s="1153" t="s">
        <v>1165</v>
      </c>
      <c r="D63" s="1154"/>
      <c r="E63" s="1154"/>
      <c r="F63" s="1154"/>
      <c r="G63" s="1154"/>
      <c r="H63" s="1155"/>
      <c r="I63" s="414">
        <f>SUM(I62)</f>
        <v>8287.49</v>
      </c>
      <c r="J63" s="380"/>
      <c r="K63" s="380"/>
      <c r="L63" s="380"/>
      <c r="M63" s="380"/>
      <c r="N63" s="382"/>
    </row>
    <row r="64" spans="2:14" ht="19.5" customHeight="1">
      <c r="B64" s="379"/>
      <c r="C64" s="380"/>
      <c r="D64" s="380"/>
      <c r="E64" s="380"/>
      <c r="F64" s="381"/>
      <c r="G64" s="380"/>
      <c r="H64" s="380"/>
      <c r="I64" s="380"/>
      <c r="J64" s="380"/>
      <c r="K64" s="380"/>
      <c r="L64" s="380"/>
      <c r="M64" s="380"/>
      <c r="N64" s="382"/>
    </row>
    <row r="65" spans="2:14" ht="19.5" customHeight="1">
      <c r="B65" s="379"/>
      <c r="C65" s="1160" t="s">
        <v>1166</v>
      </c>
      <c r="D65" s="1161"/>
      <c r="E65" s="1161"/>
      <c r="F65" s="1161"/>
      <c r="G65" s="1161"/>
      <c r="H65" s="1161"/>
      <c r="I65" s="380"/>
      <c r="J65" s="380"/>
      <c r="K65" s="380"/>
      <c r="L65" s="380"/>
      <c r="M65" s="380"/>
      <c r="N65" s="382"/>
    </row>
    <row r="66" spans="2:14" ht="34.5" customHeight="1">
      <c r="B66" s="413"/>
      <c r="C66" s="394" t="s">
        <v>18</v>
      </c>
      <c r="D66" s="394" t="s">
        <v>10</v>
      </c>
      <c r="E66" s="394" t="s">
        <v>1113</v>
      </c>
      <c r="F66" s="394" t="s">
        <v>1114</v>
      </c>
      <c r="G66" s="395" t="s">
        <v>1115</v>
      </c>
      <c r="H66" s="396" t="s">
        <v>1150</v>
      </c>
      <c r="I66" s="396" t="s">
        <v>1151</v>
      </c>
      <c r="J66" s="396" t="s">
        <v>1152</v>
      </c>
      <c r="K66" s="396" t="s">
        <v>1153</v>
      </c>
      <c r="L66" s="396" t="s">
        <v>1117</v>
      </c>
      <c r="M66" s="380"/>
      <c r="N66" s="382"/>
    </row>
    <row r="67" spans="2:14" ht="19.5" customHeight="1">
      <c r="B67" s="413"/>
      <c r="C67" s="400">
        <v>1</v>
      </c>
      <c r="D67" s="401" t="s">
        <v>1154</v>
      </c>
      <c r="E67" s="416"/>
      <c r="F67" s="416"/>
      <c r="G67" s="416"/>
      <c r="H67" s="416"/>
      <c r="I67" s="416"/>
      <c r="J67" s="416"/>
      <c r="K67" s="416"/>
      <c r="L67" s="417"/>
      <c r="M67" s="380"/>
      <c r="N67" s="382"/>
    </row>
    <row r="68" spans="2:14" ht="19.5" customHeight="1">
      <c r="B68" s="413"/>
      <c r="C68" s="424" t="s">
        <v>1</v>
      </c>
      <c r="D68" s="424" t="s">
        <v>1155</v>
      </c>
      <c r="E68" s="410" t="str">
        <f>VLOOKUP(D68,'[45]EQU SICRO'!D:G,2,0)</f>
        <v>Veículo leve - 53 kW (sem motorista)</v>
      </c>
      <c r="F68" s="424" t="s">
        <v>1156</v>
      </c>
      <c r="G68" s="411">
        <v>1</v>
      </c>
      <c r="H68" s="425">
        <v>44</v>
      </c>
      <c r="I68" s="425">
        <v>176</v>
      </c>
      <c r="J68" s="422">
        <f>VLOOKUP(D68,'[45]EQU SICRO'!D:G,3,0)</f>
        <v>35.804299999999998</v>
      </c>
      <c r="K68" s="422">
        <f>VLOOKUP(D68,'[45]EQU SICRO'!D:G,4,0)</f>
        <v>6.6485000000000003</v>
      </c>
      <c r="L68" s="426">
        <f>TRUNC(G68*((H68*J68)+(I68*K68)),2)</f>
        <v>2745.52</v>
      </c>
      <c r="M68" s="380"/>
      <c r="N68" s="382"/>
    </row>
    <row r="69" spans="2:14" ht="19.5" customHeight="1">
      <c r="B69" s="413"/>
      <c r="C69" s="1153" t="s">
        <v>1167</v>
      </c>
      <c r="D69" s="1154"/>
      <c r="E69" s="1154"/>
      <c r="F69" s="1154"/>
      <c r="G69" s="1154"/>
      <c r="H69" s="1154"/>
      <c r="I69" s="1154"/>
      <c r="J69" s="1154"/>
      <c r="K69" s="1155"/>
      <c r="L69" s="414">
        <f>SUM(L68)</f>
        <v>2745.52</v>
      </c>
      <c r="M69" s="380"/>
      <c r="N69" s="382"/>
    </row>
    <row r="70" spans="2:14" ht="19.5" customHeight="1">
      <c r="B70" s="413"/>
      <c r="C70" s="1162" t="s">
        <v>1168</v>
      </c>
      <c r="D70" s="1154"/>
      <c r="E70" s="1154"/>
      <c r="F70" s="1154"/>
      <c r="G70" s="1154"/>
      <c r="H70" s="1154"/>
      <c r="I70" s="1154"/>
      <c r="J70" s="1154"/>
      <c r="K70" s="1155"/>
      <c r="L70" s="415">
        <f>SUM(L69,I63)</f>
        <v>11033.01</v>
      </c>
      <c r="M70" s="380"/>
      <c r="N70" s="382"/>
    </row>
    <row r="71" spans="2:14" ht="19.5" customHeight="1">
      <c r="B71" s="379"/>
      <c r="C71" s="380"/>
      <c r="D71" s="380"/>
      <c r="E71" s="380"/>
      <c r="F71" s="381"/>
      <c r="G71" s="380"/>
      <c r="H71" s="380"/>
      <c r="I71" s="380"/>
      <c r="J71" s="380"/>
      <c r="K71" s="380"/>
      <c r="L71" s="380"/>
      <c r="M71" s="380"/>
      <c r="N71" s="382"/>
    </row>
    <row r="72" spans="2:14" ht="19.5" customHeight="1">
      <c r="B72" s="384"/>
      <c r="C72" s="1149" t="s">
        <v>1169</v>
      </c>
      <c r="D72" s="1150"/>
      <c r="E72" s="1150"/>
      <c r="F72" s="386"/>
      <c r="G72" s="386"/>
      <c r="H72" s="386"/>
      <c r="I72" s="386"/>
      <c r="J72" s="386"/>
      <c r="K72" s="386"/>
      <c r="L72" s="386"/>
      <c r="M72" s="386"/>
      <c r="N72" s="387"/>
    </row>
    <row r="73" spans="2:14" ht="13.5" customHeight="1">
      <c r="B73" s="384"/>
      <c r="C73" s="385"/>
      <c r="D73" s="385"/>
      <c r="E73" s="385"/>
      <c r="F73" s="386"/>
      <c r="G73" s="386"/>
      <c r="H73" s="386"/>
      <c r="I73" s="386"/>
      <c r="J73" s="386"/>
      <c r="K73" s="386"/>
      <c r="L73" s="386"/>
      <c r="M73" s="386"/>
      <c r="N73" s="387"/>
    </row>
    <row r="74" spans="2:14" ht="19.5" customHeight="1">
      <c r="B74" s="379"/>
      <c r="C74" s="1160" t="s">
        <v>1170</v>
      </c>
      <c r="D74" s="1161"/>
      <c r="E74" s="1161"/>
      <c r="F74" s="1161"/>
      <c r="G74" s="1161"/>
      <c r="H74" s="1161"/>
      <c r="I74" s="380"/>
      <c r="J74" s="380"/>
      <c r="K74" s="380"/>
      <c r="L74" s="380"/>
      <c r="M74" s="380"/>
      <c r="N74" s="382"/>
    </row>
    <row r="75" spans="2:14" ht="34.5" customHeight="1">
      <c r="B75" s="427"/>
      <c r="C75" s="394" t="s">
        <v>18</v>
      </c>
      <c r="D75" s="394" t="s">
        <v>10</v>
      </c>
      <c r="E75" s="394" t="s">
        <v>1113</v>
      </c>
      <c r="F75" s="394" t="s">
        <v>1114</v>
      </c>
      <c r="G75" s="395" t="s">
        <v>1115</v>
      </c>
      <c r="H75" s="396" t="s">
        <v>1116</v>
      </c>
      <c r="I75" s="396" t="s">
        <v>1117</v>
      </c>
      <c r="J75" s="392"/>
      <c r="K75" s="392"/>
      <c r="L75" s="392"/>
      <c r="M75" s="392"/>
      <c r="N75" s="399"/>
    </row>
    <row r="76" spans="2:14" ht="19.5" customHeight="1">
      <c r="B76" s="413"/>
      <c r="C76" s="400">
        <v>1</v>
      </c>
      <c r="D76" s="1156" t="s">
        <v>1171</v>
      </c>
      <c r="E76" s="1154"/>
      <c r="F76" s="1154"/>
      <c r="G76" s="1154"/>
      <c r="H76" s="1154"/>
      <c r="I76" s="1155"/>
      <c r="J76" s="380"/>
      <c r="K76" s="380"/>
      <c r="L76" s="380"/>
      <c r="M76" s="380"/>
      <c r="N76" s="382"/>
    </row>
    <row r="77" spans="2:14" ht="19.5" customHeight="1">
      <c r="B77" s="413"/>
      <c r="C77" s="424" t="s">
        <v>1</v>
      </c>
      <c r="D77" s="424" t="s">
        <v>1172</v>
      </c>
      <c r="E77" s="410" t="str">
        <f>VLOOKUP(D77,'[45]MO SICRO'!A:G,2,0)</f>
        <v>Encarregado de pavimentação - mensalista</v>
      </c>
      <c r="F77" s="409" t="str">
        <f>VLOOKUP(D77,'[45]MO SICRO'!A:G,3,0)</f>
        <v>mês</v>
      </c>
      <c r="G77" s="411">
        <v>1</v>
      </c>
      <c r="H77" s="412">
        <f>VLOOKUP(D77,'[45]MO SICRO'!A:G,6,0)</f>
        <v>8287.4948999999997</v>
      </c>
      <c r="I77" s="426">
        <f>TRUNC(H77*G77,2)</f>
        <v>8287.49</v>
      </c>
      <c r="J77" s="380"/>
      <c r="K77" s="380"/>
      <c r="L77" s="380"/>
      <c r="M77" s="380"/>
      <c r="N77" s="382"/>
    </row>
    <row r="78" spans="2:14" ht="19.5" customHeight="1">
      <c r="B78" s="413"/>
      <c r="C78" s="1153" t="s">
        <v>1173</v>
      </c>
      <c r="D78" s="1154"/>
      <c r="E78" s="1154"/>
      <c r="F78" s="1154"/>
      <c r="G78" s="1154"/>
      <c r="H78" s="1155"/>
      <c r="I78" s="414">
        <f>SUM(I77)</f>
        <v>8287.49</v>
      </c>
      <c r="J78" s="380"/>
      <c r="K78" s="380"/>
      <c r="L78" s="380"/>
      <c r="M78" s="380"/>
      <c r="N78" s="382"/>
    </row>
    <row r="79" spans="2:14" ht="19.5" customHeight="1">
      <c r="B79" s="379"/>
      <c r="C79" s="380"/>
      <c r="D79" s="380"/>
      <c r="E79" s="380"/>
      <c r="F79" s="381"/>
      <c r="G79" s="380"/>
      <c r="H79" s="380"/>
      <c r="I79" s="380"/>
      <c r="J79" s="380"/>
      <c r="K79" s="380"/>
      <c r="L79" s="380"/>
      <c r="M79" s="380"/>
      <c r="N79" s="382"/>
    </row>
    <row r="80" spans="2:14" ht="19.5" customHeight="1">
      <c r="B80" s="379"/>
      <c r="C80" s="1160" t="s">
        <v>1166</v>
      </c>
      <c r="D80" s="1161"/>
      <c r="E80" s="1161"/>
      <c r="F80" s="1161"/>
      <c r="G80" s="1161"/>
      <c r="H80" s="1161"/>
      <c r="I80" s="380"/>
      <c r="J80" s="380"/>
      <c r="K80" s="380"/>
      <c r="L80" s="380"/>
      <c r="M80" s="380"/>
      <c r="N80" s="382"/>
    </row>
    <row r="81" spans="2:14" ht="34.5" customHeight="1">
      <c r="B81" s="413"/>
      <c r="C81" s="394" t="s">
        <v>18</v>
      </c>
      <c r="D81" s="394" t="s">
        <v>10</v>
      </c>
      <c r="E81" s="394" t="s">
        <v>1113</v>
      </c>
      <c r="F81" s="394" t="s">
        <v>1114</v>
      </c>
      <c r="G81" s="395" t="s">
        <v>1115</v>
      </c>
      <c r="H81" s="396" t="s">
        <v>1150</v>
      </c>
      <c r="I81" s="396" t="s">
        <v>1151</v>
      </c>
      <c r="J81" s="396" t="s">
        <v>1152</v>
      </c>
      <c r="K81" s="396" t="s">
        <v>1153</v>
      </c>
      <c r="L81" s="396" t="s">
        <v>1117</v>
      </c>
      <c r="M81" s="380"/>
      <c r="N81" s="382"/>
    </row>
    <row r="82" spans="2:14" ht="19.5" customHeight="1">
      <c r="B82" s="413"/>
      <c r="C82" s="400">
        <v>1</v>
      </c>
      <c r="D82" s="401" t="s">
        <v>1154</v>
      </c>
      <c r="E82" s="416"/>
      <c r="F82" s="416"/>
      <c r="G82" s="416"/>
      <c r="H82" s="416"/>
      <c r="I82" s="416"/>
      <c r="J82" s="416"/>
      <c r="K82" s="416"/>
      <c r="L82" s="417"/>
      <c r="M82" s="380"/>
      <c r="N82" s="382"/>
    </row>
    <row r="83" spans="2:14" ht="19.5" customHeight="1">
      <c r="B83" s="413"/>
      <c r="C83" s="424" t="s">
        <v>1</v>
      </c>
      <c r="D83" s="424" t="s">
        <v>1155</v>
      </c>
      <c r="E83" s="410" t="str">
        <f>VLOOKUP(D83,'[45]EQU SICRO'!D:G,2,0)</f>
        <v>Veículo leve - 53 kW (sem motorista)</v>
      </c>
      <c r="F83" s="424" t="s">
        <v>1156</v>
      </c>
      <c r="G83" s="411">
        <v>1</v>
      </c>
      <c r="H83" s="425">
        <v>44</v>
      </c>
      <c r="I83" s="425">
        <v>176</v>
      </c>
      <c r="J83" s="422">
        <f>VLOOKUP(D83,'[45]EQU SICRO'!D:G,3,0)</f>
        <v>35.804299999999998</v>
      </c>
      <c r="K83" s="422">
        <f>VLOOKUP(D83,'[45]EQU SICRO'!D:G,4,0)</f>
        <v>6.6485000000000003</v>
      </c>
      <c r="L83" s="426">
        <f>TRUNC(G83*((H83*J83)+(I83*K83)),2)</f>
        <v>2745.52</v>
      </c>
      <c r="M83" s="380"/>
      <c r="N83" s="382"/>
    </row>
    <row r="84" spans="2:14" ht="19.5" customHeight="1">
      <c r="B84" s="413"/>
      <c r="C84" s="1153" t="s">
        <v>1174</v>
      </c>
      <c r="D84" s="1154"/>
      <c r="E84" s="1154"/>
      <c r="F84" s="1154"/>
      <c r="G84" s="1154"/>
      <c r="H84" s="1154"/>
      <c r="I84" s="1154"/>
      <c r="J84" s="1154"/>
      <c r="K84" s="1155"/>
      <c r="L84" s="414">
        <f>SUM(L83)</f>
        <v>2745.52</v>
      </c>
      <c r="M84" s="380"/>
      <c r="N84" s="382"/>
    </row>
    <row r="85" spans="2:14" ht="19.5" customHeight="1">
      <c r="B85" s="413"/>
      <c r="C85" s="1162" t="s">
        <v>1175</v>
      </c>
      <c r="D85" s="1154"/>
      <c r="E85" s="1154"/>
      <c r="F85" s="1154"/>
      <c r="G85" s="1154"/>
      <c r="H85" s="1154"/>
      <c r="I85" s="1154"/>
      <c r="J85" s="1154"/>
      <c r="K85" s="1155"/>
      <c r="L85" s="415">
        <f>SUM(L84,I78)</f>
        <v>11033.01</v>
      </c>
      <c r="M85" s="380"/>
      <c r="N85" s="382"/>
    </row>
    <row r="86" spans="2:14" ht="19.5" customHeight="1">
      <c r="B86" s="379"/>
      <c r="C86" s="380"/>
      <c r="D86" s="380"/>
      <c r="E86" s="380"/>
      <c r="F86" s="381"/>
      <c r="G86" s="380"/>
      <c r="H86" s="380"/>
      <c r="I86" s="380"/>
      <c r="J86" s="380"/>
      <c r="K86" s="380"/>
      <c r="L86" s="380"/>
      <c r="M86" s="380"/>
      <c r="N86" s="382"/>
    </row>
    <row r="87" spans="2:14" ht="21.75" customHeight="1">
      <c r="B87" s="384"/>
      <c r="C87" s="1149" t="s">
        <v>1176</v>
      </c>
      <c r="D87" s="1150"/>
      <c r="E87" s="1150"/>
      <c r="F87" s="386"/>
      <c r="G87" s="386"/>
      <c r="H87" s="386"/>
      <c r="I87" s="386"/>
      <c r="J87" s="386"/>
      <c r="K87" s="386"/>
      <c r="L87" s="386"/>
      <c r="M87" s="386"/>
      <c r="N87" s="387"/>
    </row>
    <row r="88" spans="2:14" ht="19.5" customHeight="1">
      <c r="B88" s="379"/>
      <c r="C88" s="1160" t="s">
        <v>1177</v>
      </c>
      <c r="D88" s="1161"/>
      <c r="E88" s="1161"/>
      <c r="F88" s="1161"/>
      <c r="G88" s="1161"/>
      <c r="H88" s="1161"/>
      <c r="I88" s="380"/>
      <c r="J88" s="380"/>
      <c r="K88" s="380"/>
      <c r="L88" s="380"/>
      <c r="M88" s="380"/>
      <c r="N88" s="382"/>
    </row>
    <row r="89" spans="2:14" ht="34.5" customHeight="1">
      <c r="B89" s="427"/>
      <c r="C89" s="394" t="s">
        <v>18</v>
      </c>
      <c r="D89" s="394" t="s">
        <v>10</v>
      </c>
      <c r="E89" s="394" t="s">
        <v>1113</v>
      </c>
      <c r="F89" s="394" t="s">
        <v>1114</v>
      </c>
      <c r="G89" s="395" t="s">
        <v>1115</v>
      </c>
      <c r="H89" s="396" t="s">
        <v>1116</v>
      </c>
      <c r="I89" s="396" t="s">
        <v>1117</v>
      </c>
      <c r="J89" s="392"/>
      <c r="K89" s="392"/>
      <c r="L89" s="392"/>
      <c r="M89" s="392"/>
      <c r="N89" s="399"/>
    </row>
    <row r="90" spans="2:14" ht="19.5" customHeight="1">
      <c r="B90" s="413"/>
      <c r="C90" s="400">
        <v>1</v>
      </c>
      <c r="D90" s="1156" t="s">
        <v>1178</v>
      </c>
      <c r="E90" s="1154"/>
      <c r="F90" s="1154"/>
      <c r="G90" s="1154"/>
      <c r="H90" s="1154"/>
      <c r="I90" s="1155"/>
      <c r="J90" s="380"/>
      <c r="K90" s="380"/>
      <c r="L90" s="380"/>
      <c r="M90" s="380"/>
      <c r="N90" s="382"/>
    </row>
    <row r="91" spans="2:14" ht="19.5" customHeight="1">
      <c r="B91" s="413"/>
      <c r="C91" s="424" t="s">
        <v>1</v>
      </c>
      <c r="D91" s="424" t="s">
        <v>1179</v>
      </c>
      <c r="E91" s="410" t="str">
        <f>VLOOKUP(D91,'[45]MO SICRO'!A:G,2,0)</f>
        <v>Topógrafo - mensalista</v>
      </c>
      <c r="F91" s="409" t="str">
        <f>VLOOKUP(D91,'[45]MO SICRO'!A:G,3,0)</f>
        <v>mês</v>
      </c>
      <c r="G91" s="411">
        <v>1</v>
      </c>
      <c r="H91" s="412">
        <f>VLOOKUP(D91,'[45]MO SICRO'!A:G,6,0)</f>
        <v>8892.4902999999995</v>
      </c>
      <c r="I91" s="426">
        <f t="shared" ref="I91:I92" si="4">TRUNC(H91*G91,2)</f>
        <v>8892.49</v>
      </c>
      <c r="J91" s="380"/>
      <c r="K91" s="380"/>
      <c r="L91" s="380"/>
      <c r="M91" s="380"/>
      <c r="N91" s="382"/>
    </row>
    <row r="92" spans="2:14" ht="19.5" customHeight="1">
      <c r="B92" s="413"/>
      <c r="C92" s="424" t="s">
        <v>1127</v>
      </c>
      <c r="D92" s="424" t="s">
        <v>1180</v>
      </c>
      <c r="E92" s="410" t="str">
        <f>VLOOKUP(D92,'[45]MO SICRO'!A:G,2,0)</f>
        <v>Auxiliar de topografia - mensalista</v>
      </c>
      <c r="F92" s="409" t="str">
        <f>VLOOKUP(D92,'[45]MO SICRO'!A:G,3,0)</f>
        <v>mês</v>
      </c>
      <c r="G92" s="411">
        <v>2</v>
      </c>
      <c r="H92" s="412">
        <f>VLOOKUP(D92,'[45]MO SICRO'!A:G,6,0)</f>
        <v>5963.7447000000002</v>
      </c>
      <c r="I92" s="426">
        <f t="shared" si="4"/>
        <v>11927.48</v>
      </c>
      <c r="J92" s="380"/>
      <c r="K92" s="380"/>
      <c r="L92" s="380"/>
      <c r="M92" s="380"/>
      <c r="N92" s="382"/>
    </row>
    <row r="93" spans="2:14" ht="19.5" customHeight="1">
      <c r="B93" s="413"/>
      <c r="C93" s="1153" t="s">
        <v>1181</v>
      </c>
      <c r="D93" s="1154"/>
      <c r="E93" s="1154"/>
      <c r="F93" s="1154"/>
      <c r="G93" s="1154"/>
      <c r="H93" s="1155"/>
      <c r="I93" s="414">
        <f>SUM(I91:I92)</f>
        <v>20819.97</v>
      </c>
      <c r="J93" s="380"/>
      <c r="K93" s="380"/>
      <c r="L93" s="380"/>
      <c r="M93" s="380"/>
      <c r="N93" s="382"/>
    </row>
    <row r="94" spans="2:14" ht="19.5" customHeight="1" thickBot="1">
      <c r="B94" s="428"/>
      <c r="C94" s="429"/>
      <c r="D94" s="429"/>
      <c r="E94" s="429"/>
      <c r="F94" s="430"/>
      <c r="G94" s="429"/>
      <c r="H94" s="429"/>
      <c r="I94" s="429"/>
      <c r="J94" s="429"/>
      <c r="K94" s="429"/>
      <c r="L94" s="429"/>
      <c r="M94" s="429"/>
      <c r="N94" s="431"/>
    </row>
    <row r="95" spans="2:14" ht="26.25" customHeight="1">
      <c r="B95" s="379"/>
      <c r="C95" s="1160" t="s">
        <v>1182</v>
      </c>
      <c r="D95" s="1161"/>
      <c r="E95" s="1161"/>
      <c r="F95" s="1161"/>
      <c r="G95" s="1161"/>
      <c r="H95" s="1161"/>
      <c r="I95" s="380"/>
      <c r="J95" s="380"/>
      <c r="K95" s="380"/>
      <c r="L95" s="380"/>
      <c r="M95" s="380"/>
      <c r="N95" s="382"/>
    </row>
    <row r="96" spans="2:14" ht="34.5" customHeight="1">
      <c r="B96" s="413"/>
      <c r="C96" s="394" t="s">
        <v>18</v>
      </c>
      <c r="D96" s="394" t="s">
        <v>10</v>
      </c>
      <c r="E96" s="394" t="s">
        <v>1113</v>
      </c>
      <c r="F96" s="394" t="s">
        <v>1114</v>
      </c>
      <c r="G96" s="395" t="s">
        <v>1115</v>
      </c>
      <c r="H96" s="396" t="s">
        <v>1150</v>
      </c>
      <c r="I96" s="396" t="s">
        <v>1151</v>
      </c>
      <c r="J96" s="396" t="s">
        <v>1152</v>
      </c>
      <c r="K96" s="396" t="s">
        <v>1153</v>
      </c>
      <c r="L96" s="396" t="s">
        <v>1117</v>
      </c>
      <c r="M96" s="380"/>
      <c r="N96" s="382"/>
    </row>
    <row r="97" spans="2:14" ht="19.5" customHeight="1">
      <c r="B97" s="413"/>
      <c r="C97" s="400">
        <v>1</v>
      </c>
      <c r="D97" s="401" t="s">
        <v>1154</v>
      </c>
      <c r="E97" s="416"/>
      <c r="F97" s="416"/>
      <c r="G97" s="416"/>
      <c r="H97" s="416"/>
      <c r="I97" s="416"/>
      <c r="J97" s="416"/>
      <c r="K97" s="416"/>
      <c r="L97" s="417"/>
      <c r="M97" s="380"/>
      <c r="N97" s="382"/>
    </row>
    <row r="98" spans="2:14" ht="34.5" customHeight="1">
      <c r="B98" s="413"/>
      <c r="C98" s="409" t="s">
        <v>1</v>
      </c>
      <c r="D98" s="409" t="s">
        <v>1155</v>
      </c>
      <c r="E98" s="432" t="str">
        <f>VLOOKUP(D98,'[45]EQU SICRO'!D:G,2,0)</f>
        <v>Veículo leve - 53 kW (sem motorista)</v>
      </c>
      <c r="F98" s="409" t="s">
        <v>1156</v>
      </c>
      <c r="G98" s="411">
        <f>G91</f>
        <v>1</v>
      </c>
      <c r="H98" s="421">
        <v>44</v>
      </c>
      <c r="I98" s="421">
        <v>176</v>
      </c>
      <c r="J98" s="422">
        <f>VLOOKUP(D98,'[45]EQU SICRO'!D:G,3,0)</f>
        <v>35.804299999999998</v>
      </c>
      <c r="K98" s="422">
        <f>VLOOKUP(D98,'[45]EQU SICRO'!D:G,4,0)</f>
        <v>6.6485000000000003</v>
      </c>
      <c r="L98" s="412">
        <f>TRUNC(G98*((H98*J98)+(I98*K98)),2)</f>
        <v>2745.52</v>
      </c>
      <c r="M98" s="380"/>
      <c r="N98" s="382"/>
    </row>
    <row r="99" spans="2:14" ht="19.5" customHeight="1">
      <c r="B99" s="413"/>
      <c r="C99" s="1153" t="s">
        <v>1174</v>
      </c>
      <c r="D99" s="1154"/>
      <c r="E99" s="1154"/>
      <c r="F99" s="1154"/>
      <c r="G99" s="1154"/>
      <c r="H99" s="1154"/>
      <c r="I99" s="1154"/>
      <c r="J99" s="1154"/>
      <c r="K99" s="1155"/>
      <c r="L99" s="414">
        <f>SUM(L98)</f>
        <v>2745.52</v>
      </c>
      <c r="M99" s="380"/>
      <c r="N99" s="382"/>
    </row>
    <row r="100" spans="2:14" ht="19.5" customHeight="1">
      <c r="B100" s="413"/>
      <c r="C100" s="1162" t="s">
        <v>1183</v>
      </c>
      <c r="D100" s="1154"/>
      <c r="E100" s="1154"/>
      <c r="F100" s="1154"/>
      <c r="G100" s="1154"/>
      <c r="H100" s="1154"/>
      <c r="I100" s="1154"/>
      <c r="J100" s="1154"/>
      <c r="K100" s="1155"/>
      <c r="L100" s="415">
        <f>SUM(L99,I93)</f>
        <v>23565.49</v>
      </c>
      <c r="M100" s="380"/>
      <c r="N100" s="382"/>
    </row>
    <row r="101" spans="2:14" ht="12" customHeight="1">
      <c r="B101" s="379"/>
      <c r="C101" s="380"/>
      <c r="D101" s="363"/>
      <c r="E101" s="380"/>
      <c r="F101" s="380"/>
      <c r="G101" s="380"/>
      <c r="H101" s="380"/>
      <c r="I101" s="380"/>
      <c r="J101" s="380"/>
      <c r="K101" s="380"/>
      <c r="L101" s="380"/>
      <c r="M101" s="380"/>
      <c r="N101" s="382"/>
    </row>
    <row r="102" spans="2:14" ht="19.5" customHeight="1">
      <c r="B102" s="384"/>
      <c r="C102" s="1149" t="s">
        <v>1184</v>
      </c>
      <c r="D102" s="1150"/>
      <c r="E102" s="1150"/>
      <c r="F102" s="386"/>
      <c r="G102" s="386"/>
      <c r="H102" s="386"/>
      <c r="I102" s="386"/>
      <c r="J102" s="386"/>
      <c r="K102" s="386"/>
      <c r="L102" s="386"/>
      <c r="M102" s="386"/>
      <c r="N102" s="387"/>
    </row>
    <row r="103" spans="2:14" ht="19.5" customHeight="1">
      <c r="B103" s="379"/>
      <c r="C103" s="1160" t="s">
        <v>1185</v>
      </c>
      <c r="D103" s="1161"/>
      <c r="E103" s="1161"/>
      <c r="F103" s="1161"/>
      <c r="G103" s="1161"/>
      <c r="H103" s="1161"/>
      <c r="I103" s="380"/>
      <c r="J103" s="380"/>
      <c r="K103" s="380"/>
      <c r="L103" s="380"/>
      <c r="M103" s="380"/>
      <c r="N103" s="382"/>
    </row>
    <row r="104" spans="2:14" ht="34.5" customHeight="1">
      <c r="B104" s="427"/>
      <c r="C104" s="394" t="s">
        <v>18</v>
      </c>
      <c r="D104" s="394" t="s">
        <v>10</v>
      </c>
      <c r="E104" s="394" t="s">
        <v>1113</v>
      </c>
      <c r="F104" s="394" t="s">
        <v>1114</v>
      </c>
      <c r="G104" s="395" t="s">
        <v>1115</v>
      </c>
      <c r="H104" s="396" t="s">
        <v>1116</v>
      </c>
      <c r="I104" s="396" t="s">
        <v>1117</v>
      </c>
      <c r="J104" s="392"/>
      <c r="K104" s="392"/>
      <c r="L104" s="392"/>
      <c r="M104" s="392"/>
      <c r="N104" s="399"/>
    </row>
    <row r="105" spans="2:14" ht="19.5" customHeight="1">
      <c r="B105" s="413"/>
      <c r="C105" s="400">
        <v>1</v>
      </c>
      <c r="D105" s="1156" t="s">
        <v>1186</v>
      </c>
      <c r="E105" s="1154"/>
      <c r="F105" s="1154"/>
      <c r="G105" s="1154"/>
      <c r="H105" s="1154"/>
      <c r="I105" s="1155"/>
      <c r="J105" s="380"/>
      <c r="K105" s="380"/>
      <c r="L105" s="380"/>
      <c r="M105" s="380"/>
      <c r="N105" s="382"/>
    </row>
    <row r="106" spans="2:14" ht="19.5" customHeight="1">
      <c r="B106" s="413"/>
      <c r="C106" s="424" t="s">
        <v>1</v>
      </c>
      <c r="D106" s="424" t="s">
        <v>1187</v>
      </c>
      <c r="E106" s="410" t="str">
        <f>VLOOKUP(D106,'[45]MO SICRO'!A:G,2,0)</f>
        <v>Encarregado de obras de artes especiais - mensalista</v>
      </c>
      <c r="F106" s="409" t="str">
        <f>VLOOKUP(D106,'[45]MO SICRO'!A:G,3,0)</f>
        <v>mês</v>
      </c>
      <c r="G106" s="411">
        <v>1</v>
      </c>
      <c r="H106" s="412">
        <f>VLOOKUP(D106,'[45]MO SICRO'!A:G,6,0)</f>
        <v>8287.4948999999997</v>
      </c>
      <c r="I106" s="426">
        <f t="shared" ref="I106:I108" si="5">TRUNC(H106*G106,2)</f>
        <v>8287.49</v>
      </c>
      <c r="J106" s="380"/>
      <c r="K106" s="380"/>
      <c r="L106" s="380"/>
      <c r="M106" s="380"/>
      <c r="N106" s="382"/>
    </row>
    <row r="107" spans="2:14" ht="19.5" customHeight="1">
      <c r="B107" s="413"/>
      <c r="C107" s="424" t="s">
        <v>1127</v>
      </c>
      <c r="D107" s="424" t="s">
        <v>1188</v>
      </c>
      <c r="E107" s="410" t="str">
        <f>VLOOKUP(D107,'[45]MO SICRO'!A:G,2,0)</f>
        <v>Encarregado de turma - mensalista</v>
      </c>
      <c r="F107" s="409" t="str">
        <f>VLOOKUP(D107,'[45]MO SICRO'!A:G,3,0)</f>
        <v>mês</v>
      </c>
      <c r="G107" s="411">
        <v>2</v>
      </c>
      <c r="H107" s="412">
        <f>VLOOKUP(D107,'[45]MO SICRO'!A:G,6,0)</f>
        <v>6191.2078000000001</v>
      </c>
      <c r="I107" s="426">
        <f t="shared" si="5"/>
        <v>12382.41</v>
      </c>
      <c r="J107" s="380"/>
      <c r="K107" s="380"/>
      <c r="L107" s="380"/>
      <c r="M107" s="380"/>
      <c r="N107" s="382"/>
    </row>
    <row r="108" spans="2:14" ht="19.5" customHeight="1">
      <c r="B108" s="413"/>
      <c r="C108" s="424" t="s">
        <v>1127</v>
      </c>
      <c r="D108" s="424" t="s">
        <v>1189</v>
      </c>
      <c r="E108" s="410" t="str">
        <f>VLOOKUP(D108,'[45]MO SICRO'!A:G,2,0)</f>
        <v>Apontador - mensalista</v>
      </c>
      <c r="F108" s="409" t="str">
        <f>VLOOKUP(D108,'[45]MO SICRO'!A:G,3,0)</f>
        <v>mês</v>
      </c>
      <c r="G108" s="411">
        <v>1</v>
      </c>
      <c r="H108" s="412">
        <f>VLOOKUP(D108,'[45]MO SICRO'!A:G,6,0)</f>
        <v>5278.6116000000002</v>
      </c>
      <c r="I108" s="426">
        <f t="shared" si="5"/>
        <v>5278.61</v>
      </c>
      <c r="J108" s="380"/>
      <c r="K108" s="380"/>
      <c r="L108" s="380"/>
      <c r="M108" s="380"/>
      <c r="N108" s="382"/>
    </row>
    <row r="109" spans="2:14" ht="19.5" customHeight="1">
      <c r="B109" s="413"/>
      <c r="C109" s="1153" t="s">
        <v>1190</v>
      </c>
      <c r="D109" s="1154"/>
      <c r="E109" s="1154"/>
      <c r="F109" s="1154"/>
      <c r="G109" s="1154"/>
      <c r="H109" s="1155"/>
      <c r="I109" s="414">
        <f>SUM(I106:I108)</f>
        <v>25948.510000000002</v>
      </c>
      <c r="J109" s="380"/>
      <c r="K109" s="380"/>
      <c r="L109" s="380"/>
      <c r="M109" s="380"/>
      <c r="N109" s="382"/>
    </row>
    <row r="110" spans="2:14" ht="19.5" customHeight="1">
      <c r="B110" s="379"/>
      <c r="C110" s="380"/>
      <c r="D110" s="380"/>
      <c r="E110" s="380"/>
      <c r="F110" s="381"/>
      <c r="G110" s="380"/>
      <c r="H110" s="380"/>
      <c r="I110" s="380"/>
      <c r="J110" s="380"/>
      <c r="K110" s="380"/>
      <c r="L110" s="380"/>
      <c r="M110" s="380"/>
      <c r="N110" s="382"/>
    </row>
    <row r="111" spans="2:14" ht="19.5" customHeight="1">
      <c r="B111" s="379"/>
      <c r="C111" s="1160" t="s">
        <v>1166</v>
      </c>
      <c r="D111" s="1161"/>
      <c r="E111" s="1161"/>
      <c r="F111" s="1161"/>
      <c r="G111" s="1161"/>
      <c r="H111" s="1161"/>
      <c r="I111" s="380"/>
      <c r="J111" s="380"/>
      <c r="K111" s="380"/>
      <c r="L111" s="380"/>
      <c r="M111" s="380"/>
      <c r="N111" s="382"/>
    </row>
    <row r="112" spans="2:14" ht="34.5" customHeight="1">
      <c r="B112" s="413"/>
      <c r="C112" s="394" t="s">
        <v>18</v>
      </c>
      <c r="D112" s="394" t="s">
        <v>10</v>
      </c>
      <c r="E112" s="394" t="s">
        <v>1113</v>
      </c>
      <c r="F112" s="394" t="s">
        <v>1114</v>
      </c>
      <c r="G112" s="395" t="s">
        <v>1115</v>
      </c>
      <c r="H112" s="396" t="s">
        <v>1150</v>
      </c>
      <c r="I112" s="396" t="s">
        <v>1151</v>
      </c>
      <c r="J112" s="396" t="s">
        <v>1152</v>
      </c>
      <c r="K112" s="396" t="s">
        <v>1153</v>
      </c>
      <c r="L112" s="396" t="s">
        <v>1117</v>
      </c>
      <c r="M112" s="380"/>
      <c r="N112" s="382"/>
    </row>
    <row r="113" spans="2:14" ht="19.5" customHeight="1">
      <c r="B113" s="413"/>
      <c r="C113" s="400">
        <v>1</v>
      </c>
      <c r="D113" s="401" t="s">
        <v>1154</v>
      </c>
      <c r="E113" s="416"/>
      <c r="F113" s="416"/>
      <c r="G113" s="416"/>
      <c r="H113" s="416"/>
      <c r="I113" s="416"/>
      <c r="J113" s="416"/>
      <c r="K113" s="416"/>
      <c r="L113" s="417"/>
      <c r="M113" s="380"/>
      <c r="N113" s="382"/>
    </row>
    <row r="114" spans="2:14" ht="34.5" customHeight="1">
      <c r="B114" s="413"/>
      <c r="C114" s="409" t="s">
        <v>1</v>
      </c>
      <c r="D114" s="424" t="s">
        <v>1155</v>
      </c>
      <c r="E114" s="432" t="str">
        <f>VLOOKUP(D114,'[45]EQU SICRO'!D:G,2,0)</f>
        <v>Veículo leve - 53 kW (sem motorista)</v>
      </c>
      <c r="F114" s="409" t="s">
        <v>1156</v>
      </c>
      <c r="G114" s="411">
        <f>G106</f>
        <v>1</v>
      </c>
      <c r="H114" s="421">
        <v>44</v>
      </c>
      <c r="I114" s="421">
        <v>176</v>
      </c>
      <c r="J114" s="422">
        <f>VLOOKUP(D114,'[45]EQU SICRO'!D:G,3,0)</f>
        <v>35.804299999999998</v>
      </c>
      <c r="K114" s="422">
        <f>VLOOKUP(D114,'[45]EQU SICRO'!D:G,4,0)</f>
        <v>6.6485000000000003</v>
      </c>
      <c r="L114" s="412">
        <f>TRUNC(G114*((H114*J114)+(I114*K114)),2)</f>
        <v>2745.52</v>
      </c>
      <c r="M114" s="380"/>
      <c r="N114" s="382"/>
    </row>
    <row r="115" spans="2:14" ht="19.5" customHeight="1">
      <c r="B115" s="413"/>
      <c r="C115" s="1153" t="s">
        <v>1174</v>
      </c>
      <c r="D115" s="1154"/>
      <c r="E115" s="1154"/>
      <c r="F115" s="1154"/>
      <c r="G115" s="1154"/>
      <c r="H115" s="1154"/>
      <c r="I115" s="1154"/>
      <c r="J115" s="1154"/>
      <c r="K115" s="1155"/>
      <c r="L115" s="414">
        <f>SUM(L114)</f>
        <v>2745.52</v>
      </c>
      <c r="M115" s="380"/>
      <c r="N115" s="382"/>
    </row>
    <row r="116" spans="2:14" ht="19.5" customHeight="1">
      <c r="B116" s="413"/>
      <c r="C116" s="1162" t="s">
        <v>1183</v>
      </c>
      <c r="D116" s="1154"/>
      <c r="E116" s="1154"/>
      <c r="F116" s="1154"/>
      <c r="G116" s="1154"/>
      <c r="H116" s="1154"/>
      <c r="I116" s="1154"/>
      <c r="J116" s="1154"/>
      <c r="K116" s="1155"/>
      <c r="L116" s="415">
        <f>SUM(L115,I109)</f>
        <v>28694.030000000002</v>
      </c>
      <c r="M116" s="380"/>
      <c r="N116" s="382"/>
    </row>
    <row r="117" spans="2:14" ht="12" customHeight="1">
      <c r="B117" s="379"/>
      <c r="C117" s="380"/>
      <c r="D117" s="380"/>
      <c r="E117" s="380"/>
      <c r="F117" s="381"/>
      <c r="G117" s="380"/>
      <c r="H117" s="380"/>
      <c r="I117" s="380"/>
      <c r="J117" s="380"/>
      <c r="K117" s="380"/>
      <c r="L117" s="380"/>
      <c r="M117" s="380"/>
      <c r="N117" s="382"/>
    </row>
    <row r="118" spans="2:14" ht="19.5" customHeight="1">
      <c r="B118" s="384"/>
      <c r="C118" s="1149" t="s">
        <v>1191</v>
      </c>
      <c r="D118" s="1150"/>
      <c r="E118" s="1150"/>
      <c r="F118" s="386"/>
      <c r="G118" s="386"/>
      <c r="H118" s="386"/>
      <c r="I118" s="386"/>
      <c r="J118" s="386"/>
      <c r="K118" s="386"/>
      <c r="L118" s="386"/>
      <c r="M118" s="386"/>
      <c r="N118" s="387"/>
    </row>
    <row r="119" spans="2:14" ht="19.5" customHeight="1">
      <c r="B119" s="379"/>
      <c r="C119" s="1160" t="s">
        <v>1192</v>
      </c>
      <c r="D119" s="1161"/>
      <c r="E119" s="1161"/>
      <c r="F119" s="1161"/>
      <c r="G119" s="1161"/>
      <c r="H119" s="1161"/>
      <c r="I119" s="380"/>
      <c r="J119" s="380"/>
      <c r="K119" s="380"/>
      <c r="L119" s="380"/>
      <c r="M119" s="380"/>
      <c r="N119" s="382"/>
    </row>
    <row r="120" spans="2:14" ht="34.5" customHeight="1">
      <c r="B120" s="427"/>
      <c r="C120" s="394" t="s">
        <v>18</v>
      </c>
      <c r="D120" s="394" t="s">
        <v>10</v>
      </c>
      <c r="E120" s="394" t="s">
        <v>1113</v>
      </c>
      <c r="F120" s="394" t="s">
        <v>1114</v>
      </c>
      <c r="G120" s="395" t="s">
        <v>1115</v>
      </c>
      <c r="H120" s="396" t="s">
        <v>1116</v>
      </c>
      <c r="I120" s="396" t="s">
        <v>1117</v>
      </c>
      <c r="J120" s="392"/>
      <c r="K120" s="392"/>
      <c r="L120" s="392"/>
      <c r="M120" s="392"/>
      <c r="N120" s="399"/>
    </row>
    <row r="121" spans="2:14" ht="19.5" customHeight="1">
      <c r="B121" s="413"/>
      <c r="C121" s="400">
        <v>1</v>
      </c>
      <c r="D121" s="1156" t="s">
        <v>1193</v>
      </c>
      <c r="E121" s="1154"/>
      <c r="F121" s="1154"/>
      <c r="G121" s="1154"/>
      <c r="H121" s="1154"/>
      <c r="I121" s="1155"/>
      <c r="J121" s="380"/>
      <c r="K121" s="380"/>
      <c r="L121" s="380"/>
      <c r="M121" s="380"/>
      <c r="N121" s="382"/>
    </row>
    <row r="122" spans="2:14" ht="19.5" customHeight="1">
      <c r="B122" s="413"/>
      <c r="C122" s="424" t="s">
        <v>1</v>
      </c>
      <c r="D122" s="424" t="s">
        <v>1194</v>
      </c>
      <c r="E122" s="410" t="str">
        <f>VLOOKUP(D122,'[45]MO SICRO'!A:G,2,0)</f>
        <v>Técnico de segurança do trabalho - mensalista</v>
      </c>
      <c r="F122" s="409" t="str">
        <f>VLOOKUP(D122,'[45]MO SICRO'!A:G,3,0)</f>
        <v>mês</v>
      </c>
      <c r="G122" s="411">
        <v>1</v>
      </c>
      <c r="H122" s="412">
        <f>VLOOKUP(D122,'[45]MO SICRO'!A:G,6,0)</f>
        <v>7702.3910999999998</v>
      </c>
      <c r="I122" s="426">
        <f>TRUNC(H122*G122,2)</f>
        <v>7702.39</v>
      </c>
      <c r="J122" s="380"/>
      <c r="K122" s="380"/>
      <c r="L122" s="380"/>
      <c r="M122" s="380"/>
      <c r="N122" s="382"/>
    </row>
    <row r="123" spans="2:14" ht="19.5" customHeight="1">
      <c r="B123" s="413"/>
      <c r="C123" s="424" t="s">
        <v>1127</v>
      </c>
      <c r="D123" s="424" t="s">
        <v>1195</v>
      </c>
      <c r="E123" s="410" t="str">
        <f>VLOOKUP(D123,'[45]MO SICRO'!A:G,2,0)</f>
        <v>Engenheiro de segurança do trabalho - mensalista</v>
      </c>
      <c r="F123" s="409" t="str">
        <f>VLOOKUP(D123,'[45]MO SICRO'!A:G,3,0)</f>
        <v>mês</v>
      </c>
      <c r="G123" s="411">
        <v>0.375</v>
      </c>
      <c r="H123" s="412">
        <f>VLOOKUP(D123,'[45]MO SICRO'!A:G,6,0)</f>
        <v>25094.2196</v>
      </c>
      <c r="I123" s="426">
        <f>TRUNC(H123*G123,2)</f>
        <v>9410.33</v>
      </c>
      <c r="J123" s="380"/>
      <c r="K123" s="380"/>
      <c r="L123" s="380"/>
      <c r="M123" s="380"/>
      <c r="N123" s="382"/>
    </row>
    <row r="124" spans="2:14" ht="19.5" customHeight="1">
      <c r="B124" s="413"/>
      <c r="C124" s="424" t="s">
        <v>1196</v>
      </c>
      <c r="D124" s="424" t="s">
        <v>1197</v>
      </c>
      <c r="E124" s="410" t="str">
        <f>VLOOKUP(D124,'[45]MO SICRO'!A:G,2,0)</f>
        <v>Médico do trabalho - mensalista</v>
      </c>
      <c r="F124" s="409" t="str">
        <f>VLOOKUP(D124,'[45]MO SICRO'!A:G,3,0)</f>
        <v>mês</v>
      </c>
      <c r="G124" s="411">
        <v>0.375</v>
      </c>
      <c r="H124" s="412">
        <f>VLOOKUP(D124,'[45]MO SICRO'!A:G,6,0)</f>
        <v>18389.417600000001</v>
      </c>
      <c r="I124" s="426">
        <f>TRUNC(H124*G124,2)</f>
        <v>6896.03</v>
      </c>
      <c r="J124" s="380"/>
      <c r="K124" s="380"/>
      <c r="L124" s="380"/>
      <c r="M124" s="380"/>
      <c r="N124" s="382"/>
    </row>
    <row r="125" spans="2:14" ht="19.5" customHeight="1">
      <c r="B125" s="413"/>
      <c r="C125" s="1162" t="s">
        <v>1198</v>
      </c>
      <c r="D125" s="1154"/>
      <c r="E125" s="1154"/>
      <c r="F125" s="1154"/>
      <c r="G125" s="1154"/>
      <c r="H125" s="1155"/>
      <c r="I125" s="415">
        <f>SUM(I122:I124)</f>
        <v>24008.75</v>
      </c>
      <c r="J125" s="380"/>
      <c r="K125" s="380"/>
      <c r="L125" s="380"/>
      <c r="M125" s="380"/>
      <c r="N125" s="382"/>
    </row>
    <row r="126" spans="2:14" ht="19.5" customHeight="1">
      <c r="B126" s="379"/>
      <c r="C126" s="380"/>
      <c r="D126" s="380"/>
      <c r="E126" s="380"/>
      <c r="F126" s="381"/>
      <c r="G126" s="380"/>
      <c r="H126" s="380"/>
      <c r="I126" s="380"/>
      <c r="J126" s="380"/>
      <c r="K126" s="380"/>
      <c r="L126" s="380"/>
      <c r="M126" s="380"/>
      <c r="N126" s="382"/>
    </row>
    <row r="127" spans="2:14" ht="19.5" customHeight="1">
      <c r="B127" s="384"/>
      <c r="C127" s="1149" t="s">
        <v>1199</v>
      </c>
      <c r="D127" s="1150"/>
      <c r="E127" s="1150"/>
      <c r="F127" s="386"/>
      <c r="G127" s="386"/>
      <c r="H127" s="386"/>
      <c r="I127" s="386"/>
      <c r="J127" s="386"/>
      <c r="K127" s="386"/>
      <c r="L127" s="386"/>
      <c r="M127" s="386"/>
      <c r="N127" s="387"/>
    </row>
    <row r="128" spans="2:14" ht="19.5" customHeight="1">
      <c r="B128" s="384"/>
      <c r="C128" s="1149" t="s">
        <v>1200</v>
      </c>
      <c r="D128" s="1150"/>
      <c r="E128" s="1150"/>
      <c r="F128" s="386"/>
      <c r="G128" s="386"/>
      <c r="H128" s="386"/>
      <c r="I128" s="386"/>
      <c r="J128" s="386"/>
      <c r="K128" s="386"/>
      <c r="L128" s="386"/>
      <c r="M128" s="386"/>
      <c r="N128" s="387"/>
    </row>
    <row r="129" spans="2:14" ht="9.75" customHeight="1">
      <c r="B129" s="384"/>
      <c r="C129" s="385"/>
      <c r="D129" s="385"/>
      <c r="E129" s="385"/>
      <c r="F129" s="386"/>
      <c r="G129" s="386"/>
      <c r="H129" s="386"/>
      <c r="I129" s="386"/>
      <c r="J129" s="386"/>
      <c r="K129" s="386"/>
      <c r="L129" s="386"/>
      <c r="M129" s="386"/>
      <c r="N129" s="387"/>
    </row>
    <row r="130" spans="2:14" ht="19.5" customHeight="1">
      <c r="B130" s="379"/>
      <c r="C130" s="1160" t="s">
        <v>1201</v>
      </c>
      <c r="D130" s="1161"/>
      <c r="E130" s="1161"/>
      <c r="F130" s="1161"/>
      <c r="G130" s="1161"/>
      <c r="H130" s="1161"/>
      <c r="I130" s="380"/>
      <c r="J130" s="380"/>
      <c r="K130" s="380"/>
      <c r="L130" s="380"/>
      <c r="M130" s="380"/>
      <c r="N130" s="382"/>
    </row>
    <row r="131" spans="2:14" ht="34.5" customHeight="1">
      <c r="B131" s="393"/>
      <c r="C131" s="394" t="s">
        <v>18</v>
      </c>
      <c r="D131" s="394" t="s">
        <v>10</v>
      </c>
      <c r="E131" s="394" t="s">
        <v>1113</v>
      </c>
      <c r="F131" s="394" t="s">
        <v>1114</v>
      </c>
      <c r="G131" s="395" t="s">
        <v>1115</v>
      </c>
      <c r="H131" s="396" t="s">
        <v>1116</v>
      </c>
      <c r="I131" s="396" t="s">
        <v>1117</v>
      </c>
      <c r="J131" s="392"/>
      <c r="K131" s="392"/>
      <c r="L131" s="392"/>
      <c r="M131" s="392"/>
      <c r="N131" s="399"/>
    </row>
    <row r="132" spans="2:14" ht="19.5" customHeight="1">
      <c r="B132" s="379"/>
      <c r="C132" s="400">
        <v>1</v>
      </c>
      <c r="D132" s="1164" t="s">
        <v>1202</v>
      </c>
      <c r="E132" s="1154"/>
      <c r="F132" s="433" t="s">
        <v>1203</v>
      </c>
      <c r="G132" s="416"/>
      <c r="H132" s="416"/>
      <c r="I132" s="417"/>
      <c r="J132" s="380"/>
      <c r="K132" s="380"/>
      <c r="L132" s="380"/>
      <c r="M132" s="380"/>
      <c r="N132" s="382"/>
    </row>
    <row r="133" spans="2:14" ht="19.5" customHeight="1">
      <c r="B133" s="379"/>
      <c r="C133" s="424" t="s">
        <v>1</v>
      </c>
      <c r="D133" s="424" t="s">
        <v>1188</v>
      </c>
      <c r="E133" s="410" t="str">
        <f>VLOOKUP(D133,'[45]MO SICRO'!A:G,2,0)</f>
        <v>Encarregado de turma - mensalista</v>
      </c>
      <c r="F133" s="409" t="str">
        <f>VLOOKUP(D133,'[45]MO SICRO'!A:G,3,0)</f>
        <v>mês</v>
      </c>
      <c r="G133" s="411">
        <v>1</v>
      </c>
      <c r="H133" s="412">
        <f>VLOOKUP(D133,'[45]MO SICRO'!A:G,6,0)</f>
        <v>6191.2078000000001</v>
      </c>
      <c r="I133" s="426">
        <f t="shared" ref="I133:I134" si="6">TRUNC(H133*G133,2)</f>
        <v>6191.2</v>
      </c>
      <c r="J133" s="380"/>
      <c r="K133" s="380"/>
      <c r="L133" s="380"/>
      <c r="M133" s="380"/>
      <c r="N133" s="382"/>
    </row>
    <row r="134" spans="2:14" ht="19.5" customHeight="1">
      <c r="B134" s="379"/>
      <c r="C134" s="424" t="s">
        <v>1127</v>
      </c>
      <c r="D134" s="424" t="s">
        <v>1189</v>
      </c>
      <c r="E134" s="410" t="str">
        <f>VLOOKUP(D134,'[45]MO SICRO'!A:G,2,0)</f>
        <v>Apontador - mensalista</v>
      </c>
      <c r="F134" s="409" t="str">
        <f>VLOOKUP(D134,'[45]MO SICRO'!A:G,3,0)</f>
        <v>mês</v>
      </c>
      <c r="G134" s="411">
        <v>0.5</v>
      </c>
      <c r="H134" s="412">
        <f>VLOOKUP(D134,'[45]MO SICRO'!A:G,6,0)</f>
        <v>5278.6116000000002</v>
      </c>
      <c r="I134" s="426">
        <f t="shared" si="6"/>
        <v>2639.3</v>
      </c>
      <c r="J134" s="380"/>
      <c r="K134" s="380"/>
      <c r="L134" s="380"/>
      <c r="M134" s="380"/>
      <c r="N134" s="382"/>
    </row>
    <row r="135" spans="2:14" ht="19.5" customHeight="1">
      <c r="B135" s="379"/>
      <c r="C135" s="1162" t="s">
        <v>1204</v>
      </c>
      <c r="D135" s="1154"/>
      <c r="E135" s="1154"/>
      <c r="F135" s="1154"/>
      <c r="G135" s="1154"/>
      <c r="H135" s="1155"/>
      <c r="I135" s="415">
        <f>SUM(I133:I134)</f>
        <v>8830.5</v>
      </c>
      <c r="J135" s="380"/>
      <c r="K135" s="380"/>
      <c r="L135" s="380"/>
      <c r="M135" s="380"/>
      <c r="N135" s="382"/>
    </row>
    <row r="136" spans="2:14" ht="19.5" customHeight="1">
      <c r="B136" s="379"/>
      <c r="C136" s="380"/>
      <c r="D136" s="363"/>
      <c r="E136" s="380"/>
      <c r="F136" s="381"/>
      <c r="G136" s="380"/>
      <c r="H136" s="380"/>
      <c r="I136" s="380"/>
      <c r="J136" s="380"/>
      <c r="K136" s="380"/>
      <c r="L136" s="380"/>
      <c r="M136" s="380"/>
      <c r="N136" s="382"/>
    </row>
    <row r="137" spans="2:14" ht="18.75" customHeight="1">
      <c r="B137" s="384"/>
      <c r="C137" s="1149" t="s">
        <v>1205</v>
      </c>
      <c r="D137" s="1150"/>
      <c r="E137" s="1150"/>
      <c r="F137" s="386"/>
      <c r="G137" s="386"/>
      <c r="H137" s="386"/>
      <c r="I137" s="386"/>
      <c r="J137" s="386"/>
      <c r="K137" s="386"/>
      <c r="L137" s="386"/>
      <c r="M137" s="386"/>
      <c r="N137" s="387"/>
    </row>
    <row r="138" spans="2:14" ht="19.5" customHeight="1">
      <c r="B138" s="379"/>
      <c r="C138" s="1160" t="s">
        <v>1206</v>
      </c>
      <c r="D138" s="1161"/>
      <c r="E138" s="1161"/>
      <c r="F138" s="1161"/>
      <c r="G138" s="1161"/>
      <c r="H138" s="1161"/>
      <c r="I138" s="380"/>
      <c r="J138" s="380"/>
      <c r="K138" s="380"/>
      <c r="L138" s="380"/>
      <c r="M138" s="380"/>
      <c r="N138" s="382"/>
    </row>
    <row r="139" spans="2:14" ht="34.5" customHeight="1">
      <c r="B139" s="427"/>
      <c r="C139" s="394" t="s">
        <v>18</v>
      </c>
      <c r="D139" s="394" t="s">
        <v>10</v>
      </c>
      <c r="E139" s="394" t="s">
        <v>1113</v>
      </c>
      <c r="F139" s="394" t="s">
        <v>1114</v>
      </c>
      <c r="G139" s="395" t="s">
        <v>1115</v>
      </c>
      <c r="H139" s="396" t="s">
        <v>1116</v>
      </c>
      <c r="I139" s="396" t="s">
        <v>1117</v>
      </c>
      <c r="J139" s="392"/>
      <c r="K139" s="392"/>
      <c r="L139" s="392"/>
      <c r="M139" s="392"/>
      <c r="N139" s="399"/>
    </row>
    <row r="140" spans="2:14" ht="18" customHeight="1">
      <c r="B140" s="413"/>
      <c r="C140" s="400">
        <v>1</v>
      </c>
      <c r="D140" s="1156" t="s">
        <v>1207</v>
      </c>
      <c r="E140" s="1154"/>
      <c r="F140" s="1154"/>
      <c r="G140" s="1154"/>
      <c r="H140" s="1154"/>
      <c r="I140" s="1155"/>
      <c r="J140" s="380"/>
      <c r="K140" s="380"/>
      <c r="L140" s="380"/>
      <c r="M140" s="380"/>
      <c r="N140" s="382"/>
    </row>
    <row r="141" spans="2:14" ht="18" customHeight="1">
      <c r="B141" s="413"/>
      <c r="C141" s="424" t="s">
        <v>1</v>
      </c>
      <c r="D141" s="424" t="s">
        <v>1208</v>
      </c>
      <c r="E141" s="410" t="str">
        <f>VLOOKUP(D141,'[45]MO SICRO'!A:G,2,0)</f>
        <v>Laboratorista - mensalista</v>
      </c>
      <c r="F141" s="409" t="str">
        <f>VLOOKUP(D141,'[45]MO SICRO'!A:G,3,0)</f>
        <v>mês</v>
      </c>
      <c r="G141" s="411">
        <v>1</v>
      </c>
      <c r="H141" s="412">
        <f>VLOOKUP(D141,'[45]MO SICRO'!A:G,6,0)</f>
        <v>7854.3998000000001</v>
      </c>
      <c r="I141" s="426">
        <f t="shared" ref="I141:I142" si="7">TRUNC(H141*G141,2)</f>
        <v>7854.39</v>
      </c>
      <c r="J141" s="380"/>
      <c r="K141" s="380"/>
      <c r="L141" s="381"/>
      <c r="M141" s="380"/>
      <c r="N141" s="382"/>
    </row>
    <row r="142" spans="2:14" ht="18" customHeight="1">
      <c r="B142" s="413"/>
      <c r="C142" s="424" t="s">
        <v>1127</v>
      </c>
      <c r="D142" s="424" t="s">
        <v>1209</v>
      </c>
      <c r="E142" s="410" t="str">
        <f>VLOOKUP(D142,'[45]MO SICRO'!A:G,2,0)</f>
        <v>Auxiliar de laboratório - mensalista</v>
      </c>
      <c r="F142" s="409" t="str">
        <f>VLOOKUP(D142,'[45]MO SICRO'!A:G,3,0)</f>
        <v>mês</v>
      </c>
      <c r="G142" s="411">
        <v>2</v>
      </c>
      <c r="H142" s="412">
        <f>VLOOKUP(D142,'[45]MO SICRO'!A:G,6,0)</f>
        <v>5946.8743000000004</v>
      </c>
      <c r="I142" s="426">
        <f t="shared" si="7"/>
        <v>11893.74</v>
      </c>
      <c r="J142" s="380"/>
      <c r="K142" s="380"/>
      <c r="L142" s="380"/>
      <c r="M142" s="380"/>
      <c r="N142" s="382"/>
    </row>
    <row r="143" spans="2:14" ht="18" customHeight="1">
      <c r="B143" s="413"/>
      <c r="C143" s="1153" t="s">
        <v>1210</v>
      </c>
      <c r="D143" s="1154"/>
      <c r="E143" s="1154"/>
      <c r="F143" s="1154"/>
      <c r="G143" s="1154"/>
      <c r="H143" s="1155"/>
      <c r="I143" s="414">
        <f>SUM(I141:I142)</f>
        <v>19748.13</v>
      </c>
      <c r="J143" s="380"/>
      <c r="K143" s="380"/>
      <c r="L143" s="380"/>
      <c r="M143" s="380"/>
      <c r="N143" s="382"/>
    </row>
    <row r="144" spans="2:14">
      <c r="B144" s="379"/>
      <c r="C144" s="380"/>
      <c r="D144" s="380"/>
      <c r="E144" s="380"/>
      <c r="F144" s="381"/>
      <c r="G144" s="380"/>
      <c r="H144" s="380"/>
      <c r="I144" s="380"/>
      <c r="J144" s="380"/>
      <c r="K144" s="380"/>
      <c r="L144" s="380"/>
      <c r="M144" s="380"/>
      <c r="N144" s="382"/>
    </row>
    <row r="145" spans="2:14" ht="19.5" customHeight="1">
      <c r="B145" s="379"/>
      <c r="C145" s="1160" t="s">
        <v>1211</v>
      </c>
      <c r="D145" s="1161"/>
      <c r="E145" s="1161"/>
      <c r="F145" s="1161"/>
      <c r="G145" s="1161"/>
      <c r="H145" s="1161"/>
      <c r="I145" s="380"/>
      <c r="J145" s="380"/>
      <c r="K145" s="380"/>
      <c r="L145" s="380"/>
      <c r="M145" s="380"/>
      <c r="N145" s="382"/>
    </row>
    <row r="146" spans="2:14" ht="34.5" customHeight="1">
      <c r="B146" s="413"/>
      <c r="C146" s="394" t="s">
        <v>18</v>
      </c>
      <c r="D146" s="394" t="s">
        <v>10</v>
      </c>
      <c r="E146" s="394" t="s">
        <v>1113</v>
      </c>
      <c r="F146" s="394" t="s">
        <v>1114</v>
      </c>
      <c r="G146" s="395" t="s">
        <v>1115</v>
      </c>
      <c r="H146" s="396" t="s">
        <v>1150</v>
      </c>
      <c r="I146" s="396" t="s">
        <v>1151</v>
      </c>
      <c r="J146" s="396" t="s">
        <v>1152</v>
      </c>
      <c r="K146" s="396" t="s">
        <v>1153</v>
      </c>
      <c r="L146" s="396" t="s">
        <v>1117</v>
      </c>
      <c r="M146" s="380"/>
      <c r="N146" s="382"/>
    </row>
    <row r="147" spans="2:14" ht="18" customHeight="1">
      <c r="B147" s="413"/>
      <c r="C147" s="400">
        <v>1</v>
      </c>
      <c r="D147" s="401" t="s">
        <v>1154</v>
      </c>
      <c r="E147" s="416"/>
      <c r="F147" s="416"/>
      <c r="G147" s="416"/>
      <c r="H147" s="416"/>
      <c r="I147" s="416"/>
      <c r="J147" s="416"/>
      <c r="K147" s="416"/>
      <c r="L147" s="417"/>
      <c r="M147" s="380"/>
      <c r="N147" s="382"/>
    </row>
    <row r="148" spans="2:14" ht="27" customHeight="1">
      <c r="B148" s="413"/>
      <c r="C148" s="424" t="s">
        <v>1</v>
      </c>
      <c r="D148" s="424" t="s">
        <v>1212</v>
      </c>
      <c r="E148" s="432" t="str">
        <f>VLOOKUP(D148,'[45]EQU SICRO'!D:G,2,0)</f>
        <v>Veículo tipo van furgão com capacidade de 1,38 t - 100 kW</v>
      </c>
      <c r="F148" s="424" t="s">
        <v>1156</v>
      </c>
      <c r="G148" s="411">
        <f>G141</f>
        <v>1</v>
      </c>
      <c r="H148" s="425">
        <v>44</v>
      </c>
      <c r="I148" s="425">
        <v>176</v>
      </c>
      <c r="J148" s="422">
        <f>VLOOKUP(D148,'[45]EQU SICRO'!D:G,3,0)</f>
        <v>88.963999999999999</v>
      </c>
      <c r="K148" s="422">
        <f>VLOOKUP(D148,'[45]EQU SICRO'!D:G,4,0)</f>
        <v>50.682200000000002</v>
      </c>
      <c r="L148" s="426">
        <f>TRUNC(G148*((H148*J148)+(I148*K148)),2)</f>
        <v>12834.48</v>
      </c>
      <c r="M148" s="380"/>
      <c r="N148" s="382"/>
    </row>
    <row r="149" spans="2:14" ht="18" customHeight="1">
      <c r="B149" s="413"/>
      <c r="C149" s="1153" t="s">
        <v>1174</v>
      </c>
      <c r="D149" s="1154"/>
      <c r="E149" s="1154"/>
      <c r="F149" s="1154"/>
      <c r="G149" s="1154"/>
      <c r="H149" s="1154"/>
      <c r="I149" s="1154"/>
      <c r="J149" s="1154"/>
      <c r="K149" s="1155"/>
      <c r="L149" s="414">
        <f>SUM(L148)</f>
        <v>12834.48</v>
      </c>
      <c r="M149" s="380"/>
      <c r="N149" s="382"/>
    </row>
    <row r="150" spans="2:14" ht="19.5" customHeight="1">
      <c r="B150" s="413"/>
      <c r="C150" s="1162" t="s">
        <v>1213</v>
      </c>
      <c r="D150" s="1154"/>
      <c r="E150" s="1154"/>
      <c r="F150" s="1154"/>
      <c r="G150" s="1154"/>
      <c r="H150" s="1154"/>
      <c r="I150" s="1154"/>
      <c r="J150" s="1154"/>
      <c r="K150" s="1155"/>
      <c r="L150" s="415">
        <f>SUM(L149,I143)</f>
        <v>32582.61</v>
      </c>
      <c r="M150" s="380"/>
      <c r="N150" s="382"/>
    </row>
    <row r="151" spans="2:14" ht="19.5" customHeight="1">
      <c r="B151" s="379"/>
      <c r="C151" s="380"/>
      <c r="D151" s="380"/>
      <c r="E151" s="380"/>
      <c r="F151" s="381"/>
      <c r="G151" s="380"/>
      <c r="H151" s="380"/>
      <c r="I151" s="380"/>
      <c r="J151" s="380"/>
      <c r="K151" s="380"/>
      <c r="L151" s="380"/>
      <c r="M151" s="380"/>
      <c r="N151" s="382"/>
    </row>
    <row r="152" spans="2:14" ht="19.5" customHeight="1">
      <c r="B152" s="379"/>
      <c r="C152" s="1160" t="s">
        <v>1214</v>
      </c>
      <c r="D152" s="1161"/>
      <c r="E152" s="1161"/>
      <c r="F152" s="1161"/>
      <c r="G152" s="1161"/>
      <c r="H152" s="1161"/>
      <c r="I152" s="380"/>
      <c r="J152" s="380"/>
      <c r="K152" s="380"/>
      <c r="L152" s="380"/>
      <c r="M152" s="380"/>
      <c r="N152" s="382"/>
    </row>
    <row r="153" spans="2:14" ht="34.5" customHeight="1">
      <c r="B153" s="427"/>
      <c r="C153" s="394" t="s">
        <v>18</v>
      </c>
      <c r="D153" s="394" t="s">
        <v>10</v>
      </c>
      <c r="E153" s="394" t="s">
        <v>1113</v>
      </c>
      <c r="F153" s="394" t="s">
        <v>1114</v>
      </c>
      <c r="G153" s="395" t="s">
        <v>1115</v>
      </c>
      <c r="H153" s="396" t="s">
        <v>1116</v>
      </c>
      <c r="I153" s="396" t="s">
        <v>1117</v>
      </c>
      <c r="J153" s="392"/>
      <c r="K153" s="392"/>
      <c r="L153" s="392"/>
      <c r="M153" s="392"/>
      <c r="N153" s="399"/>
    </row>
    <row r="154" spans="2:14" ht="18" customHeight="1">
      <c r="B154" s="413"/>
      <c r="C154" s="400">
        <v>1</v>
      </c>
      <c r="D154" s="1156" t="s">
        <v>1215</v>
      </c>
      <c r="E154" s="1154"/>
      <c r="F154" s="1154"/>
      <c r="G154" s="1154"/>
      <c r="H154" s="1154"/>
      <c r="I154" s="1155"/>
      <c r="J154" s="380"/>
      <c r="K154" s="380"/>
      <c r="L154" s="380"/>
      <c r="M154" s="380"/>
      <c r="N154" s="382"/>
    </row>
    <row r="155" spans="2:14" ht="18" customHeight="1">
      <c r="B155" s="413"/>
      <c r="C155" s="424" t="s">
        <v>1</v>
      </c>
      <c r="D155" s="424" t="s">
        <v>1208</v>
      </c>
      <c r="E155" s="410" t="str">
        <f>VLOOKUP(D155,'[45]MO SICRO'!A:G,2,0)</f>
        <v>Laboratorista - mensalista</v>
      </c>
      <c r="F155" s="409" t="str">
        <f>VLOOKUP(D155,'[45]MO SICRO'!A:G,3,0)</f>
        <v>mês</v>
      </c>
      <c r="G155" s="434">
        <v>1</v>
      </c>
      <c r="H155" s="412">
        <f>VLOOKUP(D155,'[45]MO SICRO'!A:G,6,0)</f>
        <v>7854.3998000000001</v>
      </c>
      <c r="I155" s="426">
        <f t="shared" ref="I155:I156" si="8">TRUNC(H155*G155,2)</f>
        <v>7854.39</v>
      </c>
      <c r="J155" s="380"/>
      <c r="K155" s="380"/>
      <c r="L155" s="380"/>
      <c r="M155" s="380"/>
      <c r="N155" s="382"/>
    </row>
    <row r="156" spans="2:14" ht="18" customHeight="1">
      <c r="B156" s="413"/>
      <c r="C156" s="424" t="s">
        <v>1127</v>
      </c>
      <c r="D156" s="424" t="s">
        <v>1209</v>
      </c>
      <c r="E156" s="410" t="str">
        <f>VLOOKUP(D156,'[45]MO SICRO'!A:G,2,0)</f>
        <v>Auxiliar de laboratório - mensalista</v>
      </c>
      <c r="F156" s="409" t="str">
        <f>VLOOKUP(D156,'[45]MO SICRO'!A:G,3,0)</f>
        <v>mês</v>
      </c>
      <c r="G156" s="434">
        <v>2</v>
      </c>
      <c r="H156" s="412">
        <f>VLOOKUP(D156,'[45]MO SICRO'!A:G,6,0)</f>
        <v>5946.8743000000004</v>
      </c>
      <c r="I156" s="426">
        <f t="shared" si="8"/>
        <v>11893.74</v>
      </c>
      <c r="J156" s="380"/>
      <c r="K156" s="380"/>
      <c r="L156" s="380"/>
      <c r="M156" s="380"/>
      <c r="N156" s="382"/>
    </row>
    <row r="157" spans="2:14" ht="18" customHeight="1">
      <c r="B157" s="413"/>
      <c r="C157" s="1153" t="s">
        <v>1210</v>
      </c>
      <c r="D157" s="1154"/>
      <c r="E157" s="1154"/>
      <c r="F157" s="1154"/>
      <c r="G157" s="1154"/>
      <c r="H157" s="1155"/>
      <c r="I157" s="414">
        <f>SUM(I155:I156)</f>
        <v>19748.13</v>
      </c>
      <c r="J157" s="380"/>
      <c r="K157" s="380"/>
      <c r="L157" s="380"/>
      <c r="M157" s="380"/>
      <c r="N157" s="382"/>
    </row>
    <row r="158" spans="2:14" ht="18" customHeight="1">
      <c r="B158" s="413"/>
      <c r="C158" s="397"/>
      <c r="D158" s="367"/>
      <c r="E158" s="367"/>
      <c r="F158" s="367"/>
      <c r="G158" s="367"/>
      <c r="H158" s="367"/>
      <c r="I158" s="435"/>
      <c r="J158" s="380"/>
      <c r="K158" s="380"/>
      <c r="L158" s="380"/>
      <c r="M158" s="380"/>
      <c r="N158" s="382"/>
    </row>
    <row r="159" spans="2:14" ht="27" customHeight="1">
      <c r="B159" s="379"/>
      <c r="C159" s="1160" t="s">
        <v>1211</v>
      </c>
      <c r="D159" s="1161"/>
      <c r="E159" s="1161"/>
      <c r="F159" s="1161"/>
      <c r="G159" s="1161"/>
      <c r="H159" s="1161"/>
      <c r="I159" s="380"/>
      <c r="J159" s="380"/>
      <c r="K159" s="380"/>
      <c r="L159" s="380"/>
      <c r="M159" s="380"/>
      <c r="N159" s="382"/>
    </row>
    <row r="160" spans="2:14" ht="34.5" customHeight="1">
      <c r="B160" s="413"/>
      <c r="C160" s="394" t="s">
        <v>18</v>
      </c>
      <c r="D160" s="394" t="s">
        <v>10</v>
      </c>
      <c r="E160" s="394" t="s">
        <v>1113</v>
      </c>
      <c r="F160" s="394" t="s">
        <v>1114</v>
      </c>
      <c r="G160" s="395" t="s">
        <v>1115</v>
      </c>
      <c r="H160" s="396" t="s">
        <v>1150</v>
      </c>
      <c r="I160" s="396" t="s">
        <v>1151</v>
      </c>
      <c r="J160" s="396" t="s">
        <v>1152</v>
      </c>
      <c r="K160" s="396" t="s">
        <v>1153</v>
      </c>
      <c r="L160" s="396" t="s">
        <v>1117</v>
      </c>
      <c r="M160" s="380"/>
      <c r="N160" s="382"/>
    </row>
    <row r="161" spans="2:14" ht="18" customHeight="1">
      <c r="B161" s="413"/>
      <c r="C161" s="400">
        <v>1</v>
      </c>
      <c r="D161" s="401" t="s">
        <v>1154</v>
      </c>
      <c r="E161" s="416"/>
      <c r="F161" s="416"/>
      <c r="G161" s="416"/>
      <c r="H161" s="416"/>
      <c r="I161" s="416"/>
      <c r="J161" s="416"/>
      <c r="K161" s="416"/>
      <c r="L161" s="417"/>
      <c r="M161" s="380"/>
      <c r="N161" s="382"/>
    </row>
    <row r="162" spans="2:14" ht="25.5" customHeight="1">
      <c r="B162" s="413"/>
      <c r="C162" s="424" t="s">
        <v>1</v>
      </c>
      <c r="D162" s="424" t="s">
        <v>1212</v>
      </c>
      <c r="E162" s="432" t="str">
        <f>VLOOKUP(D162,'[45]EQU SICRO'!D:G,2,0)</f>
        <v>Veículo tipo van furgão com capacidade de 1,38 t - 100 kW</v>
      </c>
      <c r="F162" s="424" t="s">
        <v>1156</v>
      </c>
      <c r="G162" s="434">
        <f>G155</f>
        <v>1</v>
      </c>
      <c r="H162" s="425">
        <v>44</v>
      </c>
      <c r="I162" s="425">
        <v>176</v>
      </c>
      <c r="J162" s="422">
        <f>VLOOKUP(D162,'[45]EQU SICRO'!D:G,3,0)</f>
        <v>88.963999999999999</v>
      </c>
      <c r="K162" s="422">
        <f>VLOOKUP(D162,'[45]EQU SICRO'!D:G,4,0)</f>
        <v>50.682200000000002</v>
      </c>
      <c r="L162" s="426">
        <f>TRUNC(G162*((H162*J162)+(I162*K162)),2)</f>
        <v>12834.48</v>
      </c>
      <c r="M162" s="380"/>
      <c r="N162" s="382"/>
    </row>
    <row r="163" spans="2:14" ht="18" customHeight="1">
      <c r="B163" s="413"/>
      <c r="C163" s="1153" t="s">
        <v>1174</v>
      </c>
      <c r="D163" s="1154"/>
      <c r="E163" s="1154"/>
      <c r="F163" s="1154"/>
      <c r="G163" s="1154"/>
      <c r="H163" s="1154"/>
      <c r="I163" s="1154"/>
      <c r="J163" s="1154"/>
      <c r="K163" s="1155"/>
      <c r="L163" s="414">
        <f>SUM(L162)</f>
        <v>12834.48</v>
      </c>
      <c r="M163" s="380"/>
      <c r="N163" s="382"/>
    </row>
    <row r="164" spans="2:14" ht="19.5" customHeight="1">
      <c r="B164" s="379"/>
      <c r="C164" s="1162" t="s">
        <v>1216</v>
      </c>
      <c r="D164" s="1154"/>
      <c r="E164" s="1154"/>
      <c r="F164" s="1154"/>
      <c r="G164" s="1154"/>
      <c r="H164" s="1154"/>
      <c r="I164" s="1154"/>
      <c r="J164" s="1154"/>
      <c r="K164" s="1155"/>
      <c r="L164" s="415">
        <f>SUM(L163,I157)</f>
        <v>32582.61</v>
      </c>
      <c r="M164" s="380"/>
      <c r="N164" s="382"/>
    </row>
    <row r="165" spans="2:14" ht="11.25" customHeight="1">
      <c r="B165" s="379"/>
      <c r="C165" s="380"/>
      <c r="D165" s="380"/>
      <c r="E165" s="380"/>
      <c r="F165" s="381"/>
      <c r="G165" s="380"/>
      <c r="H165" s="380"/>
      <c r="I165" s="380"/>
      <c r="J165" s="380"/>
      <c r="K165" s="380"/>
      <c r="L165" s="380"/>
      <c r="M165" s="380"/>
      <c r="N165" s="382"/>
    </row>
    <row r="166" spans="2:14" ht="19.5" customHeight="1">
      <c r="B166" s="379"/>
      <c r="C166" s="1160" t="s">
        <v>1217</v>
      </c>
      <c r="D166" s="1161"/>
      <c r="E166" s="1161"/>
      <c r="F166" s="1161"/>
      <c r="G166" s="1161"/>
      <c r="H166" s="1161"/>
      <c r="I166" s="380"/>
      <c r="J166" s="380"/>
      <c r="K166" s="380"/>
      <c r="L166" s="380"/>
      <c r="M166" s="380"/>
      <c r="N166" s="382"/>
    </row>
    <row r="167" spans="2:14" ht="34.5" customHeight="1">
      <c r="B167" s="427"/>
      <c r="C167" s="394" t="s">
        <v>18</v>
      </c>
      <c r="D167" s="394" t="s">
        <v>10</v>
      </c>
      <c r="E167" s="394" t="s">
        <v>1113</v>
      </c>
      <c r="F167" s="394" t="s">
        <v>1114</v>
      </c>
      <c r="G167" s="395" t="s">
        <v>1115</v>
      </c>
      <c r="H167" s="396" t="s">
        <v>1116</v>
      </c>
      <c r="I167" s="396" t="s">
        <v>1117</v>
      </c>
      <c r="J167" s="392"/>
      <c r="K167" s="392"/>
      <c r="L167" s="392"/>
      <c r="M167" s="392"/>
      <c r="N167" s="399"/>
    </row>
    <row r="168" spans="2:14" ht="18" customHeight="1">
      <c r="B168" s="413"/>
      <c r="C168" s="400">
        <v>1</v>
      </c>
      <c r="D168" s="1156" t="s">
        <v>1218</v>
      </c>
      <c r="E168" s="1154"/>
      <c r="F168" s="1154"/>
      <c r="G168" s="1154"/>
      <c r="H168" s="1154"/>
      <c r="I168" s="1155"/>
      <c r="J168" s="380"/>
      <c r="K168" s="380"/>
      <c r="L168" s="380"/>
      <c r="M168" s="380"/>
      <c r="N168" s="382"/>
    </row>
    <row r="169" spans="2:14" ht="18" customHeight="1">
      <c r="B169" s="413"/>
      <c r="C169" s="424" t="s">
        <v>1</v>
      </c>
      <c r="D169" s="424" t="s">
        <v>1208</v>
      </c>
      <c r="E169" s="410" t="str">
        <f>VLOOKUP(D169,'[45]MO SICRO'!A:G,2,0)</f>
        <v>Laboratorista - mensalista</v>
      </c>
      <c r="F169" s="409" t="str">
        <f>VLOOKUP(D169,'[45]MO SICRO'!A:G,3,0)</f>
        <v>mês</v>
      </c>
      <c r="G169" s="434">
        <v>1</v>
      </c>
      <c r="H169" s="412">
        <f>VLOOKUP(D169,'[45]MO SICRO'!A:G,6,0)</f>
        <v>7854.3998000000001</v>
      </c>
      <c r="I169" s="426">
        <f t="shared" ref="I169:I170" si="9">TRUNC(H169*G169,2)</f>
        <v>7854.39</v>
      </c>
      <c r="J169" s="380"/>
      <c r="K169" s="380"/>
      <c r="L169" s="380"/>
      <c r="M169" s="380"/>
      <c r="N169" s="382"/>
    </row>
    <row r="170" spans="2:14" ht="18" customHeight="1">
      <c r="B170" s="413"/>
      <c r="C170" s="424" t="s">
        <v>1127</v>
      </c>
      <c r="D170" s="424" t="s">
        <v>1209</v>
      </c>
      <c r="E170" s="410" t="str">
        <f>VLOOKUP(D170,'[45]MO SICRO'!A:G,2,0)</f>
        <v>Auxiliar de laboratório - mensalista</v>
      </c>
      <c r="F170" s="409" t="str">
        <f>VLOOKUP(D170,'[45]MO SICRO'!A:G,3,0)</f>
        <v>mês</v>
      </c>
      <c r="G170" s="434">
        <v>2</v>
      </c>
      <c r="H170" s="412">
        <f>VLOOKUP(D170,'[45]MO SICRO'!A:G,6,0)</f>
        <v>5946.8743000000004</v>
      </c>
      <c r="I170" s="426">
        <f t="shared" si="9"/>
        <v>11893.74</v>
      </c>
      <c r="J170" s="380"/>
      <c r="K170" s="380"/>
      <c r="L170" s="380"/>
      <c r="M170" s="380"/>
      <c r="N170" s="382"/>
    </row>
    <row r="171" spans="2:14" ht="18" customHeight="1">
      <c r="B171" s="413"/>
      <c r="C171" s="1153" t="s">
        <v>1210</v>
      </c>
      <c r="D171" s="1154"/>
      <c r="E171" s="1154"/>
      <c r="F171" s="1154"/>
      <c r="G171" s="1154"/>
      <c r="H171" s="1155"/>
      <c r="I171" s="414">
        <f>SUM(I169:I170)</f>
        <v>19748.13</v>
      </c>
      <c r="J171" s="380"/>
      <c r="K171" s="380"/>
      <c r="L171" s="380"/>
      <c r="M171" s="380"/>
      <c r="N171" s="382"/>
    </row>
    <row r="172" spans="2:14" ht="9.75" customHeight="1">
      <c r="B172" s="379"/>
      <c r="C172" s="380"/>
      <c r="D172" s="380"/>
      <c r="E172" s="380"/>
      <c r="F172" s="381"/>
      <c r="G172" s="380"/>
      <c r="H172" s="380"/>
      <c r="I172" s="380"/>
      <c r="J172" s="380"/>
      <c r="K172" s="380"/>
      <c r="L172" s="380"/>
      <c r="M172" s="380"/>
      <c r="N172" s="382"/>
    </row>
    <row r="173" spans="2:14">
      <c r="B173" s="379"/>
      <c r="C173" s="380"/>
      <c r="D173" s="380"/>
      <c r="E173" s="380"/>
      <c r="F173" s="381"/>
      <c r="G173" s="380"/>
      <c r="H173" s="380"/>
      <c r="I173" s="380"/>
      <c r="J173" s="380"/>
      <c r="K173" s="380"/>
      <c r="L173" s="380"/>
      <c r="M173" s="380"/>
      <c r="N173" s="382"/>
    </row>
    <row r="174" spans="2:14" ht="19.5" customHeight="1">
      <c r="B174" s="379"/>
      <c r="C174" s="1160" t="s">
        <v>1211</v>
      </c>
      <c r="D174" s="1161"/>
      <c r="E174" s="1161"/>
      <c r="F174" s="1161"/>
      <c r="G174" s="1161"/>
      <c r="H174" s="1161"/>
      <c r="I174" s="380"/>
      <c r="J174" s="380"/>
      <c r="K174" s="380"/>
      <c r="L174" s="380"/>
      <c r="M174" s="380"/>
      <c r="N174" s="382"/>
    </row>
    <row r="175" spans="2:14" ht="34.5" customHeight="1">
      <c r="B175" s="413"/>
      <c r="C175" s="394" t="s">
        <v>18</v>
      </c>
      <c r="D175" s="394" t="s">
        <v>10</v>
      </c>
      <c r="E175" s="394" t="s">
        <v>1113</v>
      </c>
      <c r="F175" s="394" t="s">
        <v>1114</v>
      </c>
      <c r="G175" s="395" t="s">
        <v>1115</v>
      </c>
      <c r="H175" s="396" t="s">
        <v>1150</v>
      </c>
      <c r="I175" s="396" t="s">
        <v>1151</v>
      </c>
      <c r="J175" s="396" t="s">
        <v>1152</v>
      </c>
      <c r="K175" s="396" t="s">
        <v>1153</v>
      </c>
      <c r="L175" s="396" t="s">
        <v>1117</v>
      </c>
      <c r="M175" s="380"/>
      <c r="N175" s="382"/>
    </row>
    <row r="176" spans="2:14" ht="18" customHeight="1">
      <c r="B176" s="413"/>
      <c r="C176" s="400">
        <v>1</v>
      </c>
      <c r="D176" s="401" t="s">
        <v>1154</v>
      </c>
      <c r="E176" s="416"/>
      <c r="F176" s="416"/>
      <c r="G176" s="416"/>
      <c r="H176" s="416"/>
      <c r="I176" s="416"/>
      <c r="J176" s="416"/>
      <c r="K176" s="416"/>
      <c r="L176" s="417"/>
      <c r="M176" s="380"/>
      <c r="N176" s="382"/>
    </row>
    <row r="177" spans="2:14" ht="28.5">
      <c r="B177" s="413"/>
      <c r="C177" s="424" t="s">
        <v>1</v>
      </c>
      <c r="D177" s="424" t="s">
        <v>1212</v>
      </c>
      <c r="E177" s="432" t="str">
        <f>VLOOKUP(D177,'[45]EQU SICRO'!D:G,2,0)</f>
        <v>Veículo tipo van furgão com capacidade de 1,38 t - 100 kW</v>
      </c>
      <c r="F177" s="424" t="s">
        <v>1156</v>
      </c>
      <c r="G177" s="434">
        <f>G169</f>
        <v>1</v>
      </c>
      <c r="H177" s="425">
        <v>44</v>
      </c>
      <c r="I177" s="425">
        <v>176</v>
      </c>
      <c r="J177" s="422">
        <f>VLOOKUP(D177,'[45]EQU SICRO'!D:G,3,0)</f>
        <v>88.963999999999999</v>
      </c>
      <c r="K177" s="422">
        <f>VLOOKUP(D177,'[45]EQU SICRO'!D:G,4,0)</f>
        <v>50.682200000000002</v>
      </c>
      <c r="L177" s="426">
        <f>TRUNC(G177*((H177*J177)+(I177*K177)),2)</f>
        <v>12834.48</v>
      </c>
      <c r="M177" s="380"/>
      <c r="N177" s="382"/>
    </row>
    <row r="178" spans="2:14" ht="18" customHeight="1">
      <c r="B178" s="413"/>
      <c r="C178" s="1153" t="s">
        <v>1174</v>
      </c>
      <c r="D178" s="1154"/>
      <c r="E178" s="1154"/>
      <c r="F178" s="1154"/>
      <c r="G178" s="1154"/>
      <c r="H178" s="1154"/>
      <c r="I178" s="1154"/>
      <c r="J178" s="1154"/>
      <c r="K178" s="1155"/>
      <c r="L178" s="414">
        <f>SUM(L177)</f>
        <v>12834.48</v>
      </c>
      <c r="M178" s="380"/>
      <c r="N178" s="382"/>
    </row>
    <row r="179" spans="2:14" ht="19.5" customHeight="1">
      <c r="B179" s="413"/>
      <c r="C179" s="1162" t="s">
        <v>1219</v>
      </c>
      <c r="D179" s="1154"/>
      <c r="E179" s="1154"/>
      <c r="F179" s="1154"/>
      <c r="G179" s="1154"/>
      <c r="H179" s="1154"/>
      <c r="I179" s="1154"/>
      <c r="J179" s="1154"/>
      <c r="K179" s="1155"/>
      <c r="L179" s="415">
        <f>SUM(L178,I171)</f>
        <v>32582.61</v>
      </c>
      <c r="M179" s="380"/>
      <c r="N179" s="382"/>
    </row>
    <row r="180" spans="2:14" ht="15.75" thickBot="1">
      <c r="B180" s="428"/>
      <c r="C180" s="429"/>
      <c r="D180" s="429"/>
      <c r="E180" s="429"/>
      <c r="F180" s="430"/>
      <c r="G180" s="429"/>
      <c r="H180" s="429"/>
      <c r="I180" s="429"/>
      <c r="J180" s="429"/>
      <c r="K180" s="429"/>
      <c r="L180" s="429"/>
      <c r="M180" s="429"/>
      <c r="N180" s="431"/>
    </row>
    <row r="181" spans="2:14">
      <c r="B181" s="379"/>
      <c r="C181" s="1160" t="s">
        <v>1220</v>
      </c>
      <c r="D181" s="1161"/>
      <c r="E181" s="1161"/>
      <c r="F181" s="1161"/>
      <c r="G181" s="1161"/>
      <c r="H181" s="1161"/>
      <c r="I181" s="380"/>
      <c r="J181" s="380"/>
      <c r="K181" s="380"/>
      <c r="L181" s="380"/>
      <c r="M181" s="380"/>
      <c r="N181" s="382"/>
    </row>
    <row r="182" spans="2:14" ht="30">
      <c r="B182" s="379"/>
      <c r="C182" s="394" t="s">
        <v>18</v>
      </c>
      <c r="D182" s="394" t="s">
        <v>10</v>
      </c>
      <c r="E182" s="394" t="s">
        <v>1113</v>
      </c>
      <c r="F182" s="394" t="s">
        <v>1114</v>
      </c>
      <c r="G182" s="395" t="s">
        <v>1115</v>
      </c>
      <c r="H182" s="396" t="s">
        <v>1116</v>
      </c>
      <c r="I182" s="396" t="s">
        <v>1117</v>
      </c>
      <c r="J182" s="380"/>
      <c r="K182" s="380"/>
      <c r="L182" s="380"/>
      <c r="M182" s="380"/>
      <c r="N182" s="382"/>
    </row>
    <row r="183" spans="2:14">
      <c r="B183" s="379"/>
      <c r="C183" s="400">
        <v>1</v>
      </c>
      <c r="D183" s="1156" t="s">
        <v>1221</v>
      </c>
      <c r="E183" s="1154"/>
      <c r="F183" s="1154"/>
      <c r="G183" s="1154"/>
      <c r="H183" s="1154"/>
      <c r="I183" s="1155"/>
      <c r="J183" s="380"/>
      <c r="K183" s="380"/>
      <c r="L183" s="380"/>
      <c r="M183" s="380"/>
      <c r="N183" s="382"/>
    </row>
    <row r="184" spans="2:14">
      <c r="B184" s="379"/>
      <c r="C184" s="424" t="s">
        <v>1</v>
      </c>
      <c r="D184" s="424" t="s">
        <v>1222</v>
      </c>
      <c r="E184" s="410" t="str">
        <f>VLOOKUP(D184,'[45]MO SICRO'!A:G,2,0)</f>
        <v>Técnico florestal - mensalista</v>
      </c>
      <c r="F184" s="409" t="str">
        <f>VLOOKUP(D184,'[45]MO SICRO'!A:G,3,0)</f>
        <v>mês</v>
      </c>
      <c r="G184" s="434">
        <v>1</v>
      </c>
      <c r="H184" s="412">
        <f>VLOOKUP(D184,'[45]MO SICRO'!A:G,6,0)</f>
        <v>8029.9043000000001</v>
      </c>
      <c r="I184" s="426">
        <f t="shared" ref="I184" si="10">TRUNC(H184*G184,2)</f>
        <v>8029.9</v>
      </c>
      <c r="J184" s="380"/>
      <c r="K184" s="380"/>
      <c r="L184" s="380"/>
      <c r="M184" s="380"/>
      <c r="N184" s="382"/>
    </row>
    <row r="185" spans="2:14">
      <c r="B185" s="379"/>
      <c r="C185" s="1153" t="s">
        <v>1210</v>
      </c>
      <c r="D185" s="1154"/>
      <c r="E185" s="1154"/>
      <c r="F185" s="1154"/>
      <c r="G185" s="1154"/>
      <c r="H185" s="1155"/>
      <c r="I185" s="414">
        <f>SUM(I184:I184)</f>
        <v>8029.9</v>
      </c>
      <c r="J185" s="380"/>
      <c r="K185" s="380"/>
      <c r="L185" s="380"/>
      <c r="M185" s="380"/>
      <c r="N185" s="382"/>
    </row>
    <row r="186" spans="2:14">
      <c r="B186" s="379"/>
      <c r="C186" s="380"/>
      <c r="D186" s="380"/>
      <c r="E186" s="380"/>
      <c r="F186" s="381"/>
      <c r="G186" s="380"/>
      <c r="H186" s="380"/>
      <c r="I186" s="380"/>
      <c r="J186" s="380"/>
      <c r="K186" s="380"/>
      <c r="L186" s="380"/>
      <c r="M186" s="380"/>
      <c r="N186" s="382"/>
    </row>
    <row r="187" spans="2:14" ht="21.75" customHeight="1">
      <c r="B187" s="384"/>
      <c r="C187" s="1149" t="s">
        <v>1223</v>
      </c>
      <c r="D187" s="1150"/>
      <c r="E187" s="1150"/>
      <c r="F187" s="386"/>
      <c r="G187" s="386"/>
      <c r="H187" s="386"/>
      <c r="I187" s="386"/>
      <c r="J187" s="386"/>
      <c r="K187" s="386"/>
      <c r="L187" s="386"/>
      <c r="M187" s="386"/>
      <c r="N187" s="387"/>
    </row>
    <row r="188" spans="2:14" ht="19.5" customHeight="1">
      <c r="B188" s="379"/>
      <c r="C188" s="1163" t="s">
        <v>1224</v>
      </c>
      <c r="D188" s="1152"/>
      <c r="E188" s="1152"/>
      <c r="F188" s="1152"/>
      <c r="G188" s="1152"/>
      <c r="H188" s="1152"/>
      <c r="I188" s="1152"/>
      <c r="J188" s="1152"/>
      <c r="K188" s="1152"/>
      <c r="L188" s="1152"/>
      <c r="M188" s="1152"/>
      <c r="N188" s="382"/>
    </row>
    <row r="189" spans="2:14" ht="19.5" customHeight="1">
      <c r="B189" s="379"/>
      <c r="C189" s="1152"/>
      <c r="D189" s="1152"/>
      <c r="E189" s="1152"/>
      <c r="F189" s="1152"/>
      <c r="G189" s="1152"/>
      <c r="H189" s="1152"/>
      <c r="I189" s="1152"/>
      <c r="J189" s="1152"/>
      <c r="K189" s="1152"/>
      <c r="L189" s="1152"/>
      <c r="M189" s="1152"/>
      <c r="N189" s="382"/>
    </row>
    <row r="190" spans="2:14" ht="44.25" customHeight="1">
      <c r="B190" s="379"/>
      <c r="C190" s="1152"/>
      <c r="D190" s="1152"/>
      <c r="E190" s="1152"/>
      <c r="F190" s="1152"/>
      <c r="G190" s="1152"/>
      <c r="H190" s="1152"/>
      <c r="I190" s="1152"/>
      <c r="J190" s="1152"/>
      <c r="K190" s="1152"/>
      <c r="L190" s="1152"/>
      <c r="M190" s="1152"/>
      <c r="N190" s="382"/>
    </row>
    <row r="191" spans="2:14">
      <c r="B191" s="379"/>
      <c r="C191" s="380"/>
      <c r="D191" s="380"/>
      <c r="E191" s="380"/>
      <c r="F191" s="381"/>
      <c r="G191" s="380"/>
      <c r="H191" s="380"/>
      <c r="I191" s="380"/>
      <c r="J191" s="380"/>
      <c r="K191" s="380"/>
      <c r="L191" s="380"/>
      <c r="M191" s="380"/>
      <c r="N191" s="382"/>
    </row>
    <row r="192" spans="2:14" ht="19.5" customHeight="1">
      <c r="B192" s="379"/>
      <c r="C192" s="1160" t="s">
        <v>1225</v>
      </c>
      <c r="D192" s="1161"/>
      <c r="E192" s="1161"/>
      <c r="F192" s="1161"/>
      <c r="G192" s="1161"/>
      <c r="H192" s="1161"/>
      <c r="I192" s="1161"/>
      <c r="J192" s="380"/>
      <c r="K192" s="380"/>
      <c r="L192" s="380"/>
      <c r="M192" s="380"/>
      <c r="N192" s="382"/>
    </row>
    <row r="193" spans="2:14" ht="34.5" customHeight="1">
      <c r="B193" s="427"/>
      <c r="C193" s="394" t="s">
        <v>18</v>
      </c>
      <c r="D193" s="394" t="s">
        <v>10</v>
      </c>
      <c r="E193" s="394" t="s">
        <v>1113</v>
      </c>
      <c r="F193" s="394" t="s">
        <v>1114</v>
      </c>
      <c r="G193" s="395" t="s">
        <v>1115</v>
      </c>
      <c r="H193" s="396" t="s">
        <v>1116</v>
      </c>
      <c r="I193" s="396" t="s">
        <v>1117</v>
      </c>
      <c r="J193" s="392"/>
      <c r="K193" s="392"/>
      <c r="L193" s="392"/>
      <c r="M193" s="392"/>
      <c r="N193" s="399"/>
    </row>
    <row r="194" spans="2:14" ht="18" customHeight="1">
      <c r="B194" s="413"/>
      <c r="C194" s="400">
        <v>1</v>
      </c>
      <c r="D194" s="1156" t="s">
        <v>1226</v>
      </c>
      <c r="E194" s="1154"/>
      <c r="F194" s="1154"/>
      <c r="G194" s="1154"/>
      <c r="H194" s="1154"/>
      <c r="I194" s="1155"/>
      <c r="J194" s="397" t="s">
        <v>1227</v>
      </c>
      <c r="K194" s="436">
        <f>H17</f>
        <v>571.84</v>
      </c>
      <c r="L194" s="437">
        <f>K194/K195</f>
        <v>0.37243229865443983</v>
      </c>
      <c r="M194" s="380"/>
      <c r="N194" s="382"/>
    </row>
    <row r="195" spans="2:14" ht="18" customHeight="1">
      <c r="B195" s="379"/>
      <c r="C195" s="409" t="s">
        <v>1</v>
      </c>
      <c r="D195" s="409" t="s">
        <v>1228</v>
      </c>
      <c r="E195" s="410" t="str">
        <f>VLOOKUP(D195,'[45]MO SICRO'!A:G,2,0)</f>
        <v>Eletricista - mensalista</v>
      </c>
      <c r="F195" s="409" t="str">
        <f>VLOOKUP(D195,'[45]MO SICRO'!A:G,3,0)</f>
        <v>mês</v>
      </c>
      <c r="G195" s="421">
        <f>0.2*$L$194</f>
        <v>7.4486459730887966E-2</v>
      </c>
      <c r="H195" s="412">
        <f>VLOOKUP(D195,'[45]MO SICRO'!A:G,6,0)</f>
        <v>6146.8212999999996</v>
      </c>
      <c r="I195" s="412">
        <f t="shared" ref="I195:I197" si="11">TRUNC(H195*G195,2)</f>
        <v>457.85</v>
      </c>
      <c r="J195" s="388"/>
      <c r="K195" s="438">
        <v>1535.42</v>
      </c>
      <c r="L195" s="388"/>
      <c r="M195" s="380"/>
      <c r="N195" s="382"/>
    </row>
    <row r="196" spans="2:14" ht="18" customHeight="1">
      <c r="B196" s="379"/>
      <c r="C196" s="409" t="s">
        <v>1127</v>
      </c>
      <c r="D196" s="409" t="s">
        <v>1229</v>
      </c>
      <c r="E196" s="410" t="str">
        <f>VLOOKUP(D196,'[45]MO SICRO'!A:G,2,0)</f>
        <v>Pedreiro - mensalista</v>
      </c>
      <c r="F196" s="409" t="str">
        <f>VLOOKUP(D196,'[45]MO SICRO'!A:G,3,0)</f>
        <v>mês</v>
      </c>
      <c r="G196" s="421">
        <f>0.2*$L$194</f>
        <v>7.4486459730887966E-2</v>
      </c>
      <c r="H196" s="412">
        <f>VLOOKUP(D196,'[45]MO SICRO'!A:G,6,0)</f>
        <v>5316.0622000000003</v>
      </c>
      <c r="I196" s="412">
        <f t="shared" si="11"/>
        <v>395.97</v>
      </c>
      <c r="J196" s="380"/>
      <c r="K196" s="380"/>
      <c r="L196" s="380"/>
      <c r="M196" s="380"/>
      <c r="N196" s="382"/>
    </row>
    <row r="197" spans="2:14" ht="18" customHeight="1">
      <c r="B197" s="379"/>
      <c r="C197" s="409" t="s">
        <v>1196</v>
      </c>
      <c r="D197" s="409" t="s">
        <v>1230</v>
      </c>
      <c r="E197" s="410" t="str">
        <f>VLOOKUP(D197,'[45]MO SICRO'!A:G,2,0)</f>
        <v>Servente - mensalista</v>
      </c>
      <c r="F197" s="409" t="str">
        <f>VLOOKUP(D197,'[45]MO SICRO'!A:G,3,0)</f>
        <v>mês</v>
      </c>
      <c r="G197" s="421">
        <f>0.2*$L$194</f>
        <v>7.4486459730887966E-2</v>
      </c>
      <c r="H197" s="412">
        <f>VLOOKUP(D197,'[45]MO SICRO'!A:G,6,0)</f>
        <v>4313.2129000000004</v>
      </c>
      <c r="I197" s="412">
        <f t="shared" si="11"/>
        <v>321.27</v>
      </c>
      <c r="J197" s="380"/>
      <c r="K197" s="380"/>
      <c r="L197" s="380"/>
      <c r="M197" s="380"/>
      <c r="N197" s="382"/>
    </row>
    <row r="198" spans="2:14" ht="19.5" customHeight="1">
      <c r="B198" s="413"/>
      <c r="C198" s="1153" t="s">
        <v>1231</v>
      </c>
      <c r="D198" s="1154"/>
      <c r="E198" s="1154"/>
      <c r="F198" s="1154"/>
      <c r="G198" s="1154"/>
      <c r="H198" s="1155"/>
      <c r="I198" s="414">
        <f>SUM(I195:I197)</f>
        <v>1175.0900000000001</v>
      </c>
      <c r="J198" s="380"/>
      <c r="K198" s="380"/>
      <c r="L198" s="380"/>
      <c r="M198" s="380"/>
      <c r="N198" s="382"/>
    </row>
    <row r="199" spans="2:14" ht="9.75" customHeight="1">
      <c r="B199" s="379"/>
      <c r="C199" s="380"/>
      <c r="D199" s="380"/>
      <c r="E199" s="380"/>
      <c r="F199" s="381"/>
      <c r="G199" s="380"/>
      <c r="H199" s="380"/>
      <c r="I199" s="380"/>
      <c r="J199" s="380"/>
      <c r="K199" s="380"/>
      <c r="L199" s="380"/>
      <c r="M199" s="380"/>
      <c r="N199" s="382"/>
    </row>
    <row r="200" spans="2:14" ht="19.5" customHeight="1">
      <c r="B200" s="379"/>
      <c r="C200" s="1160" t="s">
        <v>1232</v>
      </c>
      <c r="D200" s="1161"/>
      <c r="E200" s="1161"/>
      <c r="F200" s="1161"/>
      <c r="G200" s="1161"/>
      <c r="H200" s="1161"/>
      <c r="I200" s="1161"/>
      <c r="J200" s="380"/>
      <c r="K200" s="380"/>
      <c r="L200" s="380"/>
      <c r="M200" s="380"/>
      <c r="N200" s="382"/>
    </row>
    <row r="201" spans="2:14" ht="34.5" customHeight="1">
      <c r="B201" s="427"/>
      <c r="C201" s="394" t="s">
        <v>18</v>
      </c>
      <c r="D201" s="394" t="s">
        <v>10</v>
      </c>
      <c r="E201" s="394" t="s">
        <v>1113</v>
      </c>
      <c r="F201" s="394" t="s">
        <v>1114</v>
      </c>
      <c r="G201" s="395" t="s">
        <v>1115</v>
      </c>
      <c r="H201" s="396" t="s">
        <v>1116</v>
      </c>
      <c r="I201" s="396" t="s">
        <v>1117</v>
      </c>
      <c r="J201" s="392"/>
      <c r="K201" s="392"/>
      <c r="L201" s="392"/>
      <c r="M201" s="392"/>
      <c r="N201" s="399"/>
    </row>
    <row r="202" spans="2:14" ht="19.5" customHeight="1">
      <c r="B202" s="413"/>
      <c r="C202" s="400">
        <v>1</v>
      </c>
      <c r="D202" s="1156" t="s">
        <v>1233</v>
      </c>
      <c r="E202" s="1154"/>
      <c r="F202" s="1154"/>
      <c r="G202" s="1154"/>
      <c r="H202" s="1154"/>
      <c r="I202" s="1155"/>
      <c r="J202" s="380"/>
      <c r="K202" s="380"/>
      <c r="L202" s="380"/>
      <c r="M202" s="380"/>
      <c r="N202" s="382"/>
    </row>
    <row r="203" spans="2:14" ht="27" customHeight="1">
      <c r="B203" s="379"/>
      <c r="C203" s="409" t="s">
        <v>1</v>
      </c>
      <c r="D203" s="409" t="s">
        <v>1234</v>
      </c>
      <c r="E203" s="432" t="str">
        <f>VLOOKUP(D203,'[45]EQU SICRO'!D:G,2,0)</f>
        <v>Caminhão guindauto com capacidade de elevação de 6,2 t e carroceria de 7 t - 136 kW</v>
      </c>
      <c r="F203" s="409" t="s">
        <v>711</v>
      </c>
      <c r="G203" s="421">
        <f>11*$L$194</f>
        <v>4.0967552851988378</v>
      </c>
      <c r="H203" s="422">
        <f>VLOOKUP(D203,'[45]EQU SICRO'!D:G,3,0)</f>
        <v>316.33139999999997</v>
      </c>
      <c r="I203" s="412">
        <f t="shared" ref="I203:I205" si="12">TRUNC(H203*G203,2)</f>
        <v>1295.93</v>
      </c>
      <c r="J203" s="380"/>
      <c r="K203" s="380"/>
      <c r="L203" s="380"/>
      <c r="M203" s="380"/>
      <c r="N203" s="382"/>
    </row>
    <row r="204" spans="2:14" ht="27" customHeight="1">
      <c r="B204" s="379"/>
      <c r="C204" s="409" t="s">
        <v>1127</v>
      </c>
      <c r="D204" s="409" t="s">
        <v>1235</v>
      </c>
      <c r="E204" s="432" t="str">
        <f>VLOOKUP(D204,'[45]EQU SICRO'!D:G,2,0)</f>
        <v>Caminhão tanque com capacidade de 8.000 l - 136 kW</v>
      </c>
      <c r="F204" s="409" t="s">
        <v>711</v>
      </c>
      <c r="G204" s="421">
        <f>22*$L$194</f>
        <v>8.1935105703976756</v>
      </c>
      <c r="H204" s="422">
        <f>VLOOKUP(D204,'[45]EQU SICRO'!D:G,3,0)</f>
        <v>281.61840000000001</v>
      </c>
      <c r="I204" s="412">
        <f t="shared" si="12"/>
        <v>2307.44</v>
      </c>
      <c r="J204" s="380"/>
      <c r="K204" s="380"/>
      <c r="L204" s="380"/>
      <c r="M204" s="380"/>
      <c r="N204" s="382"/>
    </row>
    <row r="205" spans="2:14" ht="18" customHeight="1">
      <c r="B205" s="379"/>
      <c r="C205" s="409" t="s">
        <v>1196</v>
      </c>
      <c r="D205" s="409" t="s">
        <v>1236</v>
      </c>
      <c r="E205" s="432" t="str">
        <f>VLOOKUP(D205,'[45]EQU SICRO'!D:G,2,0)</f>
        <v>Motoniveladora - 93 kW</v>
      </c>
      <c r="F205" s="409" t="s">
        <v>711</v>
      </c>
      <c r="G205" s="421">
        <f>11*$L$194</f>
        <v>4.0967552851988378</v>
      </c>
      <c r="H205" s="422">
        <f>VLOOKUP(D205,'[45]EQU SICRO'!D:G,3,0)</f>
        <v>340.6087</v>
      </c>
      <c r="I205" s="412">
        <f t="shared" si="12"/>
        <v>1395.39</v>
      </c>
      <c r="J205" s="380"/>
      <c r="K205" s="380"/>
      <c r="L205" s="380"/>
      <c r="M205" s="380"/>
      <c r="N205" s="382"/>
    </row>
    <row r="206" spans="2:14" ht="19.5" customHeight="1">
      <c r="B206" s="413"/>
      <c r="C206" s="1153" t="s">
        <v>1237</v>
      </c>
      <c r="D206" s="1154"/>
      <c r="E206" s="1154"/>
      <c r="F206" s="1154"/>
      <c r="G206" s="1154"/>
      <c r="H206" s="1155"/>
      <c r="I206" s="414">
        <f>SUM(I203:I205)</f>
        <v>4998.76</v>
      </c>
      <c r="J206" s="380"/>
      <c r="K206" s="380"/>
      <c r="L206" s="380"/>
      <c r="M206" s="380"/>
      <c r="N206" s="382"/>
    </row>
    <row r="207" spans="2:14" ht="19.5" customHeight="1">
      <c r="B207" s="413"/>
      <c r="C207" s="1162" t="s">
        <v>1238</v>
      </c>
      <c r="D207" s="1154"/>
      <c r="E207" s="1154"/>
      <c r="F207" s="1154"/>
      <c r="G207" s="1154"/>
      <c r="H207" s="1155"/>
      <c r="I207" s="415">
        <f>SUM(I206,I198)</f>
        <v>6173.85</v>
      </c>
      <c r="J207" s="380"/>
      <c r="K207" s="380"/>
      <c r="L207" s="380"/>
      <c r="M207" s="380"/>
      <c r="N207" s="382"/>
    </row>
    <row r="208" spans="2:14">
      <c r="B208" s="379"/>
      <c r="C208" s="380"/>
      <c r="D208" s="380"/>
      <c r="E208" s="380"/>
      <c r="F208" s="381"/>
      <c r="G208" s="380"/>
      <c r="H208" s="380"/>
      <c r="I208" s="380"/>
      <c r="J208" s="380"/>
      <c r="K208" s="380"/>
      <c r="L208" s="380"/>
      <c r="M208" s="380"/>
      <c r="N208" s="382"/>
    </row>
    <row r="209" spans="2:14" ht="19.5" customHeight="1">
      <c r="B209" s="384"/>
      <c r="C209" s="1149" t="s">
        <v>1239</v>
      </c>
      <c r="D209" s="1150"/>
      <c r="E209" s="1150"/>
      <c r="F209" s="386"/>
      <c r="G209" s="386"/>
      <c r="H209" s="386"/>
      <c r="I209" s="386"/>
      <c r="J209" s="386"/>
      <c r="K209" s="386"/>
      <c r="L209" s="386"/>
      <c r="M209" s="386"/>
      <c r="N209" s="387"/>
    </row>
    <row r="210" spans="2:14" ht="19.5" customHeight="1">
      <c r="B210" s="384"/>
      <c r="C210" s="385"/>
      <c r="F210" s="386"/>
      <c r="G210" s="386"/>
      <c r="H210" s="386"/>
      <c r="I210" s="386"/>
      <c r="J210" s="386"/>
      <c r="K210" s="386"/>
      <c r="L210" s="386"/>
      <c r="M210" s="386"/>
      <c r="N210" s="387"/>
    </row>
    <row r="211" spans="2:14" ht="19.5" customHeight="1">
      <c r="B211" s="379"/>
      <c r="C211" s="1160"/>
      <c r="D211" s="1161"/>
      <c r="E211" s="1161"/>
      <c r="F211" s="1161"/>
      <c r="G211" s="1161"/>
      <c r="H211" s="1161"/>
      <c r="I211" s="1161"/>
      <c r="J211" s="380"/>
      <c r="K211" s="380"/>
      <c r="L211" s="380"/>
      <c r="M211" s="380"/>
      <c r="N211" s="382"/>
    </row>
    <row r="212" spans="2:14" ht="34.5" customHeight="1">
      <c r="B212" s="427"/>
      <c r="C212" s="394" t="s">
        <v>18</v>
      </c>
      <c r="D212" s="1159" t="s">
        <v>1113</v>
      </c>
      <c r="E212" s="1155"/>
      <c r="F212" s="394" t="s">
        <v>1114</v>
      </c>
      <c r="G212" s="395" t="s">
        <v>1115</v>
      </c>
      <c r="H212" s="396" t="s">
        <v>1116</v>
      </c>
      <c r="I212" s="396" t="s">
        <v>1117</v>
      </c>
      <c r="J212" s="392"/>
      <c r="K212" s="392"/>
      <c r="L212" s="392"/>
      <c r="M212" s="392"/>
      <c r="N212" s="399"/>
    </row>
    <row r="213" spans="2:14" ht="18" customHeight="1">
      <c r="B213" s="413"/>
      <c r="C213" s="400">
        <v>1</v>
      </c>
      <c r="D213" s="1156" t="s">
        <v>1240</v>
      </c>
      <c r="E213" s="1154"/>
      <c r="F213" s="1154"/>
      <c r="G213" s="1154"/>
      <c r="H213" s="1154"/>
      <c r="I213" s="1155"/>
      <c r="J213" s="380"/>
      <c r="K213" s="380"/>
      <c r="L213" s="380"/>
      <c r="M213" s="380"/>
      <c r="N213" s="382"/>
    </row>
    <row r="214" spans="2:14" ht="18" customHeight="1">
      <c r="B214" s="379"/>
      <c r="C214" s="409" t="s">
        <v>1</v>
      </c>
      <c r="D214" s="1157" t="s">
        <v>1241</v>
      </c>
      <c r="E214" s="1155"/>
      <c r="F214" s="409" t="s">
        <v>1242</v>
      </c>
      <c r="G214" s="411">
        <f>F16-1</f>
        <v>23</v>
      </c>
      <c r="H214" s="412">
        <f>I44</f>
        <v>108606.70000000001</v>
      </c>
      <c r="I214" s="412">
        <f t="shared" ref="I214:I215" si="13">TRUNC(H214*G214,2)</f>
        <v>2497954.1</v>
      </c>
      <c r="J214" s="380"/>
      <c r="K214" s="380"/>
      <c r="L214" s="380"/>
      <c r="M214" s="380"/>
      <c r="N214" s="382"/>
    </row>
    <row r="215" spans="2:14" ht="18" customHeight="1">
      <c r="B215" s="379"/>
      <c r="C215" s="409" t="s">
        <v>1127</v>
      </c>
      <c r="D215" s="1157" t="s">
        <v>1243</v>
      </c>
      <c r="E215" s="1155"/>
      <c r="F215" s="409" t="s">
        <v>1242</v>
      </c>
      <c r="G215" s="411">
        <f>$G$214</f>
        <v>23</v>
      </c>
      <c r="H215" s="412">
        <f>L54</f>
        <v>42719.07</v>
      </c>
      <c r="I215" s="412">
        <f t="shared" si="13"/>
        <v>982538.61</v>
      </c>
      <c r="J215" s="380"/>
      <c r="K215" s="380"/>
      <c r="L215" s="380"/>
      <c r="M215" s="380"/>
      <c r="N215" s="382"/>
    </row>
    <row r="216" spans="2:14" ht="18" customHeight="1">
      <c r="B216" s="413"/>
      <c r="C216" s="1153" t="s">
        <v>1244</v>
      </c>
      <c r="D216" s="1154"/>
      <c r="E216" s="1154"/>
      <c r="F216" s="1154"/>
      <c r="G216" s="1154"/>
      <c r="H216" s="1155"/>
      <c r="I216" s="414">
        <f>SUM(I214:I215)</f>
        <v>3480492.71</v>
      </c>
      <c r="J216" s="440"/>
      <c r="K216" s="380"/>
      <c r="L216" s="380"/>
      <c r="M216" s="380"/>
      <c r="N216" s="382"/>
    </row>
    <row r="217" spans="2:14" ht="18" customHeight="1">
      <c r="B217" s="413"/>
      <c r="C217" s="400">
        <v>2</v>
      </c>
      <c r="D217" s="1156" t="s">
        <v>1245</v>
      </c>
      <c r="E217" s="1154"/>
      <c r="F217" s="1154"/>
      <c r="G217" s="1154"/>
      <c r="H217" s="1154"/>
      <c r="I217" s="1155"/>
      <c r="J217" s="380"/>
      <c r="K217" s="380"/>
      <c r="L217" s="380"/>
      <c r="M217" s="380"/>
      <c r="N217" s="382"/>
    </row>
    <row r="218" spans="2:14" ht="18" customHeight="1">
      <c r="B218" s="379"/>
      <c r="C218" s="409" t="s">
        <v>2</v>
      </c>
      <c r="D218" s="1157" t="s">
        <v>1246</v>
      </c>
      <c r="E218" s="1155"/>
      <c r="F218" s="409" t="s">
        <v>1242</v>
      </c>
      <c r="G218" s="441">
        <v>9</v>
      </c>
      <c r="H218" s="412">
        <f>L70</f>
        <v>11033.01</v>
      </c>
      <c r="I218" s="412">
        <f t="shared" ref="I218:I222" si="14">TRUNC(H218*G218,2)</f>
        <v>99297.09</v>
      </c>
      <c r="J218" s="380"/>
      <c r="K218" s="380"/>
      <c r="L218" s="380"/>
      <c r="M218" s="380"/>
      <c r="N218" s="382"/>
    </row>
    <row r="219" spans="2:14" ht="18" customHeight="1">
      <c r="B219" s="379"/>
      <c r="C219" s="409" t="s">
        <v>3</v>
      </c>
      <c r="D219" s="1157" t="s">
        <v>1247</v>
      </c>
      <c r="E219" s="1155"/>
      <c r="F219" s="409" t="s">
        <v>1242</v>
      </c>
      <c r="G219" s="441">
        <v>16</v>
      </c>
      <c r="H219" s="412">
        <f>L85</f>
        <v>11033.01</v>
      </c>
      <c r="I219" s="412">
        <f t="shared" si="14"/>
        <v>176528.16</v>
      </c>
      <c r="J219" s="380"/>
      <c r="K219" s="380"/>
      <c r="L219" s="380"/>
      <c r="M219" s="380"/>
      <c r="N219" s="382"/>
    </row>
    <row r="220" spans="2:14" ht="18" customHeight="1">
      <c r="B220" s="379"/>
      <c r="C220" s="409" t="s">
        <v>4</v>
      </c>
      <c r="D220" s="1157" t="s">
        <v>1248</v>
      </c>
      <c r="E220" s="1155"/>
      <c r="F220" s="409" t="s">
        <v>1242</v>
      </c>
      <c r="G220" s="441">
        <v>18</v>
      </c>
      <c r="H220" s="412">
        <f>L100</f>
        <v>23565.49</v>
      </c>
      <c r="I220" s="412">
        <f t="shared" si="14"/>
        <v>424178.82</v>
      </c>
      <c r="J220" s="380"/>
      <c r="K220" s="380"/>
      <c r="L220" s="380"/>
      <c r="M220" s="380"/>
      <c r="N220" s="382"/>
    </row>
    <row r="221" spans="2:14" ht="18" customHeight="1">
      <c r="B221" s="379"/>
      <c r="C221" s="409" t="s">
        <v>131</v>
      </c>
      <c r="D221" s="439" t="s">
        <v>1249</v>
      </c>
      <c r="E221" s="402"/>
      <c r="F221" s="409" t="s">
        <v>1242</v>
      </c>
      <c r="G221" s="441">
        <v>9</v>
      </c>
      <c r="H221" s="412">
        <f>L116</f>
        <v>28694.030000000002</v>
      </c>
      <c r="I221" s="412">
        <f t="shared" si="14"/>
        <v>258246.27</v>
      </c>
      <c r="J221" s="380"/>
      <c r="K221" s="380"/>
      <c r="L221" s="380"/>
      <c r="M221" s="380"/>
      <c r="N221" s="382"/>
    </row>
    <row r="222" spans="2:14" ht="18" customHeight="1">
      <c r="B222" s="379"/>
      <c r="C222" s="409" t="s">
        <v>231</v>
      </c>
      <c r="D222" s="1157" t="s">
        <v>1250</v>
      </c>
      <c r="E222" s="1155"/>
      <c r="F222" s="409" t="s">
        <v>1242</v>
      </c>
      <c r="G222" s="441">
        <f>F16</f>
        <v>24</v>
      </c>
      <c r="H222" s="412">
        <f>I125</f>
        <v>24008.75</v>
      </c>
      <c r="I222" s="412">
        <f t="shared" si="14"/>
        <v>576210</v>
      </c>
      <c r="J222" s="380"/>
      <c r="K222" s="380"/>
      <c r="L222" s="380"/>
      <c r="M222" s="380"/>
      <c r="N222" s="382"/>
    </row>
    <row r="223" spans="2:14" ht="19.5" customHeight="1">
      <c r="B223" s="413"/>
      <c r="C223" s="1153" t="s">
        <v>1251</v>
      </c>
      <c r="D223" s="1154"/>
      <c r="E223" s="1154"/>
      <c r="F223" s="1154"/>
      <c r="G223" s="1154"/>
      <c r="H223" s="1155"/>
      <c r="I223" s="414">
        <f>SUM(I218:I222)</f>
        <v>1534460.34</v>
      </c>
      <c r="J223" s="380"/>
      <c r="K223" s="380"/>
      <c r="L223" s="380"/>
      <c r="M223" s="380"/>
      <c r="N223" s="382"/>
    </row>
    <row r="224" spans="2:14" ht="18" customHeight="1">
      <c r="B224" s="413"/>
      <c r="C224" s="400">
        <v>3</v>
      </c>
      <c r="D224" s="1156" t="s">
        <v>1252</v>
      </c>
      <c r="E224" s="1154"/>
      <c r="F224" s="1154"/>
      <c r="G224" s="1154"/>
      <c r="H224" s="1154"/>
      <c r="I224" s="1155"/>
      <c r="J224" s="380"/>
      <c r="K224" s="380"/>
      <c r="L224" s="380"/>
      <c r="M224" s="380"/>
      <c r="N224" s="382"/>
    </row>
    <row r="225" spans="2:14" ht="18" customHeight="1">
      <c r="B225" s="379"/>
      <c r="C225" s="409" t="s">
        <v>6</v>
      </c>
      <c r="D225" s="1157" t="s">
        <v>1253</v>
      </c>
      <c r="E225" s="1155"/>
      <c r="F225" s="409" t="s">
        <v>1254</v>
      </c>
      <c r="G225" s="442">
        <f>'EFS e Laboratórios'!H98</f>
        <v>71.784543808364347</v>
      </c>
      <c r="H225" s="412">
        <f>I135</f>
        <v>8830.5</v>
      </c>
      <c r="I225" s="412">
        <f>TRUNC(H225*G225,2)</f>
        <v>633893.41</v>
      </c>
      <c r="J225" s="380"/>
      <c r="K225" s="443"/>
      <c r="L225" s="380"/>
      <c r="M225" s="380"/>
      <c r="N225" s="382"/>
    </row>
    <row r="226" spans="2:14" ht="18" customHeight="1">
      <c r="B226" s="379"/>
      <c r="C226" s="409" t="s">
        <v>1255</v>
      </c>
      <c r="D226" s="1157" t="s">
        <v>1256</v>
      </c>
      <c r="E226" s="1155"/>
      <c r="F226" s="409" t="s">
        <v>1254</v>
      </c>
      <c r="G226" s="442">
        <f>'EFS e Laboratórios'!H106+'EFS e Laboratórios'!H114</f>
        <v>6.3644643024744774</v>
      </c>
      <c r="H226" s="412">
        <f>L150</f>
        <v>32582.61</v>
      </c>
      <c r="I226" s="412">
        <f t="shared" ref="I226:I229" si="15">TRUNC(H226*G226,2)</f>
        <v>207370.85</v>
      </c>
      <c r="J226" s="380"/>
      <c r="K226" s="381"/>
      <c r="L226" s="380"/>
      <c r="M226" s="380"/>
      <c r="N226" s="382"/>
    </row>
    <row r="227" spans="2:14" ht="18" customHeight="1">
      <c r="B227" s="379"/>
      <c r="C227" s="409" t="s">
        <v>1257</v>
      </c>
      <c r="D227" s="1157" t="s">
        <v>1258</v>
      </c>
      <c r="E227" s="1155"/>
      <c r="F227" s="409" t="s">
        <v>1254</v>
      </c>
      <c r="G227" s="442">
        <f>'EFS e Laboratórios'!H125</f>
        <v>6.7092879978605051</v>
      </c>
      <c r="H227" s="412">
        <f>L164</f>
        <v>32582.61</v>
      </c>
      <c r="I227" s="412">
        <f t="shared" si="15"/>
        <v>218606.11</v>
      </c>
      <c r="J227" s="380"/>
      <c r="K227" s="380"/>
      <c r="L227" s="380"/>
      <c r="M227" s="380"/>
      <c r="N227" s="382"/>
    </row>
    <row r="228" spans="2:14" ht="18" customHeight="1">
      <c r="B228" s="379"/>
      <c r="C228" s="409" t="s">
        <v>1259</v>
      </c>
      <c r="D228" s="1157" t="s">
        <v>1260</v>
      </c>
      <c r="E228" s="1155"/>
      <c r="F228" s="409" t="s">
        <v>1254</v>
      </c>
      <c r="G228" s="442">
        <f>'EFS e Laboratórios'!H149</f>
        <v>2.0205272286055704</v>
      </c>
      <c r="H228" s="412">
        <f>L179</f>
        <v>32582.61</v>
      </c>
      <c r="I228" s="412">
        <f t="shared" si="15"/>
        <v>65834.05</v>
      </c>
      <c r="J228" s="380"/>
      <c r="K228" s="380"/>
      <c r="L228" s="380"/>
      <c r="M228" s="380"/>
      <c r="N228" s="382"/>
    </row>
    <row r="229" spans="2:14" ht="18" customHeight="1">
      <c r="B229" s="379"/>
      <c r="C229" s="409" t="s">
        <v>1261</v>
      </c>
      <c r="D229" s="1157" t="s">
        <v>1262</v>
      </c>
      <c r="E229" s="1155"/>
      <c r="F229" s="409" t="s">
        <v>1254</v>
      </c>
      <c r="G229" s="444">
        <f>'EFS e Laboratórios'!H157</f>
        <v>8.774413451849674E-3</v>
      </c>
      <c r="H229" s="412">
        <f>I185</f>
        <v>8029.9</v>
      </c>
      <c r="I229" s="412">
        <f t="shared" si="15"/>
        <v>70.45</v>
      </c>
      <c r="J229" s="380"/>
      <c r="K229" s="380"/>
      <c r="L229" s="380"/>
      <c r="M229" s="380"/>
      <c r="N229" s="382"/>
    </row>
    <row r="230" spans="2:14" ht="19.5" customHeight="1">
      <c r="B230" s="413"/>
      <c r="C230" s="1153" t="s">
        <v>1263</v>
      </c>
      <c r="D230" s="1154"/>
      <c r="E230" s="1154"/>
      <c r="F230" s="1154"/>
      <c r="G230" s="1154"/>
      <c r="H230" s="1155"/>
      <c r="I230" s="414">
        <f>SUM(I225:I229)</f>
        <v>1125774.8700000001</v>
      </c>
      <c r="J230" s="380"/>
      <c r="K230" s="380"/>
      <c r="L230" s="380"/>
      <c r="M230" s="380"/>
      <c r="N230" s="382"/>
    </row>
    <row r="231" spans="2:14" ht="18" customHeight="1">
      <c r="B231" s="413"/>
      <c r="C231" s="400">
        <v>4</v>
      </c>
      <c r="D231" s="1156" t="s">
        <v>1264</v>
      </c>
      <c r="E231" s="1154"/>
      <c r="F231" s="1154"/>
      <c r="G231" s="1154"/>
      <c r="H231" s="1154"/>
      <c r="I231" s="1155"/>
      <c r="J231" s="380"/>
      <c r="K231" s="380"/>
      <c r="L231" s="380"/>
      <c r="M231" s="380"/>
      <c r="N231" s="382"/>
    </row>
    <row r="232" spans="2:14" ht="18" customHeight="1">
      <c r="B232" s="379"/>
      <c r="C232" s="409" t="s">
        <v>7</v>
      </c>
      <c r="D232" s="1157" t="s">
        <v>1265</v>
      </c>
      <c r="E232" s="1155"/>
      <c r="F232" s="409" t="s">
        <v>1242</v>
      </c>
      <c r="G232" s="411">
        <f>F16-2</f>
        <v>22</v>
      </c>
      <c r="H232" s="412">
        <f>I207</f>
        <v>6173.85</v>
      </c>
      <c r="I232" s="412">
        <f>TRUNC(H232*G232,2)</f>
        <v>135824.70000000001</v>
      </c>
      <c r="J232" s="380"/>
      <c r="K232" s="380"/>
      <c r="L232" s="380"/>
      <c r="M232" s="380"/>
      <c r="N232" s="382"/>
    </row>
    <row r="233" spans="2:14" ht="19.5" customHeight="1">
      <c r="B233" s="413"/>
      <c r="C233" s="1153" t="s">
        <v>1266</v>
      </c>
      <c r="D233" s="1154"/>
      <c r="E233" s="1154"/>
      <c r="F233" s="1154"/>
      <c r="G233" s="1154"/>
      <c r="H233" s="1155"/>
      <c r="I233" s="414">
        <f>SUM(I232)</f>
        <v>135824.70000000001</v>
      </c>
      <c r="J233" s="380"/>
      <c r="K233" s="380"/>
      <c r="L233" s="380"/>
      <c r="M233" s="380"/>
      <c r="N233" s="382"/>
    </row>
    <row r="234" spans="2:14" ht="19.5" customHeight="1">
      <c r="B234" s="413"/>
      <c r="C234" s="397"/>
      <c r="D234" s="367"/>
      <c r="E234" s="367"/>
      <c r="F234" s="367"/>
      <c r="G234" s="367"/>
      <c r="H234" s="367"/>
      <c r="I234" s="435"/>
      <c r="J234" s="380"/>
      <c r="K234" s="380"/>
      <c r="L234" s="380"/>
      <c r="M234" s="380"/>
      <c r="N234" s="382"/>
    </row>
    <row r="235" spans="2:14" ht="19.5" customHeight="1">
      <c r="B235" s="379"/>
      <c r="C235" s="1160"/>
      <c r="D235" s="1161"/>
      <c r="E235" s="1161"/>
      <c r="F235" s="1161"/>
      <c r="G235" s="1161"/>
      <c r="H235" s="1161"/>
      <c r="I235" s="1161"/>
      <c r="J235" s="380"/>
      <c r="K235" s="380"/>
      <c r="L235" s="380"/>
      <c r="M235" s="380"/>
      <c r="N235" s="382"/>
    </row>
    <row r="236" spans="2:14" ht="34.5" customHeight="1">
      <c r="B236" s="427"/>
      <c r="C236" s="394" t="s">
        <v>18</v>
      </c>
      <c r="D236" s="1159" t="s">
        <v>1113</v>
      </c>
      <c r="E236" s="1155"/>
      <c r="F236" s="394" t="s">
        <v>1114</v>
      </c>
      <c r="G236" s="395" t="s">
        <v>1115</v>
      </c>
      <c r="H236" s="396" t="s">
        <v>1116</v>
      </c>
      <c r="I236" s="396" t="s">
        <v>1117</v>
      </c>
      <c r="J236" s="392"/>
      <c r="K236" s="392"/>
      <c r="L236" s="392"/>
      <c r="M236" s="392"/>
      <c r="N236" s="399"/>
    </row>
    <row r="237" spans="2:14" ht="18" customHeight="1">
      <c r="B237" s="413"/>
      <c r="C237" s="400">
        <v>1</v>
      </c>
      <c r="D237" s="1156" t="s">
        <v>1267</v>
      </c>
      <c r="E237" s="1154"/>
      <c r="F237" s="1154"/>
      <c r="G237" s="1154"/>
      <c r="H237" s="1154"/>
      <c r="I237" s="1155"/>
      <c r="J237" s="380"/>
      <c r="K237" s="380"/>
      <c r="L237" s="380"/>
      <c r="M237" s="380"/>
      <c r="N237" s="382"/>
    </row>
    <row r="238" spans="2:14" ht="18" customHeight="1">
      <c r="B238" s="379"/>
      <c r="C238" s="409" t="s">
        <v>1</v>
      </c>
      <c r="D238" s="1157" t="s">
        <v>1268</v>
      </c>
      <c r="E238" s="1155"/>
      <c r="F238" s="409" t="s">
        <v>1269</v>
      </c>
      <c r="G238" s="411">
        <v>1</v>
      </c>
      <c r="H238" s="412">
        <f>I216</f>
        <v>3480492.71</v>
      </c>
      <c r="I238" s="412">
        <f t="shared" ref="I238:I241" si="16">TRUNC(H238*G238,2)</f>
        <v>3480492.71</v>
      </c>
      <c r="J238" s="380"/>
      <c r="K238" s="380"/>
      <c r="L238" s="380"/>
      <c r="M238" s="380"/>
      <c r="N238" s="382"/>
    </row>
    <row r="239" spans="2:14" ht="18" customHeight="1">
      <c r="B239" s="379"/>
      <c r="C239" s="409" t="s">
        <v>1127</v>
      </c>
      <c r="D239" s="1157" t="s">
        <v>1270</v>
      </c>
      <c r="E239" s="1155"/>
      <c r="F239" s="409" t="s">
        <v>1269</v>
      </c>
      <c r="G239" s="411">
        <v>1</v>
      </c>
      <c r="H239" s="412">
        <f>I223</f>
        <v>1534460.34</v>
      </c>
      <c r="I239" s="412">
        <f t="shared" si="16"/>
        <v>1534460.34</v>
      </c>
      <c r="J239" s="380"/>
      <c r="K239" s="380"/>
      <c r="L239" s="380"/>
      <c r="M239" s="380"/>
      <c r="N239" s="382"/>
    </row>
    <row r="240" spans="2:14" ht="18" customHeight="1">
      <c r="B240" s="379"/>
      <c r="C240" s="409" t="s">
        <v>1196</v>
      </c>
      <c r="D240" s="1157" t="s">
        <v>1271</v>
      </c>
      <c r="E240" s="1155"/>
      <c r="F240" s="409" t="s">
        <v>1269</v>
      </c>
      <c r="G240" s="411">
        <v>1</v>
      </c>
      <c r="H240" s="412">
        <f>I230</f>
        <v>1125774.8700000001</v>
      </c>
      <c r="I240" s="412">
        <f t="shared" si="16"/>
        <v>1125774.8700000001</v>
      </c>
      <c r="J240" s="380"/>
      <c r="K240" s="380"/>
      <c r="L240" s="380"/>
      <c r="M240" s="380"/>
      <c r="N240" s="382"/>
    </row>
    <row r="241" spans="2:14" ht="18" customHeight="1">
      <c r="B241" s="379"/>
      <c r="C241" s="409" t="s">
        <v>1272</v>
      </c>
      <c r="D241" s="1157" t="s">
        <v>1273</v>
      </c>
      <c r="E241" s="1155"/>
      <c r="F241" s="409" t="s">
        <v>1269</v>
      </c>
      <c r="G241" s="411">
        <v>1</v>
      </c>
      <c r="H241" s="412">
        <f>I233</f>
        <v>135824.70000000001</v>
      </c>
      <c r="I241" s="412">
        <f t="shared" si="16"/>
        <v>135824.70000000001</v>
      </c>
      <c r="J241" s="380"/>
      <c r="K241" s="380"/>
      <c r="L241" s="380"/>
      <c r="M241" s="380"/>
      <c r="N241" s="382"/>
    </row>
    <row r="242" spans="2:14" ht="19.5" customHeight="1">
      <c r="B242" s="379"/>
      <c r="C242" s="1153" t="s">
        <v>1274</v>
      </c>
      <c r="D242" s="1154"/>
      <c r="E242" s="1154"/>
      <c r="F242" s="1154"/>
      <c r="G242" s="1154"/>
      <c r="H242" s="1155"/>
      <c r="I242" s="414">
        <f>SUM(I238:I241)</f>
        <v>6276552.6200000001</v>
      </c>
      <c r="J242" s="380"/>
      <c r="K242" s="380"/>
      <c r="L242" s="380"/>
      <c r="M242" s="380"/>
      <c r="N242" s="382"/>
    </row>
    <row r="243" spans="2:14" ht="18" customHeight="1">
      <c r="B243" s="379"/>
      <c r="C243" s="400">
        <v>2</v>
      </c>
      <c r="D243" s="1156" t="s">
        <v>1275</v>
      </c>
      <c r="E243" s="1154"/>
      <c r="F243" s="1154"/>
      <c r="G243" s="1154"/>
      <c r="H243" s="1154"/>
      <c r="I243" s="1155"/>
      <c r="J243" s="380"/>
      <c r="K243" s="380"/>
      <c r="L243" s="380"/>
      <c r="M243" s="380"/>
      <c r="N243" s="382"/>
    </row>
    <row r="244" spans="2:14" ht="18" customHeight="1">
      <c r="B244" s="379"/>
      <c r="C244" s="409" t="s">
        <v>2</v>
      </c>
      <c r="D244" s="1157" t="s">
        <v>1276</v>
      </c>
      <c r="E244" s="1155"/>
      <c r="F244" s="409" t="s">
        <v>19</v>
      </c>
      <c r="G244" s="445">
        <v>0.05</v>
      </c>
      <c r="H244" s="412">
        <f>I242</f>
        <v>6276552.6200000001</v>
      </c>
      <c r="I244" s="412">
        <f>TRUNC(H244*G244,2)</f>
        <v>313827.63</v>
      </c>
      <c r="J244" s="380"/>
      <c r="K244" s="380"/>
      <c r="L244" s="380"/>
      <c r="M244" s="380"/>
      <c r="N244" s="382"/>
    </row>
    <row r="245" spans="2:14" ht="19.5" customHeight="1">
      <c r="B245" s="379"/>
      <c r="C245" s="1153" t="s">
        <v>1277</v>
      </c>
      <c r="D245" s="1154"/>
      <c r="E245" s="1154"/>
      <c r="F245" s="1154"/>
      <c r="G245" s="1154"/>
      <c r="H245" s="1155"/>
      <c r="I245" s="414">
        <f>SUM(I244)</f>
        <v>313827.63</v>
      </c>
      <c r="J245" s="380"/>
      <c r="K245" s="380"/>
      <c r="L245" s="380"/>
      <c r="M245" s="380"/>
      <c r="N245" s="382"/>
    </row>
    <row r="246" spans="2:14" ht="19.5" customHeight="1">
      <c r="B246" s="379"/>
      <c r="C246" s="1153" t="s">
        <v>1278</v>
      </c>
      <c r="D246" s="1154"/>
      <c r="E246" s="1154"/>
      <c r="F246" s="1154"/>
      <c r="G246" s="1154"/>
      <c r="H246" s="1155"/>
      <c r="I246" s="414">
        <f>SUM(I245,I242)</f>
        <v>6590380.25</v>
      </c>
      <c r="J246" s="380"/>
      <c r="K246" s="380"/>
      <c r="L246" s="380"/>
      <c r="M246" s="380"/>
      <c r="N246" s="382"/>
    </row>
    <row r="247" spans="2:14" ht="19.5" customHeight="1">
      <c r="B247" s="379"/>
      <c r="C247" s="446"/>
      <c r="D247" s="447"/>
      <c r="E247" s="447"/>
      <c r="F247" s="447"/>
      <c r="G247" s="448" t="s">
        <v>1279</v>
      </c>
      <c r="H247" s="449">
        <v>0.2064</v>
      </c>
      <c r="I247" s="414">
        <f>I246*H247</f>
        <v>1360254.4835999999</v>
      </c>
      <c r="J247" s="380"/>
      <c r="K247" s="380"/>
      <c r="L247" s="380"/>
      <c r="M247" s="380"/>
      <c r="N247" s="382"/>
    </row>
    <row r="248" spans="2:14" ht="19.5" customHeight="1">
      <c r="B248" s="379"/>
      <c r="C248" s="1158" t="s">
        <v>1280</v>
      </c>
      <c r="D248" s="1154"/>
      <c r="E248" s="1154"/>
      <c r="F248" s="1154"/>
      <c r="G248" s="1154"/>
      <c r="H248" s="1155"/>
      <c r="I248" s="450">
        <f>SUM(I247,I246)</f>
        <v>7950634.7335999999</v>
      </c>
      <c r="J248" s="440"/>
      <c r="K248" s="380"/>
      <c r="L248" s="380"/>
      <c r="M248" s="380"/>
      <c r="N248" s="382"/>
    </row>
    <row r="249" spans="2:14" ht="6.75" customHeight="1">
      <c r="B249" s="379"/>
      <c r="C249" s="451"/>
      <c r="D249" s="451"/>
      <c r="E249" s="451"/>
      <c r="F249" s="452"/>
      <c r="G249" s="451"/>
      <c r="H249" s="451"/>
      <c r="I249" s="451"/>
      <c r="J249" s="380"/>
      <c r="K249" s="380"/>
      <c r="L249" s="380"/>
      <c r="M249" s="380"/>
      <c r="N249" s="382"/>
    </row>
    <row r="250" spans="2:14" ht="18.75" customHeight="1">
      <c r="B250" s="384"/>
      <c r="C250" s="1149" t="s">
        <v>1281</v>
      </c>
      <c r="D250" s="1150"/>
      <c r="E250" s="1150"/>
      <c r="F250" s="1150"/>
      <c r="G250" s="1150"/>
      <c r="H250" s="386"/>
      <c r="I250" s="386"/>
      <c r="J250" s="386"/>
      <c r="K250" s="386"/>
      <c r="L250" s="386"/>
      <c r="M250" s="386"/>
      <c r="N250" s="387"/>
    </row>
    <row r="251" spans="2:14" ht="11.25" customHeight="1">
      <c r="B251" s="379"/>
      <c r="C251" s="1151" t="s">
        <v>1282</v>
      </c>
      <c r="D251" s="1152"/>
      <c r="E251" s="1152"/>
      <c r="F251" s="1152"/>
      <c r="G251" s="1152"/>
      <c r="H251" s="1152"/>
      <c r="I251" s="1152"/>
      <c r="J251" s="1152"/>
      <c r="K251" s="1152"/>
      <c r="L251" s="1152"/>
      <c r="M251" s="1152"/>
      <c r="N251" s="382"/>
    </row>
    <row r="252" spans="2:14" ht="15" customHeight="1">
      <c r="B252" s="379"/>
      <c r="C252" s="1152"/>
      <c r="D252" s="1152"/>
      <c r="E252" s="1152"/>
      <c r="F252" s="1152"/>
      <c r="G252" s="1152"/>
      <c r="H252" s="1152"/>
      <c r="I252" s="1152"/>
      <c r="J252" s="1152"/>
      <c r="K252" s="1152"/>
      <c r="L252" s="1152"/>
      <c r="M252" s="1152"/>
      <c r="N252" s="382"/>
    </row>
    <row r="253" spans="2:14" ht="15" customHeight="1">
      <c r="B253" s="379"/>
      <c r="C253" s="1152"/>
      <c r="D253" s="1152"/>
      <c r="E253" s="1152"/>
      <c r="F253" s="1152"/>
      <c r="G253" s="1152"/>
      <c r="H253" s="1152"/>
      <c r="I253" s="1152"/>
      <c r="J253" s="1152"/>
      <c r="K253" s="1152"/>
      <c r="L253" s="1152"/>
      <c r="M253" s="1152"/>
      <c r="N253" s="382"/>
    </row>
    <row r="254" spans="2:14" ht="15" customHeight="1">
      <c r="B254" s="379"/>
      <c r="C254" s="1152"/>
      <c r="D254" s="1152"/>
      <c r="E254" s="1152"/>
      <c r="F254" s="1152"/>
      <c r="G254" s="1152"/>
      <c r="H254" s="1152"/>
      <c r="I254" s="1152"/>
      <c r="J254" s="1152"/>
      <c r="K254" s="1152"/>
      <c r="L254" s="1152"/>
      <c r="M254" s="1152"/>
      <c r="N254" s="382"/>
    </row>
    <row r="255" spans="2:14" ht="15" customHeight="1">
      <c r="B255" s="379"/>
      <c r="C255" s="368"/>
      <c r="D255" s="368"/>
      <c r="E255" s="368"/>
      <c r="F255" s="368"/>
      <c r="G255" s="368"/>
      <c r="H255" s="368"/>
      <c r="I255" s="368"/>
      <c r="J255" s="368"/>
      <c r="K255" s="368"/>
      <c r="L255" s="368"/>
      <c r="M255" s="368"/>
      <c r="N255" s="382"/>
    </row>
    <row r="256" spans="2:14" ht="15" customHeight="1">
      <c r="B256" s="379"/>
      <c r="C256" s="368"/>
      <c r="D256" s="368"/>
      <c r="E256" s="315"/>
      <c r="F256" s="315"/>
      <c r="G256" s="453" t="s">
        <v>1283</v>
      </c>
      <c r="H256" s="453" t="s">
        <v>1241</v>
      </c>
      <c r="I256" s="453" t="s">
        <v>1284</v>
      </c>
      <c r="J256" s="453" t="s">
        <v>1285</v>
      </c>
      <c r="K256" s="368"/>
      <c r="L256" s="368"/>
      <c r="M256" s="368"/>
      <c r="N256" s="382"/>
    </row>
    <row r="257" spans="2:14" ht="15" customHeight="1">
      <c r="B257" s="379"/>
      <c r="C257" s="368"/>
      <c r="D257" s="368"/>
      <c r="E257" s="1148" t="s">
        <v>1286</v>
      </c>
      <c r="F257" s="1148"/>
      <c r="G257" s="454">
        <f>$F$16</f>
        <v>24</v>
      </c>
      <c r="H257" s="455">
        <f>SUM(G133:G134)</f>
        <v>1.5</v>
      </c>
      <c r="I257" s="456">
        <f>$G$225</f>
        <v>71.784543808364347</v>
      </c>
      <c r="J257" s="457">
        <f>ROUNDUP((I257*H257)/G257,0)</f>
        <v>5</v>
      </c>
      <c r="K257" s="368"/>
      <c r="L257" s="368"/>
      <c r="M257" s="368"/>
      <c r="N257" s="382"/>
    </row>
    <row r="258" spans="2:14" ht="15" customHeight="1">
      <c r="B258" s="379"/>
      <c r="C258" s="368"/>
      <c r="D258" s="368"/>
      <c r="E258" s="1148" t="s">
        <v>1287</v>
      </c>
      <c r="F258" s="1148"/>
      <c r="G258" s="458">
        <f>$G$218</f>
        <v>9</v>
      </c>
      <c r="H258" s="455">
        <f>SUM($G$141:$G$142)</f>
        <v>3</v>
      </c>
      <c r="I258" s="456">
        <f>$G$226</f>
        <v>6.3644643024744774</v>
      </c>
      <c r="J258" s="457">
        <f>ROUNDUP((I258*H258)/G258,0)</f>
        <v>3</v>
      </c>
      <c r="K258" s="368"/>
      <c r="L258" s="368"/>
      <c r="M258" s="368"/>
      <c r="N258" s="382"/>
    </row>
    <row r="259" spans="2:14" ht="15" customHeight="1">
      <c r="B259" s="379"/>
      <c r="C259" s="368"/>
      <c r="D259" s="368"/>
      <c r="E259" s="1148" t="s">
        <v>1288</v>
      </c>
      <c r="F259" s="1148"/>
      <c r="G259" s="458">
        <f>$G$219</f>
        <v>16</v>
      </c>
      <c r="H259" s="455">
        <f>SUM($G$155:$G$156)</f>
        <v>3</v>
      </c>
      <c r="I259" s="456">
        <f>$G$227</f>
        <v>6.7092879978605051</v>
      </c>
      <c r="J259" s="457">
        <f>ROUNDUP((I259*H259)/G259,0)</f>
        <v>2</v>
      </c>
      <c r="K259" s="368"/>
      <c r="L259" s="368"/>
      <c r="M259" s="368"/>
      <c r="N259" s="382"/>
    </row>
    <row r="260" spans="2:14" ht="15" customHeight="1">
      <c r="B260" s="379"/>
      <c r="C260" s="368"/>
      <c r="D260" s="368"/>
      <c r="E260" s="1147" t="s">
        <v>1289</v>
      </c>
      <c r="F260" s="1147"/>
      <c r="G260" s="458">
        <f>$G$219</f>
        <v>16</v>
      </c>
      <c r="H260" s="459">
        <f>SUM($G$169:$G$170)</f>
        <v>3</v>
      </c>
      <c r="I260" s="460">
        <f>$G$228</f>
        <v>2.0205272286055704</v>
      </c>
      <c r="J260" s="457">
        <f>ROUNDUP((I260*H260)/G260,0)</f>
        <v>1</v>
      </c>
      <c r="K260" s="368"/>
      <c r="L260" s="368"/>
      <c r="M260" s="368"/>
      <c r="N260" s="382"/>
    </row>
    <row r="261" spans="2:14" ht="15" customHeight="1">
      <c r="B261" s="379"/>
      <c r="C261" s="368"/>
      <c r="D261" s="368"/>
      <c r="E261" s="1147" t="s">
        <v>1290</v>
      </c>
      <c r="F261" s="1147"/>
      <c r="G261" s="458">
        <v>9</v>
      </c>
      <c r="H261" s="459">
        <f>G184</f>
        <v>1</v>
      </c>
      <c r="I261" s="460">
        <f>G229</f>
        <v>8.774413451849674E-3</v>
      </c>
      <c r="J261" s="457">
        <f>ROUNDUP((I261*H261)/G261,0)</f>
        <v>1</v>
      </c>
      <c r="K261" s="368"/>
      <c r="L261" s="368"/>
      <c r="M261" s="368"/>
      <c r="N261" s="382"/>
    </row>
    <row r="262" spans="2:14" ht="15" customHeight="1">
      <c r="B262" s="379"/>
      <c r="C262" s="368"/>
      <c r="D262" s="368"/>
      <c r="E262" s="315"/>
      <c r="F262" s="315"/>
      <c r="G262" s="1148" t="s">
        <v>1291</v>
      </c>
      <c r="H262" s="1148"/>
      <c r="I262" s="1148"/>
      <c r="J262" s="461">
        <f>SUM(J257:J261)</f>
        <v>12</v>
      </c>
      <c r="K262" s="368"/>
      <c r="L262" s="368"/>
      <c r="M262" s="368"/>
      <c r="N262" s="382"/>
    </row>
    <row r="263" spans="2:14" ht="14.25" customHeight="1" thickBot="1">
      <c r="B263" s="462"/>
      <c r="C263" s="463"/>
      <c r="D263" s="463"/>
      <c r="E263" s="463"/>
      <c r="F263" s="464"/>
      <c r="G263" s="463"/>
      <c r="H263" s="463"/>
      <c r="I263" s="463"/>
      <c r="J263" s="463"/>
      <c r="K263" s="463"/>
      <c r="L263" s="463"/>
      <c r="M263" s="463"/>
      <c r="N263" s="465"/>
    </row>
  </sheetData>
  <mergeCells count="134">
    <mergeCell ref="C9:E9"/>
    <mergeCell ref="C10:M13"/>
    <mergeCell ref="C14:E14"/>
    <mergeCell ref="E15:F15"/>
    <mergeCell ref="D16:E16"/>
    <mergeCell ref="D17:G17"/>
    <mergeCell ref="B2:N2"/>
    <mergeCell ref="B3:C3"/>
    <mergeCell ref="D3:N3"/>
    <mergeCell ref="B4:C4"/>
    <mergeCell ref="B5:C5"/>
    <mergeCell ref="B7:N7"/>
    <mergeCell ref="C44:H44"/>
    <mergeCell ref="C46:H46"/>
    <mergeCell ref="C54:K54"/>
    <mergeCell ref="C56:E56"/>
    <mergeCell ref="C57:E57"/>
    <mergeCell ref="C59:H59"/>
    <mergeCell ref="C20:E20"/>
    <mergeCell ref="C22:H22"/>
    <mergeCell ref="D24:I24"/>
    <mergeCell ref="C32:H32"/>
    <mergeCell ref="D33:I33"/>
    <mergeCell ref="C43:H43"/>
    <mergeCell ref="C74:H74"/>
    <mergeCell ref="D76:I76"/>
    <mergeCell ref="C78:H78"/>
    <mergeCell ref="C80:H80"/>
    <mergeCell ref="C84:K84"/>
    <mergeCell ref="C85:K85"/>
    <mergeCell ref="D61:I61"/>
    <mergeCell ref="C63:H63"/>
    <mergeCell ref="C65:H65"/>
    <mergeCell ref="C69:K69"/>
    <mergeCell ref="C70:K70"/>
    <mergeCell ref="C72:E72"/>
    <mergeCell ref="C100:K100"/>
    <mergeCell ref="C102:E102"/>
    <mergeCell ref="C103:H103"/>
    <mergeCell ref="D105:I105"/>
    <mergeCell ref="C109:H109"/>
    <mergeCell ref="C111:H111"/>
    <mergeCell ref="C87:E87"/>
    <mergeCell ref="C88:H88"/>
    <mergeCell ref="D90:I90"/>
    <mergeCell ref="C93:H93"/>
    <mergeCell ref="C95:H95"/>
    <mergeCell ref="C99:K99"/>
    <mergeCell ref="C127:E127"/>
    <mergeCell ref="C128:E128"/>
    <mergeCell ref="C130:H130"/>
    <mergeCell ref="D132:E132"/>
    <mergeCell ref="C135:H135"/>
    <mergeCell ref="C137:E137"/>
    <mergeCell ref="C115:K115"/>
    <mergeCell ref="C116:K116"/>
    <mergeCell ref="C118:E118"/>
    <mergeCell ref="C119:H119"/>
    <mergeCell ref="D121:I121"/>
    <mergeCell ref="C125:H125"/>
    <mergeCell ref="C152:H152"/>
    <mergeCell ref="D154:I154"/>
    <mergeCell ref="C157:H157"/>
    <mergeCell ref="C159:H159"/>
    <mergeCell ref="C163:K163"/>
    <mergeCell ref="C164:K164"/>
    <mergeCell ref="C138:H138"/>
    <mergeCell ref="D140:I140"/>
    <mergeCell ref="C143:H143"/>
    <mergeCell ref="C145:H145"/>
    <mergeCell ref="C149:K149"/>
    <mergeCell ref="C150:K150"/>
    <mergeCell ref="C181:H181"/>
    <mergeCell ref="D183:I183"/>
    <mergeCell ref="C185:H185"/>
    <mergeCell ref="C187:E187"/>
    <mergeCell ref="C188:M190"/>
    <mergeCell ref="C192:I192"/>
    <mergeCell ref="C166:H166"/>
    <mergeCell ref="D168:I168"/>
    <mergeCell ref="C171:H171"/>
    <mergeCell ref="C174:H174"/>
    <mergeCell ref="C178:K178"/>
    <mergeCell ref="C179:K179"/>
    <mergeCell ref="C209:E209"/>
    <mergeCell ref="C211:I211"/>
    <mergeCell ref="D212:E212"/>
    <mergeCell ref="D213:I213"/>
    <mergeCell ref="D214:E214"/>
    <mergeCell ref="D215:E215"/>
    <mergeCell ref="D194:I194"/>
    <mergeCell ref="C198:H198"/>
    <mergeCell ref="C200:I200"/>
    <mergeCell ref="D202:I202"/>
    <mergeCell ref="C206:H206"/>
    <mergeCell ref="C207:H207"/>
    <mergeCell ref="C223:H223"/>
    <mergeCell ref="D224:I224"/>
    <mergeCell ref="D225:E225"/>
    <mergeCell ref="D226:E226"/>
    <mergeCell ref="D227:E227"/>
    <mergeCell ref="D228:E228"/>
    <mergeCell ref="C216:H216"/>
    <mergeCell ref="D217:I217"/>
    <mergeCell ref="D218:E218"/>
    <mergeCell ref="D219:E219"/>
    <mergeCell ref="D220:E220"/>
    <mergeCell ref="D222:E222"/>
    <mergeCell ref="D236:E236"/>
    <mergeCell ref="D237:I237"/>
    <mergeCell ref="D238:E238"/>
    <mergeCell ref="D239:E239"/>
    <mergeCell ref="D240:E240"/>
    <mergeCell ref="D241:E241"/>
    <mergeCell ref="D229:E229"/>
    <mergeCell ref="C230:H230"/>
    <mergeCell ref="D231:I231"/>
    <mergeCell ref="D232:E232"/>
    <mergeCell ref="C233:H233"/>
    <mergeCell ref="C235:I235"/>
    <mergeCell ref="E261:F261"/>
    <mergeCell ref="G262:I262"/>
    <mergeCell ref="C250:G250"/>
    <mergeCell ref="C251:M254"/>
    <mergeCell ref="E257:F257"/>
    <mergeCell ref="E258:F258"/>
    <mergeCell ref="E259:F259"/>
    <mergeCell ref="E260:F260"/>
    <mergeCell ref="C242:H242"/>
    <mergeCell ref="D243:I243"/>
    <mergeCell ref="D244:E244"/>
    <mergeCell ref="C245:H245"/>
    <mergeCell ref="C246:H246"/>
    <mergeCell ref="C248:H248"/>
  </mergeCells>
  <printOptions horizontalCentered="1"/>
  <pageMargins left="0.51181102362204722" right="0.51181102362204722" top="0.78740157480314965" bottom="0.39370078740157483" header="0" footer="0"/>
  <pageSetup paperSize="9" scale="40" fitToHeight="0" orientation="portrait" r:id="rId1"/>
  <rowBreaks count="1" manualBreakCount="1">
    <brk id="94" min="1" max="13"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2835AE-685D-48B4-BD5A-C56EED35B473}">
  <dimension ref="A1:X159"/>
  <sheetViews>
    <sheetView view="pageBreakPreview" zoomScale="80" zoomScaleNormal="100" zoomScaleSheetLayoutView="80" workbookViewId="0">
      <selection activeCell="L24" sqref="L24"/>
    </sheetView>
  </sheetViews>
  <sheetFormatPr defaultColWidth="14.42578125" defaultRowHeight="15" customHeight="1"/>
  <cols>
    <col min="1" max="2" width="8.7109375" style="365" customWidth="1"/>
    <col min="3" max="3" width="20.5703125" style="365" customWidth="1"/>
    <col min="4" max="4" width="98.5703125" style="365" customWidth="1"/>
    <col min="5" max="5" width="16.42578125" style="365" customWidth="1"/>
    <col min="6" max="6" width="19.42578125" style="365" customWidth="1"/>
    <col min="7" max="7" width="25.7109375" style="365" customWidth="1"/>
    <col min="8" max="8" width="15.5703125" style="365" customWidth="1"/>
    <col min="9" max="9" width="8.85546875" style="365" customWidth="1"/>
    <col min="10" max="10" width="6.7109375" style="365" customWidth="1"/>
    <col min="11" max="11" width="8" style="365" customWidth="1"/>
    <col min="12" max="12" width="16.5703125" style="365" customWidth="1"/>
    <col min="13" max="24" width="8" style="365" customWidth="1"/>
    <col min="25" max="16384" width="14.42578125" style="365"/>
  </cols>
  <sheetData>
    <row r="1" spans="1:24" ht="9.75" customHeight="1">
      <c r="A1" s="1189"/>
      <c r="B1" s="1190"/>
      <c r="C1" s="1190"/>
      <c r="D1" s="1190"/>
      <c r="E1" s="1190"/>
      <c r="F1" s="1190"/>
      <c r="G1" s="1190"/>
      <c r="H1" s="1190"/>
      <c r="I1" s="1191"/>
    </row>
    <row r="2" spans="1:24" ht="15.75">
      <c r="A2" s="1192" t="s">
        <v>1099</v>
      </c>
      <c r="B2" s="1193"/>
      <c r="C2" s="1194" t="str">
        <f>'Adm Local'!D3</f>
        <v>PE-120</v>
      </c>
      <c r="D2" s="1193"/>
      <c r="E2" s="1193"/>
      <c r="F2" s="1193"/>
      <c r="G2" s="1193"/>
      <c r="H2" s="1193"/>
      <c r="I2" s="1195"/>
    </row>
    <row r="3" spans="1:24" ht="15" customHeight="1">
      <c r="A3" s="1196" t="s">
        <v>53</v>
      </c>
      <c r="B3" s="1172"/>
      <c r="C3" s="466" t="str">
        <f>'Adm Local'!D4</f>
        <v>OUTUBRO/2025</v>
      </c>
      <c r="D3" s="466"/>
      <c r="E3" s="466"/>
      <c r="F3" s="466"/>
      <c r="G3" s="466"/>
      <c r="H3" s="466"/>
      <c r="I3" s="467"/>
    </row>
    <row r="4" spans="1:24" ht="18" customHeight="1">
      <c r="A4" s="1197" t="s">
        <v>927</v>
      </c>
      <c r="B4" s="1198"/>
      <c r="C4" s="468" t="str">
        <f>'Adm Local'!D5</f>
        <v>SEM DESONERAÇÃO</v>
      </c>
      <c r="D4" s="469"/>
      <c r="E4" s="469"/>
      <c r="F4" s="469"/>
      <c r="G4" s="469"/>
      <c r="H4" s="469"/>
      <c r="I4" s="470"/>
    </row>
    <row r="5" spans="1:24" ht="9.75" customHeight="1" thickBot="1">
      <c r="A5" s="471"/>
      <c r="B5" s="472"/>
      <c r="C5" s="473"/>
      <c r="D5" s="473"/>
      <c r="E5" s="474"/>
      <c r="F5" s="473"/>
      <c r="G5" s="473"/>
      <c r="H5" s="473"/>
      <c r="I5" s="475"/>
    </row>
    <row r="6" spans="1:24" ht="19.5" customHeight="1" thickBot="1">
      <c r="A6" s="1186" t="s">
        <v>1292</v>
      </c>
      <c r="B6" s="1187"/>
      <c r="C6" s="1187"/>
      <c r="D6" s="1187"/>
      <c r="E6" s="1187"/>
      <c r="F6" s="1187"/>
      <c r="G6" s="1187"/>
      <c r="H6" s="1187"/>
      <c r="I6" s="1188"/>
    </row>
    <row r="7" spans="1:24" ht="19.5" customHeight="1">
      <c r="A7" s="477"/>
      <c r="B7" s="478"/>
      <c r="C7" s="478"/>
      <c r="D7" s="478"/>
      <c r="E7" s="479"/>
      <c r="F7" s="478"/>
      <c r="G7" s="478"/>
      <c r="H7" s="478"/>
      <c r="I7" s="480"/>
    </row>
    <row r="8" spans="1:24" ht="19.5" customHeight="1">
      <c r="A8" s="384"/>
      <c r="B8" s="385" t="s">
        <v>1293</v>
      </c>
      <c r="C8" s="386"/>
      <c r="D8" s="386"/>
      <c r="E8" s="481"/>
      <c r="F8" s="386"/>
      <c r="G8" s="386"/>
      <c r="H8" s="386"/>
      <c r="I8" s="387"/>
    </row>
    <row r="9" spans="1:24" ht="56.25" customHeight="1">
      <c r="A9" s="482"/>
      <c r="B9" s="483" t="s">
        <v>18</v>
      </c>
      <c r="C9" s="483" t="s">
        <v>10</v>
      </c>
      <c r="D9" s="483" t="s">
        <v>1113</v>
      </c>
      <c r="E9" s="483" t="s">
        <v>1114</v>
      </c>
      <c r="F9" s="484" t="s">
        <v>1294</v>
      </c>
      <c r="G9" s="485" t="s">
        <v>1295</v>
      </c>
      <c r="H9" s="485" t="s">
        <v>1296</v>
      </c>
      <c r="I9" s="486"/>
    </row>
    <row r="10" spans="1:24" ht="19.5" customHeight="1">
      <c r="A10" s="488"/>
      <c r="B10" s="489"/>
      <c r="C10" s="489"/>
      <c r="D10" s="490" t="s">
        <v>1297</v>
      </c>
      <c r="E10" s="489" t="s">
        <v>1298</v>
      </c>
      <c r="F10" s="491"/>
      <c r="G10" s="492"/>
      <c r="H10" s="492"/>
      <c r="I10" s="493"/>
    </row>
    <row r="11" spans="1:24" ht="19.5" customHeight="1">
      <c r="A11" s="384"/>
      <c r="B11" s="495"/>
      <c r="C11" s="495">
        <v>5503041</v>
      </c>
      <c r="D11" s="496" t="s">
        <v>1299</v>
      </c>
      <c r="E11" s="495" t="s">
        <v>1300</v>
      </c>
      <c r="F11" s="497">
        <f>VLOOKUP(C11,'[45]Curva ABC - ADM'!A:D,4,0)</f>
        <v>21444.06</v>
      </c>
      <c r="G11" s="498">
        <v>76.89</v>
      </c>
      <c r="H11" s="499">
        <f>F11/(G11*182.49)</f>
        <v>1.5282629396825085</v>
      </c>
      <c r="I11" s="387"/>
    </row>
    <row r="12" spans="1:24" ht="19.5" customHeight="1">
      <c r="A12" s="488"/>
      <c r="B12" s="1178" t="s">
        <v>1301</v>
      </c>
      <c r="C12" s="1154"/>
      <c r="D12" s="1154"/>
      <c r="E12" s="1154"/>
      <c r="F12" s="1154"/>
      <c r="G12" s="1155"/>
      <c r="H12" s="500">
        <f>SUM(H11:H11)</f>
        <v>1.5282629396825085</v>
      </c>
      <c r="I12" s="493"/>
    </row>
    <row r="13" spans="1:24" ht="19.5" customHeight="1">
      <c r="A13" s="488"/>
      <c r="B13" s="501"/>
      <c r="C13" s="1149"/>
      <c r="D13" s="1150"/>
      <c r="E13" s="1150"/>
      <c r="F13" s="1150"/>
      <c r="G13" s="1150"/>
      <c r="H13" s="1150"/>
      <c r="I13" s="493"/>
    </row>
    <row r="14" spans="1:24" ht="19.5" customHeight="1">
      <c r="A14" s="384"/>
      <c r="B14" s="385" t="s">
        <v>1302</v>
      </c>
      <c r="C14" s="386"/>
      <c r="D14" s="386"/>
      <c r="E14" s="481"/>
      <c r="F14" s="386"/>
      <c r="G14" s="386"/>
      <c r="H14" s="386"/>
      <c r="I14" s="387"/>
    </row>
    <row r="15" spans="1:24" ht="52.5" customHeight="1">
      <c r="A15" s="482"/>
      <c r="B15" s="483" t="s">
        <v>18</v>
      </c>
      <c r="C15" s="483" t="s">
        <v>10</v>
      </c>
      <c r="D15" s="483" t="s">
        <v>1113</v>
      </c>
      <c r="E15" s="483" t="s">
        <v>1114</v>
      </c>
      <c r="F15" s="484" t="s">
        <v>1294</v>
      </c>
      <c r="G15" s="485" t="s">
        <v>1295</v>
      </c>
      <c r="H15" s="485" t="s">
        <v>1296</v>
      </c>
      <c r="I15" s="486"/>
    </row>
    <row r="16" spans="1:24" ht="19.5" customHeight="1">
      <c r="A16" s="488"/>
      <c r="B16" s="489"/>
      <c r="C16" s="489"/>
      <c r="D16" s="490" t="s">
        <v>1303</v>
      </c>
      <c r="E16" s="489" t="s">
        <v>1298</v>
      </c>
      <c r="F16" s="491"/>
      <c r="G16" s="492"/>
      <c r="H16" s="492"/>
      <c r="I16" s="493"/>
    </row>
    <row r="17" spans="1:9" ht="19.5" customHeight="1">
      <c r="A17" s="384"/>
      <c r="B17" s="495"/>
      <c r="C17" s="495">
        <v>4011539</v>
      </c>
      <c r="D17" s="502" t="s">
        <v>332</v>
      </c>
      <c r="E17" s="495" t="s">
        <v>1304</v>
      </c>
      <c r="F17" s="503">
        <f>VLOOKUP(C17,'[45]Curva ABC - ADM'!A:D,4,0)</f>
        <v>229550.46</v>
      </c>
      <c r="G17" s="504">
        <v>1800</v>
      </c>
      <c r="H17" s="499">
        <f t="shared" ref="H17:H34" si="0">F17/(G17*182.49)</f>
        <v>0.69882203591064351</v>
      </c>
      <c r="I17" s="387"/>
    </row>
    <row r="18" spans="1:9" ht="19.5" customHeight="1">
      <c r="A18" s="384"/>
      <c r="B18" s="495"/>
      <c r="C18" s="495">
        <v>4011209</v>
      </c>
      <c r="D18" s="496" t="s">
        <v>1305</v>
      </c>
      <c r="E18" s="495" t="s">
        <v>1304</v>
      </c>
      <c r="F18" s="503">
        <v>164328.04</v>
      </c>
      <c r="G18" s="504">
        <v>672.8</v>
      </c>
      <c r="H18" s="499">
        <f>F18/(G18*182.49)</f>
        <v>1.3384021368036783</v>
      </c>
      <c r="I18" s="387"/>
    </row>
    <row r="19" spans="1:9" ht="19.5" customHeight="1">
      <c r="A19" s="384"/>
      <c r="B19" s="495"/>
      <c r="C19" s="495">
        <v>4011212</v>
      </c>
      <c r="D19" s="496" t="s">
        <v>1306</v>
      </c>
      <c r="E19" s="495" t="s">
        <v>1304</v>
      </c>
      <c r="F19" s="503">
        <f>VLOOKUP(C19,'[45]Curva ABC - ADM'!A:D,4,0)</f>
        <v>310905.06</v>
      </c>
      <c r="G19" s="504">
        <v>2430.2399999999998</v>
      </c>
      <c r="H19" s="499">
        <f>F19/(G19*182.49)</f>
        <v>0.70103476296207379</v>
      </c>
      <c r="I19" s="387"/>
    </row>
    <row r="20" spans="1:9" ht="19.5" customHeight="1">
      <c r="A20" s="384"/>
      <c r="B20" s="495"/>
      <c r="C20" s="495">
        <v>4011370</v>
      </c>
      <c r="D20" s="496" t="s">
        <v>333</v>
      </c>
      <c r="E20" s="495" t="s">
        <v>1304</v>
      </c>
      <c r="F20" s="503">
        <f>VLOOKUP(C20,'[45]Curva ABC - ADM'!A:D,4,0)</f>
        <v>230884.26</v>
      </c>
      <c r="G20" s="504">
        <v>361.93</v>
      </c>
      <c r="H20" s="499">
        <f>F20/(G20*182.49)</f>
        <v>3.4956719760096315</v>
      </c>
      <c r="I20" s="387"/>
    </row>
    <row r="21" spans="1:9" ht="19.5" customHeight="1">
      <c r="A21" s="384"/>
      <c r="B21" s="495"/>
      <c r="C21" s="495">
        <v>4011353</v>
      </c>
      <c r="D21" s="496" t="s">
        <v>1307</v>
      </c>
      <c r="E21" s="495" t="s">
        <v>1304</v>
      </c>
      <c r="F21" s="503">
        <f>VLOOKUP(C21,'[45]Curva ABC - ADM'!A:D,4,0)</f>
        <v>365029.27</v>
      </c>
      <c r="G21" s="504">
        <v>1500</v>
      </c>
      <c r="H21" s="499">
        <f t="shared" si="0"/>
        <v>1.3335133249310465</v>
      </c>
      <c r="I21" s="387"/>
    </row>
    <row r="22" spans="1:9" ht="19.5" customHeight="1">
      <c r="A22" s="384"/>
      <c r="B22" s="495"/>
      <c r="C22" s="495">
        <v>4011466</v>
      </c>
      <c r="D22" s="496" t="s">
        <v>1308</v>
      </c>
      <c r="E22" s="495" t="s">
        <v>37</v>
      </c>
      <c r="F22" s="503">
        <f>VLOOKUP(C22,'[45]Curva ABC - ADM'!A:D,4,0)</f>
        <v>42001.29</v>
      </c>
      <c r="G22" s="504">
        <v>99.6</v>
      </c>
      <c r="H22" s="499">
        <f t="shared" si="0"/>
        <v>2.3108099007900744</v>
      </c>
      <c r="I22" s="387"/>
    </row>
    <row r="23" spans="1:9" ht="19.5" customHeight="1">
      <c r="A23" s="384"/>
      <c r="B23" s="495"/>
      <c r="C23" s="495">
        <v>4915657</v>
      </c>
      <c r="D23" s="496" t="s">
        <v>335</v>
      </c>
      <c r="E23" s="495" t="s">
        <v>235</v>
      </c>
      <c r="F23" s="503">
        <f>VLOOKUP(C23,'[45]Curva ABC - ADM'!A:D,4,0)</f>
        <v>11477.53</v>
      </c>
      <c r="G23" s="504">
        <v>89.69</v>
      </c>
      <c r="H23" s="499">
        <f t="shared" si="0"/>
        <v>0.70123783688509456</v>
      </c>
      <c r="I23" s="387"/>
    </row>
    <row r="24" spans="1:9" ht="19.5" customHeight="1">
      <c r="A24" s="384"/>
      <c r="B24" s="495"/>
      <c r="C24" s="495">
        <v>1600989</v>
      </c>
      <c r="D24" s="496" t="s">
        <v>256</v>
      </c>
      <c r="E24" s="495" t="s">
        <v>235</v>
      </c>
      <c r="F24" s="503">
        <f>VLOOKUP(C24,'[45]Curva ABC - ADM'!A:D,4,0)</f>
        <v>2191.04</v>
      </c>
      <c r="G24" s="504">
        <v>0.46704000000000001</v>
      </c>
      <c r="H24" s="499">
        <f t="shared" si="0"/>
        <v>25.707340940145652</v>
      </c>
      <c r="I24" s="387"/>
    </row>
    <row r="25" spans="1:9" ht="19.5" customHeight="1">
      <c r="A25" s="384"/>
      <c r="B25" s="495"/>
      <c r="C25" s="495">
        <v>4915669</v>
      </c>
      <c r="D25" s="496" t="s">
        <v>338</v>
      </c>
      <c r="E25" s="495" t="s">
        <v>235</v>
      </c>
      <c r="F25" s="503">
        <f>VLOOKUP(C25,'[45]Curva ABC - ADM'!A:D,4,0)</f>
        <v>23990.02</v>
      </c>
      <c r="G25" s="504">
        <v>228.21</v>
      </c>
      <c r="H25" s="499">
        <f t="shared" si="0"/>
        <v>0.57604560552378437</v>
      </c>
      <c r="I25" s="387"/>
    </row>
    <row r="26" spans="1:9" ht="19.5" customHeight="1">
      <c r="A26" s="384"/>
      <c r="B26" s="495"/>
      <c r="C26" s="495">
        <v>4011214</v>
      </c>
      <c r="D26" s="496" t="s">
        <v>340</v>
      </c>
      <c r="E26" s="495" t="s">
        <v>235</v>
      </c>
      <c r="F26" s="503">
        <f>VLOOKUP(C26,'[45]Curva ABC - ADM'!A:D,4,0)</f>
        <v>745.5</v>
      </c>
      <c r="G26" s="504">
        <v>124.5</v>
      </c>
      <c r="H26" s="499">
        <f t="shared" si="0"/>
        <v>3.2812492778940848E-2</v>
      </c>
      <c r="I26" s="387"/>
    </row>
    <row r="27" spans="1:9" ht="19.5" customHeight="1">
      <c r="A27" s="384"/>
      <c r="B27" s="495"/>
      <c r="C27" s="495">
        <v>4011520</v>
      </c>
      <c r="D27" s="496" t="s">
        <v>1309</v>
      </c>
      <c r="E27" s="495" t="s">
        <v>235</v>
      </c>
      <c r="F27" s="503">
        <f>VLOOKUP(C27,'[45]Curva ABC - ADM'!A:D,4,0)</f>
        <v>9970.7999999999993</v>
      </c>
      <c r="G27" s="504">
        <v>6.64</v>
      </c>
      <c r="H27" s="499">
        <f t="shared" si="0"/>
        <v>8.2285413229442508</v>
      </c>
      <c r="I27" s="387"/>
    </row>
    <row r="28" spans="1:9" ht="19.5" customHeight="1">
      <c r="A28" s="384"/>
      <c r="B28" s="495"/>
      <c r="C28" s="495">
        <v>4011537</v>
      </c>
      <c r="D28" s="496" t="s">
        <v>342</v>
      </c>
      <c r="E28" s="495" t="s">
        <v>259</v>
      </c>
      <c r="F28" s="503">
        <f>VLOOKUP(C28,'[45]Curva ABC - ADM'!A:D,4,0)</f>
        <v>3372.5</v>
      </c>
      <c r="G28" s="504">
        <v>41.5</v>
      </c>
      <c r="H28" s="499">
        <f t="shared" si="0"/>
        <v>0.44531240199991151</v>
      </c>
      <c r="I28" s="387"/>
    </row>
    <row r="29" spans="1:9" ht="19.5" customHeight="1">
      <c r="A29" s="384"/>
      <c r="B29" s="495"/>
      <c r="C29" s="495">
        <v>4915696</v>
      </c>
      <c r="D29" s="496" t="s">
        <v>343</v>
      </c>
      <c r="E29" s="495" t="s">
        <v>259</v>
      </c>
      <c r="F29" s="503">
        <f>VLOOKUP(C29,'[45]Curva ABC - ADM'!A:D,4,0)</f>
        <v>6550.83</v>
      </c>
      <c r="G29" s="504">
        <v>37.58</v>
      </c>
      <c r="H29" s="499">
        <f t="shared" si="0"/>
        <v>0.95521356729513507</v>
      </c>
      <c r="I29" s="387"/>
    </row>
    <row r="30" spans="1:9" ht="19.5" customHeight="1">
      <c r="A30" s="384"/>
      <c r="B30" s="495"/>
      <c r="C30" s="495">
        <v>4011276</v>
      </c>
      <c r="D30" s="496" t="s">
        <v>344</v>
      </c>
      <c r="E30" s="495" t="s">
        <v>235</v>
      </c>
      <c r="F30" s="503">
        <f>VLOOKUP(C30,'[45]Curva ABC - ADM'!A:D,4,0)</f>
        <v>24208.95</v>
      </c>
      <c r="G30" s="504">
        <v>113.18</v>
      </c>
      <c r="H30" s="499">
        <f t="shared" si="0"/>
        <v>1.1721068193227473</v>
      </c>
      <c r="I30" s="387"/>
    </row>
    <row r="31" spans="1:9" ht="19.5" customHeight="1">
      <c r="A31" s="384"/>
      <c r="B31" s="495"/>
      <c r="C31" s="495">
        <v>4011278</v>
      </c>
      <c r="D31" s="496" t="s">
        <v>345</v>
      </c>
      <c r="E31" s="495" t="s">
        <v>235</v>
      </c>
      <c r="F31" s="503">
        <f>VLOOKUP(C31,'[45]Curva ABC - ADM'!A:D,4,0)</f>
        <v>35890.254999999997</v>
      </c>
      <c r="G31" s="504">
        <v>113.18</v>
      </c>
      <c r="H31" s="499">
        <f t="shared" si="0"/>
        <v>1.7376719202085311</v>
      </c>
      <c r="I31" s="387"/>
    </row>
    <row r="32" spans="1:9" ht="19.5" customHeight="1">
      <c r="A32" s="384"/>
      <c r="B32" s="495"/>
      <c r="C32" s="495">
        <v>4915668</v>
      </c>
      <c r="D32" s="496" t="s">
        <v>346</v>
      </c>
      <c r="E32" s="495" t="s">
        <v>235</v>
      </c>
      <c r="F32" s="503">
        <f>VLOOKUP(C32,'[45]Curva ABC - ADM'!A:D,4,0)</f>
        <v>109.59</v>
      </c>
      <c r="G32" s="504">
        <v>1</v>
      </c>
      <c r="H32" s="499">
        <f t="shared" si="0"/>
        <v>0.60052605622225874</v>
      </c>
      <c r="I32" s="387"/>
    </row>
    <row r="33" spans="1:9" ht="19.5" customHeight="1">
      <c r="A33" s="384"/>
      <c r="B33" s="495"/>
      <c r="C33" s="495">
        <v>4915626</v>
      </c>
      <c r="D33" s="496" t="s">
        <v>354</v>
      </c>
      <c r="E33" s="495" t="s">
        <v>259</v>
      </c>
      <c r="F33" s="503">
        <f>VLOOKUP(C33,'[45]Curva ABC - ADM'!A:D,4,0)</f>
        <v>33354</v>
      </c>
      <c r="G33" s="504">
        <v>125</v>
      </c>
      <c r="H33" s="499">
        <f t="shared" si="0"/>
        <v>1.4621732697682064</v>
      </c>
      <c r="I33" s="387"/>
    </row>
    <row r="34" spans="1:9" ht="33.75" customHeight="1">
      <c r="A34" s="384"/>
      <c r="B34" s="495"/>
      <c r="C34" s="495">
        <v>4011282</v>
      </c>
      <c r="D34" s="502" t="s">
        <v>1310</v>
      </c>
      <c r="E34" s="495" t="s">
        <v>235</v>
      </c>
      <c r="F34" s="503">
        <f>VLOOKUP(C34,'[45]Curva ABC - ADM'!A:D,4,0)</f>
        <v>29156.95</v>
      </c>
      <c r="G34" s="504">
        <v>84.62</v>
      </c>
      <c r="H34" s="499">
        <f t="shared" si="0"/>
        <v>1.8881217710533578</v>
      </c>
      <c r="I34" s="387"/>
    </row>
    <row r="35" spans="1:9" ht="19.5" customHeight="1">
      <c r="A35" s="488"/>
      <c r="B35" s="1178" t="s">
        <v>1311</v>
      </c>
      <c r="C35" s="1154"/>
      <c r="D35" s="1154"/>
      <c r="E35" s="1154"/>
      <c r="F35" s="1154"/>
      <c r="G35" s="1155"/>
      <c r="H35" s="500">
        <f>SUM(H17:H34)</f>
        <v>53.385358141555017</v>
      </c>
      <c r="I35" s="493"/>
    </row>
    <row r="36" spans="1:9" ht="19.5" customHeight="1">
      <c r="A36" s="384"/>
      <c r="B36" s="487"/>
      <c r="C36" s="487"/>
      <c r="D36" s="386"/>
      <c r="E36" s="487"/>
      <c r="F36" s="505"/>
      <c r="G36" s="506"/>
      <c r="H36" s="506"/>
      <c r="I36" s="387"/>
    </row>
    <row r="37" spans="1:9" ht="19.5" customHeight="1">
      <c r="A37" s="384"/>
      <c r="B37" s="385" t="s">
        <v>1312</v>
      </c>
      <c r="C37" s="386"/>
      <c r="D37" s="386"/>
      <c r="E37" s="481"/>
      <c r="F37" s="386"/>
      <c r="G37" s="386"/>
      <c r="H37" s="386"/>
      <c r="I37" s="387"/>
    </row>
    <row r="38" spans="1:9" ht="34.5" customHeight="1">
      <c r="A38" s="482"/>
      <c r="B38" s="483" t="s">
        <v>18</v>
      </c>
      <c r="C38" s="483" t="s">
        <v>10</v>
      </c>
      <c r="D38" s="483" t="s">
        <v>1113</v>
      </c>
      <c r="E38" s="483" t="s">
        <v>1114</v>
      </c>
      <c r="F38" s="507" t="s">
        <v>1115</v>
      </c>
      <c r="G38" s="485" t="s">
        <v>1313</v>
      </c>
      <c r="H38" s="485" t="s">
        <v>1296</v>
      </c>
      <c r="I38" s="486"/>
    </row>
    <row r="39" spans="1:9" ht="19.5" customHeight="1">
      <c r="A39" s="488"/>
      <c r="B39" s="489"/>
      <c r="C39" s="489"/>
      <c r="D39" s="490" t="s">
        <v>1314</v>
      </c>
      <c r="E39" s="489" t="s">
        <v>1298</v>
      </c>
      <c r="F39" s="491"/>
      <c r="G39" s="492"/>
      <c r="H39" s="492"/>
      <c r="I39" s="493"/>
    </row>
    <row r="40" spans="1:9" ht="30">
      <c r="A40" s="384"/>
      <c r="B40" s="495"/>
      <c r="C40" s="495">
        <v>2003315</v>
      </c>
      <c r="D40" s="502" t="s">
        <v>262</v>
      </c>
      <c r="E40" s="495" t="s">
        <v>259</v>
      </c>
      <c r="F40" s="497">
        <f>VLOOKUP(C40,'[45]Curva ABC - ADM'!A:D,4,0)</f>
        <v>2780</v>
      </c>
      <c r="G40" s="499">
        <v>2.7999999999999998E-4</v>
      </c>
      <c r="H40" s="499">
        <f>F40*G40</f>
        <v>0.77839999999999998</v>
      </c>
      <c r="I40" s="387"/>
    </row>
    <row r="41" spans="1:9" ht="30">
      <c r="A41" s="384"/>
      <c r="B41" s="495"/>
      <c r="C41" s="495">
        <v>2003309</v>
      </c>
      <c r="D41" s="502" t="s">
        <v>263</v>
      </c>
      <c r="E41" s="495" t="s">
        <v>259</v>
      </c>
      <c r="F41" s="497">
        <f>VLOOKUP(C41,'[45]Curva ABC - ADM'!A:D,4,0)</f>
        <v>9100</v>
      </c>
      <c r="G41" s="499">
        <v>2.7999999999999998E-4</v>
      </c>
      <c r="H41" s="499">
        <f>F41*G41</f>
        <v>2.5479999999999996</v>
      </c>
      <c r="I41" s="387"/>
    </row>
    <row r="42" spans="1:9" ht="30">
      <c r="A42" s="384"/>
      <c r="B42" s="495"/>
      <c r="C42" s="495">
        <v>2003257</v>
      </c>
      <c r="D42" s="502" t="s">
        <v>1315</v>
      </c>
      <c r="E42" s="495" t="s">
        <v>16</v>
      </c>
      <c r="F42" s="497">
        <f>VLOOKUP(C42,'[45]Curva ABC - ADM'!A:D,4,0)</f>
        <v>12960</v>
      </c>
      <c r="G42" s="499">
        <v>1.9000000000000001E-4</v>
      </c>
      <c r="H42" s="499">
        <f t="shared" ref="H42:H43" si="1">F42*G42</f>
        <v>2.4624000000000001</v>
      </c>
      <c r="I42" s="387"/>
    </row>
    <row r="43" spans="1:9" ht="19.5" customHeight="1">
      <c r="A43" s="384"/>
      <c r="B43" s="495"/>
      <c r="C43" s="495">
        <v>2003377</v>
      </c>
      <c r="D43" s="496" t="s">
        <v>1316</v>
      </c>
      <c r="E43" s="495" t="s">
        <v>16</v>
      </c>
      <c r="F43" s="497">
        <f>VLOOKUP(C43,'[45]Curva ABC - ADM'!A:D,4,0)</f>
        <v>13471.8</v>
      </c>
      <c r="G43" s="499">
        <v>2.1000000000000001E-4</v>
      </c>
      <c r="H43" s="499">
        <f t="shared" si="1"/>
        <v>2.829078</v>
      </c>
      <c r="I43" s="387"/>
    </row>
    <row r="44" spans="1:9" ht="19.5" customHeight="1">
      <c r="A44" s="488"/>
      <c r="B44" s="1178" t="s">
        <v>1317</v>
      </c>
      <c r="C44" s="1154"/>
      <c r="D44" s="1154"/>
      <c r="E44" s="1154"/>
      <c r="F44" s="1154"/>
      <c r="G44" s="1155"/>
      <c r="H44" s="500">
        <f>SUM(H40:H43)</f>
        <v>8.617878000000001</v>
      </c>
      <c r="I44" s="493"/>
    </row>
    <row r="45" spans="1:9" ht="19.5" customHeight="1">
      <c r="A45" s="384"/>
      <c r="B45" s="487"/>
      <c r="C45" s="487"/>
      <c r="D45" s="386"/>
      <c r="E45" s="487"/>
      <c r="F45" s="505"/>
      <c r="G45" s="506"/>
      <c r="H45" s="506"/>
      <c r="I45" s="387"/>
    </row>
    <row r="46" spans="1:9" ht="19.5" customHeight="1">
      <c r="A46" s="384"/>
      <c r="B46" s="385" t="s">
        <v>1318</v>
      </c>
      <c r="C46" s="386"/>
      <c r="D46" s="386"/>
      <c r="E46" s="481"/>
      <c r="F46" s="386"/>
      <c r="G46" s="386"/>
      <c r="H46" s="386"/>
      <c r="I46" s="387"/>
    </row>
    <row r="47" spans="1:9" ht="34.5" customHeight="1">
      <c r="A47" s="482"/>
      <c r="B47" s="483" t="s">
        <v>18</v>
      </c>
      <c r="C47" s="483" t="s">
        <v>10</v>
      </c>
      <c r="D47" s="483" t="s">
        <v>1113</v>
      </c>
      <c r="E47" s="483" t="s">
        <v>1114</v>
      </c>
      <c r="F47" s="507" t="s">
        <v>1115</v>
      </c>
      <c r="G47" s="485" t="s">
        <v>1313</v>
      </c>
      <c r="H47" s="485" t="s">
        <v>1296</v>
      </c>
      <c r="I47" s="486"/>
    </row>
    <row r="48" spans="1:9" ht="19.5" customHeight="1">
      <c r="A48" s="488"/>
      <c r="B48" s="489"/>
      <c r="C48" s="489"/>
      <c r="D48" s="490" t="s">
        <v>1319</v>
      </c>
      <c r="E48" s="489" t="s">
        <v>1298</v>
      </c>
      <c r="F48" s="491"/>
      <c r="G48" s="492"/>
      <c r="H48" s="492"/>
      <c r="I48" s="493"/>
    </row>
    <row r="49" spans="1:9" ht="19.5" customHeight="1">
      <c r="A49" s="488"/>
      <c r="B49" s="495"/>
      <c r="C49" s="495">
        <v>804037</v>
      </c>
      <c r="D49" s="502" t="s">
        <v>1320</v>
      </c>
      <c r="E49" s="495" t="s">
        <v>16</v>
      </c>
      <c r="F49" s="497">
        <f>VLOOKUP(C49,'[45]Curva ABC - ADM'!A:D,4,0)</f>
        <v>114</v>
      </c>
      <c r="G49" s="499">
        <v>1.64E-3</v>
      </c>
      <c r="H49" s="499">
        <f>F49*G49</f>
        <v>0.18695999999999999</v>
      </c>
      <c r="I49" s="493"/>
    </row>
    <row r="50" spans="1:9" ht="19.5" customHeight="1">
      <c r="A50" s="488"/>
      <c r="B50" s="489"/>
      <c r="C50" s="495">
        <v>804029</v>
      </c>
      <c r="D50" s="496" t="s">
        <v>303</v>
      </c>
      <c r="E50" s="495" t="s">
        <v>16</v>
      </c>
      <c r="F50" s="497">
        <f>VLOOKUP(C50,'[45]Curva ABC - ADM'!A:D,4,0)</f>
        <v>81</v>
      </c>
      <c r="G50" s="499">
        <v>1.31E-3</v>
      </c>
      <c r="H50" s="499">
        <f>F50*G50</f>
        <v>0.10611</v>
      </c>
      <c r="I50" s="493"/>
    </row>
    <row r="51" spans="1:9" ht="19.5" customHeight="1">
      <c r="A51" s="384"/>
      <c r="B51" s="495"/>
      <c r="C51" s="495">
        <v>705233</v>
      </c>
      <c r="D51" s="502" t="s">
        <v>1321</v>
      </c>
      <c r="E51" s="495" t="s">
        <v>34</v>
      </c>
      <c r="F51" s="497">
        <f>VLOOKUP(C51,'[45]Curva ABC - ADM'!A:D,4,0)</f>
        <v>8</v>
      </c>
      <c r="G51" s="499">
        <v>0.11354</v>
      </c>
      <c r="H51" s="499">
        <f t="shared" ref="H51:H56" si="2">F51*G51</f>
        <v>0.90832000000000002</v>
      </c>
      <c r="I51" s="387"/>
    </row>
    <row r="52" spans="1:9" ht="19.5" customHeight="1">
      <c r="A52" s="384"/>
      <c r="B52" s="495"/>
      <c r="C52" s="495" t="s">
        <v>125</v>
      </c>
      <c r="D52" s="502" t="s">
        <v>302</v>
      </c>
      <c r="E52" s="495" t="s">
        <v>34</v>
      </c>
      <c r="F52" s="497">
        <f>VLOOKUP(C52,'[45]Curva ABC - ADM'!A:D,4,0)</f>
        <v>2</v>
      </c>
      <c r="G52" s="508">
        <v>5.1900000000000002E-3</v>
      </c>
      <c r="H52" s="499">
        <f t="shared" si="2"/>
        <v>1.038E-2</v>
      </c>
      <c r="I52" s="509"/>
    </row>
    <row r="53" spans="1:9" ht="15" customHeight="1">
      <c r="A53" s="510"/>
      <c r="B53" s="495"/>
      <c r="C53" s="495" t="s">
        <v>329</v>
      </c>
      <c r="D53" s="502" t="s">
        <v>304</v>
      </c>
      <c r="E53" s="495" t="s">
        <v>118</v>
      </c>
      <c r="F53" s="497">
        <f>VLOOKUP(C53,'[45]Curva ABC - ADM'!A:D,4,0)</f>
        <v>7</v>
      </c>
      <c r="G53" s="499">
        <v>8.3400000000000002E-3</v>
      </c>
      <c r="H53" s="499">
        <f t="shared" si="2"/>
        <v>5.8380000000000001E-2</v>
      </c>
      <c r="I53" s="511"/>
    </row>
    <row r="54" spans="1:9" ht="15" customHeight="1">
      <c r="A54" s="510"/>
      <c r="B54" s="495"/>
      <c r="C54" s="495" t="s">
        <v>84</v>
      </c>
      <c r="D54" s="512" t="s">
        <v>306</v>
      </c>
      <c r="E54" s="495" t="s">
        <v>118</v>
      </c>
      <c r="F54" s="497">
        <f>VLOOKUP(C54,'[45]Curva ABC - ADM'!A:D,4,0)</f>
        <v>11</v>
      </c>
      <c r="G54" s="513">
        <v>1.1860000000000001E-2</v>
      </c>
      <c r="H54" s="499">
        <f t="shared" si="2"/>
        <v>0.13046000000000002</v>
      </c>
      <c r="I54" s="511"/>
    </row>
    <row r="55" spans="1:9" ht="15" customHeight="1">
      <c r="A55" s="510"/>
      <c r="B55" s="495"/>
      <c r="C55" s="495">
        <v>705225</v>
      </c>
      <c r="D55" s="512" t="s">
        <v>307</v>
      </c>
      <c r="E55" s="495" t="s">
        <v>118</v>
      </c>
      <c r="F55" s="497">
        <f>VLOOKUP(C55,'[45]Curva ABC - ADM'!A:D,4,0)</f>
        <v>29</v>
      </c>
      <c r="G55" s="513">
        <v>4.7620000000000003E-2</v>
      </c>
      <c r="H55" s="499">
        <f t="shared" si="2"/>
        <v>1.3809800000000001</v>
      </c>
      <c r="I55" s="511"/>
    </row>
    <row r="56" spans="1:9" ht="15" customHeight="1">
      <c r="A56" s="510"/>
      <c r="B56" s="495"/>
      <c r="C56" s="495">
        <v>705322</v>
      </c>
      <c r="D56" s="512" t="s">
        <v>309</v>
      </c>
      <c r="E56" s="495" t="s">
        <v>118</v>
      </c>
      <c r="F56" s="497">
        <f>VLOOKUP(C56,'[45]Curva ABC - ADM'!A:D,4,0)</f>
        <v>2</v>
      </c>
      <c r="G56" s="513">
        <v>9.289E-2</v>
      </c>
      <c r="H56" s="499">
        <f t="shared" si="2"/>
        <v>0.18578</v>
      </c>
      <c r="I56" s="511"/>
    </row>
    <row r="57" spans="1:9" ht="19.5" customHeight="1">
      <c r="A57" s="488"/>
      <c r="B57" s="1178" t="s">
        <v>1322</v>
      </c>
      <c r="C57" s="1154"/>
      <c r="D57" s="1154"/>
      <c r="E57" s="1154"/>
      <c r="F57" s="1154"/>
      <c r="G57" s="1155"/>
      <c r="H57" s="500">
        <f>SUM(H49:H56)</f>
        <v>2.9673700000000003</v>
      </c>
      <c r="I57" s="514"/>
    </row>
    <row r="58" spans="1:9" ht="19.5" customHeight="1">
      <c r="A58" s="488"/>
      <c r="B58" s="501"/>
      <c r="C58" s="1149"/>
      <c r="D58" s="1150"/>
      <c r="E58" s="1150"/>
      <c r="F58" s="1150"/>
      <c r="G58" s="1150"/>
      <c r="H58" s="1150"/>
      <c r="I58" s="493"/>
    </row>
    <row r="59" spans="1:9" ht="19.5" customHeight="1">
      <c r="A59" s="384"/>
      <c r="B59" s="385" t="s">
        <v>1323</v>
      </c>
      <c r="C59" s="386"/>
      <c r="D59" s="386"/>
      <c r="E59" s="481"/>
      <c r="F59" s="386"/>
      <c r="G59" s="386"/>
      <c r="H59" s="386"/>
      <c r="I59" s="387"/>
    </row>
    <row r="60" spans="1:9" ht="44.25" customHeight="1">
      <c r="A60" s="482"/>
      <c r="B60" s="483" t="s">
        <v>18</v>
      </c>
      <c r="C60" s="483" t="s">
        <v>10</v>
      </c>
      <c r="D60" s="483" t="s">
        <v>1113</v>
      </c>
      <c r="E60" s="483" t="s">
        <v>1114</v>
      </c>
      <c r="F60" s="507" t="s">
        <v>1115</v>
      </c>
      <c r="G60" s="485" t="s">
        <v>1295</v>
      </c>
      <c r="H60" s="485" t="s">
        <v>1296</v>
      </c>
      <c r="I60" s="486"/>
    </row>
    <row r="61" spans="1:9" ht="19.5" customHeight="1">
      <c r="A61" s="488"/>
      <c r="B61" s="489"/>
      <c r="C61" s="489"/>
      <c r="D61" s="490" t="s">
        <v>1324</v>
      </c>
      <c r="E61" s="489" t="s">
        <v>1298</v>
      </c>
      <c r="F61" s="491"/>
      <c r="G61" s="492"/>
      <c r="H61" s="492"/>
      <c r="I61" s="493"/>
    </row>
    <row r="62" spans="1:9" ht="15.75">
      <c r="A62" s="488"/>
      <c r="B62" s="489"/>
      <c r="C62" s="495">
        <v>4413990</v>
      </c>
      <c r="D62" s="502" t="s">
        <v>693</v>
      </c>
      <c r="E62" s="495" t="s">
        <v>118</v>
      </c>
      <c r="F62" s="497">
        <f>VLOOKUP(C62,'[45]Curva ABC - ADM'!A:D,4,0)</f>
        <v>1339</v>
      </c>
      <c r="G62" s="498">
        <v>6</v>
      </c>
      <c r="H62" s="499">
        <f t="shared" ref="H62:H96" si="3">0.2*(F62/(G62*182.49))</f>
        <v>0.24457961166821926</v>
      </c>
      <c r="I62" s="493"/>
    </row>
    <row r="63" spans="1:9" ht="15.75">
      <c r="A63" s="488"/>
      <c r="B63" s="489"/>
      <c r="C63" s="495">
        <v>4413987</v>
      </c>
      <c r="D63" s="502" t="s">
        <v>694</v>
      </c>
      <c r="E63" s="495" t="s">
        <v>249</v>
      </c>
      <c r="F63" s="497">
        <f>VLOOKUP(C63,'[45]Curva ABC - ADM'!A:D,4,0)</f>
        <v>29395</v>
      </c>
      <c r="G63" s="498">
        <v>996</v>
      </c>
      <c r="H63" s="499">
        <f t="shared" si="3"/>
        <v>3.2344843233969356E-2</v>
      </c>
      <c r="I63" s="493"/>
    </row>
    <row r="64" spans="1:9" ht="15.75">
      <c r="A64" s="488"/>
      <c r="B64" s="489"/>
      <c r="C64" s="495">
        <v>4413993</v>
      </c>
      <c r="D64" s="502" t="s">
        <v>695</v>
      </c>
      <c r="E64" s="495" t="s">
        <v>249</v>
      </c>
      <c r="F64" s="497">
        <f>VLOOKUP(C64,'[45]Curva ABC - ADM'!A:D,4,0)</f>
        <v>29395</v>
      </c>
      <c r="G64" s="498">
        <v>500</v>
      </c>
      <c r="H64" s="499">
        <f t="shared" si="3"/>
        <v>6.4430927722066975E-2</v>
      </c>
      <c r="I64" s="493"/>
    </row>
    <row r="65" spans="1:9" ht="15.75">
      <c r="A65" s="488"/>
      <c r="B65" s="1178" t="s">
        <v>1325</v>
      </c>
      <c r="C65" s="1154"/>
      <c r="D65" s="1154"/>
      <c r="E65" s="1154"/>
      <c r="F65" s="1154"/>
      <c r="G65" s="1155"/>
      <c r="H65" s="500">
        <f>SUM(H62:H64)</f>
        <v>0.34135538262425563</v>
      </c>
      <c r="I65" s="493"/>
    </row>
    <row r="66" spans="1:9" ht="15.75">
      <c r="A66" s="488"/>
      <c r="B66" s="501"/>
      <c r="C66" s="1149"/>
      <c r="D66" s="1150"/>
      <c r="E66" s="1150"/>
      <c r="F66" s="1150"/>
      <c r="G66" s="1150"/>
      <c r="H66" s="1150"/>
      <c r="I66" s="493"/>
    </row>
    <row r="67" spans="1:9" ht="50.25">
      <c r="A67" s="488"/>
      <c r="B67" s="483" t="s">
        <v>18</v>
      </c>
      <c r="C67" s="483" t="s">
        <v>10</v>
      </c>
      <c r="D67" s="483" t="s">
        <v>1113</v>
      </c>
      <c r="E67" s="483" t="s">
        <v>1114</v>
      </c>
      <c r="F67" s="507" t="s">
        <v>1115</v>
      </c>
      <c r="G67" s="485" t="s">
        <v>1295</v>
      </c>
      <c r="H67" s="485" t="s">
        <v>1296</v>
      </c>
      <c r="I67" s="493"/>
    </row>
    <row r="68" spans="1:9" ht="15.75">
      <c r="A68" s="488"/>
      <c r="B68" s="489"/>
      <c r="C68" s="489"/>
      <c r="D68" s="490" t="s">
        <v>1326</v>
      </c>
      <c r="E68" s="489"/>
      <c r="F68" s="491"/>
      <c r="G68" s="515"/>
      <c r="H68" s="515"/>
      <c r="I68" s="493"/>
    </row>
    <row r="69" spans="1:9" ht="15.75">
      <c r="A69" s="488"/>
      <c r="B69" s="489"/>
      <c r="C69" s="495">
        <v>4915740</v>
      </c>
      <c r="D69" s="502" t="s">
        <v>675</v>
      </c>
      <c r="E69" s="495" t="s">
        <v>676</v>
      </c>
      <c r="F69" s="497">
        <f>VLOOKUP(C69,'[45]Curva ABC - ADM'!A:D,4,0)</f>
        <v>16.68</v>
      </c>
      <c r="G69" s="498">
        <v>0.12</v>
      </c>
      <c r="H69" s="499">
        <f t="shared" si="3"/>
        <v>0.1523371143624308</v>
      </c>
      <c r="I69" s="493"/>
    </row>
    <row r="70" spans="1:9" ht="15.75">
      <c r="A70" s="488"/>
      <c r="B70" s="489"/>
      <c r="C70" s="495" t="s">
        <v>685</v>
      </c>
      <c r="D70" s="502" t="s">
        <v>1327</v>
      </c>
      <c r="E70" s="495" t="s">
        <v>16</v>
      </c>
      <c r="F70" s="497">
        <f>VLOOKUP(C70,'[45]Curva ABC - ADM'!A:D,4,0)</f>
        <v>1032</v>
      </c>
      <c r="G70" s="498">
        <v>66.400000000000006</v>
      </c>
      <c r="H70" s="499">
        <f t="shared" si="3"/>
        <v>1.703344695566748E-2</v>
      </c>
      <c r="I70" s="493"/>
    </row>
    <row r="71" spans="1:9" ht="15.75">
      <c r="A71" s="488"/>
      <c r="B71" s="489"/>
      <c r="C71" s="495" t="s">
        <v>686</v>
      </c>
      <c r="D71" s="502" t="s">
        <v>1328</v>
      </c>
      <c r="E71" s="495" t="s">
        <v>259</v>
      </c>
      <c r="F71" s="497">
        <f>VLOOKUP(C71,'[45]Curva ABC - ADM'!A:D,4,0)</f>
        <v>324</v>
      </c>
      <c r="G71" s="498">
        <v>7.38</v>
      </c>
      <c r="H71" s="499">
        <f t="shared" si="3"/>
        <v>4.8114898377325049E-2</v>
      </c>
      <c r="I71" s="493"/>
    </row>
    <row r="72" spans="1:9" ht="30">
      <c r="A72" s="488"/>
      <c r="B72" s="489"/>
      <c r="C72" s="495" t="s">
        <v>687</v>
      </c>
      <c r="D72" s="502" t="s">
        <v>1329</v>
      </c>
      <c r="E72" s="495" t="s">
        <v>34</v>
      </c>
      <c r="F72" s="497">
        <f>VLOOKUP(C72,'[45]Curva ABC - ADM'!A:D,4,0)</f>
        <v>16</v>
      </c>
      <c r="G72" s="498">
        <v>1</v>
      </c>
      <c r="H72" s="499">
        <f t="shared" si="3"/>
        <v>1.7535207408625127E-2</v>
      </c>
      <c r="I72" s="493"/>
    </row>
    <row r="73" spans="1:9" ht="15.75">
      <c r="A73" s="488"/>
      <c r="B73" s="489"/>
      <c r="C73" s="495" t="s">
        <v>397</v>
      </c>
      <c r="D73" s="502" t="s">
        <v>395</v>
      </c>
      <c r="E73" s="495" t="s">
        <v>259</v>
      </c>
      <c r="F73" s="497">
        <f>VLOOKUP(C73,'[45]Curva ABC - ADM'!A:D,4,0)</f>
        <v>29396.720000000001</v>
      </c>
      <c r="G73" s="498">
        <v>57.1</v>
      </c>
      <c r="H73" s="499">
        <f t="shared" si="3"/>
        <v>0.5642267757588425</v>
      </c>
      <c r="I73" s="493"/>
    </row>
    <row r="74" spans="1:9" ht="30">
      <c r="A74" s="488"/>
      <c r="B74" s="489"/>
      <c r="C74" s="495">
        <v>3713610</v>
      </c>
      <c r="D74" s="502" t="s">
        <v>1330</v>
      </c>
      <c r="E74" s="495" t="s">
        <v>259</v>
      </c>
      <c r="F74" s="497">
        <f>VLOOKUP(C74,'[45]Curva ABC - ADM'!A:D,4,0)</f>
        <v>37830</v>
      </c>
      <c r="G74" s="498">
        <v>15</v>
      </c>
      <c r="H74" s="499">
        <f t="shared" si="3"/>
        <v>2.763987067784536</v>
      </c>
      <c r="I74" s="493"/>
    </row>
    <row r="75" spans="1:9" ht="30">
      <c r="A75" s="488"/>
      <c r="B75" s="516"/>
      <c r="C75" s="517" t="s">
        <v>1331</v>
      </c>
      <c r="D75" s="518" t="s">
        <v>1332</v>
      </c>
      <c r="E75" s="517" t="s">
        <v>259</v>
      </c>
      <c r="F75" s="519">
        <f>VLOOKUP(C75,'[45]Curva ABC - ADM'!A:D,4,0)</f>
        <v>4080</v>
      </c>
      <c r="G75" s="520">
        <v>15</v>
      </c>
      <c r="H75" s="521">
        <f t="shared" si="3"/>
        <v>0.29809852594662717</v>
      </c>
      <c r="I75" s="493"/>
    </row>
    <row r="76" spans="1:9" ht="16.5" thickBot="1">
      <c r="A76" s="522"/>
      <c r="B76" s="1182" t="s">
        <v>1333</v>
      </c>
      <c r="C76" s="1182"/>
      <c r="D76" s="1182"/>
      <c r="E76" s="1182"/>
      <c r="F76" s="1182"/>
      <c r="G76" s="1182"/>
      <c r="H76" s="523">
        <f>SUM(H69:H75)</f>
        <v>3.8613330365940541</v>
      </c>
      <c r="I76" s="524"/>
    </row>
    <row r="77" spans="1:9" ht="15.75">
      <c r="A77" s="488"/>
      <c r="B77" s="1149"/>
      <c r="C77" s="1150"/>
      <c r="D77" s="1150"/>
      <c r="E77" s="1150"/>
      <c r="F77" s="1150"/>
      <c r="G77" s="1150"/>
      <c r="H77" s="385"/>
      <c r="I77" s="493"/>
    </row>
    <row r="78" spans="1:9" ht="50.25">
      <c r="A78" s="488"/>
      <c r="B78" s="483" t="s">
        <v>18</v>
      </c>
      <c r="C78" s="483" t="s">
        <v>10</v>
      </c>
      <c r="D78" s="483" t="s">
        <v>1113</v>
      </c>
      <c r="E78" s="483" t="s">
        <v>1114</v>
      </c>
      <c r="F78" s="507" t="s">
        <v>1115</v>
      </c>
      <c r="G78" s="485" t="s">
        <v>1295</v>
      </c>
      <c r="H78" s="485" t="s">
        <v>1296</v>
      </c>
      <c r="I78" s="493"/>
    </row>
    <row r="79" spans="1:9" ht="15.75">
      <c r="A79" s="488"/>
      <c r="B79" s="489"/>
      <c r="C79" s="489"/>
      <c r="D79" s="490" t="s">
        <v>1334</v>
      </c>
      <c r="E79" s="489"/>
      <c r="F79" s="491"/>
      <c r="G79" s="515"/>
      <c r="H79" s="515"/>
      <c r="I79" s="493"/>
    </row>
    <row r="80" spans="1:9">
      <c r="A80" s="384"/>
      <c r="B80" s="495"/>
      <c r="C80" s="495">
        <v>5213401</v>
      </c>
      <c r="D80" s="502" t="s">
        <v>1335</v>
      </c>
      <c r="E80" s="495" t="s">
        <v>1304</v>
      </c>
      <c r="F80" s="497">
        <f>VLOOKUP(C80,'[45]Curva ABC - ADM'!A:D,4,0)</f>
        <v>15810.59</v>
      </c>
      <c r="G80" s="498">
        <v>149.4</v>
      </c>
      <c r="H80" s="499">
        <f t="shared" si="3"/>
        <v>0.11598141520362049</v>
      </c>
      <c r="I80" s="387"/>
    </row>
    <row r="81" spans="1:9">
      <c r="A81" s="384"/>
      <c r="B81" s="495"/>
      <c r="C81" s="495">
        <v>5213405</v>
      </c>
      <c r="D81" s="502" t="s">
        <v>1336</v>
      </c>
      <c r="E81" s="495" t="s">
        <v>1304</v>
      </c>
      <c r="F81" s="497">
        <f>VLOOKUP(C81,'[45]Curva ABC - ADM'!A:D,4,0)</f>
        <v>288.86</v>
      </c>
      <c r="G81" s="498">
        <v>30.18</v>
      </c>
      <c r="H81" s="499">
        <f t="shared" si="3"/>
        <v>1.0489604067377931E-2</v>
      </c>
      <c r="I81" s="387"/>
    </row>
    <row r="82" spans="1:9" ht="30">
      <c r="A82" s="384"/>
      <c r="B82" s="495"/>
      <c r="C82" s="495">
        <v>5219623</v>
      </c>
      <c r="D82" s="502" t="s">
        <v>415</v>
      </c>
      <c r="E82" s="495" t="s">
        <v>118</v>
      </c>
      <c r="F82" s="497">
        <f>VLOOKUP(C82,'[45]Curva ABC - ADM'!A:D,4,0)</f>
        <v>3478</v>
      </c>
      <c r="G82" s="498">
        <v>36</v>
      </c>
      <c r="H82" s="499">
        <f t="shared" si="3"/>
        <v>0.10588099195694133</v>
      </c>
      <c r="I82" s="387"/>
    </row>
    <row r="83" spans="1:9" ht="30">
      <c r="A83" s="384"/>
      <c r="B83" s="495"/>
      <c r="C83" s="495">
        <v>5219631</v>
      </c>
      <c r="D83" s="502" t="s">
        <v>416</v>
      </c>
      <c r="E83" s="495" t="s">
        <v>118</v>
      </c>
      <c r="F83" s="497">
        <f>VLOOKUP(C83,'[45]Curva ABC - ADM'!A:D,4,0)</f>
        <v>6518</v>
      </c>
      <c r="G83" s="498">
        <v>36</v>
      </c>
      <c r="H83" s="499">
        <f t="shared" si="3"/>
        <v>0.19842791994690728</v>
      </c>
      <c r="I83" s="387"/>
    </row>
    <row r="84" spans="1:9">
      <c r="A84" s="384"/>
      <c r="B84" s="495"/>
      <c r="C84" s="495">
        <v>5219643</v>
      </c>
      <c r="D84" s="502" t="s">
        <v>417</v>
      </c>
      <c r="E84" s="495" t="s">
        <v>118</v>
      </c>
      <c r="F84" s="497">
        <f>VLOOKUP(C84,'[45]Curva ABC - ADM'!A:D,4,0)</f>
        <v>59</v>
      </c>
      <c r="G84" s="498">
        <v>19.79</v>
      </c>
      <c r="H84" s="499">
        <f t="shared" si="3"/>
        <v>3.2673611581255772E-3</v>
      </c>
      <c r="I84" s="387"/>
    </row>
    <row r="85" spans="1:9">
      <c r="A85" s="384"/>
      <c r="B85" s="495"/>
      <c r="C85" s="495">
        <v>5213571</v>
      </c>
      <c r="D85" s="502" t="s">
        <v>645</v>
      </c>
      <c r="E85" s="495" t="s">
        <v>249</v>
      </c>
      <c r="F85" s="497">
        <f>VLOOKUP(C85,'[45]Curva ABC - ADM'!A:D,4,0)</f>
        <v>162.25</v>
      </c>
      <c r="G85" s="498">
        <v>3</v>
      </c>
      <c r="H85" s="499">
        <f t="shared" si="3"/>
        <v>5.9272654209363063E-2</v>
      </c>
      <c r="I85" s="387"/>
    </row>
    <row r="86" spans="1:9">
      <c r="A86" s="384"/>
      <c r="B86" s="495"/>
      <c r="C86" s="495" t="s">
        <v>665</v>
      </c>
      <c r="D86" s="502" t="s">
        <v>646</v>
      </c>
      <c r="E86" s="495" t="s">
        <v>249</v>
      </c>
      <c r="F86" s="497">
        <f>VLOOKUP(C86,'[45]Curva ABC - ADM'!A:D,4,0)</f>
        <v>20</v>
      </c>
      <c r="G86" s="498">
        <v>3</v>
      </c>
      <c r="H86" s="499">
        <f t="shared" si="3"/>
        <v>7.3063364202604706E-3</v>
      </c>
      <c r="I86" s="387"/>
    </row>
    <row r="87" spans="1:9" ht="30" customHeight="1">
      <c r="A87" s="384"/>
      <c r="B87" s="495"/>
      <c r="C87" s="495">
        <v>5213442</v>
      </c>
      <c r="D87" s="502" t="s">
        <v>1337</v>
      </c>
      <c r="E87" s="495" t="s">
        <v>1338</v>
      </c>
      <c r="F87" s="497">
        <f>VLOOKUP(C87,'[45]Curva ABC - ADM'!A:D,4,0)</f>
        <v>69</v>
      </c>
      <c r="G87" s="498">
        <v>3</v>
      </c>
      <c r="H87" s="499">
        <f>0.2*(F87/(G87*182.49))</f>
        <v>2.5206860649898622E-2</v>
      </c>
      <c r="I87" s="387"/>
    </row>
    <row r="88" spans="1:9" ht="30" customHeight="1">
      <c r="A88" s="384"/>
      <c r="B88" s="495"/>
      <c r="C88" s="495">
        <v>5213446</v>
      </c>
      <c r="D88" s="502" t="s">
        <v>1339</v>
      </c>
      <c r="E88" s="495" t="s">
        <v>1338</v>
      </c>
      <c r="F88" s="497">
        <f>VLOOKUP(C88,'[45]Curva ABC - ADM'!A:D,4,0)</f>
        <v>8</v>
      </c>
      <c r="G88" s="498">
        <v>3</v>
      </c>
      <c r="H88" s="499">
        <f>0.2*(F88/(G88*182.49))</f>
        <v>2.9225345681041883E-3</v>
      </c>
      <c r="I88" s="387"/>
    </row>
    <row r="89" spans="1:9" ht="30" customHeight="1">
      <c r="A89" s="384"/>
      <c r="B89" s="495"/>
      <c r="C89" s="495">
        <v>5213450</v>
      </c>
      <c r="D89" s="502" t="s">
        <v>1340</v>
      </c>
      <c r="E89" s="495" t="s">
        <v>1338</v>
      </c>
      <c r="F89" s="497">
        <f>VLOOKUP(C89,'[45]Curva ABC - ADM'!A:D,4,0)</f>
        <v>6</v>
      </c>
      <c r="G89" s="498">
        <v>3</v>
      </c>
      <c r="H89" s="499">
        <f>0.2*(F89/(G89*182.49))</f>
        <v>2.1919009260781409E-3</v>
      </c>
      <c r="I89" s="387"/>
    </row>
    <row r="90" spans="1:9" ht="30" customHeight="1">
      <c r="A90" s="384"/>
      <c r="B90" s="495"/>
      <c r="C90" s="495">
        <v>5213464</v>
      </c>
      <c r="D90" s="502" t="s">
        <v>650</v>
      </c>
      <c r="E90" s="495" t="s">
        <v>118</v>
      </c>
      <c r="F90" s="497">
        <f>VLOOKUP(C90,'[45]Curva ABC - ADM'!A:D,4,0)</f>
        <v>88</v>
      </c>
      <c r="G90" s="498">
        <v>3</v>
      </c>
      <c r="H90" s="499">
        <f t="shared" si="3"/>
        <v>3.2147880249146076E-2</v>
      </c>
      <c r="I90" s="509"/>
    </row>
    <row r="91" spans="1:9" ht="15" customHeight="1">
      <c r="A91" s="510"/>
      <c r="B91" s="495"/>
      <c r="C91" s="495">
        <v>5213472</v>
      </c>
      <c r="D91" s="502" t="s">
        <v>651</v>
      </c>
      <c r="E91" s="495" t="s">
        <v>118</v>
      </c>
      <c r="F91" s="497">
        <f>VLOOKUP(C91,'[45]Curva ABC - ADM'!A:D,4,0)</f>
        <v>76</v>
      </c>
      <c r="G91" s="498">
        <v>3</v>
      </c>
      <c r="H91" s="499">
        <f t="shared" si="3"/>
        <v>2.7764078396989789E-2</v>
      </c>
      <c r="I91" s="511"/>
    </row>
    <row r="92" spans="1:9" ht="15" customHeight="1">
      <c r="A92" s="510"/>
      <c r="B92" s="495"/>
      <c r="C92" s="495">
        <v>5213476</v>
      </c>
      <c r="D92" s="502" t="s">
        <v>652</v>
      </c>
      <c r="E92" s="495" t="s">
        <v>118</v>
      </c>
      <c r="F92" s="497">
        <f>VLOOKUP(C92,'[45]Curva ABC - ADM'!A:D,4,0)</f>
        <v>577</v>
      </c>
      <c r="G92" s="498">
        <v>3</v>
      </c>
      <c r="H92" s="499">
        <f t="shared" si="3"/>
        <v>0.21078780572451461</v>
      </c>
      <c r="I92" s="511"/>
    </row>
    <row r="93" spans="1:9" ht="30" customHeight="1">
      <c r="A93" s="384"/>
      <c r="B93" s="495"/>
      <c r="C93" s="495">
        <v>5216111</v>
      </c>
      <c r="D93" s="502" t="s">
        <v>1341</v>
      </c>
      <c r="E93" s="495" t="s">
        <v>1338</v>
      </c>
      <c r="F93" s="497">
        <f>VLOOKUP(C93,'[45]Curva ABC - ADM'!A:D,4,0)</f>
        <v>945</v>
      </c>
      <c r="G93" s="498">
        <v>4</v>
      </c>
      <c r="H93" s="499">
        <f t="shared" si="3"/>
        <v>0.2589182968929804</v>
      </c>
      <c r="I93" s="509"/>
    </row>
    <row r="94" spans="1:9">
      <c r="A94" s="384"/>
      <c r="B94" s="495"/>
      <c r="C94" s="495">
        <v>5213867</v>
      </c>
      <c r="D94" s="502" t="s">
        <v>654</v>
      </c>
      <c r="E94" s="495" t="s">
        <v>118</v>
      </c>
      <c r="F94" s="497">
        <f>VLOOKUP(C94,'[45]Curva ABC - ADM'!A:D,4,0)</f>
        <v>76</v>
      </c>
      <c r="G94" s="498">
        <v>4.2</v>
      </c>
      <c r="H94" s="499">
        <f t="shared" si="3"/>
        <v>1.9831484569278419E-2</v>
      </c>
      <c r="I94" s="509"/>
    </row>
    <row r="95" spans="1:9">
      <c r="A95" s="384"/>
      <c r="B95" s="495"/>
      <c r="C95" s="495">
        <v>5213364</v>
      </c>
      <c r="D95" s="502" t="s">
        <v>655</v>
      </c>
      <c r="E95" s="495" t="s">
        <v>249</v>
      </c>
      <c r="F95" s="497">
        <f>VLOOKUP(C95,'[45]Curva ABC - ADM'!A:D,4,0)</f>
        <v>16.5</v>
      </c>
      <c r="G95" s="498">
        <v>10.56</v>
      </c>
      <c r="H95" s="499">
        <f t="shared" si="3"/>
        <v>1.7124225984985479E-3</v>
      </c>
      <c r="I95" s="387"/>
    </row>
    <row r="96" spans="1:9">
      <c r="A96" s="384"/>
      <c r="B96" s="495"/>
      <c r="C96" s="495">
        <v>5213667</v>
      </c>
      <c r="D96" s="502" t="s">
        <v>656</v>
      </c>
      <c r="E96" s="495" t="s">
        <v>118</v>
      </c>
      <c r="F96" s="497">
        <f>VLOOKUP(C96,'[45]Curva ABC - ADM'!A:D,4,0)</f>
        <v>1</v>
      </c>
      <c r="G96" s="498">
        <v>1.25</v>
      </c>
      <c r="H96" s="499">
        <f t="shared" si="3"/>
        <v>8.7676037043125661E-4</v>
      </c>
      <c r="I96" s="387"/>
    </row>
    <row r="97" spans="1:9" ht="19.5" customHeight="1">
      <c r="A97" s="488"/>
      <c r="B97" s="1183" t="s">
        <v>1342</v>
      </c>
      <c r="C97" s="1184"/>
      <c r="D97" s="1184"/>
      <c r="E97" s="1184"/>
      <c r="F97" s="1184"/>
      <c r="G97" s="1185"/>
      <c r="H97" s="525">
        <f>SUM(H80:H96)</f>
        <v>1.082986307908516</v>
      </c>
      <c r="I97" s="493"/>
    </row>
    <row r="98" spans="1:9" ht="19.5" customHeight="1">
      <c r="A98" s="384"/>
      <c r="B98" s="1181" t="s">
        <v>1343</v>
      </c>
      <c r="C98" s="1161"/>
      <c r="D98" s="1161"/>
      <c r="E98" s="1161"/>
      <c r="F98" s="1161"/>
      <c r="G98" s="1161"/>
      <c r="H98" s="526">
        <f>H65+H57+H44+H35+H12+H76+H97</f>
        <v>71.784543808364347</v>
      </c>
      <c r="I98" s="387"/>
    </row>
    <row r="99" spans="1:9" ht="19.5" customHeight="1" thickBot="1">
      <c r="A99" s="384"/>
      <c r="B99" s="487"/>
      <c r="C99" s="487"/>
      <c r="D99" s="386"/>
      <c r="E99" s="487"/>
      <c r="F99" s="505"/>
      <c r="G99" s="506"/>
      <c r="H99" s="506"/>
      <c r="I99" s="387"/>
    </row>
    <row r="100" spans="1:9" ht="19.5" customHeight="1" thickBot="1">
      <c r="A100" s="1179" t="s">
        <v>1344</v>
      </c>
      <c r="B100" s="1176"/>
      <c r="C100" s="1176"/>
      <c r="D100" s="1176"/>
      <c r="E100" s="1176"/>
      <c r="F100" s="1176"/>
      <c r="G100" s="1176"/>
      <c r="H100" s="1176"/>
      <c r="I100" s="1177"/>
    </row>
    <row r="101" spans="1:9" ht="19.5" customHeight="1">
      <c r="A101" s="384"/>
      <c r="B101" s="1180"/>
      <c r="C101" s="1150"/>
      <c r="D101" s="1150"/>
      <c r="E101" s="1150"/>
      <c r="F101" s="1150"/>
      <c r="G101" s="1150"/>
      <c r="H101" s="527"/>
      <c r="I101" s="387"/>
    </row>
    <row r="102" spans="1:9" ht="19.5" customHeight="1">
      <c r="A102" s="384"/>
      <c r="B102" s="385" t="s">
        <v>1345</v>
      </c>
      <c r="C102" s="386"/>
      <c r="D102" s="386"/>
      <c r="E102" s="481"/>
      <c r="F102" s="386"/>
      <c r="G102" s="386"/>
      <c r="H102" s="386"/>
      <c r="I102" s="387"/>
    </row>
    <row r="103" spans="1:9" ht="56.25" customHeight="1">
      <c r="A103" s="482"/>
      <c r="B103" s="483" t="s">
        <v>18</v>
      </c>
      <c r="C103" s="483" t="s">
        <v>10</v>
      </c>
      <c r="D103" s="483" t="s">
        <v>1113</v>
      </c>
      <c r="E103" s="483" t="s">
        <v>1114</v>
      </c>
      <c r="F103" s="484" t="s">
        <v>1294</v>
      </c>
      <c r="G103" s="485" t="s">
        <v>1346</v>
      </c>
      <c r="H103" s="485" t="s">
        <v>1347</v>
      </c>
      <c r="I103" s="486"/>
    </row>
    <row r="104" spans="1:9" ht="19.5" customHeight="1">
      <c r="A104" s="488"/>
      <c r="B104" s="489"/>
      <c r="C104" s="489"/>
      <c r="D104" s="490" t="s">
        <v>1297</v>
      </c>
      <c r="E104" s="489" t="s">
        <v>1298</v>
      </c>
      <c r="F104" s="491"/>
      <c r="G104" s="492"/>
      <c r="H104" s="492"/>
      <c r="I104" s="493"/>
    </row>
    <row r="105" spans="1:9" ht="19.5" customHeight="1">
      <c r="A105" s="384"/>
      <c r="B105" s="495"/>
      <c r="C105" s="495">
        <v>5503041</v>
      </c>
      <c r="D105" s="496" t="s">
        <v>1299</v>
      </c>
      <c r="E105" s="495" t="s">
        <v>1300</v>
      </c>
      <c r="F105" s="497">
        <f>VLOOKUP(C105,'[45]Curva ABC - ADM'!A:D,4,0)</f>
        <v>21444.06</v>
      </c>
      <c r="G105" s="498">
        <v>24200</v>
      </c>
      <c r="H105" s="498">
        <f>F105/G105</f>
        <v>0.88611818181818192</v>
      </c>
      <c r="I105" s="387"/>
    </row>
    <row r="106" spans="1:9" ht="19.5" customHeight="1">
      <c r="A106" s="488"/>
      <c r="B106" s="1178" t="s">
        <v>1348</v>
      </c>
      <c r="C106" s="1154"/>
      <c r="D106" s="1154"/>
      <c r="E106" s="1154"/>
      <c r="F106" s="1154"/>
      <c r="G106" s="1155"/>
      <c r="H106" s="500">
        <f>SUM(H105:H105)</f>
        <v>0.88611818181818192</v>
      </c>
      <c r="I106" s="493"/>
    </row>
    <row r="107" spans="1:9" ht="19.5" customHeight="1">
      <c r="A107" s="488"/>
      <c r="B107" s="501"/>
      <c r="C107" s="1149"/>
      <c r="D107" s="1150"/>
      <c r="E107" s="1150"/>
      <c r="F107" s="1150"/>
      <c r="G107" s="1150"/>
      <c r="H107" s="1150"/>
      <c r="I107" s="493"/>
    </row>
    <row r="108" spans="1:9" ht="19.5" customHeight="1">
      <c r="A108" s="384"/>
      <c r="B108" s="385" t="s">
        <v>1349</v>
      </c>
      <c r="C108" s="386"/>
      <c r="D108" s="386"/>
      <c r="E108" s="481"/>
      <c r="F108" s="386"/>
      <c r="G108" s="386"/>
      <c r="H108" s="386"/>
      <c r="I108" s="387"/>
    </row>
    <row r="109" spans="1:9" ht="52.5" customHeight="1">
      <c r="A109" s="482"/>
      <c r="B109" s="483" t="s">
        <v>18</v>
      </c>
      <c r="C109" s="483" t="s">
        <v>10</v>
      </c>
      <c r="D109" s="483" t="s">
        <v>1113</v>
      </c>
      <c r="E109" s="483" t="s">
        <v>1114</v>
      </c>
      <c r="F109" s="484" t="s">
        <v>1294</v>
      </c>
      <c r="G109" s="485" t="s">
        <v>1346</v>
      </c>
      <c r="H109" s="485" t="s">
        <v>1347</v>
      </c>
      <c r="I109" s="486"/>
    </row>
    <row r="110" spans="1:9" ht="19.5" customHeight="1">
      <c r="A110" s="488"/>
      <c r="B110" s="489"/>
      <c r="C110" s="489"/>
      <c r="D110" s="490" t="s">
        <v>1349</v>
      </c>
      <c r="E110" s="489" t="s">
        <v>1298</v>
      </c>
      <c r="F110" s="491"/>
      <c r="G110" s="492"/>
      <c r="H110" s="492"/>
      <c r="I110" s="493"/>
    </row>
    <row r="111" spans="1:9" ht="30">
      <c r="A111" s="384"/>
      <c r="B111" s="495"/>
      <c r="C111" s="495">
        <v>4011276</v>
      </c>
      <c r="D111" s="502" t="s">
        <v>1350</v>
      </c>
      <c r="E111" s="495" t="s">
        <v>1300</v>
      </c>
      <c r="F111" s="497">
        <f>VLOOKUP(C111,'[45]Curva ABC - ADM'!A:D,4,0)</f>
        <v>24208.95</v>
      </c>
      <c r="G111" s="498">
        <v>21900</v>
      </c>
      <c r="H111" s="498">
        <f>F111/G111</f>
        <v>1.105431506849315</v>
      </c>
      <c r="I111" s="387"/>
    </row>
    <row r="112" spans="1:9" ht="30">
      <c r="A112" s="384"/>
      <c r="B112" s="495"/>
      <c r="C112" s="517">
        <v>4011278</v>
      </c>
      <c r="D112" s="518" t="s">
        <v>345</v>
      </c>
      <c r="E112" s="517" t="s">
        <v>235</v>
      </c>
      <c r="F112" s="519">
        <f>VLOOKUP(C112,'[45]Curva ABC - ADM'!A:D,4,0)</f>
        <v>35890.254999999997</v>
      </c>
      <c r="G112" s="520">
        <v>11800</v>
      </c>
      <c r="H112" s="520">
        <f>F112/G112</f>
        <v>3.0415470338983051</v>
      </c>
      <c r="I112" s="387"/>
    </row>
    <row r="113" spans="1:9" ht="30">
      <c r="A113" s="384"/>
      <c r="B113" s="528"/>
      <c r="C113" s="529">
        <v>4011282</v>
      </c>
      <c r="D113" s="530" t="s">
        <v>1310</v>
      </c>
      <c r="E113" s="529" t="s">
        <v>235</v>
      </c>
      <c r="F113" s="531">
        <f>VLOOKUP(C113,'[45]Curva ABC - ADM'!A:D,4,0)</f>
        <v>29156.95</v>
      </c>
      <c r="G113" s="532">
        <v>21900</v>
      </c>
      <c r="H113" s="532">
        <f>F113/G113</f>
        <v>1.3313675799086759</v>
      </c>
      <c r="I113" s="387"/>
    </row>
    <row r="114" spans="1:9" ht="19.5" customHeight="1">
      <c r="A114" s="488"/>
      <c r="B114" s="1178" t="s">
        <v>1351</v>
      </c>
      <c r="C114" s="1154"/>
      <c r="D114" s="1154"/>
      <c r="E114" s="1154"/>
      <c r="F114" s="1154"/>
      <c r="G114" s="1155"/>
      <c r="H114" s="500">
        <f>SUM(H111:H113)</f>
        <v>5.4783461206562958</v>
      </c>
      <c r="I114" s="493"/>
    </row>
    <row r="115" spans="1:9" ht="19.5" customHeight="1">
      <c r="A115" s="384"/>
      <c r="B115" s="386"/>
      <c r="C115" s="386"/>
      <c r="D115" s="386"/>
      <c r="E115" s="481"/>
      <c r="F115" s="386"/>
      <c r="G115" s="386"/>
      <c r="H115" s="386"/>
      <c r="I115" s="387"/>
    </row>
    <row r="116" spans="1:9" ht="19.5" customHeight="1">
      <c r="A116" s="384"/>
      <c r="B116" s="385" t="s">
        <v>1352</v>
      </c>
      <c r="C116" s="386"/>
      <c r="D116" s="386"/>
      <c r="E116" s="481"/>
      <c r="F116" s="386"/>
      <c r="G116" s="386"/>
      <c r="H116" s="386"/>
      <c r="I116" s="387"/>
    </row>
    <row r="117" spans="1:9" ht="52.5" customHeight="1">
      <c r="A117" s="482"/>
      <c r="B117" s="483" t="s">
        <v>18</v>
      </c>
      <c r="C117" s="483" t="s">
        <v>10</v>
      </c>
      <c r="D117" s="483" t="s">
        <v>1113</v>
      </c>
      <c r="E117" s="483" t="s">
        <v>1114</v>
      </c>
      <c r="F117" s="484" t="s">
        <v>1294</v>
      </c>
      <c r="G117" s="485" t="s">
        <v>1346</v>
      </c>
      <c r="H117" s="485" t="s">
        <v>1353</v>
      </c>
      <c r="I117" s="486"/>
    </row>
    <row r="118" spans="1:9" ht="19.5" customHeight="1">
      <c r="A118" s="488"/>
      <c r="B118" s="489"/>
      <c r="C118" s="489"/>
      <c r="D118" s="490" t="s">
        <v>1352</v>
      </c>
      <c r="E118" s="489" t="s">
        <v>1298</v>
      </c>
      <c r="F118" s="491"/>
      <c r="G118" s="492"/>
      <c r="H118" s="492"/>
      <c r="I118" s="493"/>
    </row>
    <row r="119" spans="1:9">
      <c r="A119" s="384"/>
      <c r="B119" s="495"/>
      <c r="C119" s="495">
        <v>4011466</v>
      </c>
      <c r="D119" s="496" t="s">
        <v>1308</v>
      </c>
      <c r="E119" s="495" t="s">
        <v>37</v>
      </c>
      <c r="F119" s="497">
        <f>VLOOKUP(C119,'[45]Curva ABC - ADM'!A:D,4,0)</f>
        <v>42001.29</v>
      </c>
      <c r="G119" s="498">
        <v>9000</v>
      </c>
      <c r="H119" s="499">
        <f t="shared" ref="H119:H124" si="4">F119/G119</f>
        <v>4.6668099999999999</v>
      </c>
      <c r="I119" s="387"/>
    </row>
    <row r="120" spans="1:9">
      <c r="A120" s="384"/>
      <c r="B120" s="495"/>
      <c r="C120" s="495">
        <v>4011353</v>
      </c>
      <c r="D120" s="496" t="s">
        <v>1307</v>
      </c>
      <c r="E120" s="495" t="s">
        <v>1304</v>
      </c>
      <c r="F120" s="497">
        <f>VLOOKUP(C120,'[45]Curva ABC - ADM'!A:D,4,0)</f>
        <v>365029.27</v>
      </c>
      <c r="G120" s="498">
        <v>3610000</v>
      </c>
      <c r="H120" s="499">
        <f t="shared" si="4"/>
        <v>0.10111614127423824</v>
      </c>
      <c r="I120" s="387"/>
    </row>
    <row r="121" spans="1:9">
      <c r="A121" s="384"/>
      <c r="B121" s="495"/>
      <c r="C121" s="495">
        <v>4011539</v>
      </c>
      <c r="D121" s="496" t="s">
        <v>332</v>
      </c>
      <c r="E121" s="495" t="s">
        <v>1304</v>
      </c>
      <c r="F121" s="497">
        <f>VLOOKUP(C121,'[45]Curva ABC - ADM'!A:D,4,0)</f>
        <v>229550.46</v>
      </c>
      <c r="G121" s="498">
        <v>3610000</v>
      </c>
      <c r="H121" s="499">
        <f t="shared" si="4"/>
        <v>6.3587385041551245E-2</v>
      </c>
      <c r="I121" s="387"/>
    </row>
    <row r="122" spans="1:9">
      <c r="A122" s="384"/>
      <c r="B122" s="495"/>
      <c r="C122" s="495">
        <v>4011370</v>
      </c>
      <c r="D122" s="496" t="s">
        <v>333</v>
      </c>
      <c r="E122" s="495" t="s">
        <v>1304</v>
      </c>
      <c r="F122" s="497">
        <f>VLOOKUP(C122,'[45]Curva ABC - ADM'!A:D,4,0)</f>
        <v>230884.26</v>
      </c>
      <c r="G122" s="498">
        <v>123000</v>
      </c>
      <c r="H122" s="499">
        <f t="shared" si="4"/>
        <v>1.877107804878049</v>
      </c>
      <c r="I122" s="387"/>
    </row>
    <row r="123" spans="1:9">
      <c r="A123" s="384"/>
      <c r="B123" s="495"/>
      <c r="C123" s="495" t="s">
        <v>673</v>
      </c>
      <c r="D123" s="496" t="s">
        <v>1354</v>
      </c>
      <c r="E123" s="495" t="s">
        <v>149</v>
      </c>
      <c r="F123" s="497">
        <f>VLOOKUP(C123,'[45]Curva ABC - ADM'!A:D,4,0)</f>
        <v>2</v>
      </c>
      <c r="G123" s="498">
        <v>9000</v>
      </c>
      <c r="H123" s="499">
        <f t="shared" si="4"/>
        <v>2.2222222222222223E-4</v>
      </c>
      <c r="I123" s="387"/>
    </row>
    <row r="124" spans="1:9">
      <c r="A124" s="384"/>
      <c r="B124" s="495"/>
      <c r="C124" s="495" t="s">
        <v>674</v>
      </c>
      <c r="D124" s="496" t="s">
        <v>1355</v>
      </c>
      <c r="E124" s="495" t="s">
        <v>149</v>
      </c>
      <c r="F124" s="497">
        <f>VLOOKUP(C124,'[45]Curva ABC - ADM'!A:D,4,0)</f>
        <v>4</v>
      </c>
      <c r="G124" s="498">
        <v>9000</v>
      </c>
      <c r="H124" s="499">
        <f t="shared" si="4"/>
        <v>4.4444444444444447E-4</v>
      </c>
      <c r="I124" s="387"/>
    </row>
    <row r="125" spans="1:9" ht="19.5" customHeight="1">
      <c r="A125" s="488"/>
      <c r="B125" s="1178" t="s">
        <v>1356</v>
      </c>
      <c r="C125" s="1154"/>
      <c r="D125" s="1154"/>
      <c r="E125" s="1154"/>
      <c r="F125" s="1154"/>
      <c r="G125" s="1155"/>
      <c r="H125" s="500">
        <f>SUM(H119:H124)</f>
        <v>6.7092879978605051</v>
      </c>
      <c r="I125" s="493"/>
    </row>
    <row r="126" spans="1:9" ht="16.5" thickBot="1">
      <c r="A126" s="522"/>
      <c r="B126" s="533"/>
      <c r="C126" s="476"/>
      <c r="D126" s="476"/>
      <c r="E126" s="476"/>
      <c r="F126" s="476"/>
      <c r="G126" s="476"/>
      <c r="H126" s="534"/>
      <c r="I126" s="524"/>
    </row>
    <row r="127" spans="1:9">
      <c r="A127" s="384"/>
      <c r="B127" s="535"/>
      <c r="C127" s="535"/>
      <c r="D127" s="535"/>
      <c r="E127" s="535"/>
      <c r="F127" s="535"/>
      <c r="G127" s="535"/>
      <c r="H127" s="535"/>
      <c r="I127" s="536"/>
    </row>
    <row r="128" spans="1:9" ht="19.5" customHeight="1">
      <c r="A128" s="384"/>
      <c r="B128" s="385" t="s">
        <v>1357</v>
      </c>
      <c r="C128" s="386"/>
      <c r="D128" s="386"/>
      <c r="E128" s="481"/>
      <c r="F128" s="386"/>
      <c r="G128" s="386"/>
      <c r="H128" s="386"/>
      <c r="I128" s="387"/>
    </row>
    <row r="129" spans="1:9" ht="52.5" customHeight="1">
      <c r="A129" s="482"/>
      <c r="B129" s="483" t="s">
        <v>18</v>
      </c>
      <c r="C129" s="483" t="s">
        <v>10</v>
      </c>
      <c r="D129" s="483" t="s">
        <v>1113</v>
      </c>
      <c r="E129" s="483" t="s">
        <v>1114</v>
      </c>
      <c r="F129" s="484" t="s">
        <v>1294</v>
      </c>
      <c r="G129" s="485" t="s">
        <v>1358</v>
      </c>
      <c r="H129" s="485" t="s">
        <v>1359</v>
      </c>
      <c r="I129" s="486"/>
    </row>
    <row r="130" spans="1:9" ht="19.5" customHeight="1">
      <c r="A130" s="488"/>
      <c r="B130" s="489"/>
      <c r="C130" s="489"/>
      <c r="D130" s="490" t="s">
        <v>1360</v>
      </c>
      <c r="E130" s="489" t="s">
        <v>1298</v>
      </c>
      <c r="F130" s="491"/>
      <c r="G130" s="492"/>
      <c r="H130" s="492"/>
      <c r="I130" s="493"/>
    </row>
    <row r="131" spans="1:9">
      <c r="A131" s="384"/>
      <c r="B131" s="495"/>
      <c r="C131" s="495">
        <f>C49</f>
        <v>804037</v>
      </c>
      <c r="D131" s="502" t="str">
        <f>D49</f>
        <v>CORPO DE BSTC D = 1,00 M PA1 - AREIA, BRITA E PEDRA DE MÃO COMERCIAIS</v>
      </c>
      <c r="E131" s="495" t="s">
        <v>16</v>
      </c>
      <c r="F131" s="497">
        <f>VLOOKUP(C131,'[45]Curva ABC - ADM'!A:D,4,0)</f>
        <v>114</v>
      </c>
      <c r="G131" s="499">
        <v>2.1000000000000001E-4</v>
      </c>
      <c r="H131" s="537">
        <f t="shared" ref="H131:H138" si="5">F131*G131</f>
        <v>2.3939999999999999E-2</v>
      </c>
      <c r="I131" s="387"/>
    </row>
    <row r="132" spans="1:9">
      <c r="A132" s="384"/>
      <c r="B132" s="495"/>
      <c r="C132" s="495">
        <f t="shared" ref="C132:D138" si="6">C50</f>
        <v>804029</v>
      </c>
      <c r="D132" s="502" t="str">
        <f t="shared" si="6"/>
        <v>Corpo de BSTC D = 0,80 m PA1 - areia, brita e pedra de mão comerciais</v>
      </c>
      <c r="E132" s="495" t="s">
        <v>16</v>
      </c>
      <c r="F132" s="497">
        <f>VLOOKUP(C132,'[45]Curva ABC - ADM'!A:D,4,0)</f>
        <v>81</v>
      </c>
      <c r="G132" s="499">
        <v>1.4999999999999999E-4</v>
      </c>
      <c r="H132" s="537">
        <f t="shared" si="5"/>
        <v>1.2149999999999999E-2</v>
      </c>
      <c r="I132" s="387"/>
    </row>
    <row r="133" spans="1:9">
      <c r="A133" s="384"/>
      <c r="B133" s="495"/>
      <c r="C133" s="495">
        <f t="shared" si="6"/>
        <v>705233</v>
      </c>
      <c r="D133" s="502" t="str">
        <f t="shared" si="6"/>
        <v>BOCA DE BTCC 2,00 X 2,00 M - ESCONSIDADE 0° - AREIA E BRITA COMERCIAIS</v>
      </c>
      <c r="E133" s="495" t="s">
        <v>34</v>
      </c>
      <c r="F133" s="497">
        <f>VLOOKUP(C133,'[45]Curva ABC - ADM'!A:D,4,0)</f>
        <v>8</v>
      </c>
      <c r="G133" s="499">
        <v>0.11354</v>
      </c>
      <c r="H133" s="537">
        <f t="shared" si="5"/>
        <v>0.90832000000000002</v>
      </c>
      <c r="I133" s="387"/>
    </row>
    <row r="134" spans="1:9" ht="15.75" customHeight="1">
      <c r="A134" s="384"/>
      <c r="B134" s="495"/>
      <c r="C134" s="495" t="str">
        <f t="shared" si="6"/>
        <v>CP0009</v>
      </c>
      <c r="D134" s="502" t="str">
        <f t="shared" si="6"/>
        <v>Boca de BSTC D=0,60 m - esconsidade 0° - areia e brita comerciais - alas esconsas (BNAA 01)</v>
      </c>
      <c r="E134" s="495" t="s">
        <v>34</v>
      </c>
      <c r="F134" s="497">
        <f>VLOOKUP(C134,'[45]Curva ABC - ADM'!A:D,4,0)</f>
        <v>2</v>
      </c>
      <c r="G134" s="499">
        <v>6.3000000000000003E-4</v>
      </c>
      <c r="H134" s="537">
        <f t="shared" si="5"/>
        <v>1.2600000000000001E-3</v>
      </c>
      <c r="I134" s="387"/>
    </row>
    <row r="135" spans="1:9" ht="15.75" customHeight="1">
      <c r="A135" s="384"/>
      <c r="B135" s="495"/>
      <c r="C135" s="495" t="str">
        <f t="shared" si="6"/>
        <v>CP0010</v>
      </c>
      <c r="D135" s="502" t="str">
        <f t="shared" si="6"/>
        <v>Boca de BSTC D = 0,80 m - esconsidade 0° - areia e brita comerciais - alas esconsas (BNAA 03)</v>
      </c>
      <c r="E135" s="495" t="s">
        <v>118</v>
      </c>
      <c r="F135" s="497">
        <f>VLOOKUP(C135,'[45]Curva ABC - ADM'!A:D,4,0)</f>
        <v>7</v>
      </c>
      <c r="G135" s="499">
        <v>1.09E-3</v>
      </c>
      <c r="H135" s="537">
        <f t="shared" si="5"/>
        <v>7.6300000000000005E-3</v>
      </c>
      <c r="I135" s="387"/>
    </row>
    <row r="136" spans="1:9">
      <c r="A136" s="384"/>
      <c r="B136" s="528"/>
      <c r="C136" s="495" t="str">
        <f t="shared" si="6"/>
        <v>CP0011</v>
      </c>
      <c r="D136" s="502" t="str">
        <f t="shared" si="6"/>
        <v>Boca de BSTC D = 1,00 m - esconsidade 0°</v>
      </c>
      <c r="E136" s="495" t="s">
        <v>118</v>
      </c>
      <c r="F136" s="497">
        <f>VLOOKUP(C136,'[45]Curva ABC - ADM'!A:D,4,0)</f>
        <v>11</v>
      </c>
      <c r="G136" s="499">
        <v>1.6999999999999999E-3</v>
      </c>
      <c r="H136" s="537">
        <f t="shared" si="5"/>
        <v>1.8699999999999998E-2</v>
      </c>
      <c r="I136" s="387"/>
    </row>
    <row r="137" spans="1:9">
      <c r="A137" s="384"/>
      <c r="B137" s="528"/>
      <c r="C137" s="495">
        <f t="shared" si="6"/>
        <v>705225</v>
      </c>
      <c r="D137" s="502" t="str">
        <f t="shared" si="6"/>
        <v>Boca de BSCC 1,50 x 1,50 m - esconsidade 0° - areia e brita comerciais</v>
      </c>
      <c r="E137" s="495" t="s">
        <v>118</v>
      </c>
      <c r="F137" s="497">
        <f>VLOOKUP(C137,'[45]Curva ABC - ADM'!A:D,4,0)</f>
        <v>29</v>
      </c>
      <c r="G137" s="499">
        <v>3.0200000000000001E-3</v>
      </c>
      <c r="H137" s="537">
        <f t="shared" si="5"/>
        <v>8.7580000000000005E-2</v>
      </c>
      <c r="I137" s="387"/>
    </row>
    <row r="138" spans="1:9">
      <c r="A138" s="384"/>
      <c r="B138" s="528"/>
      <c r="C138" s="495">
        <f t="shared" si="6"/>
        <v>705322</v>
      </c>
      <c r="D138" s="502" t="str">
        <f t="shared" si="6"/>
        <v>Boca de BDCC 2,00 x 2,00 m - esconsidade 0° - areia e brita comerciais</v>
      </c>
      <c r="E138" s="495" t="s">
        <v>118</v>
      </c>
      <c r="F138" s="497">
        <f>VLOOKUP(C138,'[45]Curva ABC - ADM'!A:D,4,0)</f>
        <v>2</v>
      </c>
      <c r="G138" s="499">
        <v>6.9499999999999996E-3</v>
      </c>
      <c r="H138" s="537">
        <f t="shared" si="5"/>
        <v>1.3899999999999999E-2</v>
      </c>
      <c r="I138" s="387"/>
    </row>
    <row r="139" spans="1:9" ht="15.75" customHeight="1">
      <c r="A139" s="538"/>
      <c r="B139" s="489"/>
      <c r="C139" s="489"/>
      <c r="D139" s="490" t="s">
        <v>1361</v>
      </c>
      <c r="E139" s="489" t="s">
        <v>1298</v>
      </c>
      <c r="F139" s="491"/>
      <c r="G139" s="492"/>
      <c r="H139" s="492"/>
      <c r="I139" s="539"/>
    </row>
    <row r="140" spans="1:9" ht="30">
      <c r="A140" s="538"/>
      <c r="B140" s="528"/>
      <c r="C140" s="495">
        <v>1108112</v>
      </c>
      <c r="D140" s="502" t="s">
        <v>367</v>
      </c>
      <c r="E140" s="495" t="s">
        <v>118</v>
      </c>
      <c r="F140" s="497">
        <f>VLOOKUP(C140,'[45]Curva ABC - ADM'!A:D,4,0)</f>
        <v>8.57</v>
      </c>
      <c r="G140" s="499">
        <v>1100</v>
      </c>
      <c r="H140" s="499">
        <f>F140/G140</f>
        <v>7.7909090909090914E-3</v>
      </c>
      <c r="I140" s="539"/>
    </row>
    <row r="141" spans="1:9" ht="15.75" customHeight="1">
      <c r="A141" s="538"/>
      <c r="B141" s="528"/>
      <c r="C141" s="495">
        <v>1107900</v>
      </c>
      <c r="D141" s="502" t="s">
        <v>375</v>
      </c>
      <c r="E141" s="495" t="s">
        <v>118</v>
      </c>
      <c r="F141" s="497">
        <f>VLOOKUP(C141,'[45]Curva ABC - ADM'!A:D,4,0)</f>
        <v>0.18</v>
      </c>
      <c r="G141" s="499">
        <v>1100</v>
      </c>
      <c r="H141" s="499">
        <f t="shared" ref="H141:H145" si="7">F141/G141</f>
        <v>1.6363636363636363E-4</v>
      </c>
      <c r="I141" s="539"/>
    </row>
    <row r="142" spans="1:9" ht="15.75" customHeight="1">
      <c r="A142" s="538"/>
      <c r="B142" s="528"/>
      <c r="C142" s="495">
        <v>1207721</v>
      </c>
      <c r="D142" s="502" t="s">
        <v>376</v>
      </c>
      <c r="E142" s="495" t="s">
        <v>118</v>
      </c>
      <c r="F142" s="497">
        <f>VLOOKUP(C142,'[45]Curva ABC - ADM'!A:D,4,0)</f>
        <v>109.97</v>
      </c>
      <c r="G142" s="499">
        <v>1100</v>
      </c>
      <c r="H142" s="499">
        <f t="shared" si="7"/>
        <v>9.9972727272727269E-2</v>
      </c>
      <c r="I142" s="539"/>
    </row>
    <row r="143" spans="1:9" ht="15.75" customHeight="1">
      <c r="A143" s="538"/>
      <c r="B143" s="528"/>
      <c r="C143" s="495">
        <v>1108059</v>
      </c>
      <c r="D143" s="502" t="s">
        <v>379</v>
      </c>
      <c r="E143" s="495" t="s">
        <v>118</v>
      </c>
      <c r="F143" s="497">
        <f>VLOOKUP(C143,'[45]Curva ABC - ADM'!A:D,4,0)</f>
        <v>0.57999999999999996</v>
      </c>
      <c r="G143" s="499">
        <v>1100</v>
      </c>
      <c r="H143" s="499">
        <f t="shared" si="7"/>
        <v>5.2727272727272725E-4</v>
      </c>
      <c r="I143" s="539"/>
    </row>
    <row r="144" spans="1:9" ht="15.75" customHeight="1">
      <c r="A144" s="538"/>
      <c r="B144" s="528"/>
      <c r="C144" s="495">
        <v>1207719</v>
      </c>
      <c r="D144" s="502" t="s">
        <v>407</v>
      </c>
      <c r="E144" s="495" t="s">
        <v>118</v>
      </c>
      <c r="F144" s="497">
        <f>VLOOKUP(C144,'[45]Curva ABC - ADM'!A:D,4,0)</f>
        <v>0.52</v>
      </c>
      <c r="G144" s="499">
        <v>1100</v>
      </c>
      <c r="H144" s="499">
        <f t="shared" si="7"/>
        <v>4.7272727272727272E-4</v>
      </c>
      <c r="I144" s="539"/>
    </row>
    <row r="145" spans="1:9" ht="30">
      <c r="A145" s="538"/>
      <c r="B145" s="528"/>
      <c r="C145" s="495">
        <v>1106165</v>
      </c>
      <c r="D145" s="502" t="s">
        <v>411</v>
      </c>
      <c r="E145" s="495" t="s">
        <v>118</v>
      </c>
      <c r="F145" s="497">
        <f>VLOOKUP(C145,'[45]Curva ABC - ADM'!A:D,4,0)</f>
        <v>0.4</v>
      </c>
      <c r="G145" s="499">
        <v>1100</v>
      </c>
      <c r="H145" s="499">
        <f t="shared" si="7"/>
        <v>3.6363636363636367E-4</v>
      </c>
      <c r="I145" s="539"/>
    </row>
    <row r="146" spans="1:9" ht="15.75" customHeight="1">
      <c r="A146" s="538"/>
      <c r="B146" s="489"/>
      <c r="C146" s="489"/>
      <c r="D146" s="490" t="s">
        <v>1362</v>
      </c>
      <c r="E146" s="489" t="s">
        <v>1298</v>
      </c>
      <c r="F146" s="491"/>
      <c r="G146" s="492"/>
      <c r="H146" s="492"/>
      <c r="I146" s="539"/>
    </row>
    <row r="147" spans="1:9" ht="15.75">
      <c r="A147" s="538"/>
      <c r="B147" s="528"/>
      <c r="C147" s="495">
        <v>4011214</v>
      </c>
      <c r="D147" s="502" t="s">
        <v>340</v>
      </c>
      <c r="E147" s="495" t="s">
        <v>235</v>
      </c>
      <c r="F147" s="497">
        <f>VLOOKUP(C147,'[45]Curva ABC - ADM'!A:D,4,0)</f>
        <v>745.5</v>
      </c>
      <c r="G147" s="499">
        <v>11500</v>
      </c>
      <c r="H147" s="499">
        <f>F147/G147</f>
        <v>6.4826086956521742E-2</v>
      </c>
      <c r="I147" s="539"/>
    </row>
    <row r="148" spans="1:9" ht="30">
      <c r="A148" s="538"/>
      <c r="B148" s="528"/>
      <c r="C148" s="495">
        <v>4011520</v>
      </c>
      <c r="D148" s="502" t="s">
        <v>1309</v>
      </c>
      <c r="E148" s="495" t="s">
        <v>235</v>
      </c>
      <c r="F148" s="497">
        <f>VLOOKUP(C148,'[45]Curva ABC - ADM'!A:D,4,0)</f>
        <v>9970.7999999999993</v>
      </c>
      <c r="G148" s="499">
        <v>12900</v>
      </c>
      <c r="H148" s="499">
        <f>F148/G148</f>
        <v>0.77293023255813953</v>
      </c>
      <c r="I148" s="539"/>
    </row>
    <row r="149" spans="1:9" ht="15.75" customHeight="1">
      <c r="A149" s="538"/>
      <c r="B149" s="1178" t="s">
        <v>1363</v>
      </c>
      <c r="C149" s="1154"/>
      <c r="D149" s="1154"/>
      <c r="E149" s="1154"/>
      <c r="F149" s="1154"/>
      <c r="G149" s="1155"/>
      <c r="H149" s="500">
        <f>SUM(H131:H148)</f>
        <v>2.0205272286055704</v>
      </c>
      <c r="I149" s="539"/>
    </row>
    <row r="150" spans="1:9" ht="15.75" customHeight="1">
      <c r="A150" s="538"/>
      <c r="B150" s="383"/>
      <c r="C150" s="383"/>
      <c r="D150" s="383"/>
      <c r="E150" s="540"/>
      <c r="F150" s="383"/>
      <c r="G150" s="383"/>
      <c r="H150" s="383"/>
      <c r="I150" s="539"/>
    </row>
    <row r="151" spans="1:9" ht="15.75" customHeight="1">
      <c r="A151" s="538"/>
      <c r="B151" s="383"/>
      <c r="C151" s="383"/>
      <c r="D151" s="383"/>
      <c r="E151" s="540"/>
      <c r="F151" s="383"/>
      <c r="G151" s="383"/>
      <c r="H151" s="383"/>
      <c r="I151" s="539"/>
    </row>
    <row r="152" spans="1:9" ht="52.5" customHeight="1">
      <c r="A152" s="482"/>
      <c r="B152" s="483" t="s">
        <v>18</v>
      </c>
      <c r="C152" s="483" t="s">
        <v>10</v>
      </c>
      <c r="D152" s="483" t="s">
        <v>1113</v>
      </c>
      <c r="E152" s="483" t="s">
        <v>1114</v>
      </c>
      <c r="F152" s="484" t="s">
        <v>1294</v>
      </c>
      <c r="G152" s="485" t="s">
        <v>1364</v>
      </c>
      <c r="H152" s="485" t="s">
        <v>1365</v>
      </c>
      <c r="I152" s="486"/>
    </row>
    <row r="153" spans="1:9" ht="19.5" customHeight="1">
      <c r="A153" s="488"/>
      <c r="B153" s="489"/>
      <c r="C153" s="489"/>
      <c r="D153" s="490" t="s">
        <v>1262</v>
      </c>
      <c r="E153" s="489" t="s">
        <v>1298</v>
      </c>
      <c r="F153" s="491"/>
      <c r="G153" s="492"/>
      <c r="H153" s="492"/>
      <c r="I153" s="493"/>
    </row>
    <row r="154" spans="1:9" ht="15.75" customHeight="1">
      <c r="A154" s="538"/>
      <c r="B154" s="528"/>
      <c r="C154" s="495">
        <v>5501700</v>
      </c>
      <c r="D154" s="502" t="s">
        <v>248</v>
      </c>
      <c r="E154" s="495" t="s">
        <v>249</v>
      </c>
      <c r="F154" s="497">
        <f>VLOOKUP(C154,'[45]Curva ABC - ADM'!A:D,4,0)</f>
        <v>16.68</v>
      </c>
      <c r="G154" s="499">
        <v>1532.91</v>
      </c>
      <c r="H154" s="499">
        <f>F154/(G154*182.49)</f>
        <v>5.9626637322124899E-5</v>
      </c>
      <c r="I154" s="539"/>
    </row>
    <row r="155" spans="1:9" ht="15.75" customHeight="1">
      <c r="A155" s="538"/>
      <c r="B155" s="528"/>
      <c r="C155" s="495">
        <v>5501701</v>
      </c>
      <c r="D155" s="502" t="s">
        <v>250</v>
      </c>
      <c r="E155" s="495" t="s">
        <v>118</v>
      </c>
      <c r="F155" s="497">
        <f>VLOOKUP(C155,'[45]Curva ABC - ADM'!A:D,4,0)</f>
        <v>8</v>
      </c>
      <c r="G155" s="499">
        <v>20.75</v>
      </c>
      <c r="H155" s="499">
        <f t="shared" ref="H155:H156" si="8">F155/(G155*182.49)</f>
        <v>2.1126755914006182E-3</v>
      </c>
      <c r="I155" s="539"/>
    </row>
    <row r="156" spans="1:9" ht="15.75" customHeight="1">
      <c r="A156" s="538"/>
      <c r="B156" s="528"/>
      <c r="C156" s="495">
        <v>5501702</v>
      </c>
      <c r="D156" s="502" t="s">
        <v>251</v>
      </c>
      <c r="E156" s="495" t="s">
        <v>118</v>
      </c>
      <c r="F156" s="497">
        <f>VLOOKUP(C156,'[45]Curva ABC - ADM'!A:D,4,0)</f>
        <v>10</v>
      </c>
      <c r="G156" s="499">
        <v>8.3000000000000007</v>
      </c>
      <c r="H156" s="499">
        <f t="shared" si="8"/>
        <v>6.6021112231269309E-3</v>
      </c>
      <c r="I156" s="539"/>
    </row>
    <row r="157" spans="1:9" ht="15.75" customHeight="1">
      <c r="A157" s="538"/>
      <c r="B157" s="1178" t="s">
        <v>1366</v>
      </c>
      <c r="C157" s="1154"/>
      <c r="D157" s="1154"/>
      <c r="E157" s="1154"/>
      <c r="F157" s="1154"/>
      <c r="G157" s="1155"/>
      <c r="H157" s="500">
        <f>SUM(H154:H156)</f>
        <v>8.774413451849674E-3</v>
      </c>
      <c r="I157" s="539"/>
    </row>
  </sheetData>
  <mergeCells count="26">
    <mergeCell ref="A6:I6"/>
    <mergeCell ref="A1:I1"/>
    <mergeCell ref="A2:B2"/>
    <mergeCell ref="C2:I2"/>
    <mergeCell ref="A3:B3"/>
    <mergeCell ref="A4:B4"/>
    <mergeCell ref="B98:G98"/>
    <mergeCell ref="B12:G12"/>
    <mergeCell ref="C13:H13"/>
    <mergeCell ref="B35:G35"/>
    <mergeCell ref="B44:G44"/>
    <mergeCell ref="B57:G57"/>
    <mergeCell ref="C58:H58"/>
    <mergeCell ref="B65:G65"/>
    <mergeCell ref="C66:H66"/>
    <mergeCell ref="B76:G76"/>
    <mergeCell ref="B77:G77"/>
    <mergeCell ref="B97:G97"/>
    <mergeCell ref="B149:G149"/>
    <mergeCell ref="B157:G157"/>
    <mergeCell ref="A100:I100"/>
    <mergeCell ref="B101:G101"/>
    <mergeCell ref="B106:G106"/>
    <mergeCell ref="C107:H107"/>
    <mergeCell ref="B114:G114"/>
    <mergeCell ref="B125:G125"/>
  </mergeCells>
  <printOptions horizontalCentered="1"/>
  <pageMargins left="0.39370078740157483" right="0.39370078740157483" top="0.78740157480314965" bottom="0.39370078740157483" header="0" footer="0"/>
  <pageSetup paperSize="9" scale="42" orientation="portrait" r:id="rId1"/>
  <rowBreaks count="1" manualBreakCount="1">
    <brk id="76" max="8"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674967-D20F-4662-8A21-66C8395501E5}">
  <dimension ref="A2:Z140"/>
  <sheetViews>
    <sheetView view="pageBreakPreview" topLeftCell="A7" zoomScale="70" zoomScaleNormal="40" zoomScaleSheetLayoutView="70" workbookViewId="0">
      <selection activeCell="C26" sqref="C26:S26"/>
    </sheetView>
  </sheetViews>
  <sheetFormatPr defaultColWidth="14.42578125" defaultRowHeight="15" customHeight="1"/>
  <cols>
    <col min="1" max="1" width="2" style="365" customWidth="1"/>
    <col min="2" max="3" width="8.7109375" style="365" customWidth="1"/>
    <col min="4" max="4" width="14.85546875" style="365" customWidth="1"/>
    <col min="5" max="7" width="20.7109375" style="365" customWidth="1"/>
    <col min="8" max="8" width="35.42578125" style="365" customWidth="1"/>
    <col min="9" max="10" width="15.5703125" style="365" customWidth="1"/>
    <col min="11" max="11" width="18.42578125" style="365" customWidth="1"/>
    <col min="12" max="12" width="16.7109375" style="365" customWidth="1"/>
    <col min="13" max="15" width="15.7109375" style="365" customWidth="1"/>
    <col min="16" max="16" width="16.42578125" style="365" customWidth="1"/>
    <col min="17" max="17" width="22.85546875" style="365" customWidth="1"/>
    <col min="18" max="18" width="15.7109375" style="365" customWidth="1"/>
    <col min="19" max="19" width="18.7109375" style="365" customWidth="1"/>
    <col min="20" max="20" width="8.7109375" style="365" customWidth="1"/>
    <col min="21" max="21" width="6.7109375" style="365" customWidth="1"/>
    <col min="22" max="22" width="9.28515625" style="365" customWidth="1"/>
    <col min="23" max="23" width="14" style="365" bestFit="1" customWidth="1"/>
    <col min="24" max="24" width="16.42578125" style="365" customWidth="1"/>
    <col min="25" max="26" width="8" style="365" customWidth="1"/>
    <col min="27" max="16384" width="14.42578125" style="365"/>
  </cols>
  <sheetData>
    <row r="2" spans="1:26" ht="9.75" customHeight="1">
      <c r="A2" s="545"/>
      <c r="B2" s="1269"/>
      <c r="C2" s="1190"/>
      <c r="D2" s="1190"/>
      <c r="E2" s="1190"/>
      <c r="F2" s="1190"/>
      <c r="G2" s="1190"/>
      <c r="H2" s="1190"/>
      <c r="I2" s="1190"/>
      <c r="J2" s="1190"/>
      <c r="K2" s="1190"/>
      <c r="L2" s="1190"/>
      <c r="M2" s="1190"/>
      <c r="N2" s="1190"/>
      <c r="O2" s="1190"/>
      <c r="P2" s="1190"/>
      <c r="Q2" s="1190"/>
      <c r="R2" s="1190"/>
      <c r="S2" s="1190"/>
      <c r="T2" s="1270"/>
      <c r="U2" s="545"/>
      <c r="V2" s="545"/>
      <c r="W2" s="545"/>
      <c r="X2" s="545"/>
      <c r="Y2" s="545"/>
      <c r="Z2" s="545"/>
    </row>
    <row r="3" spans="1:26" ht="15" customHeight="1">
      <c r="A3" s="545"/>
      <c r="B3" s="1271" t="s">
        <v>921</v>
      </c>
      <c r="C3" s="1193"/>
      <c r="D3" s="1272" t="s">
        <v>922</v>
      </c>
      <c r="E3" s="1193"/>
      <c r="F3" s="1193"/>
      <c r="G3" s="1193"/>
      <c r="H3" s="1193"/>
      <c r="I3" s="1193"/>
      <c r="J3" s="1193"/>
      <c r="K3" s="1193"/>
      <c r="L3" s="1193"/>
      <c r="M3" s="1193"/>
      <c r="N3" s="1193"/>
      <c r="O3" s="1193"/>
      <c r="P3" s="1193"/>
      <c r="Q3" s="1193"/>
      <c r="R3" s="1193"/>
      <c r="S3" s="1193"/>
      <c r="T3" s="1273"/>
      <c r="U3" s="545"/>
      <c r="V3" s="545"/>
      <c r="W3" s="545"/>
      <c r="X3" s="545"/>
      <c r="Y3" s="545"/>
      <c r="Z3" s="545"/>
    </row>
    <row r="4" spans="1:26" ht="15" customHeight="1">
      <c r="A4" s="545"/>
      <c r="B4" s="1265" t="s">
        <v>923</v>
      </c>
      <c r="C4" s="1172"/>
      <c r="D4" s="1274" t="s">
        <v>1367</v>
      </c>
      <c r="E4" s="1172"/>
      <c r="F4" s="1172"/>
      <c r="G4" s="1172"/>
      <c r="H4" s="1172"/>
      <c r="I4" s="1172"/>
      <c r="J4" s="1172"/>
      <c r="K4" s="1172"/>
      <c r="L4" s="1172"/>
      <c r="M4" s="1172"/>
      <c r="N4" s="1172"/>
      <c r="O4" s="1172"/>
      <c r="P4" s="1172"/>
      <c r="Q4" s="1172"/>
      <c r="R4" s="1172"/>
      <c r="S4" s="1172"/>
      <c r="T4" s="1174"/>
      <c r="U4" s="545"/>
      <c r="V4" s="545"/>
      <c r="W4" s="545"/>
      <c r="X4" s="545"/>
      <c r="Y4" s="545"/>
      <c r="Z4" s="545"/>
    </row>
    <row r="5" spans="1:26" ht="15" customHeight="1">
      <c r="A5" s="545"/>
      <c r="B5" s="1265" t="s">
        <v>925</v>
      </c>
      <c r="C5" s="1172"/>
      <c r="D5" s="549">
        <v>41.6</v>
      </c>
      <c r="E5" s="550"/>
      <c r="F5" s="550"/>
      <c r="G5" s="550"/>
      <c r="H5" s="550"/>
      <c r="I5" s="550"/>
      <c r="J5" s="550"/>
      <c r="K5" s="550"/>
      <c r="L5" s="550"/>
      <c r="M5" s="550"/>
      <c r="N5" s="550"/>
      <c r="O5" s="550"/>
      <c r="P5" s="550"/>
      <c r="Q5" s="550"/>
      <c r="R5" s="550"/>
      <c r="S5" s="550"/>
      <c r="T5" s="551"/>
      <c r="U5" s="545"/>
      <c r="V5" s="545"/>
      <c r="W5" s="545"/>
      <c r="X5" s="545"/>
      <c r="Y5" s="545"/>
      <c r="Z5" s="545"/>
    </row>
    <row r="6" spans="1:26" ht="15" customHeight="1">
      <c r="A6" s="545"/>
      <c r="B6" s="1265" t="s">
        <v>53</v>
      </c>
      <c r="C6" s="1172"/>
      <c r="D6" s="1266" t="s">
        <v>926</v>
      </c>
      <c r="E6" s="1172"/>
      <c r="F6" s="1172"/>
      <c r="G6" s="1172"/>
      <c r="H6" s="1172"/>
      <c r="I6" s="1172"/>
      <c r="J6" s="1172"/>
      <c r="K6" s="1172"/>
      <c r="L6" s="1172"/>
      <c r="M6" s="1172"/>
      <c r="N6" s="1172"/>
      <c r="O6" s="1172"/>
      <c r="P6" s="1172"/>
      <c r="Q6" s="1172"/>
      <c r="R6" s="1172"/>
      <c r="S6" s="1172"/>
      <c r="T6" s="1174"/>
      <c r="U6" s="545"/>
      <c r="V6" s="545"/>
      <c r="W6" s="545"/>
      <c r="X6" s="545"/>
      <c r="Y6" s="545"/>
      <c r="Z6" s="545"/>
    </row>
    <row r="7" spans="1:26" ht="15" customHeight="1">
      <c r="A7" s="545"/>
      <c r="B7" s="1265" t="s">
        <v>927</v>
      </c>
      <c r="C7" s="1172"/>
      <c r="D7" s="1267" t="s">
        <v>928</v>
      </c>
      <c r="E7" s="1172"/>
      <c r="F7" s="1172"/>
      <c r="G7" s="1172"/>
      <c r="H7" s="1172"/>
      <c r="I7" s="1172"/>
      <c r="J7" s="1172"/>
      <c r="K7" s="1172"/>
      <c r="L7" s="1172"/>
      <c r="M7" s="1172"/>
      <c r="N7" s="1172"/>
      <c r="O7" s="1172"/>
      <c r="P7" s="1172"/>
      <c r="Q7" s="1172"/>
      <c r="R7" s="1172"/>
      <c r="S7" s="1172"/>
      <c r="T7" s="1174"/>
      <c r="U7" s="545"/>
      <c r="V7" s="545"/>
      <c r="W7" s="545"/>
      <c r="X7" s="545"/>
      <c r="Y7" s="545"/>
      <c r="Z7" s="545"/>
    </row>
    <row r="8" spans="1:26" ht="9.75" customHeight="1" thickBot="1">
      <c r="A8" s="545"/>
      <c r="B8" s="552"/>
      <c r="C8" s="553"/>
      <c r="D8" s="546"/>
      <c r="E8" s="553"/>
      <c r="F8" s="553"/>
      <c r="G8" s="553"/>
      <c r="H8" s="554"/>
      <c r="I8" s="553"/>
      <c r="J8" s="553"/>
      <c r="K8" s="553"/>
      <c r="L8" s="553"/>
      <c r="M8" s="553"/>
      <c r="N8" s="553"/>
      <c r="O8" s="553"/>
      <c r="P8" s="553"/>
      <c r="Q8" s="553"/>
      <c r="R8" s="555"/>
      <c r="S8" s="553"/>
      <c r="T8" s="556"/>
      <c r="U8" s="545"/>
      <c r="V8" s="545"/>
      <c r="W8" s="545"/>
      <c r="X8" s="545"/>
      <c r="Y8" s="545"/>
      <c r="Z8" s="545"/>
    </row>
    <row r="9" spans="1:26" ht="19.5" customHeight="1" thickBot="1">
      <c r="A9" s="557"/>
      <c r="B9" s="1268" t="s">
        <v>1368</v>
      </c>
      <c r="C9" s="1176"/>
      <c r="D9" s="1176"/>
      <c r="E9" s="1176"/>
      <c r="F9" s="1176"/>
      <c r="G9" s="1176"/>
      <c r="H9" s="1176"/>
      <c r="I9" s="1176"/>
      <c r="J9" s="1176"/>
      <c r="K9" s="1176"/>
      <c r="L9" s="1176"/>
      <c r="M9" s="1176"/>
      <c r="N9" s="1176"/>
      <c r="O9" s="1176"/>
      <c r="P9" s="1176"/>
      <c r="Q9" s="1176"/>
      <c r="R9" s="1176"/>
      <c r="S9" s="1176"/>
      <c r="T9" s="1177"/>
      <c r="U9" s="557"/>
      <c r="V9" s="557"/>
      <c r="W9" s="557"/>
      <c r="X9" s="557"/>
      <c r="Y9" s="557"/>
      <c r="Z9" s="557"/>
    </row>
    <row r="10" spans="1:26" ht="19.5" customHeight="1">
      <c r="A10" s="545"/>
      <c r="B10" s="558"/>
      <c r="C10" s="1259" t="s">
        <v>1369</v>
      </c>
      <c r="D10" s="1150"/>
      <c r="E10" s="1150"/>
      <c r="F10" s="559"/>
      <c r="G10" s="559"/>
      <c r="H10" s="547"/>
      <c r="I10" s="545"/>
      <c r="J10" s="545"/>
      <c r="K10" s="545"/>
      <c r="L10" s="545"/>
      <c r="M10" s="545"/>
      <c r="N10" s="545"/>
      <c r="O10" s="545"/>
      <c r="P10" s="545"/>
      <c r="Q10" s="545"/>
      <c r="R10" s="548"/>
      <c r="S10" s="545"/>
      <c r="T10" s="560"/>
      <c r="U10" s="545"/>
      <c r="V10" s="545"/>
      <c r="W10" s="545"/>
      <c r="X10" s="545"/>
      <c r="Y10" s="545"/>
      <c r="Z10" s="545"/>
    </row>
    <row r="11" spans="1:26" ht="15" customHeight="1">
      <c r="A11" s="545"/>
      <c r="B11" s="558"/>
      <c r="C11" s="1264" t="s">
        <v>1370</v>
      </c>
      <c r="D11" s="1150"/>
      <c r="E11" s="1150"/>
      <c r="F11" s="1150"/>
      <c r="G11" s="1150"/>
      <c r="H11" s="1150"/>
      <c r="I11" s="1150"/>
      <c r="J11" s="1150"/>
      <c r="K11" s="1150"/>
      <c r="L11" s="1150"/>
      <c r="M11" s="1150"/>
      <c r="N11" s="1150"/>
      <c r="O11" s="1150"/>
      <c r="P11" s="1150"/>
      <c r="Q11" s="1150"/>
      <c r="R11" s="1150"/>
      <c r="S11" s="1150"/>
      <c r="T11" s="560"/>
      <c r="U11" s="545"/>
      <c r="V11" s="545"/>
      <c r="W11" s="545"/>
      <c r="X11" s="545"/>
      <c r="Y11" s="545"/>
      <c r="Z11" s="545"/>
    </row>
    <row r="12" spans="1:26" ht="15" customHeight="1">
      <c r="A12" s="545"/>
      <c r="B12" s="558"/>
      <c r="C12" s="1150"/>
      <c r="D12" s="1150"/>
      <c r="E12" s="1150"/>
      <c r="F12" s="1150"/>
      <c r="G12" s="1150"/>
      <c r="H12" s="1150"/>
      <c r="I12" s="1150"/>
      <c r="J12" s="1150"/>
      <c r="K12" s="1150"/>
      <c r="L12" s="1150"/>
      <c r="M12" s="1150"/>
      <c r="N12" s="1150"/>
      <c r="O12" s="1150"/>
      <c r="P12" s="1150"/>
      <c r="Q12" s="1150"/>
      <c r="R12" s="1150"/>
      <c r="S12" s="1150"/>
      <c r="T12" s="560"/>
      <c r="U12" s="545"/>
      <c r="V12" s="545"/>
      <c r="W12" s="545"/>
      <c r="X12" s="545"/>
      <c r="Y12" s="545"/>
      <c r="Z12" s="545"/>
    </row>
    <row r="13" spans="1:26" ht="19.5" customHeight="1">
      <c r="A13" s="545"/>
      <c r="B13" s="558"/>
      <c r="C13" s="545"/>
      <c r="D13" s="546"/>
      <c r="E13" s="545"/>
      <c r="F13" s="545"/>
      <c r="G13" s="545"/>
      <c r="H13" s="562" t="s">
        <v>1371</v>
      </c>
      <c r="I13" s="1263" t="s">
        <v>1372</v>
      </c>
      <c r="J13" s="1150"/>
      <c r="K13" s="1150"/>
      <c r="L13" s="1150"/>
      <c r="M13" s="1150"/>
      <c r="N13" s="1150"/>
      <c r="O13" s="545"/>
      <c r="P13" s="545"/>
      <c r="Q13" s="545"/>
      <c r="R13" s="548"/>
      <c r="S13" s="545"/>
      <c r="T13" s="560"/>
      <c r="U13" s="545"/>
      <c r="V13" s="545"/>
      <c r="W13" s="545"/>
      <c r="X13" s="545"/>
      <c r="Y13" s="545"/>
      <c r="Z13" s="545"/>
    </row>
    <row r="14" spans="1:26" ht="19.5" customHeight="1">
      <c r="A14" s="545"/>
      <c r="B14" s="558"/>
      <c r="C14" s="545"/>
      <c r="D14" s="546"/>
      <c r="E14" s="545"/>
      <c r="F14" s="545"/>
      <c r="G14" s="545"/>
      <c r="H14" s="562" t="s">
        <v>1373</v>
      </c>
      <c r="I14" s="1263" t="s">
        <v>1374</v>
      </c>
      <c r="J14" s="1150"/>
      <c r="K14" s="1150"/>
      <c r="L14" s="1150"/>
      <c r="M14" s="1150"/>
      <c r="N14" s="1150"/>
      <c r="O14" s="545"/>
      <c r="P14" s="545"/>
      <c r="Q14" s="545"/>
      <c r="R14" s="548"/>
      <c r="S14" s="545"/>
      <c r="T14" s="560"/>
      <c r="U14" s="545"/>
      <c r="V14" s="545"/>
      <c r="W14" s="545"/>
      <c r="X14" s="545"/>
      <c r="Y14" s="545"/>
      <c r="Z14" s="545"/>
    </row>
    <row r="15" spans="1:26" ht="19.5" customHeight="1">
      <c r="A15" s="545"/>
      <c r="B15" s="558"/>
      <c r="C15" s="545"/>
      <c r="D15" s="546"/>
      <c r="E15" s="545"/>
      <c r="F15" s="545"/>
      <c r="G15" s="545"/>
      <c r="H15" s="562" t="s">
        <v>1375</v>
      </c>
      <c r="I15" s="1263" t="s">
        <v>1376</v>
      </c>
      <c r="J15" s="1150"/>
      <c r="K15" s="1150"/>
      <c r="L15" s="1150"/>
      <c r="M15" s="1150"/>
      <c r="N15" s="1150"/>
      <c r="O15" s="545"/>
      <c r="P15" s="545"/>
      <c r="Q15" s="545"/>
      <c r="R15" s="548"/>
      <c r="S15" s="545"/>
      <c r="T15" s="560"/>
      <c r="U15" s="545"/>
      <c r="V15" s="545"/>
      <c r="W15" s="545"/>
      <c r="X15" s="545"/>
      <c r="Y15" s="545"/>
      <c r="Z15" s="545"/>
    </row>
    <row r="16" spans="1:26" ht="19.5" customHeight="1">
      <c r="A16" s="545"/>
      <c r="B16" s="558"/>
      <c r="C16" s="545"/>
      <c r="D16" s="546"/>
      <c r="E16" s="545"/>
      <c r="F16" s="545"/>
      <c r="G16" s="545"/>
      <c r="H16" s="562" t="s">
        <v>1377</v>
      </c>
      <c r="I16" s="1263" t="s">
        <v>1378</v>
      </c>
      <c r="J16" s="1150"/>
      <c r="K16" s="1150"/>
      <c r="L16" s="1150"/>
      <c r="M16" s="1150"/>
      <c r="N16" s="1150"/>
      <c r="O16" s="545"/>
      <c r="P16" s="545"/>
      <c r="Q16" s="545"/>
      <c r="R16" s="548"/>
      <c r="S16" s="545"/>
      <c r="T16" s="560"/>
      <c r="U16" s="545"/>
      <c r="V16" s="545"/>
      <c r="W16" s="545"/>
      <c r="X16" s="545"/>
      <c r="Y16" s="545"/>
      <c r="Z16" s="545"/>
    </row>
    <row r="17" spans="2:20" ht="19.5" customHeight="1">
      <c r="B17" s="558"/>
      <c r="C17" s="545"/>
      <c r="D17" s="546"/>
      <c r="E17" s="545"/>
      <c r="F17" s="545"/>
      <c r="G17" s="545"/>
      <c r="H17" s="562" t="s">
        <v>1379</v>
      </c>
      <c r="I17" s="1263" t="s">
        <v>1380</v>
      </c>
      <c r="J17" s="1150"/>
      <c r="K17" s="1150"/>
      <c r="L17" s="1150"/>
      <c r="M17" s="1150"/>
      <c r="N17" s="1150"/>
      <c r="O17" s="545"/>
      <c r="P17" s="545"/>
      <c r="Q17" s="545"/>
      <c r="R17" s="548"/>
      <c r="S17" s="545"/>
      <c r="T17" s="560"/>
    </row>
    <row r="18" spans="2:20" ht="19.5" customHeight="1">
      <c r="B18" s="558"/>
      <c r="C18" s="545"/>
      <c r="D18" s="546"/>
      <c r="E18" s="545"/>
      <c r="F18" s="545"/>
      <c r="G18" s="545"/>
      <c r="H18" s="562" t="s">
        <v>1381</v>
      </c>
      <c r="I18" s="1263" t="s">
        <v>1382</v>
      </c>
      <c r="J18" s="1150"/>
      <c r="K18" s="1150"/>
      <c r="L18" s="1150"/>
      <c r="M18" s="1150"/>
      <c r="N18" s="1150"/>
      <c r="O18" s="545"/>
      <c r="P18" s="545"/>
      <c r="Q18" s="545"/>
      <c r="R18" s="548"/>
      <c r="S18" s="545"/>
      <c r="T18" s="560"/>
    </row>
    <row r="19" spans="2:20" ht="9" customHeight="1">
      <c r="B19" s="558"/>
      <c r="C19" s="545"/>
      <c r="D19" s="546"/>
      <c r="E19" s="545"/>
      <c r="F19" s="545"/>
      <c r="G19" s="545"/>
      <c r="H19" s="547"/>
      <c r="I19" s="545"/>
      <c r="J19" s="545"/>
      <c r="K19" s="545"/>
      <c r="L19" s="545"/>
      <c r="M19" s="545"/>
      <c r="N19" s="545"/>
      <c r="O19" s="545"/>
      <c r="P19" s="545"/>
      <c r="Q19" s="545"/>
      <c r="R19" s="548"/>
      <c r="S19" s="545"/>
      <c r="T19" s="560"/>
    </row>
    <row r="20" spans="2:20" ht="19.5" customHeight="1">
      <c r="B20" s="558"/>
      <c r="C20" s="1263" t="s">
        <v>1383</v>
      </c>
      <c r="D20" s="1150"/>
      <c r="E20" s="1150"/>
      <c r="F20" s="1150"/>
      <c r="G20" s="1150"/>
      <c r="H20" s="1150"/>
      <c r="I20" s="1150"/>
      <c r="J20" s="1150"/>
      <c r="K20" s="1150"/>
      <c r="L20" s="1150"/>
      <c r="M20" s="1150"/>
      <c r="N20" s="1150"/>
      <c r="O20" s="1150"/>
      <c r="P20" s="1150"/>
      <c r="Q20" s="1150"/>
      <c r="R20" s="1150"/>
      <c r="S20" s="1150"/>
      <c r="T20" s="560"/>
    </row>
    <row r="21" spans="2:20" ht="19.5" customHeight="1">
      <c r="B21" s="558"/>
      <c r="C21" s="1263" t="s">
        <v>1384</v>
      </c>
      <c r="D21" s="1150"/>
      <c r="E21" s="1150"/>
      <c r="F21" s="1150"/>
      <c r="G21" s="1150"/>
      <c r="H21" s="1150"/>
      <c r="I21" s="1150"/>
      <c r="J21" s="1150"/>
      <c r="K21" s="1150"/>
      <c r="L21" s="1150"/>
      <c r="M21" s="1150"/>
      <c r="N21" s="1150"/>
      <c r="O21" s="1150"/>
      <c r="P21" s="1150"/>
      <c r="Q21" s="1150"/>
      <c r="R21" s="1150"/>
      <c r="S21" s="1150"/>
      <c r="T21" s="560"/>
    </row>
    <row r="22" spans="2:20" ht="9" customHeight="1">
      <c r="B22" s="558"/>
      <c r="C22" s="545"/>
      <c r="D22" s="546"/>
      <c r="E22" s="545"/>
      <c r="F22" s="545"/>
      <c r="G22" s="545"/>
      <c r="H22" s="547"/>
      <c r="I22" s="545"/>
      <c r="J22" s="545"/>
      <c r="K22" s="545"/>
      <c r="L22" s="545"/>
      <c r="M22" s="545"/>
      <c r="N22" s="545"/>
      <c r="O22" s="545"/>
      <c r="P22" s="545"/>
      <c r="Q22" s="545"/>
      <c r="R22" s="548"/>
      <c r="S22" s="545"/>
      <c r="T22" s="560"/>
    </row>
    <row r="23" spans="2:20" ht="19.5" customHeight="1">
      <c r="B23" s="558"/>
      <c r="C23" s="1259" t="s">
        <v>1385</v>
      </c>
      <c r="D23" s="1150"/>
      <c r="E23" s="545"/>
      <c r="F23" s="545"/>
      <c r="G23" s="545"/>
      <c r="H23" s="547"/>
      <c r="I23" s="545"/>
      <c r="J23" s="545"/>
      <c r="K23" s="545"/>
      <c r="L23" s="545"/>
      <c r="M23" s="545"/>
      <c r="N23" s="545"/>
      <c r="O23" s="545"/>
      <c r="P23" s="545"/>
      <c r="Q23" s="545"/>
      <c r="R23" s="548"/>
      <c r="S23" s="545"/>
      <c r="T23" s="560"/>
    </row>
    <row r="24" spans="2:20" ht="19.5" customHeight="1">
      <c r="B24" s="558"/>
      <c r="C24" s="1264" t="s">
        <v>1386</v>
      </c>
      <c r="D24" s="1150"/>
      <c r="E24" s="1150"/>
      <c r="F24" s="1150"/>
      <c r="G24" s="1150"/>
      <c r="H24" s="1150"/>
      <c r="I24" s="1150"/>
      <c r="J24" s="1150"/>
      <c r="K24" s="1150"/>
      <c r="L24" s="1150"/>
      <c r="M24" s="1150"/>
      <c r="N24" s="1150"/>
      <c r="O24" s="1150"/>
      <c r="P24" s="1150"/>
      <c r="Q24" s="1150"/>
      <c r="R24" s="1150"/>
      <c r="S24" s="1150"/>
      <c r="T24" s="560"/>
    </row>
    <row r="25" spans="2:20" ht="19.5" customHeight="1">
      <c r="B25" s="558"/>
      <c r="C25" s="1150"/>
      <c r="D25" s="1150"/>
      <c r="E25" s="1150"/>
      <c r="F25" s="1150"/>
      <c r="G25" s="1150"/>
      <c r="H25" s="1150"/>
      <c r="I25" s="1150"/>
      <c r="J25" s="1150"/>
      <c r="K25" s="1150"/>
      <c r="L25" s="1150"/>
      <c r="M25" s="1150"/>
      <c r="N25" s="1150"/>
      <c r="O25" s="1150"/>
      <c r="P25" s="1150"/>
      <c r="Q25" s="1150"/>
      <c r="R25" s="1150"/>
      <c r="S25" s="1150"/>
      <c r="T25" s="560"/>
    </row>
    <row r="26" spans="2:20" ht="19.5" customHeight="1">
      <c r="B26" s="558"/>
      <c r="C26" s="1263" t="s">
        <v>1387</v>
      </c>
      <c r="D26" s="1150"/>
      <c r="E26" s="1150"/>
      <c r="F26" s="1150"/>
      <c r="G26" s="1150"/>
      <c r="H26" s="1150"/>
      <c r="I26" s="1150"/>
      <c r="J26" s="1150"/>
      <c r="K26" s="1150"/>
      <c r="L26" s="1150"/>
      <c r="M26" s="1150"/>
      <c r="N26" s="1150"/>
      <c r="O26" s="1150"/>
      <c r="P26" s="1150"/>
      <c r="Q26" s="1150"/>
      <c r="R26" s="1150"/>
      <c r="S26" s="1150"/>
      <c r="T26" s="560"/>
    </row>
    <row r="27" spans="2:20" ht="9" customHeight="1">
      <c r="B27" s="558"/>
      <c r="C27" s="545"/>
      <c r="D27" s="546"/>
      <c r="E27" s="545"/>
      <c r="F27" s="545"/>
      <c r="G27" s="545"/>
      <c r="H27" s="547"/>
      <c r="I27" s="545"/>
      <c r="J27" s="545"/>
      <c r="K27" s="545"/>
      <c r="L27" s="545"/>
      <c r="M27" s="545"/>
      <c r="N27" s="545"/>
      <c r="O27" s="545"/>
      <c r="P27" s="545"/>
      <c r="Q27" s="545"/>
      <c r="R27" s="548"/>
      <c r="S27" s="545"/>
      <c r="T27" s="560"/>
    </row>
    <row r="28" spans="2:20" ht="19.5" customHeight="1">
      <c r="B28" s="558"/>
      <c r="C28" s="1259" t="s">
        <v>1388</v>
      </c>
      <c r="D28" s="1150"/>
      <c r="E28" s="545"/>
      <c r="F28" s="545"/>
      <c r="G28" s="545"/>
      <c r="H28" s="547"/>
      <c r="I28" s="545"/>
      <c r="J28" s="545"/>
      <c r="K28" s="545"/>
      <c r="L28" s="545"/>
      <c r="M28" s="545"/>
      <c r="N28" s="545"/>
      <c r="O28" s="545"/>
      <c r="P28" s="545"/>
      <c r="Q28" s="545"/>
      <c r="R28" s="548"/>
      <c r="S28" s="545"/>
      <c r="T28" s="560"/>
    </row>
    <row r="29" spans="2:20" ht="19.5" customHeight="1">
      <c r="B29" s="558"/>
      <c r="C29" s="545"/>
      <c r="D29" s="546"/>
      <c r="E29" s="545"/>
      <c r="F29" s="545"/>
      <c r="G29" s="545"/>
      <c r="H29" s="1260" t="s">
        <v>1389</v>
      </c>
      <c r="I29" s="1161"/>
      <c r="J29" s="1161"/>
      <c r="K29" s="1161"/>
      <c r="L29" s="1161"/>
      <c r="M29" s="545"/>
      <c r="N29" s="545"/>
      <c r="O29" s="545"/>
      <c r="P29" s="545"/>
      <c r="Q29" s="545"/>
      <c r="R29" s="548"/>
      <c r="S29" s="545"/>
      <c r="T29" s="560"/>
    </row>
    <row r="30" spans="2:20" ht="19.5" customHeight="1">
      <c r="B30" s="558"/>
      <c r="C30" s="545"/>
      <c r="D30" s="546"/>
      <c r="E30" s="545"/>
      <c r="F30" s="545"/>
      <c r="G30" s="545"/>
      <c r="H30" s="1261" t="s">
        <v>1390</v>
      </c>
      <c r="I30" s="1154"/>
      <c r="J30" s="1154"/>
      <c r="K30" s="1155"/>
      <c r="L30" s="563">
        <v>60</v>
      </c>
      <c r="M30" s="545"/>
      <c r="N30" s="545"/>
      <c r="O30" s="545"/>
      <c r="P30" s="545"/>
      <c r="Q30" s="545"/>
      <c r="R30" s="548"/>
      <c r="S30" s="545"/>
      <c r="T30" s="560"/>
    </row>
    <row r="31" spans="2:20" ht="19.5" customHeight="1">
      <c r="B31" s="558"/>
      <c r="C31" s="545"/>
      <c r="D31" s="546"/>
      <c r="E31" s="545"/>
      <c r="F31" s="545"/>
      <c r="G31" s="545"/>
      <c r="H31" s="1261" t="s">
        <v>1391</v>
      </c>
      <c r="I31" s="1154"/>
      <c r="J31" s="1154"/>
      <c r="K31" s="1155"/>
      <c r="L31" s="563">
        <v>50</v>
      </c>
      <c r="M31" s="545"/>
      <c r="N31" s="545"/>
      <c r="O31" s="545"/>
      <c r="P31" s="545"/>
      <c r="Q31" s="545"/>
      <c r="R31" s="548"/>
      <c r="S31" s="545"/>
      <c r="T31" s="560"/>
    </row>
    <row r="32" spans="2:20" ht="19.5" customHeight="1">
      <c r="B32" s="558"/>
      <c r="C32" s="545"/>
      <c r="D32" s="546"/>
      <c r="E32" s="545"/>
      <c r="F32" s="545"/>
      <c r="G32" s="545"/>
      <c r="H32" s="1261" t="s">
        <v>1392</v>
      </c>
      <c r="I32" s="1154"/>
      <c r="J32" s="1154"/>
      <c r="K32" s="1155"/>
      <c r="L32" s="563">
        <v>40</v>
      </c>
      <c r="M32" s="545"/>
      <c r="N32" s="545"/>
      <c r="O32" s="545"/>
      <c r="P32" s="545"/>
      <c r="Q32" s="545"/>
      <c r="R32" s="548"/>
      <c r="S32" s="545"/>
      <c r="T32" s="560"/>
    </row>
    <row r="33" spans="2:20" ht="19.5" customHeight="1">
      <c r="B33" s="558"/>
      <c r="C33" s="545"/>
      <c r="D33" s="546"/>
      <c r="E33" s="545"/>
      <c r="F33" s="545"/>
      <c r="G33" s="545"/>
      <c r="H33" s="1262" t="s">
        <v>1393</v>
      </c>
      <c r="I33" s="1154"/>
      <c r="J33" s="564" t="s">
        <v>1394</v>
      </c>
      <c r="K33" s="565"/>
      <c r="L33" s="566">
        <v>158.22</v>
      </c>
      <c r="M33" s="545"/>
      <c r="N33" s="545"/>
      <c r="O33" s="545"/>
      <c r="P33" s="545"/>
      <c r="Q33" s="545"/>
      <c r="R33" s="548"/>
      <c r="S33" s="545"/>
      <c r="T33" s="560"/>
    </row>
    <row r="34" spans="2:20" ht="15.75" thickBot="1">
      <c r="B34" s="567"/>
      <c r="C34" s="568"/>
      <c r="D34" s="569"/>
      <c r="E34" s="568"/>
      <c r="F34" s="568"/>
      <c r="G34" s="568"/>
      <c r="H34" s="570"/>
      <c r="I34" s="568"/>
      <c r="J34" s="568"/>
      <c r="K34" s="568"/>
      <c r="L34" s="568"/>
      <c r="M34" s="568"/>
      <c r="N34" s="568"/>
      <c r="O34" s="568"/>
      <c r="P34" s="568"/>
      <c r="Q34" s="568"/>
      <c r="R34" s="571"/>
      <c r="S34" s="568"/>
      <c r="T34" s="572"/>
    </row>
    <row r="35" spans="2:20" ht="19.5" customHeight="1">
      <c r="B35" s="558"/>
      <c r="C35" s="545"/>
      <c r="D35" s="546"/>
      <c r="E35" s="545"/>
      <c r="F35" s="545"/>
      <c r="G35" s="545"/>
      <c r="H35" s="547"/>
      <c r="I35" s="545"/>
      <c r="J35" s="545"/>
      <c r="K35" s="545"/>
      <c r="L35" s="545"/>
      <c r="M35" s="545"/>
      <c r="N35" s="545"/>
      <c r="O35" s="545"/>
      <c r="P35" s="545"/>
      <c r="Q35" s="545"/>
      <c r="R35" s="548"/>
      <c r="S35" s="545"/>
      <c r="T35" s="560"/>
    </row>
    <row r="36" spans="2:20" ht="43.5" customHeight="1">
      <c r="B36" s="573"/>
      <c r="C36" s="574" t="s">
        <v>18</v>
      </c>
      <c r="D36" s="574" t="s">
        <v>10</v>
      </c>
      <c r="E36" s="1244" t="s">
        <v>1113</v>
      </c>
      <c r="F36" s="1245"/>
      <c r="G36" s="1245"/>
      <c r="H36" s="1246"/>
      <c r="I36" s="574" t="s">
        <v>1395</v>
      </c>
      <c r="J36" s="574" t="s">
        <v>1396</v>
      </c>
      <c r="K36" s="574" t="s">
        <v>1397</v>
      </c>
      <c r="L36" s="574" t="s">
        <v>1398</v>
      </c>
      <c r="M36" s="574" t="s">
        <v>1399</v>
      </c>
      <c r="N36" s="574" t="s">
        <v>1400</v>
      </c>
      <c r="O36" s="574" t="s">
        <v>1401</v>
      </c>
      <c r="P36" s="574" t="s">
        <v>1115</v>
      </c>
      <c r="Q36" s="574" t="s">
        <v>1402</v>
      </c>
      <c r="R36" s="575" t="s">
        <v>1403</v>
      </c>
      <c r="S36" s="574" t="s">
        <v>1404</v>
      </c>
      <c r="T36" s="576"/>
    </row>
    <row r="37" spans="2:20" ht="22.5" customHeight="1">
      <c r="B37" s="577"/>
      <c r="C37" s="578">
        <v>1</v>
      </c>
      <c r="D37" s="1250" t="s">
        <v>1405</v>
      </c>
      <c r="E37" s="1245"/>
      <c r="F37" s="1245"/>
      <c r="G37" s="1245"/>
      <c r="H37" s="1245"/>
      <c r="I37" s="1245"/>
      <c r="J37" s="1245"/>
      <c r="K37" s="1245"/>
      <c r="L37" s="1245"/>
      <c r="M37" s="1245"/>
      <c r="N37" s="1245"/>
      <c r="O37" s="1245"/>
      <c r="P37" s="1245"/>
      <c r="Q37" s="1245"/>
      <c r="R37" s="1245"/>
      <c r="S37" s="1246"/>
      <c r="T37" s="579"/>
    </row>
    <row r="38" spans="2:20" ht="19.5" customHeight="1">
      <c r="B38" s="580"/>
      <c r="C38" s="581" t="s">
        <v>1</v>
      </c>
      <c r="D38" s="581" t="s">
        <v>1236</v>
      </c>
      <c r="E38" s="1237" t="str">
        <f>VLOOKUP(D38,'[46]EQUIPAMENTOS SICRO'!D:G,2,0)</f>
        <v>Motoniveladora - 93 kW</v>
      </c>
      <c r="F38" s="1238"/>
      <c r="G38" s="1238"/>
      <c r="H38" s="1239"/>
      <c r="I38" s="582" t="str">
        <f>$J$33</f>
        <v>RECIFE/PE</v>
      </c>
      <c r="J38" s="581" t="s">
        <v>1406</v>
      </c>
      <c r="K38" s="583">
        <f>$L$33</f>
        <v>158.22</v>
      </c>
      <c r="L38" s="583">
        <f t="shared" ref="L38:L80" si="0">$L$30</f>
        <v>60</v>
      </c>
      <c r="M38" s="581">
        <f>TRUNC(K38/L38,2)</f>
        <v>2.63</v>
      </c>
      <c r="N38" s="583">
        <v>1</v>
      </c>
      <c r="O38" s="584">
        <f t="shared" ref="O38:O42" si="1">IF(D38=Q38,1,2)</f>
        <v>2</v>
      </c>
      <c r="P38" s="584">
        <f>VLOOKUP(D38,'Equip Mínimo'!A:H,8,0)</f>
        <v>1</v>
      </c>
      <c r="Q38" s="581" t="s">
        <v>1407</v>
      </c>
      <c r="R38" s="585">
        <f>VLOOKUP(Q38,'[46]EQUIPAMENTOS SICRO'!D:G,3,0)</f>
        <v>415.7346</v>
      </c>
      <c r="S38" s="586">
        <f t="shared" ref="S38:S80" si="2">TRUNC(M38*N38*O38*P38*R38,2)</f>
        <v>2186.7600000000002</v>
      </c>
      <c r="T38" s="587"/>
    </row>
    <row r="39" spans="2:20" ht="19.5" customHeight="1">
      <c r="B39" s="580"/>
      <c r="C39" s="581" t="s">
        <v>1127</v>
      </c>
      <c r="D39" s="581" t="s">
        <v>1408</v>
      </c>
      <c r="E39" s="1237" t="str">
        <f>VLOOKUP(D39,'[46]EQUIPAMENTOS SICRO'!D:G,2,0)</f>
        <v>Caminhão carroceria com capacidade de 5 t - 120 kW</v>
      </c>
      <c r="F39" s="1238"/>
      <c r="G39" s="1238"/>
      <c r="H39" s="1239"/>
      <c r="I39" s="582" t="str">
        <f t="shared" ref="I39:I80" si="3">$J$33</f>
        <v>RECIFE/PE</v>
      </c>
      <c r="J39" s="581" t="s">
        <v>1406</v>
      </c>
      <c r="K39" s="583">
        <f t="shared" ref="K39:K80" si="4">$L$33</f>
        <v>158.22</v>
      </c>
      <c r="L39" s="583">
        <f t="shared" si="0"/>
        <v>60</v>
      </c>
      <c r="M39" s="581">
        <f t="shared" ref="M39:M80" si="5">TRUNC(K39/L39,2)</f>
        <v>2.63</v>
      </c>
      <c r="N39" s="583">
        <v>1</v>
      </c>
      <c r="O39" s="584">
        <f t="shared" si="1"/>
        <v>1</v>
      </c>
      <c r="P39" s="584">
        <f>VLOOKUP(D39,'Equip Mínimo'!A:H,8,0)</f>
        <v>1</v>
      </c>
      <c r="Q39" s="581" t="str">
        <f t="shared" ref="Q39" si="6">D39</f>
        <v>E9687</v>
      </c>
      <c r="R39" s="585">
        <f>VLOOKUP(Q39,'[46]EQUIPAMENTOS SICRO'!D:G,3,0)</f>
        <v>175.1944</v>
      </c>
      <c r="S39" s="586">
        <f t="shared" si="2"/>
        <v>460.76</v>
      </c>
      <c r="T39" s="587"/>
    </row>
    <row r="40" spans="2:20" ht="19.5" customHeight="1">
      <c r="B40" s="580"/>
      <c r="C40" s="581" t="s">
        <v>1196</v>
      </c>
      <c r="D40" s="581" t="s">
        <v>1409</v>
      </c>
      <c r="E40" s="1237" t="str">
        <f>VLOOKUP(D40,'[46]EQUIPAMENTOS SICRO'!D:G,2,0)</f>
        <v>Vibroacabadora de asfalto sobre esteiras - 97 kW</v>
      </c>
      <c r="F40" s="1238"/>
      <c r="G40" s="1238"/>
      <c r="H40" s="1239"/>
      <c r="I40" s="582" t="str">
        <f t="shared" si="3"/>
        <v>RECIFE/PE</v>
      </c>
      <c r="J40" s="581" t="s">
        <v>1406</v>
      </c>
      <c r="K40" s="583">
        <f t="shared" si="4"/>
        <v>158.22</v>
      </c>
      <c r="L40" s="583">
        <f t="shared" si="0"/>
        <v>60</v>
      </c>
      <c r="M40" s="581">
        <f t="shared" si="5"/>
        <v>2.63</v>
      </c>
      <c r="N40" s="583">
        <v>0.5</v>
      </c>
      <c r="O40" s="584">
        <f t="shared" si="1"/>
        <v>2</v>
      </c>
      <c r="P40" s="584">
        <f>VLOOKUP(D40,'Equip Mínimo'!A:H,8,0)</f>
        <v>1</v>
      </c>
      <c r="Q40" s="581" t="s">
        <v>1410</v>
      </c>
      <c r="R40" s="585">
        <f>VLOOKUP(Q40,'[46]EQUIPAMENTOS SICRO'!D:G,3,0)</f>
        <v>552.5394</v>
      </c>
      <c r="S40" s="586">
        <f t="shared" si="2"/>
        <v>1453.17</v>
      </c>
      <c r="T40" s="587"/>
    </row>
    <row r="41" spans="2:20" ht="19.5" customHeight="1">
      <c r="B41" s="580"/>
      <c r="C41" s="581" t="s">
        <v>1272</v>
      </c>
      <c r="D41" s="581" t="s">
        <v>1411</v>
      </c>
      <c r="E41" s="1237" t="str">
        <f>VLOOKUP(D41,'[46]EQUIPAMENTOS SICRO'!D:G,2,0)</f>
        <v>Rolo compactador liso tandem vibratório autopropelido de 10,4 t - 82 kW</v>
      </c>
      <c r="F41" s="1238"/>
      <c r="G41" s="1238"/>
      <c r="H41" s="1239"/>
      <c r="I41" s="582" t="str">
        <f t="shared" si="3"/>
        <v>RECIFE/PE</v>
      </c>
      <c r="J41" s="581" t="s">
        <v>1406</v>
      </c>
      <c r="K41" s="583">
        <f t="shared" si="4"/>
        <v>158.22</v>
      </c>
      <c r="L41" s="583">
        <f t="shared" si="0"/>
        <v>60</v>
      </c>
      <c r="M41" s="581">
        <f t="shared" si="5"/>
        <v>2.63</v>
      </c>
      <c r="N41" s="583">
        <v>0.5</v>
      </c>
      <c r="O41" s="584">
        <f t="shared" si="1"/>
        <v>2</v>
      </c>
      <c r="P41" s="584">
        <f>VLOOKUP(D41,'Equip Mínimo'!A:H,8,0)</f>
        <v>1</v>
      </c>
      <c r="Q41" s="581" t="s">
        <v>1412</v>
      </c>
      <c r="R41" s="585">
        <f>VLOOKUP(Q41,'[46]EQUIPAMENTOS SICRO'!D:G,3,0)</f>
        <v>463.94569999999999</v>
      </c>
      <c r="S41" s="586">
        <f t="shared" si="2"/>
        <v>1220.17</v>
      </c>
      <c r="T41" s="587"/>
    </row>
    <row r="42" spans="2:20" ht="19.5" customHeight="1">
      <c r="B42" s="580"/>
      <c r="C42" s="581" t="s">
        <v>1413</v>
      </c>
      <c r="D42" s="581" t="s">
        <v>1414</v>
      </c>
      <c r="E42" s="1237" t="str">
        <f>VLOOKUP(D42,'[46]EQUIPAMENTOS SICRO'!D:G,2,0)</f>
        <v>Tanque de estocagem de asfalto com capacidade de 30.000 l</v>
      </c>
      <c r="F42" s="1238"/>
      <c r="G42" s="1238"/>
      <c r="H42" s="1239"/>
      <c r="I42" s="582" t="str">
        <f t="shared" si="3"/>
        <v>RECIFE/PE</v>
      </c>
      <c r="J42" s="581" t="s">
        <v>1406</v>
      </c>
      <c r="K42" s="583">
        <f t="shared" si="4"/>
        <v>158.22</v>
      </c>
      <c r="L42" s="583">
        <f t="shared" si="0"/>
        <v>60</v>
      </c>
      <c r="M42" s="581">
        <f t="shared" si="5"/>
        <v>2.63</v>
      </c>
      <c r="N42" s="583">
        <v>1</v>
      </c>
      <c r="O42" s="584">
        <f t="shared" si="1"/>
        <v>2</v>
      </c>
      <c r="P42" s="584">
        <v>6</v>
      </c>
      <c r="Q42" s="581" t="s">
        <v>1407</v>
      </c>
      <c r="R42" s="585">
        <f>VLOOKUP(Q42,'[46]EQUIPAMENTOS SICRO'!D:G,3,0)</f>
        <v>415.7346</v>
      </c>
      <c r="S42" s="586">
        <f t="shared" si="2"/>
        <v>13120.58</v>
      </c>
      <c r="T42" s="587"/>
    </row>
    <row r="43" spans="2:20" ht="22.5" customHeight="1">
      <c r="B43" s="580"/>
      <c r="C43" s="581" t="s">
        <v>1415</v>
      </c>
      <c r="D43" s="581" t="s">
        <v>1416</v>
      </c>
      <c r="E43" s="1237" t="str">
        <f>VLOOKUP(D43,'[46]EQUIPAMENTOS SICRO'!D:G,2,0)</f>
        <v xml:space="preserve">Retroescavadeira de pneus - capacidade da caçamba da pá-carregadeira de 0,76 m³ e da retroescavadeira de 0,29 m³ - 58 kW </v>
      </c>
      <c r="F43" s="1238"/>
      <c r="G43" s="1238"/>
      <c r="H43" s="1239"/>
      <c r="I43" s="582" t="str">
        <f t="shared" si="3"/>
        <v>RECIFE/PE</v>
      </c>
      <c r="J43" s="581" t="s">
        <v>1406</v>
      </c>
      <c r="K43" s="583">
        <f t="shared" si="4"/>
        <v>158.22</v>
      </c>
      <c r="L43" s="583">
        <f t="shared" si="0"/>
        <v>60</v>
      </c>
      <c r="M43" s="581">
        <f t="shared" si="5"/>
        <v>2.63</v>
      </c>
      <c r="N43" s="583">
        <v>1</v>
      </c>
      <c r="O43" s="584">
        <f>IF(D43=Q43,1,2)</f>
        <v>2</v>
      </c>
      <c r="P43" s="584">
        <f>VLOOKUP(D43,'Equip Mínimo'!A:H,8,0)</f>
        <v>1</v>
      </c>
      <c r="Q43" s="581" t="s">
        <v>1407</v>
      </c>
      <c r="R43" s="585">
        <f>VLOOKUP(Q43,'[46]EQUIPAMENTOS SICRO'!D:G,3,0)</f>
        <v>415.7346</v>
      </c>
      <c r="S43" s="586">
        <f t="shared" si="2"/>
        <v>2186.7600000000002</v>
      </c>
      <c r="T43" s="587"/>
    </row>
    <row r="44" spans="2:20" ht="19.5" customHeight="1">
      <c r="B44" s="580"/>
      <c r="C44" s="581" t="s">
        <v>1417</v>
      </c>
      <c r="D44" s="581" t="s">
        <v>1418</v>
      </c>
      <c r="E44" s="1237" t="str">
        <f>VLOOKUP(D44,'[46]EQUIPAMENTOS SICRO'!D:G,2,0)</f>
        <v>Caminhão tanque distribuidor de asfalto com capacidade de 6.000 l - 7 kW/136 kW</v>
      </c>
      <c r="F44" s="1238"/>
      <c r="G44" s="1238"/>
      <c r="H44" s="1239"/>
      <c r="I44" s="582" t="str">
        <f t="shared" si="3"/>
        <v>RECIFE/PE</v>
      </c>
      <c r="J44" s="581" t="s">
        <v>1406</v>
      </c>
      <c r="K44" s="583">
        <f t="shared" si="4"/>
        <v>158.22</v>
      </c>
      <c r="L44" s="583">
        <f t="shared" si="0"/>
        <v>60</v>
      </c>
      <c r="M44" s="581">
        <f t="shared" si="5"/>
        <v>2.63</v>
      </c>
      <c r="N44" s="583">
        <v>1</v>
      </c>
      <c r="O44" s="584">
        <f t="shared" ref="O44:O80" si="7">IF(D44=Q44,1,2)</f>
        <v>1</v>
      </c>
      <c r="P44" s="584">
        <f>VLOOKUP(D44,'Equip Mínimo'!A:H,8,0)</f>
        <v>1</v>
      </c>
      <c r="Q44" s="581" t="s">
        <v>1418</v>
      </c>
      <c r="R44" s="585">
        <f>VLOOKUP(Q44,'[46]EQUIPAMENTOS SICRO'!D:G,3,0)</f>
        <v>333.85489999999999</v>
      </c>
      <c r="S44" s="586">
        <f t="shared" si="2"/>
        <v>878.03</v>
      </c>
      <c r="T44" s="587"/>
    </row>
    <row r="45" spans="2:20" ht="19.5" customHeight="1">
      <c r="B45" s="580"/>
      <c r="C45" s="581" t="s">
        <v>1419</v>
      </c>
      <c r="D45" s="581" t="s">
        <v>1420</v>
      </c>
      <c r="E45" s="1237" t="str">
        <f>VLOOKUP(D45,'[46]EQUIPAMENTOS SICRO'!D:G,2,0)</f>
        <v>Equipamento para pintura eletrostática com cabine dupla de 7,00 kW e estufa de 80.000 kCal</v>
      </c>
      <c r="F45" s="1238"/>
      <c r="G45" s="1238"/>
      <c r="H45" s="1239"/>
      <c r="I45" s="582" t="str">
        <f t="shared" si="3"/>
        <v>RECIFE/PE</v>
      </c>
      <c r="J45" s="581" t="s">
        <v>1406</v>
      </c>
      <c r="K45" s="583">
        <f t="shared" si="4"/>
        <v>158.22</v>
      </c>
      <c r="L45" s="583">
        <f t="shared" si="0"/>
        <v>60</v>
      </c>
      <c r="M45" s="581">
        <f t="shared" si="5"/>
        <v>2.63</v>
      </c>
      <c r="N45" s="583">
        <v>1</v>
      </c>
      <c r="O45" s="584">
        <f t="shared" si="7"/>
        <v>2</v>
      </c>
      <c r="P45" s="584">
        <f>VLOOKUP(D45,'Equip Mínimo'!A:H,8,0)</f>
        <v>1</v>
      </c>
      <c r="Q45" s="581" t="s">
        <v>1407</v>
      </c>
      <c r="R45" s="585">
        <f>VLOOKUP(Q45,'[46]EQUIPAMENTOS SICRO'!D:G,3,0)</f>
        <v>415.7346</v>
      </c>
      <c r="S45" s="586">
        <f t="shared" si="2"/>
        <v>2186.7600000000002</v>
      </c>
      <c r="T45" s="587"/>
    </row>
    <row r="46" spans="2:20" ht="19.5" customHeight="1">
      <c r="B46" s="580"/>
      <c r="C46" s="581" t="s">
        <v>1421</v>
      </c>
      <c r="D46" s="581" t="s">
        <v>1422</v>
      </c>
      <c r="E46" s="1237" t="str">
        <f>VLOOKUP(D46,'[46]EQUIPAMENTOS SICRO'!D:G,2,0)</f>
        <v>Trator agrícola sobre pneus - 77 kW</v>
      </c>
      <c r="F46" s="1238"/>
      <c r="G46" s="1238"/>
      <c r="H46" s="1239"/>
      <c r="I46" s="582" t="str">
        <f t="shared" si="3"/>
        <v>RECIFE/PE</v>
      </c>
      <c r="J46" s="581" t="s">
        <v>1406</v>
      </c>
      <c r="K46" s="583">
        <f t="shared" si="4"/>
        <v>158.22</v>
      </c>
      <c r="L46" s="583">
        <f t="shared" si="0"/>
        <v>60</v>
      </c>
      <c r="M46" s="581">
        <f t="shared" si="5"/>
        <v>2.63</v>
      </c>
      <c r="N46" s="583">
        <v>0.5</v>
      </c>
      <c r="O46" s="584">
        <f t="shared" si="7"/>
        <v>2</v>
      </c>
      <c r="P46" s="584">
        <f>VLOOKUP(D46,'Equip Mínimo'!A:H,8,0)</f>
        <v>1</v>
      </c>
      <c r="Q46" s="581" t="s">
        <v>1407</v>
      </c>
      <c r="R46" s="585">
        <f>VLOOKUP(Q46,'[46]EQUIPAMENTOS SICRO'!D:G,3,0)</f>
        <v>415.7346</v>
      </c>
      <c r="S46" s="586">
        <f t="shared" si="2"/>
        <v>1093.3800000000001</v>
      </c>
      <c r="T46" s="587"/>
    </row>
    <row r="47" spans="2:20" ht="19.5" customHeight="1">
      <c r="B47" s="580"/>
      <c r="C47" s="581" t="s">
        <v>1423</v>
      </c>
      <c r="D47" s="581" t="s">
        <v>1424</v>
      </c>
      <c r="E47" s="1237" t="str">
        <f>VLOOKUP(D47,'[46]EQUIPAMENTOS SICRO'!D:G,2,0)</f>
        <v>Rolo compactador de pneus autopropelido de 27 t - 85 kW</v>
      </c>
      <c r="F47" s="1238"/>
      <c r="G47" s="1238"/>
      <c r="H47" s="1239"/>
      <c r="I47" s="582" t="str">
        <f t="shared" si="3"/>
        <v>RECIFE/PE</v>
      </c>
      <c r="J47" s="581" t="s">
        <v>1406</v>
      </c>
      <c r="K47" s="583">
        <f t="shared" si="4"/>
        <v>158.22</v>
      </c>
      <c r="L47" s="583">
        <f t="shared" si="0"/>
        <v>60</v>
      </c>
      <c r="M47" s="581">
        <f t="shared" si="5"/>
        <v>2.63</v>
      </c>
      <c r="N47" s="583">
        <v>0.5</v>
      </c>
      <c r="O47" s="584">
        <f t="shared" si="7"/>
        <v>2</v>
      </c>
      <c r="P47" s="584">
        <v>1</v>
      </c>
      <c r="Q47" s="581" t="s">
        <v>1412</v>
      </c>
      <c r="R47" s="585">
        <f>VLOOKUP(Q47,'[46]EQUIPAMENTOS SICRO'!D:G,3,0)</f>
        <v>463.94569999999999</v>
      </c>
      <c r="S47" s="586">
        <f t="shared" si="2"/>
        <v>1220.17</v>
      </c>
      <c r="T47" s="587"/>
    </row>
    <row r="48" spans="2:20" ht="22.5" customHeight="1">
      <c r="B48" s="580"/>
      <c r="C48" s="581" t="s">
        <v>1425</v>
      </c>
      <c r="D48" s="581" t="s">
        <v>1426</v>
      </c>
      <c r="E48" s="1237" t="str">
        <f>VLOOKUP(D48,'[46]EQUIPAMENTOS SICRO'!D:G,2,0)</f>
        <v>Retroescavadeira de pneus com caçamba de escavação trapezoidal ou triangular com seção de corte de 0,15 a 0,20 m² - 58 kW</v>
      </c>
      <c r="F48" s="1238"/>
      <c r="G48" s="1238"/>
      <c r="H48" s="1239"/>
      <c r="I48" s="582" t="str">
        <f t="shared" si="3"/>
        <v>RECIFE/PE</v>
      </c>
      <c r="J48" s="581" t="s">
        <v>1406</v>
      </c>
      <c r="K48" s="583">
        <f t="shared" si="4"/>
        <v>158.22</v>
      </c>
      <c r="L48" s="583">
        <f t="shared" si="0"/>
        <v>60</v>
      </c>
      <c r="M48" s="581">
        <f t="shared" si="5"/>
        <v>2.63</v>
      </c>
      <c r="N48" s="583">
        <v>1</v>
      </c>
      <c r="O48" s="584">
        <f t="shared" si="7"/>
        <v>2</v>
      </c>
      <c r="P48" s="584">
        <f>VLOOKUP(D48,'Equip Mínimo'!A:H,8,0)</f>
        <v>1</v>
      </c>
      <c r="Q48" s="581" t="s">
        <v>1407</v>
      </c>
      <c r="R48" s="585">
        <f>VLOOKUP(Q48,'[46]EQUIPAMENTOS SICRO'!D:G,3,0)</f>
        <v>415.7346</v>
      </c>
      <c r="S48" s="586">
        <f t="shared" si="2"/>
        <v>2186.7600000000002</v>
      </c>
      <c r="T48" s="587"/>
    </row>
    <row r="49" spans="2:20" ht="19.5" customHeight="1">
      <c r="B49" s="580"/>
      <c r="C49" s="581" t="s">
        <v>1427</v>
      </c>
      <c r="D49" s="581" t="s">
        <v>1428</v>
      </c>
      <c r="E49" s="1237" t="str">
        <f>VLOOKUP(D49,'[46]EQUIPAMENTOS SICRO'!D:G,2,0)</f>
        <v>Caminhão tanque com capacidade de 10.000 l - 188 kW</v>
      </c>
      <c r="F49" s="1238"/>
      <c r="G49" s="1238"/>
      <c r="H49" s="1239"/>
      <c r="I49" s="582" t="str">
        <f t="shared" si="3"/>
        <v>RECIFE/PE</v>
      </c>
      <c r="J49" s="581" t="s">
        <v>1406</v>
      </c>
      <c r="K49" s="583">
        <f t="shared" si="4"/>
        <v>158.22</v>
      </c>
      <c r="L49" s="583">
        <f t="shared" si="0"/>
        <v>60</v>
      </c>
      <c r="M49" s="581">
        <f t="shared" si="5"/>
        <v>2.63</v>
      </c>
      <c r="N49" s="583">
        <v>1</v>
      </c>
      <c r="O49" s="584">
        <f t="shared" si="7"/>
        <v>1</v>
      </c>
      <c r="P49" s="584">
        <f>VLOOKUP(D49,'Equip Mínimo'!A:H,8,0)</f>
        <v>1</v>
      </c>
      <c r="Q49" s="581" t="s">
        <v>1428</v>
      </c>
      <c r="R49" s="585">
        <f>VLOOKUP(Q49,'[46]EQUIPAMENTOS SICRO'!D:G,3,0)</f>
        <v>355.68509999999998</v>
      </c>
      <c r="S49" s="586">
        <f t="shared" si="2"/>
        <v>935.45</v>
      </c>
      <c r="T49" s="587"/>
    </row>
    <row r="50" spans="2:20" ht="19.5" customHeight="1">
      <c r="B50" s="580"/>
      <c r="C50" s="581" t="s">
        <v>1429</v>
      </c>
      <c r="D50" s="581" t="s">
        <v>1430</v>
      </c>
      <c r="E50" s="1237" t="str">
        <f>VLOOKUP(D50,'[46]EQUIPAMENTOS SICRO'!D:G,2,0)</f>
        <v>Rolo compactador pé de carneiro vibratório autopropelido por pneus de 11,6 t - 82 kW</v>
      </c>
      <c r="F50" s="1238"/>
      <c r="G50" s="1238"/>
      <c r="H50" s="1239"/>
      <c r="I50" s="582" t="str">
        <f t="shared" si="3"/>
        <v>RECIFE/PE</v>
      </c>
      <c r="J50" s="581" t="s">
        <v>1406</v>
      </c>
      <c r="K50" s="583">
        <f t="shared" si="4"/>
        <v>158.22</v>
      </c>
      <c r="L50" s="583">
        <f t="shared" si="0"/>
        <v>60</v>
      </c>
      <c r="M50" s="581">
        <f t="shared" si="5"/>
        <v>2.63</v>
      </c>
      <c r="N50" s="583">
        <v>0.5</v>
      </c>
      <c r="O50" s="584">
        <f t="shared" si="7"/>
        <v>2</v>
      </c>
      <c r="P50" s="584">
        <f>VLOOKUP(D50,'Equip Mínimo'!A:H,8,0)</f>
        <v>1</v>
      </c>
      <c r="Q50" s="581" t="s">
        <v>1412</v>
      </c>
      <c r="R50" s="585">
        <f>VLOOKUP(Q50,'[46]EQUIPAMENTOS SICRO'!D:G,3,0)</f>
        <v>463.94569999999999</v>
      </c>
      <c r="S50" s="586">
        <f t="shared" si="2"/>
        <v>1220.17</v>
      </c>
      <c r="T50" s="587"/>
    </row>
    <row r="51" spans="2:20" ht="19.5" customHeight="1">
      <c r="B51" s="580"/>
      <c r="C51" s="581" t="s">
        <v>1431</v>
      </c>
      <c r="D51" s="581" t="s">
        <v>1432</v>
      </c>
      <c r="E51" s="1237" t="str">
        <f>VLOOKUP(D51,'[46]EQUIPAMENTOS SICRO'!D:G,2,0)</f>
        <v>Rolo compactador liso vibratório autopropelido por pneus de 11 t - 97 kW</v>
      </c>
      <c r="F51" s="1238"/>
      <c r="G51" s="1238"/>
      <c r="H51" s="1239"/>
      <c r="I51" s="582" t="str">
        <f t="shared" si="3"/>
        <v>RECIFE/PE</v>
      </c>
      <c r="J51" s="581" t="s">
        <v>1406</v>
      </c>
      <c r="K51" s="583">
        <f t="shared" si="4"/>
        <v>158.22</v>
      </c>
      <c r="L51" s="583">
        <f t="shared" si="0"/>
        <v>60</v>
      </c>
      <c r="M51" s="581">
        <f t="shared" si="5"/>
        <v>2.63</v>
      </c>
      <c r="N51" s="583">
        <v>0.5</v>
      </c>
      <c r="O51" s="584">
        <f t="shared" si="7"/>
        <v>2</v>
      </c>
      <c r="P51" s="584">
        <f>VLOOKUP(D51,'Equip Mínimo'!A:H,8,0)</f>
        <v>1</v>
      </c>
      <c r="Q51" s="581" t="s">
        <v>1412</v>
      </c>
      <c r="R51" s="585">
        <f>VLOOKUP(Q51,'[46]EQUIPAMENTOS SICRO'!D:G,3,0)</f>
        <v>463.94569999999999</v>
      </c>
      <c r="S51" s="586">
        <f t="shared" si="2"/>
        <v>1220.17</v>
      </c>
      <c r="T51" s="587"/>
    </row>
    <row r="52" spans="2:20" ht="22.5" customHeight="1">
      <c r="B52" s="580"/>
      <c r="C52" s="581" t="s">
        <v>1433</v>
      </c>
      <c r="D52" s="581" t="s">
        <v>1434</v>
      </c>
      <c r="E52" s="1237" t="str">
        <f>VLOOKUP(D52,'[46]EQUIPAMENTOS SICRO'!D:G,2,0)</f>
        <v>Bate-estaca hidráulico para defensas montado em caminhão guindauto com capacidade de 6,2 t e carroceria de 5 t - 152 kW</v>
      </c>
      <c r="F52" s="1238"/>
      <c r="G52" s="1238"/>
      <c r="H52" s="1239"/>
      <c r="I52" s="582" t="str">
        <f t="shared" si="3"/>
        <v>RECIFE/PE</v>
      </c>
      <c r="J52" s="581" t="s">
        <v>1406</v>
      </c>
      <c r="K52" s="583">
        <f t="shared" si="4"/>
        <v>158.22</v>
      </c>
      <c r="L52" s="583">
        <f t="shared" si="0"/>
        <v>60</v>
      </c>
      <c r="M52" s="581">
        <f t="shared" si="5"/>
        <v>2.63</v>
      </c>
      <c r="N52" s="583">
        <v>1</v>
      </c>
      <c r="O52" s="584">
        <f t="shared" si="7"/>
        <v>1</v>
      </c>
      <c r="P52" s="584">
        <f>VLOOKUP(D52,'Equip Mínimo'!A:H,8,0)</f>
        <v>1</v>
      </c>
      <c r="Q52" s="581" t="s">
        <v>1434</v>
      </c>
      <c r="R52" s="585">
        <f>VLOOKUP(Q52,'[46]EQUIPAMENTOS SICRO'!D:G,3,0)</f>
        <v>391.44040000000001</v>
      </c>
      <c r="S52" s="586">
        <f t="shared" si="2"/>
        <v>1029.48</v>
      </c>
      <c r="T52" s="587"/>
    </row>
    <row r="53" spans="2:20" ht="19.5" customHeight="1">
      <c r="B53" s="580"/>
      <c r="C53" s="581" t="s">
        <v>1435</v>
      </c>
      <c r="D53" s="581" t="s">
        <v>1436</v>
      </c>
      <c r="E53" s="1237" t="str">
        <f>VLOOKUP(D53,'[46]EQUIPAMENTOS SICRO'!D:G,2,0)</f>
        <v>Caminhão demarcador de faixas com sistema de pintura a frio - 28 kW/129 kW</v>
      </c>
      <c r="F53" s="1238"/>
      <c r="G53" s="1238"/>
      <c r="H53" s="1239"/>
      <c r="I53" s="582" t="str">
        <f t="shared" si="3"/>
        <v>RECIFE/PE</v>
      </c>
      <c r="J53" s="581" t="s">
        <v>1406</v>
      </c>
      <c r="K53" s="583">
        <f t="shared" si="4"/>
        <v>158.22</v>
      </c>
      <c r="L53" s="583">
        <f t="shared" si="0"/>
        <v>60</v>
      </c>
      <c r="M53" s="581">
        <f t="shared" si="5"/>
        <v>2.63</v>
      </c>
      <c r="N53" s="583">
        <v>1</v>
      </c>
      <c r="O53" s="584">
        <f t="shared" si="7"/>
        <v>1</v>
      </c>
      <c r="P53" s="584">
        <f>VLOOKUP(D53,'Equip Mínimo'!A:H,8,0)</f>
        <v>1</v>
      </c>
      <c r="Q53" s="581" t="s">
        <v>1436</v>
      </c>
      <c r="R53" s="585">
        <f>VLOOKUP(Q53,'[46]EQUIPAMENTOS SICRO'!D:G,3,0)</f>
        <v>456.64409999999998</v>
      </c>
      <c r="S53" s="586">
        <f t="shared" si="2"/>
        <v>1200.97</v>
      </c>
      <c r="T53" s="587"/>
    </row>
    <row r="54" spans="2:20" ht="19.5" customHeight="1">
      <c r="B54" s="580"/>
      <c r="C54" s="581" t="s">
        <v>1437</v>
      </c>
      <c r="D54" s="581" t="s">
        <v>1438</v>
      </c>
      <c r="E54" s="1237" t="str">
        <f>VLOOKUP(D54,'[46]EQUIPAMENTOS SICRO'!D:G,2,0)</f>
        <v>Caminhão basculante com capacidade de 14 m³ - 210 kW</v>
      </c>
      <c r="F54" s="1238"/>
      <c r="G54" s="1238"/>
      <c r="H54" s="1239"/>
      <c r="I54" s="582" t="str">
        <f t="shared" si="3"/>
        <v>RECIFE/PE</v>
      </c>
      <c r="J54" s="581" t="s">
        <v>1406</v>
      </c>
      <c r="K54" s="583">
        <f t="shared" si="4"/>
        <v>158.22</v>
      </c>
      <c r="L54" s="583">
        <f t="shared" si="0"/>
        <v>60</v>
      </c>
      <c r="M54" s="581">
        <f t="shared" si="5"/>
        <v>2.63</v>
      </c>
      <c r="N54" s="583">
        <v>1</v>
      </c>
      <c r="O54" s="584">
        <f t="shared" si="7"/>
        <v>1</v>
      </c>
      <c r="P54" s="584">
        <f>VLOOKUP(D54,'Equip Mínimo'!A:H,8,0)</f>
        <v>1</v>
      </c>
      <c r="Q54" s="581" t="s">
        <v>1438</v>
      </c>
      <c r="R54" s="585">
        <f>VLOOKUP(Q54,'[46]EQUIPAMENTOS SICRO'!D:G,3,0)</f>
        <v>321.1662</v>
      </c>
      <c r="S54" s="586">
        <f t="shared" si="2"/>
        <v>844.66</v>
      </c>
      <c r="T54" s="587"/>
    </row>
    <row r="55" spans="2:20" ht="19.5" customHeight="1">
      <c r="B55" s="580"/>
      <c r="C55" s="581" t="s">
        <v>1439</v>
      </c>
      <c r="D55" s="581" t="s">
        <v>1440</v>
      </c>
      <c r="E55" s="1237" t="str">
        <f>VLOOKUP(D55,'[46]EQUIPAMENTOS SICRO'!D:G,2,0)</f>
        <v>Escavadeira hidráulica sobre esteiras com caçamba com capacidade de 1,56 m³ - 118 kW</v>
      </c>
      <c r="F55" s="1238"/>
      <c r="G55" s="1238"/>
      <c r="H55" s="1239"/>
      <c r="I55" s="582" t="str">
        <f t="shared" si="3"/>
        <v>RECIFE/PE</v>
      </c>
      <c r="J55" s="581" t="s">
        <v>1406</v>
      </c>
      <c r="K55" s="583">
        <f t="shared" si="4"/>
        <v>158.22</v>
      </c>
      <c r="L55" s="583">
        <f t="shared" si="0"/>
        <v>60</v>
      </c>
      <c r="M55" s="581">
        <f t="shared" si="5"/>
        <v>2.63</v>
      </c>
      <c r="N55" s="583">
        <v>1</v>
      </c>
      <c r="O55" s="584">
        <f t="shared" si="7"/>
        <v>2</v>
      </c>
      <c r="P55" s="584">
        <f>VLOOKUP(D55,'Equip Mínimo'!A:H,8,0)</f>
        <v>1</v>
      </c>
      <c r="Q55" s="581" t="s">
        <v>1412</v>
      </c>
      <c r="R55" s="585">
        <f>VLOOKUP(Q55,'[46]EQUIPAMENTOS SICRO'!D:G,3,0)</f>
        <v>463.94569999999999</v>
      </c>
      <c r="S55" s="586">
        <f t="shared" si="2"/>
        <v>2440.35</v>
      </c>
      <c r="T55" s="587"/>
    </row>
    <row r="56" spans="2:20" ht="19.5" customHeight="1">
      <c r="B56" s="580"/>
      <c r="C56" s="581" t="s">
        <v>1441</v>
      </c>
      <c r="D56" s="581" t="s">
        <v>1442</v>
      </c>
      <c r="E56" s="1237" t="str">
        <f>VLOOKUP(D56,'[46]EQUIPAMENTOS SICRO'!D:G,2,0)</f>
        <v>Carregadeira de pneus com capacidade de 3,40 m³ - 195 kW</v>
      </c>
      <c r="F56" s="1238"/>
      <c r="G56" s="1238"/>
      <c r="H56" s="1239"/>
      <c r="I56" s="582" t="str">
        <f t="shared" si="3"/>
        <v>RECIFE/PE</v>
      </c>
      <c r="J56" s="581" t="s">
        <v>1406</v>
      </c>
      <c r="K56" s="583">
        <f t="shared" si="4"/>
        <v>158.22</v>
      </c>
      <c r="L56" s="583">
        <f t="shared" si="0"/>
        <v>60</v>
      </c>
      <c r="M56" s="581">
        <f t="shared" si="5"/>
        <v>2.63</v>
      </c>
      <c r="N56" s="583">
        <v>1</v>
      </c>
      <c r="O56" s="584">
        <f t="shared" si="7"/>
        <v>2</v>
      </c>
      <c r="P56" s="584">
        <f>VLOOKUP(D56,'Equip Mínimo'!A:H,8,0)</f>
        <v>1</v>
      </c>
      <c r="Q56" s="581" t="s">
        <v>1407</v>
      </c>
      <c r="R56" s="585">
        <f>VLOOKUP(Q56,'[46]EQUIPAMENTOS SICRO'!D:G,3,0)</f>
        <v>415.7346</v>
      </c>
      <c r="S56" s="586">
        <f t="shared" si="2"/>
        <v>2186.7600000000002</v>
      </c>
      <c r="T56" s="587"/>
    </row>
    <row r="57" spans="2:20" ht="19.5" customHeight="1">
      <c r="B57" s="580"/>
      <c r="C57" s="581" t="s">
        <v>1443</v>
      </c>
      <c r="D57" s="581" t="s">
        <v>1444</v>
      </c>
      <c r="E57" s="1237" t="str">
        <f>VLOOKUP(D57,'[46]EQUIPAMENTOS SICRO'!D:G,2,0)</f>
        <v>Trator sobre esteiras com lâmina - 259 kW</v>
      </c>
      <c r="F57" s="1238"/>
      <c r="G57" s="1238"/>
      <c r="H57" s="1239"/>
      <c r="I57" s="582" t="str">
        <f t="shared" si="3"/>
        <v>RECIFE/PE</v>
      </c>
      <c r="J57" s="581" t="s">
        <v>1406</v>
      </c>
      <c r="K57" s="583">
        <f t="shared" si="4"/>
        <v>158.22</v>
      </c>
      <c r="L57" s="583">
        <f t="shared" si="0"/>
        <v>60</v>
      </c>
      <c r="M57" s="581">
        <f t="shared" si="5"/>
        <v>2.63</v>
      </c>
      <c r="N57" s="583">
        <v>1</v>
      </c>
      <c r="O57" s="584">
        <f t="shared" si="7"/>
        <v>2</v>
      </c>
      <c r="P57" s="584">
        <f>VLOOKUP(D57,'Equip Mínimo'!A:H,8,0)</f>
        <v>1</v>
      </c>
      <c r="Q57" s="581" t="s">
        <v>1410</v>
      </c>
      <c r="R57" s="585">
        <f>VLOOKUP(Q57,'[46]EQUIPAMENTOS SICRO'!D:G,3,0)</f>
        <v>552.5394</v>
      </c>
      <c r="S57" s="586">
        <f t="shared" si="2"/>
        <v>2906.35</v>
      </c>
      <c r="T57" s="587"/>
    </row>
    <row r="58" spans="2:20" ht="19.5" customHeight="1">
      <c r="B58" s="580"/>
      <c r="C58" s="581" t="s">
        <v>1445</v>
      </c>
      <c r="D58" s="581" t="s">
        <v>1446</v>
      </c>
      <c r="E58" s="1237" t="str">
        <f>VLOOKUP(D58,'[46]EQUIPAMENTOS SICRO'!D:G,2,0)</f>
        <v>Trator sobre esteiras com lâmina - 127 kW</v>
      </c>
      <c r="F58" s="1238"/>
      <c r="G58" s="1238"/>
      <c r="H58" s="1239"/>
      <c r="I58" s="582" t="str">
        <f t="shared" si="3"/>
        <v>RECIFE/PE</v>
      </c>
      <c r="J58" s="581" t="s">
        <v>1406</v>
      </c>
      <c r="K58" s="583">
        <f t="shared" si="4"/>
        <v>158.22</v>
      </c>
      <c r="L58" s="583">
        <f t="shared" si="0"/>
        <v>60</v>
      </c>
      <c r="M58" s="581">
        <f t="shared" si="5"/>
        <v>2.63</v>
      </c>
      <c r="N58" s="583">
        <v>0.5</v>
      </c>
      <c r="O58" s="584">
        <f t="shared" si="7"/>
        <v>2</v>
      </c>
      <c r="P58" s="584">
        <f>VLOOKUP(D58,'Equip Mínimo'!A:H,8,0)</f>
        <v>1</v>
      </c>
      <c r="Q58" s="581" t="s">
        <v>1410</v>
      </c>
      <c r="R58" s="585">
        <f>VLOOKUP(Q58,'[46]EQUIPAMENTOS SICRO'!D:G,3,0)</f>
        <v>552.5394</v>
      </c>
      <c r="S58" s="586">
        <f t="shared" si="2"/>
        <v>1453.17</v>
      </c>
      <c r="T58" s="587"/>
    </row>
    <row r="59" spans="2:20" ht="19.5" customHeight="1">
      <c r="B59" s="580"/>
      <c r="C59" s="581" t="s">
        <v>1447</v>
      </c>
      <c r="D59" s="581" t="s">
        <v>1448</v>
      </c>
      <c r="E59" s="1237" t="str">
        <f>VLOOKUP(D59,'[46]EQUIPAMENTOS SICRO'!D:G,2,0)</f>
        <v>Central de concreto com capacidade de 150 m³/h - dosadora e misturadora</v>
      </c>
      <c r="F59" s="1238"/>
      <c r="G59" s="1238"/>
      <c r="H59" s="1239"/>
      <c r="I59" s="582" t="str">
        <f t="shared" si="3"/>
        <v>RECIFE/PE</v>
      </c>
      <c r="J59" s="581" t="s">
        <v>1406</v>
      </c>
      <c r="K59" s="583">
        <f t="shared" si="4"/>
        <v>158.22</v>
      </c>
      <c r="L59" s="583">
        <f t="shared" si="0"/>
        <v>60</v>
      </c>
      <c r="M59" s="581">
        <f t="shared" si="5"/>
        <v>2.63</v>
      </c>
      <c r="N59" s="583">
        <v>3</v>
      </c>
      <c r="O59" s="584">
        <f t="shared" si="7"/>
        <v>2</v>
      </c>
      <c r="P59" s="584">
        <f>VLOOKUP(D59,'Equip Mínimo'!A:H,8,0)</f>
        <v>1</v>
      </c>
      <c r="Q59" s="581" t="s">
        <v>1410</v>
      </c>
      <c r="R59" s="585">
        <f>VLOOKUP(Q59,'[46]EQUIPAMENTOS SICRO'!D:G,3,0)</f>
        <v>552.5394</v>
      </c>
      <c r="S59" s="586">
        <f t="shared" si="2"/>
        <v>8719.07</v>
      </c>
      <c r="T59" s="587"/>
    </row>
    <row r="60" spans="2:20" ht="19.5" customHeight="1">
      <c r="B60" s="580"/>
      <c r="C60" s="581" t="s">
        <v>1449</v>
      </c>
      <c r="D60" s="581" t="s">
        <v>1450</v>
      </c>
      <c r="E60" s="1237" t="str">
        <f>VLOOKUP(D60,'[46]EQUIPAMENTOS SICRO'!D:G,2,0)</f>
        <v>Grupo gerador - 456 kVA</v>
      </c>
      <c r="F60" s="1238"/>
      <c r="G60" s="1238"/>
      <c r="H60" s="1239"/>
      <c r="I60" s="582" t="str">
        <f t="shared" si="3"/>
        <v>RECIFE/PE</v>
      </c>
      <c r="J60" s="581" t="s">
        <v>1406</v>
      </c>
      <c r="K60" s="583">
        <f t="shared" si="4"/>
        <v>158.22</v>
      </c>
      <c r="L60" s="583">
        <f t="shared" si="0"/>
        <v>60</v>
      </c>
      <c r="M60" s="581">
        <f t="shared" si="5"/>
        <v>2.63</v>
      </c>
      <c r="N60" s="583">
        <v>1</v>
      </c>
      <c r="O60" s="584">
        <f t="shared" si="7"/>
        <v>2</v>
      </c>
      <c r="P60" s="584">
        <f>VLOOKUP(D60,'Equip Mínimo'!A:H,8,0)</f>
        <v>1</v>
      </c>
      <c r="Q60" s="581" t="s">
        <v>1451</v>
      </c>
      <c r="R60" s="585">
        <f>VLOOKUP(Q60,'[46]EQUIPAMENTOS SICRO'!D:G,3,0)</f>
        <v>194.37569999999999</v>
      </c>
      <c r="S60" s="586">
        <f t="shared" si="2"/>
        <v>1022.41</v>
      </c>
      <c r="T60" s="587"/>
    </row>
    <row r="61" spans="2:20" ht="19.5" customHeight="1">
      <c r="B61" s="580"/>
      <c r="C61" s="581" t="s">
        <v>1452</v>
      </c>
      <c r="D61" s="581" t="s">
        <v>1453</v>
      </c>
      <c r="E61" s="1237" t="str">
        <f>VLOOKUP(D61,'[46]EQUIPAMENTOS SICRO'!D:G,2,0)</f>
        <v>Distribuidor de agregados sobre pneus autopropelido - 130 kW</v>
      </c>
      <c r="F61" s="1238"/>
      <c r="G61" s="1238"/>
      <c r="H61" s="1239"/>
      <c r="I61" s="582" t="str">
        <f t="shared" si="3"/>
        <v>RECIFE/PE</v>
      </c>
      <c r="J61" s="581" t="s">
        <v>1406</v>
      </c>
      <c r="K61" s="583">
        <f t="shared" si="4"/>
        <v>158.22</v>
      </c>
      <c r="L61" s="583">
        <f t="shared" si="0"/>
        <v>60</v>
      </c>
      <c r="M61" s="581">
        <f t="shared" si="5"/>
        <v>2.63</v>
      </c>
      <c r="N61" s="583">
        <v>0.5</v>
      </c>
      <c r="O61" s="584">
        <f t="shared" si="7"/>
        <v>2</v>
      </c>
      <c r="P61" s="584">
        <f>VLOOKUP(D61,'Equip Mínimo'!A:H,8,0)</f>
        <v>1</v>
      </c>
      <c r="Q61" s="581" t="s">
        <v>1407</v>
      </c>
      <c r="R61" s="585">
        <f>VLOOKUP(Q61,'[46]EQUIPAMENTOS SICRO'!D:G,3,0)</f>
        <v>415.7346</v>
      </c>
      <c r="S61" s="586">
        <f t="shared" si="2"/>
        <v>1093.3800000000001</v>
      </c>
      <c r="T61" s="587"/>
    </row>
    <row r="62" spans="2:20" ht="19.5" customHeight="1">
      <c r="B62" s="580"/>
      <c r="C62" s="581" t="s">
        <v>1454</v>
      </c>
      <c r="D62" s="581" t="s">
        <v>1455</v>
      </c>
      <c r="E62" s="1237" t="str">
        <f>VLOOKUP(D62,'[46]EQUIPAMENTOS SICRO'!D:G,2,0)</f>
        <v>Usina misturadora de solos com capacidade de 300 t/h - 44 kW</v>
      </c>
      <c r="F62" s="1238"/>
      <c r="G62" s="1238"/>
      <c r="H62" s="1239"/>
      <c r="I62" s="582" t="str">
        <f t="shared" si="3"/>
        <v>RECIFE/PE</v>
      </c>
      <c r="J62" s="581" t="s">
        <v>1406</v>
      </c>
      <c r="K62" s="583">
        <f t="shared" si="4"/>
        <v>158.22</v>
      </c>
      <c r="L62" s="583">
        <f t="shared" si="0"/>
        <v>60</v>
      </c>
      <c r="M62" s="581">
        <f t="shared" si="5"/>
        <v>2.63</v>
      </c>
      <c r="N62" s="583">
        <v>2</v>
      </c>
      <c r="O62" s="584">
        <f t="shared" si="7"/>
        <v>2</v>
      </c>
      <c r="P62" s="584">
        <f>VLOOKUP(D62,'Equip Mínimo'!A:H,8,0)</f>
        <v>1</v>
      </c>
      <c r="Q62" s="581" t="s">
        <v>1410</v>
      </c>
      <c r="R62" s="585">
        <f>VLOOKUP(Q62,'[46]EQUIPAMENTOS SICRO'!D:G,3,0)</f>
        <v>552.5394</v>
      </c>
      <c r="S62" s="586">
        <f t="shared" si="2"/>
        <v>5812.71</v>
      </c>
      <c r="T62" s="587"/>
    </row>
    <row r="63" spans="2:20" ht="19.5" customHeight="1">
      <c r="B63" s="580"/>
      <c r="C63" s="581" t="s">
        <v>1456</v>
      </c>
      <c r="D63" s="581" t="s">
        <v>1457</v>
      </c>
      <c r="E63" s="1237" t="str">
        <f>VLOOKUP(D63,'[46]EQUIPAMENTOS SICRO'!D:G,2,0)</f>
        <v>Retroescavadeira de pneus com caçamba de escavação trapezoidal ou triangular com seção de corte de 0,30 a 0,50 m² - 58 kW</v>
      </c>
      <c r="F63" s="1238"/>
      <c r="G63" s="1238"/>
      <c r="H63" s="1239"/>
      <c r="I63" s="582" t="str">
        <f t="shared" si="3"/>
        <v>RECIFE/PE</v>
      </c>
      <c r="J63" s="581" t="s">
        <v>1406</v>
      </c>
      <c r="K63" s="583">
        <f t="shared" si="4"/>
        <v>158.22</v>
      </c>
      <c r="L63" s="583">
        <f t="shared" si="0"/>
        <v>60</v>
      </c>
      <c r="M63" s="581">
        <f t="shared" si="5"/>
        <v>2.63</v>
      </c>
      <c r="N63" s="583">
        <v>1</v>
      </c>
      <c r="O63" s="584">
        <f t="shared" si="7"/>
        <v>2</v>
      </c>
      <c r="P63" s="584">
        <f>VLOOKUP(D63,'Equip Mínimo'!A:H,8,0)</f>
        <v>1</v>
      </c>
      <c r="Q63" s="581" t="s">
        <v>1407</v>
      </c>
      <c r="R63" s="585">
        <f>VLOOKUP(Q63,'[46]EQUIPAMENTOS SICRO'!D:G,3,0)</f>
        <v>415.7346</v>
      </c>
      <c r="S63" s="586">
        <f t="shared" si="2"/>
        <v>2186.7600000000002</v>
      </c>
      <c r="T63" s="587"/>
    </row>
    <row r="64" spans="2:20" ht="19.5" customHeight="1">
      <c r="B64" s="580"/>
      <c r="C64" s="581" t="s">
        <v>1458</v>
      </c>
      <c r="D64" s="581" t="s">
        <v>1459</v>
      </c>
      <c r="E64" s="1237" t="str">
        <f>VLOOKUP(D64,'[46]EQUIPAMENTOS SICRO'!D:G,2,0)</f>
        <v>Usina de asfalto a quente gravimétrica com capacidade de 100/140 t/h - 260 kW</v>
      </c>
      <c r="F64" s="1238"/>
      <c r="G64" s="1238"/>
      <c r="H64" s="1239"/>
      <c r="I64" s="582" t="str">
        <f t="shared" si="3"/>
        <v>RECIFE/PE</v>
      </c>
      <c r="J64" s="581" t="s">
        <v>1406</v>
      </c>
      <c r="K64" s="583">
        <f t="shared" si="4"/>
        <v>158.22</v>
      </c>
      <c r="L64" s="583">
        <f t="shared" si="0"/>
        <v>60</v>
      </c>
      <c r="M64" s="581">
        <f t="shared" si="5"/>
        <v>2.63</v>
      </c>
      <c r="N64" s="583">
        <v>3</v>
      </c>
      <c r="O64" s="584">
        <f t="shared" si="7"/>
        <v>2</v>
      </c>
      <c r="P64" s="584">
        <f>VLOOKUP(D64,'Equip Mínimo'!A:H,8,0)</f>
        <v>1</v>
      </c>
      <c r="Q64" s="581" t="s">
        <v>1412</v>
      </c>
      <c r="R64" s="585">
        <f>VLOOKUP(Q64,'[46]EQUIPAMENTOS SICRO'!D:G,3,0)</f>
        <v>463.94569999999999</v>
      </c>
      <c r="S64" s="586">
        <f t="shared" si="2"/>
        <v>7321.06</v>
      </c>
      <c r="T64" s="587"/>
    </row>
    <row r="65" spans="2:20" ht="19.5" customHeight="1">
      <c r="B65" s="580"/>
      <c r="C65" s="581" t="s">
        <v>1460</v>
      </c>
      <c r="D65" s="581" t="s">
        <v>1461</v>
      </c>
      <c r="E65" s="1237" t="str">
        <f>VLOOKUP(D65,'[46]EQUIPAMENTOS SICRO'!D:G,2,0)</f>
        <v>Central de concreto com capacidade de 30 m³/h - dosadora RS</v>
      </c>
      <c r="F65" s="1238"/>
      <c r="G65" s="1238"/>
      <c r="H65" s="1239"/>
      <c r="I65" s="582" t="str">
        <f t="shared" si="3"/>
        <v>RECIFE/PE</v>
      </c>
      <c r="J65" s="581" t="s">
        <v>1406</v>
      </c>
      <c r="K65" s="583">
        <f t="shared" si="4"/>
        <v>158.22</v>
      </c>
      <c r="L65" s="583">
        <f t="shared" si="0"/>
        <v>60</v>
      </c>
      <c r="M65" s="581">
        <f t="shared" si="5"/>
        <v>2.63</v>
      </c>
      <c r="N65" s="583">
        <v>1</v>
      </c>
      <c r="O65" s="584"/>
      <c r="P65" s="584">
        <f>VLOOKUP(D65,'Equip Mínimo'!A:H,8,0)</f>
        <v>1</v>
      </c>
      <c r="Q65" s="581" t="s">
        <v>1410</v>
      </c>
      <c r="R65" s="585">
        <f>VLOOKUP(Q65,'[46]EQUIPAMENTOS SICRO'!D:G,3,0)</f>
        <v>552.5394</v>
      </c>
      <c r="S65" s="586">
        <f t="shared" si="2"/>
        <v>0</v>
      </c>
      <c r="T65" s="587"/>
    </row>
    <row r="66" spans="2:20" ht="19.5" customHeight="1">
      <c r="B66" s="580"/>
      <c r="C66" s="581" t="s">
        <v>1462</v>
      </c>
      <c r="D66" s="581" t="s">
        <v>1234</v>
      </c>
      <c r="E66" s="1237" t="str">
        <f>VLOOKUP(D66,'[46]EQUIPAMENTOS SICRO'!D:G,2,0)</f>
        <v>Caminhão guindauto com capacidade de elevação de 6,2 t e carroceria de 7 t - 136 kW</v>
      </c>
      <c r="F66" s="1238"/>
      <c r="G66" s="1238"/>
      <c r="H66" s="1239"/>
      <c r="I66" s="582" t="str">
        <f t="shared" si="3"/>
        <v>RECIFE/PE</v>
      </c>
      <c r="J66" s="581" t="s">
        <v>1406</v>
      </c>
      <c r="K66" s="583">
        <f t="shared" si="4"/>
        <v>158.22</v>
      </c>
      <c r="L66" s="583">
        <f t="shared" si="0"/>
        <v>60</v>
      </c>
      <c r="M66" s="581">
        <f t="shared" si="5"/>
        <v>2.63</v>
      </c>
      <c r="N66" s="583">
        <v>1</v>
      </c>
      <c r="O66" s="584">
        <f t="shared" si="7"/>
        <v>1</v>
      </c>
      <c r="P66" s="584">
        <f>VLOOKUP(D66,'Equip Mínimo'!A:H,8,0)</f>
        <v>1</v>
      </c>
      <c r="Q66" s="581" t="s">
        <v>1234</v>
      </c>
      <c r="R66" s="585">
        <f>VLOOKUP(Q66,'[46]EQUIPAMENTOS SICRO'!D:G,3,0)</f>
        <v>316.33139999999997</v>
      </c>
      <c r="S66" s="586">
        <f t="shared" si="2"/>
        <v>831.95</v>
      </c>
      <c r="T66" s="587"/>
    </row>
    <row r="67" spans="2:20" ht="19.5" customHeight="1">
      <c r="B67" s="580"/>
      <c r="C67" s="581" t="s">
        <v>1463</v>
      </c>
      <c r="D67" s="581" t="s">
        <v>1464</v>
      </c>
      <c r="E67" s="1237" t="str">
        <f>VLOOKUP(D67,'[46]EQUIPAMENTOS SICRO'!D:G,2,0)</f>
        <v>Carregadeira de pneus com capacidade de 1,72 m³ - 113 kW</v>
      </c>
      <c r="F67" s="1238"/>
      <c r="G67" s="1238"/>
      <c r="H67" s="1239"/>
      <c r="I67" s="582" t="str">
        <f t="shared" si="3"/>
        <v>RECIFE/PE</v>
      </c>
      <c r="J67" s="581" t="s">
        <v>1406</v>
      </c>
      <c r="K67" s="583">
        <f t="shared" si="4"/>
        <v>158.22</v>
      </c>
      <c r="L67" s="583">
        <f t="shared" si="0"/>
        <v>60</v>
      </c>
      <c r="M67" s="581">
        <f t="shared" si="5"/>
        <v>2.63</v>
      </c>
      <c r="N67" s="583">
        <v>1</v>
      </c>
      <c r="O67" s="584">
        <f t="shared" si="7"/>
        <v>2</v>
      </c>
      <c r="P67" s="584">
        <f>VLOOKUP(D67,'Equip Mínimo'!A:H,8,0)</f>
        <v>1</v>
      </c>
      <c r="Q67" s="581" t="s">
        <v>1407</v>
      </c>
      <c r="R67" s="585">
        <f>VLOOKUP(Q67,'[46]EQUIPAMENTOS SICRO'!D:G,3,0)</f>
        <v>415.7346</v>
      </c>
      <c r="S67" s="586">
        <f t="shared" si="2"/>
        <v>2186.7600000000002</v>
      </c>
      <c r="T67" s="587"/>
    </row>
    <row r="68" spans="2:20" ht="19.5" customHeight="1">
      <c r="B68" s="580"/>
      <c r="C68" s="581" t="s">
        <v>1465</v>
      </c>
      <c r="D68" s="581" t="s">
        <v>1466</v>
      </c>
      <c r="E68" s="1237" t="str">
        <f>VLOOKUP(D68,'[46]EQUIPAMENTOS SICRO'!D:G,2,0)</f>
        <v>Escavadeira hidráulica com martelo hidráulico de 520 kg - 75 kW</v>
      </c>
      <c r="F68" s="1238"/>
      <c r="G68" s="1238"/>
      <c r="H68" s="1239"/>
      <c r="I68" s="582" t="str">
        <f t="shared" si="3"/>
        <v>RECIFE/PE</v>
      </c>
      <c r="J68" s="581" t="s">
        <v>1406</v>
      </c>
      <c r="K68" s="583">
        <f t="shared" si="4"/>
        <v>158.22</v>
      </c>
      <c r="L68" s="583">
        <f t="shared" si="0"/>
        <v>60</v>
      </c>
      <c r="M68" s="581">
        <f t="shared" si="5"/>
        <v>2.63</v>
      </c>
      <c r="N68" s="583">
        <v>1</v>
      </c>
      <c r="O68" s="584">
        <f t="shared" si="7"/>
        <v>2</v>
      </c>
      <c r="P68" s="584">
        <f>VLOOKUP(D68,'Equip Mínimo'!A:H,8,0)</f>
        <v>1</v>
      </c>
      <c r="Q68" s="581" t="s">
        <v>1407</v>
      </c>
      <c r="R68" s="585">
        <f>VLOOKUP(Q68,'[46]EQUIPAMENTOS SICRO'!D:G,3,0)</f>
        <v>415.7346</v>
      </c>
      <c r="S68" s="586">
        <f t="shared" si="2"/>
        <v>2186.7600000000002</v>
      </c>
      <c r="T68" s="587"/>
    </row>
    <row r="69" spans="2:20" ht="19.5" customHeight="1">
      <c r="B69" s="580"/>
      <c r="C69" s="581" t="s">
        <v>1467</v>
      </c>
      <c r="D69" s="581" t="s">
        <v>1468</v>
      </c>
      <c r="E69" s="1237" t="str">
        <f>VLOOKUP(D69,'[46]EQUIPAMENTOS SICRO'!D:G,2,0)</f>
        <v>Caminhão tanque com capacidade de 6.000 l - 136 kW</v>
      </c>
      <c r="F69" s="1238"/>
      <c r="G69" s="1238"/>
      <c r="H69" s="1239"/>
      <c r="I69" s="582" t="str">
        <f t="shared" si="3"/>
        <v>RECIFE/PE</v>
      </c>
      <c r="J69" s="581" t="s">
        <v>1406</v>
      </c>
      <c r="K69" s="583">
        <f t="shared" si="4"/>
        <v>158.22</v>
      </c>
      <c r="L69" s="583">
        <f t="shared" si="0"/>
        <v>60</v>
      </c>
      <c r="M69" s="581">
        <f t="shared" si="5"/>
        <v>2.63</v>
      </c>
      <c r="N69" s="583">
        <v>1</v>
      </c>
      <c r="O69" s="584">
        <f t="shared" si="7"/>
        <v>1</v>
      </c>
      <c r="P69" s="584">
        <f>VLOOKUP(D69,'Equip Mínimo'!A:H,8,0)</f>
        <v>1</v>
      </c>
      <c r="Q69" s="581" t="s">
        <v>1468</v>
      </c>
      <c r="R69" s="585">
        <f>VLOOKUP(Q69,'[46]EQUIPAMENTOS SICRO'!D:G,3,0)</f>
        <v>279.32220000000001</v>
      </c>
      <c r="S69" s="586">
        <f t="shared" si="2"/>
        <v>734.61</v>
      </c>
      <c r="T69" s="587"/>
    </row>
    <row r="70" spans="2:20" ht="19.5" customHeight="1">
      <c r="B70" s="580"/>
      <c r="C70" s="588" t="s">
        <v>1469</v>
      </c>
      <c r="D70" s="588" t="s">
        <v>1470</v>
      </c>
      <c r="E70" s="1251" t="s">
        <v>1471</v>
      </c>
      <c r="F70" s="1252"/>
      <c r="G70" s="1252"/>
      <c r="H70" s="1253"/>
      <c r="I70" s="589" t="str">
        <f t="shared" si="3"/>
        <v>RECIFE/PE</v>
      </c>
      <c r="J70" s="588" t="s">
        <v>1406</v>
      </c>
      <c r="K70" s="590">
        <f t="shared" si="4"/>
        <v>158.22</v>
      </c>
      <c r="L70" s="590">
        <f t="shared" si="0"/>
        <v>60</v>
      </c>
      <c r="M70" s="588">
        <f>TRUNC(K70/L70,2)</f>
        <v>2.63</v>
      </c>
      <c r="N70" s="590">
        <v>1</v>
      </c>
      <c r="O70" s="591">
        <f>IF(D70=Q70,1,2)</f>
        <v>1</v>
      </c>
      <c r="P70" s="591">
        <f>VLOOKUP(D70,'Equip Mínimo'!A:H,8,0)</f>
        <v>1</v>
      </c>
      <c r="Q70" s="588" t="s">
        <v>1470</v>
      </c>
      <c r="R70" s="592">
        <f>VLOOKUP(Q70,'[46]EQUIPAMENTOS SICRO'!D:G,3,0)</f>
        <v>389.70749999999998</v>
      </c>
      <c r="S70" s="593">
        <f>TRUNC(M70*N70*O70*P70*R70,2)</f>
        <v>1024.93</v>
      </c>
      <c r="T70" s="587"/>
    </row>
    <row r="71" spans="2:20" ht="19.5" customHeight="1">
      <c r="B71" s="580"/>
      <c r="C71" s="546"/>
      <c r="D71" s="546"/>
      <c r="E71" s="561"/>
      <c r="F71" s="594"/>
      <c r="G71" s="594"/>
      <c r="H71" s="594"/>
      <c r="I71" s="595"/>
      <c r="J71" s="546"/>
      <c r="K71" s="596"/>
      <c r="L71" s="596"/>
      <c r="M71" s="546"/>
      <c r="N71" s="596"/>
      <c r="O71" s="597"/>
      <c r="P71" s="597"/>
      <c r="Q71" s="546"/>
      <c r="R71" s="598"/>
      <c r="S71" s="599"/>
      <c r="T71" s="587"/>
    </row>
    <row r="72" spans="2:20" ht="19.5" customHeight="1">
      <c r="B72" s="580"/>
      <c r="C72" s="546"/>
      <c r="D72" s="546"/>
      <c r="E72" s="561"/>
      <c r="F72" s="594"/>
      <c r="G72" s="594"/>
      <c r="H72" s="594"/>
      <c r="I72" s="595"/>
      <c r="J72" s="546"/>
      <c r="K72" s="596"/>
      <c r="L72" s="596"/>
      <c r="M72" s="546"/>
      <c r="N72" s="596"/>
      <c r="O72" s="597"/>
      <c r="P72" s="597"/>
      <c r="Q72" s="546"/>
      <c r="R72" s="598"/>
      <c r="S72" s="599"/>
      <c r="T72" s="587"/>
    </row>
    <row r="73" spans="2:20" ht="19.5" customHeight="1">
      <c r="B73" s="580"/>
      <c r="C73" s="546"/>
      <c r="D73" s="546"/>
      <c r="E73" s="561"/>
      <c r="F73" s="594"/>
      <c r="G73" s="594"/>
      <c r="H73" s="594"/>
      <c r="I73" s="595"/>
      <c r="J73" s="546"/>
      <c r="K73" s="596"/>
      <c r="L73" s="596"/>
      <c r="M73" s="546"/>
      <c r="N73" s="596"/>
      <c r="O73" s="597"/>
      <c r="P73" s="597"/>
      <c r="Q73" s="546"/>
      <c r="R73" s="598"/>
      <c r="S73" s="599"/>
      <c r="T73" s="587"/>
    </row>
    <row r="74" spans="2:20" ht="19.5" customHeight="1" thickBot="1">
      <c r="B74" s="600"/>
      <c r="C74" s="601"/>
      <c r="D74" s="601"/>
      <c r="E74" s="602"/>
      <c r="F74" s="603"/>
      <c r="G74" s="603"/>
      <c r="H74" s="603"/>
      <c r="I74" s="604"/>
      <c r="J74" s="601"/>
      <c r="K74" s="605"/>
      <c r="L74" s="605"/>
      <c r="M74" s="601"/>
      <c r="N74" s="605"/>
      <c r="O74" s="606"/>
      <c r="P74" s="606"/>
      <c r="Q74" s="601"/>
      <c r="R74" s="607"/>
      <c r="S74" s="608"/>
      <c r="T74" s="609"/>
    </row>
    <row r="75" spans="2:20" ht="19.5" customHeight="1">
      <c r="B75" s="580"/>
      <c r="C75" s="610"/>
      <c r="D75" s="610"/>
      <c r="E75" s="611"/>
      <c r="F75" s="612"/>
      <c r="G75" s="612"/>
      <c r="H75" s="612"/>
      <c r="I75" s="613"/>
      <c r="J75" s="610"/>
      <c r="K75" s="614"/>
      <c r="L75" s="614"/>
      <c r="M75" s="610"/>
      <c r="N75" s="614"/>
      <c r="O75" s="615"/>
      <c r="P75" s="615"/>
      <c r="Q75" s="610"/>
      <c r="R75" s="616"/>
      <c r="S75" s="617"/>
      <c r="T75" s="587"/>
    </row>
    <row r="76" spans="2:20" ht="43.5" customHeight="1">
      <c r="B76" s="573"/>
      <c r="C76" s="618" t="s">
        <v>18</v>
      </c>
      <c r="D76" s="618" t="s">
        <v>10</v>
      </c>
      <c r="E76" s="1256" t="s">
        <v>1113</v>
      </c>
      <c r="F76" s="1257"/>
      <c r="G76" s="1257"/>
      <c r="H76" s="1258"/>
      <c r="I76" s="618" t="s">
        <v>1395</v>
      </c>
      <c r="J76" s="618" t="s">
        <v>1396</v>
      </c>
      <c r="K76" s="618" t="s">
        <v>1397</v>
      </c>
      <c r="L76" s="618" t="s">
        <v>1398</v>
      </c>
      <c r="M76" s="618" t="s">
        <v>1399</v>
      </c>
      <c r="N76" s="618" t="s">
        <v>1400</v>
      </c>
      <c r="O76" s="618" t="s">
        <v>1401</v>
      </c>
      <c r="P76" s="618" t="s">
        <v>1115</v>
      </c>
      <c r="Q76" s="618" t="s">
        <v>1402</v>
      </c>
      <c r="R76" s="619" t="s">
        <v>1403</v>
      </c>
      <c r="S76" s="618" t="s">
        <v>1404</v>
      </c>
      <c r="T76" s="576"/>
    </row>
    <row r="77" spans="2:20">
      <c r="B77" s="577"/>
      <c r="C77" s="578">
        <v>1</v>
      </c>
      <c r="D77" s="1250" t="s">
        <v>1405</v>
      </c>
      <c r="E77" s="1245"/>
      <c r="F77" s="1245"/>
      <c r="G77" s="1245"/>
      <c r="H77" s="1245"/>
      <c r="I77" s="1245"/>
      <c r="J77" s="1245"/>
      <c r="K77" s="1245"/>
      <c r="L77" s="1245"/>
      <c r="M77" s="1245"/>
      <c r="N77" s="1245"/>
      <c r="O77" s="1245"/>
      <c r="P77" s="1245"/>
      <c r="Q77" s="1245"/>
      <c r="R77" s="1245"/>
      <c r="S77" s="1246"/>
      <c r="T77" s="579"/>
    </row>
    <row r="78" spans="2:20" ht="19.5" customHeight="1">
      <c r="B78" s="580"/>
      <c r="C78" s="581" t="s">
        <v>1472</v>
      </c>
      <c r="D78" s="581" t="s">
        <v>1473</v>
      </c>
      <c r="E78" s="1237" t="s">
        <v>1474</v>
      </c>
      <c r="F78" s="1238"/>
      <c r="G78" s="1238"/>
      <c r="H78" s="1239"/>
      <c r="I78" s="582" t="str">
        <f t="shared" si="3"/>
        <v>RECIFE/PE</v>
      </c>
      <c r="J78" s="581" t="s">
        <v>1406</v>
      </c>
      <c r="K78" s="583">
        <f t="shared" si="4"/>
        <v>158.22</v>
      </c>
      <c r="L78" s="583">
        <f t="shared" si="0"/>
        <v>60</v>
      </c>
      <c r="M78" s="581">
        <f t="shared" ref="M78" si="8">TRUNC(K78/L78,2)</f>
        <v>2.63</v>
      </c>
      <c r="N78" s="583">
        <v>1</v>
      </c>
      <c r="O78" s="584">
        <f t="shared" si="7"/>
        <v>1</v>
      </c>
      <c r="P78" s="584">
        <f>VLOOKUP(D78,'Equip Mínimo'!A:H,8,0)</f>
        <v>1</v>
      </c>
      <c r="Q78" s="581" t="s">
        <v>1473</v>
      </c>
      <c r="R78" s="585">
        <f>VLOOKUP(Q78,'[46]EQUIPAMENTOS SICRO'!D:G,3,0)</f>
        <v>510.96859999999998</v>
      </c>
      <c r="S78" s="586">
        <f t="shared" si="2"/>
        <v>1343.84</v>
      </c>
      <c r="T78" s="587"/>
    </row>
    <row r="79" spans="2:20" ht="19.5" customHeight="1">
      <c r="B79" s="580"/>
      <c r="C79" s="581" t="s">
        <v>1475</v>
      </c>
      <c r="D79" s="581" t="s">
        <v>1476</v>
      </c>
      <c r="E79" s="1237" t="s">
        <v>1477</v>
      </c>
      <c r="F79" s="1238"/>
      <c r="G79" s="1238"/>
      <c r="H79" s="1239"/>
      <c r="I79" s="582" t="str">
        <f t="shared" si="3"/>
        <v>RECIFE/PE</v>
      </c>
      <c r="J79" s="581" t="s">
        <v>1406</v>
      </c>
      <c r="K79" s="583">
        <f t="shared" si="4"/>
        <v>158.22</v>
      </c>
      <c r="L79" s="583">
        <f t="shared" si="0"/>
        <v>60</v>
      </c>
      <c r="M79" s="581">
        <f t="shared" si="5"/>
        <v>2.63</v>
      </c>
      <c r="N79" s="583">
        <v>1</v>
      </c>
      <c r="O79" s="584">
        <f t="shared" si="7"/>
        <v>2</v>
      </c>
      <c r="P79" s="584">
        <f>VLOOKUP(D79,'Equip Mínimo'!A:H,8,0)</f>
        <v>1</v>
      </c>
      <c r="Q79" s="581" t="s">
        <v>1412</v>
      </c>
      <c r="R79" s="585">
        <f>VLOOKUP(Q79,'[46]EQUIPAMENTOS SICRO'!D:G,3,0)</f>
        <v>463.94569999999999</v>
      </c>
      <c r="S79" s="586">
        <f t="shared" si="2"/>
        <v>2440.35</v>
      </c>
      <c r="T79" s="587"/>
    </row>
    <row r="80" spans="2:20" ht="19.5" customHeight="1">
      <c r="B80" s="580"/>
      <c r="C80" s="581" t="s">
        <v>1478</v>
      </c>
      <c r="D80" s="588" t="s">
        <v>1479</v>
      </c>
      <c r="E80" s="1251" t="s">
        <v>1480</v>
      </c>
      <c r="F80" s="1252"/>
      <c r="G80" s="1252"/>
      <c r="H80" s="1253"/>
      <c r="I80" s="589" t="str">
        <f t="shared" si="3"/>
        <v>RECIFE/PE</v>
      </c>
      <c r="J80" s="588" t="s">
        <v>1406</v>
      </c>
      <c r="K80" s="590">
        <f t="shared" si="4"/>
        <v>158.22</v>
      </c>
      <c r="L80" s="590">
        <f t="shared" si="0"/>
        <v>60</v>
      </c>
      <c r="M80" s="588">
        <f t="shared" si="5"/>
        <v>2.63</v>
      </c>
      <c r="N80" s="590">
        <v>0.33</v>
      </c>
      <c r="O80" s="591">
        <f t="shared" si="7"/>
        <v>2</v>
      </c>
      <c r="P80" s="591">
        <f>VLOOKUP(D80,'Equip Mínimo'!A:H,8,0)</f>
        <v>1</v>
      </c>
      <c r="Q80" s="588" t="s">
        <v>1407</v>
      </c>
      <c r="R80" s="592">
        <f>VLOOKUP(Q80,'[46]EQUIPAMENTOS SICRO'!D:G,3,0)</f>
        <v>415.7346</v>
      </c>
      <c r="S80" s="593">
        <f t="shared" si="2"/>
        <v>721.63</v>
      </c>
      <c r="T80" s="587"/>
    </row>
    <row r="81" spans="2:20">
      <c r="B81" s="620"/>
      <c r="C81" s="1254" t="s">
        <v>1481</v>
      </c>
      <c r="D81" s="1245"/>
      <c r="E81" s="1245"/>
      <c r="F81" s="1245"/>
      <c r="G81" s="1245"/>
      <c r="H81" s="1245"/>
      <c r="I81" s="1245"/>
      <c r="J81" s="1245"/>
      <c r="K81" s="1245"/>
      <c r="L81" s="1245"/>
      <c r="M81" s="1245"/>
      <c r="N81" s="1245"/>
      <c r="O81" s="1245"/>
      <c r="P81" s="1245"/>
      <c r="Q81" s="1245"/>
      <c r="R81" s="1246"/>
      <c r="S81" s="621">
        <f>SUM(S38:S80)</f>
        <v>81257.05</v>
      </c>
      <c r="T81" s="622"/>
    </row>
    <row r="82" spans="2:20" ht="9" customHeight="1">
      <c r="B82" s="620"/>
      <c r="C82" s="1255"/>
      <c r="D82" s="1255"/>
      <c r="E82" s="1255"/>
      <c r="F82" s="1255"/>
      <c r="G82" s="1255"/>
      <c r="H82" s="1255"/>
      <c r="I82" s="1255"/>
      <c r="J82" s="1255"/>
      <c r="K82" s="1255"/>
      <c r="L82" s="1255"/>
      <c r="M82" s="1255"/>
      <c r="N82" s="1255"/>
      <c r="O82" s="1255"/>
      <c r="P82" s="1255"/>
      <c r="Q82" s="1255"/>
      <c r="R82" s="1255"/>
      <c r="S82" s="1255"/>
      <c r="T82" s="622"/>
    </row>
    <row r="83" spans="2:20" ht="38.25" customHeight="1">
      <c r="B83" s="558"/>
      <c r="C83" s="574" t="s">
        <v>18</v>
      </c>
      <c r="D83" s="574" t="s">
        <v>10</v>
      </c>
      <c r="E83" s="1244" t="s">
        <v>1113</v>
      </c>
      <c r="F83" s="1245"/>
      <c r="G83" s="1245"/>
      <c r="H83" s="1246"/>
      <c r="I83" s="574" t="s">
        <v>0</v>
      </c>
      <c r="J83" s="574" t="s">
        <v>1482</v>
      </c>
      <c r="K83" s="574" t="s">
        <v>1483</v>
      </c>
      <c r="L83" s="574" t="s">
        <v>1484</v>
      </c>
      <c r="M83" s="574" t="s">
        <v>1485</v>
      </c>
      <c r="N83" s="574" t="s">
        <v>1486</v>
      </c>
      <c r="O83" s="574" t="s">
        <v>1487</v>
      </c>
      <c r="P83" s="1244" t="s">
        <v>1488</v>
      </c>
      <c r="Q83" s="1247"/>
      <c r="R83" s="1248"/>
      <c r="S83" s="1249"/>
      <c r="T83" s="560"/>
    </row>
    <row r="84" spans="2:20">
      <c r="B84" s="558"/>
      <c r="C84" s="578">
        <v>2</v>
      </c>
      <c r="D84" s="1250" t="s">
        <v>1489</v>
      </c>
      <c r="E84" s="1245"/>
      <c r="F84" s="1245"/>
      <c r="G84" s="1245"/>
      <c r="H84" s="1245"/>
      <c r="I84" s="1245"/>
      <c r="J84" s="1245"/>
      <c r="K84" s="1245"/>
      <c r="L84" s="1245"/>
      <c r="M84" s="1245"/>
      <c r="N84" s="1245"/>
      <c r="O84" s="1245"/>
      <c r="P84" s="1245"/>
      <c r="Q84" s="1245"/>
      <c r="R84" s="1245"/>
      <c r="S84" s="1246"/>
      <c r="T84" s="560"/>
    </row>
    <row r="85" spans="2:20" ht="17.25" customHeight="1">
      <c r="B85" s="558"/>
      <c r="C85" s="581" t="s">
        <v>2</v>
      </c>
      <c r="D85" s="581" t="s">
        <v>1490</v>
      </c>
      <c r="E85" s="1237" t="str">
        <f>VLOOKUP(D85,'Equip Mínimo'!A:H,2,0)</f>
        <v>Grupo gerador - 7,2 kVA</v>
      </c>
      <c r="F85" s="1238"/>
      <c r="G85" s="1238"/>
      <c r="H85" s="1239"/>
      <c r="I85" s="582" t="s">
        <v>1491</v>
      </c>
      <c r="J85" s="584">
        <f>VLOOKUP(D85,'Equip Mínimo'!A:H,8,0)</f>
        <v>1</v>
      </c>
      <c r="K85" s="583">
        <f t="shared" ref="K85:K133" si="9">$K$48</f>
        <v>158.22</v>
      </c>
      <c r="L85" s="583">
        <v>2</v>
      </c>
      <c r="M85" s="583">
        <v>97</v>
      </c>
      <c r="N85" s="582">
        <f>M85/1000</f>
        <v>9.7000000000000003E-2</v>
      </c>
      <c r="O85" s="583">
        <f t="shared" ref="O85:O133" si="10">N85*J85</f>
        <v>9.7000000000000003E-2</v>
      </c>
      <c r="P85" s="1240" t="s">
        <v>1492</v>
      </c>
      <c r="Q85" s="1241"/>
      <c r="R85" s="1242"/>
      <c r="S85" s="1243"/>
      <c r="T85" s="560"/>
    </row>
    <row r="86" spans="2:20" ht="17.25" customHeight="1">
      <c r="B86" s="558"/>
      <c r="C86" s="581" t="s">
        <v>129</v>
      </c>
      <c r="D86" s="581" t="s">
        <v>1493</v>
      </c>
      <c r="E86" s="1237" t="str">
        <f>VLOOKUP(D86,'Equip Mínimo'!A:H,2,0)</f>
        <v>Betoneira com motor a gasolina com capacidade de 600 l - 10 kW</v>
      </c>
      <c r="F86" s="1238"/>
      <c r="G86" s="1238"/>
      <c r="H86" s="1239"/>
      <c r="I86" s="582" t="s">
        <v>1491</v>
      </c>
      <c r="J86" s="584">
        <f>VLOOKUP(D86,'Equip Mínimo'!A:H,8,0)</f>
        <v>1</v>
      </c>
      <c r="K86" s="583">
        <f t="shared" si="9"/>
        <v>158.22</v>
      </c>
      <c r="L86" s="583">
        <v>2</v>
      </c>
      <c r="M86" s="583">
        <v>1050</v>
      </c>
      <c r="N86" s="582">
        <f t="shared" ref="N86:N133" si="11">M86/1000</f>
        <v>1.05</v>
      </c>
      <c r="O86" s="583">
        <f t="shared" si="10"/>
        <v>1.05</v>
      </c>
      <c r="P86" s="1240" t="s">
        <v>1492</v>
      </c>
      <c r="Q86" s="1241"/>
      <c r="R86" s="1242"/>
      <c r="S86" s="1243"/>
      <c r="T86" s="560"/>
    </row>
    <row r="87" spans="2:20" ht="17.25" customHeight="1">
      <c r="B87" s="558"/>
      <c r="C87" s="581" t="s">
        <v>3</v>
      </c>
      <c r="D87" s="581" t="s">
        <v>1494</v>
      </c>
      <c r="E87" s="1237" t="str">
        <f>VLOOKUP(D87,'Equip Mínimo'!A:H,2,0)</f>
        <v>Grupo gerador - 14 kVA</v>
      </c>
      <c r="F87" s="1238"/>
      <c r="G87" s="1238"/>
      <c r="H87" s="1239"/>
      <c r="I87" s="582" t="s">
        <v>1491</v>
      </c>
      <c r="J87" s="584">
        <f>VLOOKUP(D87,'Equip Mínimo'!A:H,8,0)</f>
        <v>1</v>
      </c>
      <c r="K87" s="583">
        <f t="shared" si="9"/>
        <v>158.22</v>
      </c>
      <c r="L87" s="583">
        <v>2</v>
      </c>
      <c r="M87" s="583">
        <v>548</v>
      </c>
      <c r="N87" s="582">
        <f t="shared" si="11"/>
        <v>0.54800000000000004</v>
      </c>
      <c r="O87" s="583">
        <f t="shared" si="10"/>
        <v>0.54800000000000004</v>
      </c>
      <c r="P87" s="1240" t="s">
        <v>1492</v>
      </c>
      <c r="Q87" s="1241"/>
      <c r="R87" s="1242"/>
      <c r="S87" s="1243"/>
      <c r="T87" s="560"/>
    </row>
    <row r="88" spans="2:20" ht="17.25" customHeight="1">
      <c r="B88" s="558"/>
      <c r="C88" s="581" t="s">
        <v>4</v>
      </c>
      <c r="D88" s="581" t="s">
        <v>1495</v>
      </c>
      <c r="E88" s="1237" t="str">
        <f>VLOOKUP(D88,'Equip Mínimo'!A:H,2,0)</f>
        <v>Serra circular com bancada - D = 30 cm - 4 kW</v>
      </c>
      <c r="F88" s="1238"/>
      <c r="G88" s="1238"/>
      <c r="H88" s="1239"/>
      <c r="I88" s="582" t="s">
        <v>1491</v>
      </c>
      <c r="J88" s="584">
        <f>VLOOKUP(D88,'Equip Mínimo'!A:H,8,0)</f>
        <v>1</v>
      </c>
      <c r="K88" s="583">
        <f t="shared" si="9"/>
        <v>158.22</v>
      </c>
      <c r="L88" s="583">
        <v>2</v>
      </c>
      <c r="M88" s="583">
        <v>95</v>
      </c>
      <c r="N88" s="582">
        <f t="shared" si="11"/>
        <v>9.5000000000000001E-2</v>
      </c>
      <c r="O88" s="583">
        <f t="shared" si="10"/>
        <v>9.5000000000000001E-2</v>
      </c>
      <c r="P88" s="1240" t="s">
        <v>1492</v>
      </c>
      <c r="Q88" s="1241"/>
      <c r="R88" s="1242"/>
      <c r="S88" s="1243"/>
      <c r="T88" s="560"/>
    </row>
    <row r="89" spans="2:20" ht="17.25" customHeight="1">
      <c r="B89" s="558"/>
      <c r="C89" s="581" t="s">
        <v>131</v>
      </c>
      <c r="D89" s="581" t="s">
        <v>1496</v>
      </c>
      <c r="E89" s="1237" t="str">
        <f>VLOOKUP(D89,'Equip Mínimo'!A:H,2,0)</f>
        <v>Transportador manual carrinho de mão com capacidade de 80 l</v>
      </c>
      <c r="F89" s="1238"/>
      <c r="G89" s="1238"/>
      <c r="H89" s="1239"/>
      <c r="I89" s="582" t="s">
        <v>1491</v>
      </c>
      <c r="J89" s="584">
        <f>VLOOKUP(D89,'Equip Mínimo'!A:H,8,0)</f>
        <v>3</v>
      </c>
      <c r="K89" s="583">
        <f t="shared" si="9"/>
        <v>158.22</v>
      </c>
      <c r="L89" s="583">
        <v>2</v>
      </c>
      <c r="M89" s="583">
        <v>18.05</v>
      </c>
      <c r="N89" s="582">
        <f t="shared" si="11"/>
        <v>1.805E-2</v>
      </c>
      <c r="O89" s="583">
        <f t="shared" si="10"/>
        <v>5.4150000000000004E-2</v>
      </c>
      <c r="P89" s="1240" t="s">
        <v>1492</v>
      </c>
      <c r="Q89" s="1241"/>
      <c r="R89" s="1242"/>
      <c r="S89" s="1243"/>
      <c r="T89" s="560"/>
    </row>
    <row r="90" spans="2:20" ht="17.25" customHeight="1">
      <c r="B90" s="558"/>
      <c r="C90" s="581" t="s">
        <v>231</v>
      </c>
      <c r="D90" s="581" t="s">
        <v>1497</v>
      </c>
      <c r="E90" s="1237" t="str">
        <f>VLOOKUP(D90,'Equip Mínimo'!A:H,2,0)</f>
        <v>Grupo gerador - 23 kVA</v>
      </c>
      <c r="F90" s="1238"/>
      <c r="G90" s="1238"/>
      <c r="H90" s="1239"/>
      <c r="I90" s="582" t="s">
        <v>1491</v>
      </c>
      <c r="J90" s="584">
        <f>VLOOKUP(D90,'Equip Mínimo'!A:H,8,0)</f>
        <v>1</v>
      </c>
      <c r="K90" s="583">
        <f t="shared" si="9"/>
        <v>158.22</v>
      </c>
      <c r="L90" s="583">
        <v>2</v>
      </c>
      <c r="M90" s="583">
        <v>584</v>
      </c>
      <c r="N90" s="582">
        <f t="shared" si="11"/>
        <v>0.58399999999999996</v>
      </c>
      <c r="O90" s="583">
        <f t="shared" si="10"/>
        <v>0.58399999999999996</v>
      </c>
      <c r="P90" s="1240" t="s">
        <v>1492</v>
      </c>
      <c r="Q90" s="1241"/>
      <c r="R90" s="1242"/>
      <c r="S90" s="1243"/>
      <c r="T90" s="560"/>
    </row>
    <row r="91" spans="2:20" ht="17.25" customHeight="1">
      <c r="B91" s="558"/>
      <c r="C91" s="581" t="s">
        <v>1498</v>
      </c>
      <c r="D91" s="581" t="s">
        <v>1499</v>
      </c>
      <c r="E91" s="1237" t="str">
        <f>VLOOKUP(D91,'Equip Mínimo'!A:H,2,0)</f>
        <v>Balança plataforma digital à bateria, com mesa de 75 x 75 cm e capacidade de 500 kg</v>
      </c>
      <c r="F91" s="1238"/>
      <c r="G91" s="1238"/>
      <c r="H91" s="1239"/>
      <c r="I91" s="582" t="s">
        <v>1491</v>
      </c>
      <c r="J91" s="584">
        <f>VLOOKUP(D91,'Equip Mínimo'!A:H,8,0)</f>
        <v>1</v>
      </c>
      <c r="K91" s="583">
        <f t="shared" si="9"/>
        <v>158.22</v>
      </c>
      <c r="L91" s="583">
        <v>2</v>
      </c>
      <c r="M91" s="583">
        <v>89</v>
      </c>
      <c r="N91" s="582">
        <f t="shared" si="11"/>
        <v>8.8999999999999996E-2</v>
      </c>
      <c r="O91" s="583">
        <f t="shared" si="10"/>
        <v>8.8999999999999996E-2</v>
      </c>
      <c r="P91" s="1240" t="s">
        <v>1492</v>
      </c>
      <c r="Q91" s="1241"/>
      <c r="R91" s="1242"/>
      <c r="S91" s="1243"/>
      <c r="T91" s="560"/>
    </row>
    <row r="92" spans="2:20" ht="17.25" customHeight="1">
      <c r="B92" s="558"/>
      <c r="C92" s="581" t="s">
        <v>1500</v>
      </c>
      <c r="D92" s="581" t="s">
        <v>1501</v>
      </c>
      <c r="E92" s="1237" t="str">
        <f>VLOOKUP(D92,'Equip Mínimo'!A:H,2,0)</f>
        <v>Martelete perfurador/rompedor elétrico - 1,50 kW</v>
      </c>
      <c r="F92" s="1238"/>
      <c r="G92" s="1238"/>
      <c r="H92" s="1239"/>
      <c r="I92" s="582" t="s">
        <v>1491</v>
      </c>
      <c r="J92" s="584">
        <f>VLOOKUP(D92,'Equip Mínimo'!A:H,8,0)</f>
        <v>1</v>
      </c>
      <c r="K92" s="583">
        <f t="shared" si="9"/>
        <v>158.22</v>
      </c>
      <c r="L92" s="583">
        <v>2</v>
      </c>
      <c r="M92" s="583">
        <v>8.9</v>
      </c>
      <c r="N92" s="582">
        <f t="shared" si="11"/>
        <v>8.8999999999999999E-3</v>
      </c>
      <c r="O92" s="583">
        <f t="shared" si="10"/>
        <v>8.8999999999999999E-3</v>
      </c>
      <c r="P92" s="1240" t="s">
        <v>1492</v>
      </c>
      <c r="Q92" s="1241"/>
      <c r="R92" s="1242"/>
      <c r="S92" s="1243"/>
      <c r="T92" s="560"/>
    </row>
    <row r="93" spans="2:20" ht="17.25" customHeight="1">
      <c r="B93" s="558"/>
      <c r="C93" s="581" t="s">
        <v>1502</v>
      </c>
      <c r="D93" s="581" t="s">
        <v>1503</v>
      </c>
      <c r="E93" s="1237" t="str">
        <f>VLOOKUP(D93,'Equip Mínimo'!A:H,2,0)</f>
        <v>Máquina de bancada universal para corte de chapa - 1,50 kW</v>
      </c>
      <c r="F93" s="1238"/>
      <c r="G93" s="1238"/>
      <c r="H93" s="1239"/>
      <c r="I93" s="582" t="s">
        <v>1491</v>
      </c>
      <c r="J93" s="584">
        <f>VLOOKUP(D93,'Equip Mínimo'!A:H,8,0)</f>
        <v>1</v>
      </c>
      <c r="K93" s="583">
        <f t="shared" si="9"/>
        <v>158.22</v>
      </c>
      <c r="L93" s="583">
        <v>2</v>
      </c>
      <c r="M93" s="583">
        <v>790</v>
      </c>
      <c r="N93" s="582">
        <f t="shared" si="11"/>
        <v>0.79</v>
      </c>
      <c r="O93" s="583">
        <f t="shared" si="10"/>
        <v>0.79</v>
      </c>
      <c r="P93" s="1240" t="s">
        <v>1492</v>
      </c>
      <c r="Q93" s="1241"/>
      <c r="R93" s="1242"/>
      <c r="S93" s="1243"/>
      <c r="T93" s="560"/>
    </row>
    <row r="94" spans="2:20" ht="17.25" customHeight="1">
      <c r="B94" s="558"/>
      <c r="C94" s="581" t="s">
        <v>1504</v>
      </c>
      <c r="D94" s="581" t="s">
        <v>1505</v>
      </c>
      <c r="E94" s="1237" t="str">
        <f>VLOOKUP(D94,'Equip Mínimo'!A:H,2,0)</f>
        <v>Máquina de bancada guilhotina - 4,00 kW</v>
      </c>
      <c r="F94" s="1238"/>
      <c r="G94" s="1238"/>
      <c r="H94" s="1239"/>
      <c r="I94" s="582" t="s">
        <v>1491</v>
      </c>
      <c r="J94" s="584">
        <f>VLOOKUP(D94,'Equip Mínimo'!A:H,8,0)</f>
        <v>1</v>
      </c>
      <c r="K94" s="583">
        <f t="shared" si="9"/>
        <v>158.22</v>
      </c>
      <c r="L94" s="583">
        <v>2</v>
      </c>
      <c r="M94" s="583">
        <v>1270</v>
      </c>
      <c r="N94" s="582">
        <f t="shared" si="11"/>
        <v>1.27</v>
      </c>
      <c r="O94" s="583">
        <f t="shared" si="10"/>
        <v>1.27</v>
      </c>
      <c r="P94" s="1240" t="s">
        <v>1492</v>
      </c>
      <c r="Q94" s="1241"/>
      <c r="R94" s="1242"/>
      <c r="S94" s="1243"/>
      <c r="T94" s="560"/>
    </row>
    <row r="95" spans="2:20" ht="17.25" customHeight="1">
      <c r="B95" s="558"/>
      <c r="C95" s="581" t="s">
        <v>1506</v>
      </c>
      <c r="D95" s="581" t="s">
        <v>1507</v>
      </c>
      <c r="E95" s="1237" t="str">
        <f>VLOOKUP(D95,'Equip Mínimo'!A:H,2,0)</f>
        <v>Compactador manual com soquete vibratório - 4,10 kW</v>
      </c>
      <c r="F95" s="1238"/>
      <c r="G95" s="1238"/>
      <c r="H95" s="1239"/>
      <c r="I95" s="582" t="s">
        <v>1491</v>
      </c>
      <c r="J95" s="584">
        <f>VLOOKUP(D95,'Equip Mínimo'!A:H,8,0)</f>
        <v>1</v>
      </c>
      <c r="K95" s="583">
        <f t="shared" si="9"/>
        <v>158.22</v>
      </c>
      <c r="L95" s="583">
        <v>2</v>
      </c>
      <c r="M95" s="583">
        <v>78</v>
      </c>
      <c r="N95" s="582">
        <f t="shared" si="11"/>
        <v>7.8E-2</v>
      </c>
      <c r="O95" s="583">
        <f t="shared" si="10"/>
        <v>7.8E-2</v>
      </c>
      <c r="P95" s="1240" t="s">
        <v>1492</v>
      </c>
      <c r="Q95" s="1241"/>
      <c r="R95" s="1242"/>
      <c r="S95" s="1243"/>
      <c r="T95" s="560"/>
    </row>
    <row r="96" spans="2:20" ht="17.25" customHeight="1">
      <c r="B96" s="558"/>
      <c r="C96" s="581" t="s">
        <v>1508</v>
      </c>
      <c r="D96" s="581" t="s">
        <v>1509</v>
      </c>
      <c r="E96" s="1237" t="str">
        <f>VLOOKUP(D96,'Equip Mínimo'!A:H,2,0)</f>
        <v>Transportador manual gerica com capacidade de 180 l</v>
      </c>
      <c r="F96" s="1238"/>
      <c r="G96" s="1238"/>
      <c r="H96" s="1239"/>
      <c r="I96" s="582" t="s">
        <v>1491</v>
      </c>
      <c r="J96" s="584">
        <f>VLOOKUP(D96,'Equip Mínimo'!A:H,8,0)</f>
        <v>2</v>
      </c>
      <c r="K96" s="583">
        <f t="shared" si="9"/>
        <v>158.22</v>
      </c>
      <c r="L96" s="583">
        <v>2</v>
      </c>
      <c r="M96" s="583">
        <v>39.33</v>
      </c>
      <c r="N96" s="582">
        <f t="shared" si="11"/>
        <v>3.9329999999999997E-2</v>
      </c>
      <c r="O96" s="583">
        <f t="shared" si="10"/>
        <v>7.8659999999999994E-2</v>
      </c>
      <c r="P96" s="1240" t="s">
        <v>1492</v>
      </c>
      <c r="Q96" s="1241"/>
      <c r="R96" s="1242"/>
      <c r="S96" s="1243"/>
      <c r="T96" s="560"/>
    </row>
    <row r="97" spans="2:20" ht="17.25" customHeight="1">
      <c r="B97" s="558"/>
      <c r="C97" s="581" t="s">
        <v>1510</v>
      </c>
      <c r="D97" s="581" t="s">
        <v>1511</v>
      </c>
      <c r="E97" s="1237" t="str">
        <f>VLOOKUP(D97,'Equip Mínimo'!A:H,2,0)</f>
        <v>Vassoura mecânica rebocável com largura de 2,44 m</v>
      </c>
      <c r="F97" s="1238"/>
      <c r="G97" s="1238"/>
      <c r="H97" s="1239"/>
      <c r="I97" s="582" t="s">
        <v>1491</v>
      </c>
      <c r="J97" s="584">
        <f>VLOOKUP(D97,'Equip Mínimo'!A:H,8,0)</f>
        <v>1</v>
      </c>
      <c r="K97" s="583">
        <f t="shared" si="9"/>
        <v>158.22</v>
      </c>
      <c r="L97" s="583">
        <v>2</v>
      </c>
      <c r="M97" s="583">
        <v>820</v>
      </c>
      <c r="N97" s="582">
        <f t="shared" si="11"/>
        <v>0.82</v>
      </c>
      <c r="O97" s="583">
        <f t="shared" si="10"/>
        <v>0.82</v>
      </c>
      <c r="P97" s="1240" t="s">
        <v>1492</v>
      </c>
      <c r="Q97" s="1241"/>
      <c r="R97" s="1242"/>
      <c r="S97" s="1243"/>
      <c r="T97" s="560"/>
    </row>
    <row r="98" spans="2:20" ht="17.25" customHeight="1">
      <c r="B98" s="558"/>
      <c r="C98" s="581" t="s">
        <v>1512</v>
      </c>
      <c r="D98" s="581" t="s">
        <v>1513</v>
      </c>
      <c r="E98" s="1237" t="str">
        <f>VLOOKUP(D98,'Equip Mínimo'!A:H,2,0)</f>
        <v>Máquina de solda elétrica transformadora 250 A - 9,20 kW</v>
      </c>
      <c r="F98" s="1238"/>
      <c r="G98" s="1238"/>
      <c r="H98" s="1239"/>
      <c r="I98" s="582" t="s">
        <v>1491</v>
      </c>
      <c r="J98" s="584">
        <f>VLOOKUP(D98,'Equip Mínimo'!A:H,8,0)</f>
        <v>1</v>
      </c>
      <c r="K98" s="583">
        <f t="shared" si="9"/>
        <v>158.22</v>
      </c>
      <c r="L98" s="583">
        <v>2</v>
      </c>
      <c r="M98" s="583">
        <v>24.5</v>
      </c>
      <c r="N98" s="582">
        <f t="shared" si="11"/>
        <v>2.4500000000000001E-2</v>
      </c>
      <c r="O98" s="583">
        <f t="shared" si="10"/>
        <v>2.4500000000000001E-2</v>
      </c>
      <c r="P98" s="1240" t="s">
        <v>1492</v>
      </c>
      <c r="Q98" s="1241"/>
      <c r="R98" s="1242"/>
      <c r="S98" s="1243"/>
      <c r="T98" s="560"/>
    </row>
    <row r="99" spans="2:20" ht="17.25" customHeight="1">
      <c r="B99" s="558"/>
      <c r="C99" s="581" t="s">
        <v>1514</v>
      </c>
      <c r="D99" s="581" t="s">
        <v>1515</v>
      </c>
      <c r="E99" s="1237" t="str">
        <f>VLOOKUP(D99,'Equip Mínimo'!A:H,2,0)</f>
        <v>Furadeira de impacto de 12,5 mm - 0,80 kW</v>
      </c>
      <c r="F99" s="1238"/>
      <c r="G99" s="1238"/>
      <c r="H99" s="1239"/>
      <c r="I99" s="582" t="s">
        <v>1491</v>
      </c>
      <c r="J99" s="584">
        <f>VLOOKUP(D99,'Equip Mínimo'!A:H,8,0)</f>
        <v>1</v>
      </c>
      <c r="K99" s="583">
        <f t="shared" si="9"/>
        <v>158.22</v>
      </c>
      <c r="L99" s="583">
        <v>2</v>
      </c>
      <c r="M99" s="583">
        <v>2.5</v>
      </c>
      <c r="N99" s="582">
        <f t="shared" si="11"/>
        <v>2.5000000000000001E-3</v>
      </c>
      <c r="O99" s="583">
        <f t="shared" si="10"/>
        <v>2.5000000000000001E-3</v>
      </c>
      <c r="P99" s="1240" t="s">
        <v>1492</v>
      </c>
      <c r="Q99" s="1241"/>
      <c r="R99" s="1242"/>
      <c r="S99" s="1243"/>
      <c r="T99" s="560"/>
    </row>
    <row r="100" spans="2:20" ht="17.25" customHeight="1">
      <c r="B100" s="558"/>
      <c r="C100" s="581" t="s">
        <v>1516</v>
      </c>
      <c r="D100" s="581" t="s">
        <v>1517</v>
      </c>
      <c r="E100" s="1237" t="str">
        <f>VLOOKUP(D100,'Equip Mínimo'!A:H,2,0)</f>
        <v xml:space="preserve">Grupo gerador - 3,2 kva  </v>
      </c>
      <c r="F100" s="1238"/>
      <c r="G100" s="1238"/>
      <c r="H100" s="1239"/>
      <c r="I100" s="582" t="s">
        <v>1491</v>
      </c>
      <c r="J100" s="584">
        <f>VLOOKUP(D100,'Equip Mínimo'!A:H,8,0)</f>
        <v>1</v>
      </c>
      <c r="K100" s="583">
        <f t="shared" si="9"/>
        <v>158.22</v>
      </c>
      <c r="L100" s="583">
        <v>2</v>
      </c>
      <c r="M100" s="583">
        <v>52.5</v>
      </c>
      <c r="N100" s="582">
        <f t="shared" si="11"/>
        <v>5.2499999999999998E-2</v>
      </c>
      <c r="O100" s="583">
        <f t="shared" si="10"/>
        <v>5.2499999999999998E-2</v>
      </c>
      <c r="P100" s="1240" t="s">
        <v>1492</v>
      </c>
      <c r="Q100" s="1241"/>
      <c r="R100" s="1242"/>
      <c r="S100" s="1243"/>
      <c r="T100" s="560"/>
    </row>
    <row r="101" spans="2:20" ht="17.25" customHeight="1">
      <c r="B101" s="558"/>
      <c r="C101" s="581" t="s">
        <v>1518</v>
      </c>
      <c r="D101" s="581" t="s">
        <v>1519</v>
      </c>
      <c r="E101" s="1237" t="str">
        <f>VLOOKUP(D101,'Equip Mínimo'!A:H,2,0)</f>
        <v xml:space="preserve">Soprador de ar costal - 2,6 kw  </v>
      </c>
      <c r="F101" s="1238"/>
      <c r="G101" s="1238"/>
      <c r="H101" s="1239"/>
      <c r="I101" s="582" t="s">
        <v>1491</v>
      </c>
      <c r="J101" s="584">
        <f>VLOOKUP(D101,'Equip Mínimo'!A:H,8,0)</f>
        <v>1</v>
      </c>
      <c r="K101" s="583">
        <f t="shared" si="9"/>
        <v>158.22</v>
      </c>
      <c r="L101" s="583">
        <v>2</v>
      </c>
      <c r="M101" s="583">
        <v>9.1</v>
      </c>
      <c r="N101" s="582">
        <f t="shared" si="11"/>
        <v>9.1000000000000004E-3</v>
      </c>
      <c r="O101" s="583">
        <f t="shared" si="10"/>
        <v>9.1000000000000004E-3</v>
      </c>
      <c r="P101" s="1240" t="s">
        <v>1492</v>
      </c>
      <c r="Q101" s="1241"/>
      <c r="R101" s="1242"/>
      <c r="S101" s="1243"/>
      <c r="T101" s="560"/>
    </row>
    <row r="102" spans="2:20" ht="17.25" customHeight="1">
      <c r="B102" s="558"/>
      <c r="C102" s="581" t="s">
        <v>1520</v>
      </c>
      <c r="D102" s="581" t="s">
        <v>1521</v>
      </c>
      <c r="E102" s="1237" t="str">
        <f>VLOOKUP(D102,'Equip Mínimo'!A:H,2,0)</f>
        <v xml:space="preserve">Compactador manual de placa vibratória - 3,00 kw  </v>
      </c>
      <c r="F102" s="1238"/>
      <c r="G102" s="1238"/>
      <c r="H102" s="1239"/>
      <c r="I102" s="582" t="s">
        <v>1491</v>
      </c>
      <c r="J102" s="584">
        <f>VLOOKUP(D102,'Equip Mínimo'!A:H,8,0)</f>
        <v>1</v>
      </c>
      <c r="K102" s="583">
        <f t="shared" si="9"/>
        <v>158.22</v>
      </c>
      <c r="L102" s="583">
        <v>2</v>
      </c>
      <c r="M102" s="583">
        <v>82</v>
      </c>
      <c r="N102" s="582">
        <f t="shared" si="11"/>
        <v>8.2000000000000003E-2</v>
      </c>
      <c r="O102" s="583">
        <f t="shared" si="10"/>
        <v>8.2000000000000003E-2</v>
      </c>
      <c r="P102" s="1240" t="s">
        <v>1492</v>
      </c>
      <c r="Q102" s="1241"/>
      <c r="R102" s="1242"/>
      <c r="S102" s="1243"/>
      <c r="T102" s="560"/>
    </row>
    <row r="103" spans="2:20" ht="17.25" customHeight="1">
      <c r="B103" s="558"/>
      <c r="C103" s="581" t="s">
        <v>1522</v>
      </c>
      <c r="D103" s="581" t="s">
        <v>1523</v>
      </c>
      <c r="E103" s="1237" t="str">
        <f>VLOOKUP(D103,'Equip Mínimo'!A:H,2,0)</f>
        <v xml:space="preserve">Vibrador de imersão para concreto - 4,10 kw  </v>
      </c>
      <c r="F103" s="1238"/>
      <c r="G103" s="1238"/>
      <c r="H103" s="1239"/>
      <c r="I103" s="582" t="s">
        <v>1491</v>
      </c>
      <c r="J103" s="584">
        <f>VLOOKUP(D103,'Equip Mínimo'!A:H,8,0)</f>
        <v>1</v>
      </c>
      <c r="K103" s="583">
        <f t="shared" si="9"/>
        <v>158.22</v>
      </c>
      <c r="L103" s="583">
        <v>2</v>
      </c>
      <c r="M103" s="583">
        <v>13</v>
      </c>
      <c r="N103" s="582">
        <f t="shared" si="11"/>
        <v>1.2999999999999999E-2</v>
      </c>
      <c r="O103" s="583">
        <f t="shared" si="10"/>
        <v>1.2999999999999999E-2</v>
      </c>
      <c r="P103" s="1240" t="s">
        <v>1492</v>
      </c>
      <c r="Q103" s="1241"/>
      <c r="R103" s="1242"/>
      <c r="S103" s="1243"/>
      <c r="T103" s="560"/>
    </row>
    <row r="104" spans="2:20">
      <c r="B104" s="558"/>
      <c r="C104" s="581" t="s">
        <v>1524</v>
      </c>
      <c r="D104" s="581" t="s">
        <v>1525</v>
      </c>
      <c r="E104" s="1237" t="str">
        <f>VLOOKUP(D104,'Equip Mínimo'!A:H,2,0)</f>
        <v xml:space="preserve">Equipamento para pintura a ar comprimido de pistola com caneca com capacidade de 1.000 ml e compressor de 1,50 kw  </v>
      </c>
      <c r="F104" s="1238"/>
      <c r="G104" s="1238"/>
      <c r="H104" s="1239"/>
      <c r="I104" s="582" t="s">
        <v>1491</v>
      </c>
      <c r="J104" s="584">
        <f>VLOOKUP(D104,'Equip Mínimo'!A:H,8,0)</f>
        <v>1</v>
      </c>
      <c r="K104" s="583">
        <f t="shared" si="9"/>
        <v>158.22</v>
      </c>
      <c r="L104" s="583">
        <v>2</v>
      </c>
      <c r="M104" s="583">
        <v>76</v>
      </c>
      <c r="N104" s="582">
        <f t="shared" si="11"/>
        <v>7.5999999999999998E-2</v>
      </c>
      <c r="O104" s="583">
        <f t="shared" si="10"/>
        <v>7.5999999999999998E-2</v>
      </c>
      <c r="P104" s="1240" t="s">
        <v>1492</v>
      </c>
      <c r="Q104" s="1241"/>
      <c r="R104" s="1242"/>
      <c r="S104" s="1243"/>
      <c r="T104" s="560"/>
    </row>
    <row r="105" spans="2:20" ht="17.25" customHeight="1">
      <c r="B105" s="558"/>
      <c r="C105" s="581" t="s">
        <v>1526</v>
      </c>
      <c r="D105" s="581" t="s">
        <v>1527</v>
      </c>
      <c r="E105" s="1237" t="str">
        <f>VLOOKUP(D105,'[46]EQUIPAMENTOS SICRO'!D:G,2,0)</f>
        <v>Talha manual com capacidade de 3 t</v>
      </c>
      <c r="F105" s="1238"/>
      <c r="G105" s="1238"/>
      <c r="H105" s="1239"/>
      <c r="I105" s="582" t="s">
        <v>1491</v>
      </c>
      <c r="J105" s="584">
        <f>VLOOKUP(D105,'Equip Mínimo'!A:H,8,0)</f>
        <v>1</v>
      </c>
      <c r="K105" s="583">
        <f t="shared" si="9"/>
        <v>158.22</v>
      </c>
      <c r="L105" s="583">
        <v>2</v>
      </c>
      <c r="M105" s="583">
        <v>21.4</v>
      </c>
      <c r="N105" s="582">
        <f t="shared" si="11"/>
        <v>2.1399999999999999E-2</v>
      </c>
      <c r="O105" s="583">
        <f t="shared" si="10"/>
        <v>2.1399999999999999E-2</v>
      </c>
      <c r="P105" s="1240" t="s">
        <v>1492</v>
      </c>
      <c r="Q105" s="1241"/>
      <c r="R105" s="1242"/>
      <c r="S105" s="1243"/>
      <c r="T105" s="560"/>
    </row>
    <row r="106" spans="2:20" ht="17.25" customHeight="1">
      <c r="B106" s="558"/>
      <c r="C106" s="581" t="s">
        <v>1528</v>
      </c>
      <c r="D106" s="581" t="s">
        <v>1529</v>
      </c>
      <c r="E106" s="1237" t="str">
        <f>VLOOKUP(D106,'[46]EQUIPAMENTOS SICRO'!D:G,2,0)</f>
        <v>Misturador de argamassa com capacidade de 0,250 m³ - 3,70 kW</v>
      </c>
      <c r="F106" s="1238"/>
      <c r="G106" s="1238"/>
      <c r="H106" s="1239"/>
      <c r="I106" s="582" t="s">
        <v>1491</v>
      </c>
      <c r="J106" s="584">
        <f>VLOOKUP(D106,'Equip Mínimo'!A:H,8,0)</f>
        <v>1</v>
      </c>
      <c r="K106" s="583">
        <f t="shared" si="9"/>
        <v>158.22</v>
      </c>
      <c r="L106" s="583">
        <v>2</v>
      </c>
      <c r="M106" s="583">
        <v>359</v>
      </c>
      <c r="N106" s="582">
        <f t="shared" si="11"/>
        <v>0.35899999999999999</v>
      </c>
      <c r="O106" s="583">
        <f t="shared" si="10"/>
        <v>0.35899999999999999</v>
      </c>
      <c r="P106" s="1240" t="s">
        <v>1492</v>
      </c>
      <c r="Q106" s="1241"/>
      <c r="R106" s="1242"/>
      <c r="S106" s="1243"/>
      <c r="T106" s="560"/>
    </row>
    <row r="107" spans="2:20" ht="17.25" customHeight="1">
      <c r="B107" s="558"/>
      <c r="C107" s="581" t="s">
        <v>1530</v>
      </c>
      <c r="D107" s="581" t="s">
        <v>1531</v>
      </c>
      <c r="E107" s="1237" t="str">
        <f>VLOOKUP(D107,'[46]EQUIPAMENTOS SICRO'!D:G,2,0)</f>
        <v>Equipamento para solda e corte com oxiacetileno</v>
      </c>
      <c r="F107" s="1238"/>
      <c r="G107" s="1238"/>
      <c r="H107" s="1239"/>
      <c r="I107" s="582" t="s">
        <v>1491</v>
      </c>
      <c r="J107" s="584">
        <f>VLOOKUP(D107,'Equip Mínimo'!A:H,8,0)</f>
        <v>1</v>
      </c>
      <c r="K107" s="583">
        <f t="shared" si="9"/>
        <v>158.22</v>
      </c>
      <c r="L107" s="583">
        <v>2</v>
      </c>
      <c r="M107" s="583">
        <v>1.2</v>
      </c>
      <c r="N107" s="582">
        <f t="shared" si="11"/>
        <v>1.1999999999999999E-3</v>
      </c>
      <c r="O107" s="583">
        <f t="shared" si="10"/>
        <v>1.1999999999999999E-3</v>
      </c>
      <c r="P107" s="1240" t="s">
        <v>1492</v>
      </c>
      <c r="Q107" s="1241"/>
      <c r="R107" s="1242"/>
      <c r="S107" s="1243"/>
      <c r="T107" s="560"/>
    </row>
    <row r="108" spans="2:20" ht="17.25" customHeight="1">
      <c r="B108" s="558"/>
      <c r="C108" s="581" t="s">
        <v>1532</v>
      </c>
      <c r="D108" s="581" t="s">
        <v>1533</v>
      </c>
      <c r="E108" s="1237" t="str">
        <f>VLOOKUP(D108,'[46]EQUIPAMENTOS SICRO'!D:G,2,0)</f>
        <v>Aquecedor de fluido térmico - 12 kW</v>
      </c>
      <c r="F108" s="1238"/>
      <c r="G108" s="1238"/>
      <c r="H108" s="1239"/>
      <c r="I108" s="582" t="s">
        <v>1491</v>
      </c>
      <c r="J108" s="584">
        <f>VLOOKUP(D108,'Equip Mínimo'!A:H,8,0)</f>
        <v>1</v>
      </c>
      <c r="K108" s="583">
        <f t="shared" si="9"/>
        <v>158.22</v>
      </c>
      <c r="L108" s="583">
        <v>2</v>
      </c>
      <c r="M108" s="583">
        <v>1000</v>
      </c>
      <c r="N108" s="582">
        <f t="shared" si="11"/>
        <v>1</v>
      </c>
      <c r="O108" s="583">
        <f t="shared" si="10"/>
        <v>1</v>
      </c>
      <c r="P108" s="1240" t="s">
        <v>1492</v>
      </c>
      <c r="Q108" s="1241"/>
      <c r="R108" s="1242"/>
      <c r="S108" s="1243"/>
      <c r="T108" s="560"/>
    </row>
    <row r="109" spans="2:20" ht="17.25" customHeight="1">
      <c r="B109" s="558"/>
      <c r="C109" s="581" t="s">
        <v>1534</v>
      </c>
      <c r="D109" s="581" t="s">
        <v>1535</v>
      </c>
      <c r="E109" s="1237" t="str">
        <f>VLOOKUP(D109,'Equip Mínimo'!A:H,2,0)</f>
        <v xml:space="preserve">Máquina policorte - 2,20 kw  </v>
      </c>
      <c r="F109" s="1238"/>
      <c r="G109" s="1238"/>
      <c r="H109" s="1239"/>
      <c r="I109" s="582" t="s">
        <v>1491</v>
      </c>
      <c r="J109" s="584">
        <f>VLOOKUP(D109,'Equip Mínimo'!A:H,8,0)</f>
        <v>1</v>
      </c>
      <c r="K109" s="583">
        <f t="shared" si="9"/>
        <v>158.22</v>
      </c>
      <c r="L109" s="583">
        <v>2</v>
      </c>
      <c r="M109" s="583">
        <v>17</v>
      </c>
      <c r="N109" s="582">
        <f t="shared" si="11"/>
        <v>1.7000000000000001E-2</v>
      </c>
      <c r="O109" s="583">
        <f t="shared" si="10"/>
        <v>1.7000000000000001E-2</v>
      </c>
      <c r="P109" s="1240" t="s">
        <v>1492</v>
      </c>
      <c r="Q109" s="1241"/>
      <c r="R109" s="1242"/>
      <c r="S109" s="1243"/>
      <c r="T109" s="560"/>
    </row>
    <row r="110" spans="2:20" ht="17.25" customHeight="1">
      <c r="B110" s="558"/>
      <c r="C110" s="581" t="s">
        <v>1536</v>
      </c>
      <c r="D110" s="581" t="s">
        <v>1537</v>
      </c>
      <c r="E110" s="1237" t="str">
        <f>VLOOKUP(D110,'Equip Mínimo'!A:H,2,0)</f>
        <v xml:space="preserve">Compressor de ar portátil de 58,52 l/s (124 pcm) - 27 kw  </v>
      </c>
      <c r="F110" s="1238"/>
      <c r="G110" s="1238"/>
      <c r="H110" s="1239"/>
      <c r="I110" s="582" t="s">
        <v>1491</v>
      </c>
      <c r="J110" s="584">
        <f>VLOOKUP(D110,'Equip Mínimo'!A:H,8,0)</f>
        <v>2</v>
      </c>
      <c r="K110" s="583">
        <f t="shared" si="9"/>
        <v>158.22</v>
      </c>
      <c r="L110" s="583">
        <v>2</v>
      </c>
      <c r="M110" s="583">
        <v>750</v>
      </c>
      <c r="N110" s="582">
        <f t="shared" si="11"/>
        <v>0.75</v>
      </c>
      <c r="O110" s="583">
        <f t="shared" si="10"/>
        <v>1.5</v>
      </c>
      <c r="P110" s="1240" t="s">
        <v>1492</v>
      </c>
      <c r="Q110" s="1241"/>
      <c r="R110" s="1242"/>
      <c r="S110" s="1243"/>
      <c r="T110" s="560"/>
    </row>
    <row r="111" spans="2:20" ht="17.25" customHeight="1">
      <c r="B111" s="558"/>
      <c r="C111" s="581" t="s">
        <v>1538</v>
      </c>
      <c r="D111" s="581" t="s">
        <v>1539</v>
      </c>
      <c r="E111" s="1237" t="str">
        <f>VLOOKUP(D111,'Equip Mínimo'!A:H,2,0)</f>
        <v xml:space="preserve">Martelete perfurador/rompedor a ar comprimido de 25 kg para rocha com capacidade de 2.040 gpm  </v>
      </c>
      <c r="F111" s="1238"/>
      <c r="G111" s="1238"/>
      <c r="H111" s="1239"/>
      <c r="I111" s="582" t="s">
        <v>1491</v>
      </c>
      <c r="J111" s="584">
        <f>VLOOKUP(D111,'Equip Mínimo'!A:H,8,0)</f>
        <v>2</v>
      </c>
      <c r="K111" s="583">
        <f t="shared" si="9"/>
        <v>158.22</v>
      </c>
      <c r="L111" s="583">
        <v>2</v>
      </c>
      <c r="M111" s="583">
        <v>25</v>
      </c>
      <c r="N111" s="582">
        <f t="shared" si="11"/>
        <v>2.5000000000000001E-2</v>
      </c>
      <c r="O111" s="583">
        <f t="shared" si="10"/>
        <v>0.05</v>
      </c>
      <c r="P111" s="1240" t="s">
        <v>1492</v>
      </c>
      <c r="Q111" s="1241"/>
      <c r="R111" s="1242"/>
      <c r="S111" s="1243"/>
      <c r="T111" s="560"/>
    </row>
    <row r="112" spans="2:20" ht="17.25" customHeight="1">
      <c r="B112" s="558"/>
      <c r="C112" s="581" t="s">
        <v>1540</v>
      </c>
      <c r="D112" s="581" t="s">
        <v>1541</v>
      </c>
      <c r="E112" s="1237" t="str">
        <f>VLOOKUP(D112,'Equip Mínimo'!A:H,2,0)</f>
        <v xml:space="preserve">Grade de 24 discos rebocável de d = 60 cm (24")  </v>
      </c>
      <c r="F112" s="1238"/>
      <c r="G112" s="1238"/>
      <c r="H112" s="1239"/>
      <c r="I112" s="582" t="s">
        <v>1491</v>
      </c>
      <c r="J112" s="584">
        <f>VLOOKUP(D112,'Equip Mínimo'!A:H,8,0)</f>
        <v>1</v>
      </c>
      <c r="K112" s="583">
        <f t="shared" si="9"/>
        <v>158.22</v>
      </c>
      <c r="L112" s="583">
        <v>2</v>
      </c>
      <c r="M112" s="583">
        <v>1860</v>
      </c>
      <c r="N112" s="582">
        <f t="shared" si="11"/>
        <v>1.86</v>
      </c>
      <c r="O112" s="583">
        <f t="shared" si="10"/>
        <v>1.86</v>
      </c>
      <c r="P112" s="1240" t="s">
        <v>1492</v>
      </c>
      <c r="Q112" s="1241"/>
      <c r="R112" s="1242"/>
      <c r="S112" s="1243"/>
      <c r="T112" s="560"/>
    </row>
    <row r="113" spans="2:20" ht="17.25" customHeight="1">
      <c r="B113" s="558"/>
      <c r="C113" s="581" t="s">
        <v>1542</v>
      </c>
      <c r="D113" s="581" t="s">
        <v>1543</v>
      </c>
      <c r="E113" s="1237" t="str">
        <f>VLOOKUP(D113,'Equip Mínimo'!A:H,2,0)</f>
        <v xml:space="preserve">Compressor de ar portátil de 160,46 l/s (340 pcm) - 81 kw  </v>
      </c>
      <c r="F113" s="1238"/>
      <c r="G113" s="1238"/>
      <c r="H113" s="1239"/>
      <c r="I113" s="582" t="s">
        <v>1491</v>
      </c>
      <c r="J113" s="584">
        <f>VLOOKUP(D113,'Equip Mínimo'!A:H,8,0)</f>
        <v>1</v>
      </c>
      <c r="K113" s="583">
        <f t="shared" si="9"/>
        <v>158.22</v>
      </c>
      <c r="L113" s="583">
        <v>2</v>
      </c>
      <c r="M113" s="583">
        <v>1523</v>
      </c>
      <c r="N113" s="582">
        <f t="shared" si="11"/>
        <v>1.5229999999999999</v>
      </c>
      <c r="O113" s="583">
        <f t="shared" si="10"/>
        <v>1.5229999999999999</v>
      </c>
      <c r="P113" s="1240" t="s">
        <v>1492</v>
      </c>
      <c r="Q113" s="1241"/>
      <c r="R113" s="1242"/>
      <c r="S113" s="1243"/>
      <c r="T113" s="560"/>
    </row>
    <row r="114" spans="2:20" ht="17.25" customHeight="1">
      <c r="B114" s="558"/>
      <c r="C114" s="581" t="s">
        <v>1544</v>
      </c>
      <c r="D114" s="581" t="s">
        <v>1545</v>
      </c>
      <c r="E114" s="1237" t="str">
        <f>VLOOKUP(D114,'Equip Mínimo'!A:H,2,0)</f>
        <v xml:space="preserve">Compressor de ar portátil de 363,87 l/s (771 pcm) - 158,13 kw  </v>
      </c>
      <c r="F114" s="1238"/>
      <c r="G114" s="1238"/>
      <c r="H114" s="1239"/>
      <c r="I114" s="582" t="s">
        <v>1491</v>
      </c>
      <c r="J114" s="584">
        <f>VLOOKUP(D114,'Equip Mínimo'!A:H,8,0)</f>
        <v>1</v>
      </c>
      <c r="K114" s="583">
        <f t="shared" si="9"/>
        <v>158.22</v>
      </c>
      <c r="L114" s="583">
        <v>2</v>
      </c>
      <c r="M114" s="583">
        <v>3180</v>
      </c>
      <c r="N114" s="582">
        <f t="shared" si="11"/>
        <v>3.18</v>
      </c>
      <c r="O114" s="583">
        <f t="shared" si="10"/>
        <v>3.18</v>
      </c>
      <c r="P114" s="1240" t="s">
        <v>1492</v>
      </c>
      <c r="Q114" s="1241"/>
      <c r="R114" s="1242"/>
      <c r="S114" s="1243"/>
      <c r="T114" s="560"/>
    </row>
    <row r="115" spans="2:20" ht="17.25" customHeight="1">
      <c r="B115" s="558"/>
      <c r="C115" s="581" t="s">
        <v>1546</v>
      </c>
      <c r="D115" s="581" t="s">
        <v>1547</v>
      </c>
      <c r="E115" s="1237" t="str">
        <f>VLOOKUP(D115,'Equip Mínimo'!A:H,2,0)</f>
        <v xml:space="preserve">Bomba para concreto projetado via seca com capacidade de 6 m³/h - 7,5 kw  </v>
      </c>
      <c r="F115" s="1238"/>
      <c r="G115" s="1238"/>
      <c r="H115" s="1239"/>
      <c r="I115" s="582" t="s">
        <v>1491</v>
      </c>
      <c r="J115" s="584">
        <f>VLOOKUP(D115,'Equip Mínimo'!A:H,8,0)</f>
        <v>1</v>
      </c>
      <c r="K115" s="583">
        <f t="shared" si="9"/>
        <v>158.22</v>
      </c>
      <c r="L115" s="583">
        <v>2</v>
      </c>
      <c r="M115" s="583">
        <v>670</v>
      </c>
      <c r="N115" s="582">
        <f t="shared" si="11"/>
        <v>0.67</v>
      </c>
      <c r="O115" s="583">
        <f t="shared" si="10"/>
        <v>0.67</v>
      </c>
      <c r="P115" s="1240" t="s">
        <v>1492</v>
      </c>
      <c r="Q115" s="1241"/>
      <c r="R115" s="1242"/>
      <c r="S115" s="1243"/>
      <c r="T115" s="560"/>
    </row>
    <row r="116" spans="2:20" ht="17.25" customHeight="1">
      <c r="B116" s="558"/>
      <c r="C116" s="581" t="s">
        <v>1548</v>
      </c>
      <c r="D116" s="581" t="s">
        <v>1549</v>
      </c>
      <c r="E116" s="1237" t="str">
        <f>VLOOKUP(D116,'Equip Mínimo'!A:H,2,0)</f>
        <v xml:space="preserve">Perfuratriz manual para coroa diamantada - 1,60 kw  </v>
      </c>
      <c r="F116" s="1238"/>
      <c r="G116" s="1238"/>
      <c r="H116" s="1239"/>
      <c r="I116" s="582" t="s">
        <v>1491</v>
      </c>
      <c r="J116" s="584">
        <f>VLOOKUP(D116,'Equip Mínimo'!A:H,8,0)</f>
        <v>1</v>
      </c>
      <c r="K116" s="583">
        <f t="shared" si="9"/>
        <v>158.22</v>
      </c>
      <c r="L116" s="583">
        <v>2</v>
      </c>
      <c r="M116" s="583">
        <v>11</v>
      </c>
      <c r="N116" s="582">
        <f t="shared" si="11"/>
        <v>1.0999999999999999E-2</v>
      </c>
      <c r="O116" s="583">
        <f t="shared" si="10"/>
        <v>1.0999999999999999E-2</v>
      </c>
      <c r="P116" s="1240" t="s">
        <v>1492</v>
      </c>
      <c r="Q116" s="1241"/>
      <c r="R116" s="1242"/>
      <c r="S116" s="1243"/>
      <c r="T116" s="560"/>
    </row>
    <row r="117" spans="2:20" ht="17.25" customHeight="1">
      <c r="B117" s="558"/>
      <c r="C117" s="581" t="s">
        <v>1550</v>
      </c>
      <c r="D117" s="581" t="s">
        <v>1551</v>
      </c>
      <c r="E117" s="1237" t="str">
        <f>VLOOKUP(D117,'Equip Mínimo'!A:H,2,0)</f>
        <v xml:space="preserve">Bomba de alta pressão para hidrojateamento com capacidade de 18 mpa - 5,20 kw  </v>
      </c>
      <c r="F117" s="1238"/>
      <c r="G117" s="1238"/>
      <c r="H117" s="1239"/>
      <c r="I117" s="582" t="s">
        <v>1491</v>
      </c>
      <c r="J117" s="584">
        <f>VLOOKUP(D117,'Equip Mínimo'!A:H,8,0)</f>
        <v>1</v>
      </c>
      <c r="K117" s="583">
        <f t="shared" si="9"/>
        <v>158.22</v>
      </c>
      <c r="L117" s="583">
        <v>2</v>
      </c>
      <c r="M117" s="583">
        <v>36</v>
      </c>
      <c r="N117" s="582">
        <f t="shared" si="11"/>
        <v>3.5999999999999997E-2</v>
      </c>
      <c r="O117" s="583">
        <f t="shared" si="10"/>
        <v>3.5999999999999997E-2</v>
      </c>
      <c r="P117" s="1240" t="s">
        <v>1492</v>
      </c>
      <c r="Q117" s="1241"/>
      <c r="R117" s="1242"/>
      <c r="S117" s="1243"/>
      <c r="T117" s="560"/>
    </row>
    <row r="118" spans="2:20" ht="17.25" customHeight="1">
      <c r="B118" s="558"/>
      <c r="C118" s="581" t="s">
        <v>1552</v>
      </c>
      <c r="D118" s="581" t="s">
        <v>1553</v>
      </c>
      <c r="E118" s="1237" t="str">
        <f>VLOOKUP(D118,'Equip Mínimo'!A:H,2,0)</f>
        <v xml:space="preserve">Grupo gerador - 113 kVA  </v>
      </c>
      <c r="F118" s="1238"/>
      <c r="G118" s="1238"/>
      <c r="H118" s="1239"/>
      <c r="I118" s="582" t="s">
        <v>1491</v>
      </c>
      <c r="J118" s="584">
        <f>VLOOKUP(D118,'Equip Mínimo'!A:H,8,0)</f>
        <v>1</v>
      </c>
      <c r="K118" s="583">
        <f t="shared" si="9"/>
        <v>158.22</v>
      </c>
      <c r="L118" s="583">
        <v>2</v>
      </c>
      <c r="M118" s="583">
        <v>212</v>
      </c>
      <c r="N118" s="582">
        <f t="shared" si="11"/>
        <v>0.21199999999999999</v>
      </c>
      <c r="O118" s="583">
        <f t="shared" si="10"/>
        <v>0.21199999999999999</v>
      </c>
      <c r="P118" s="1240" t="s">
        <v>1492</v>
      </c>
      <c r="Q118" s="1241"/>
      <c r="R118" s="1242"/>
      <c r="S118" s="1243"/>
      <c r="T118" s="560"/>
    </row>
    <row r="119" spans="2:20" ht="17.25" customHeight="1">
      <c r="B119" s="558"/>
      <c r="C119" s="581" t="s">
        <v>1554</v>
      </c>
      <c r="D119" s="581" t="s">
        <v>1555</v>
      </c>
      <c r="E119" s="1237" t="str">
        <f>VLOOKUP(D119,'Equip Mínimo'!A:H,2,0)</f>
        <v xml:space="preserve">Equipamento para selagem com material asfáltico rebocável com capacidade de 370 l - 35 kW  </v>
      </c>
      <c r="F119" s="1238"/>
      <c r="G119" s="1238"/>
      <c r="H119" s="1239"/>
      <c r="I119" s="582" t="s">
        <v>1491</v>
      </c>
      <c r="J119" s="584">
        <f>VLOOKUP(D119,'Equip Mínimo'!A:H,8,0)</f>
        <v>1</v>
      </c>
      <c r="K119" s="583">
        <f t="shared" si="9"/>
        <v>158.22</v>
      </c>
      <c r="L119" s="583">
        <v>2</v>
      </c>
      <c r="M119" s="583">
        <v>520</v>
      </c>
      <c r="N119" s="582">
        <f t="shared" si="11"/>
        <v>0.52</v>
      </c>
      <c r="O119" s="583">
        <f t="shared" si="10"/>
        <v>0.52</v>
      </c>
      <c r="P119" s="1240" t="s">
        <v>1492</v>
      </c>
      <c r="Q119" s="1241"/>
      <c r="R119" s="1242"/>
      <c r="S119" s="1243"/>
      <c r="T119" s="560"/>
    </row>
    <row r="120" spans="2:20" ht="17.25" customHeight="1">
      <c r="B120" s="558"/>
      <c r="C120" s="581" t="s">
        <v>1556</v>
      </c>
      <c r="D120" s="581" t="s">
        <v>1557</v>
      </c>
      <c r="E120" s="1237" t="str">
        <f>VLOOKUP(D120,'Equip Mínimo'!A:H,2,0)</f>
        <v xml:space="preserve">Régua vibratória dupla com 4 m - 4,10 kW  </v>
      </c>
      <c r="F120" s="1238"/>
      <c r="G120" s="1238"/>
      <c r="H120" s="1239"/>
      <c r="I120" s="582" t="s">
        <v>1491</v>
      </c>
      <c r="J120" s="584">
        <f>VLOOKUP(D120,'Equip Mínimo'!A:H,8,0)</f>
        <v>1</v>
      </c>
      <c r="K120" s="583">
        <f t="shared" si="9"/>
        <v>158.22</v>
      </c>
      <c r="L120" s="583">
        <v>2</v>
      </c>
      <c r="M120" s="583">
        <v>60</v>
      </c>
      <c r="N120" s="582">
        <f t="shared" si="11"/>
        <v>0.06</v>
      </c>
      <c r="O120" s="583">
        <f t="shared" si="10"/>
        <v>0.06</v>
      </c>
      <c r="P120" s="1240" t="s">
        <v>1492</v>
      </c>
      <c r="Q120" s="1241"/>
      <c r="R120" s="1242"/>
      <c r="S120" s="1243"/>
      <c r="T120" s="560"/>
    </row>
    <row r="121" spans="2:20" ht="17.25" customHeight="1">
      <c r="B121" s="558"/>
      <c r="C121" s="581" t="s">
        <v>1558</v>
      </c>
      <c r="D121" s="581" t="s">
        <v>1559</v>
      </c>
      <c r="E121" s="1237" t="str">
        <f>VLOOKUP(D121,'Equip Mínimo'!A:H,2,0)</f>
        <v xml:space="preserve">Serra para corte de concreto e asfalto - 10 kW  </v>
      </c>
      <c r="F121" s="1238"/>
      <c r="G121" s="1238"/>
      <c r="H121" s="1239"/>
      <c r="I121" s="582" t="s">
        <v>1491</v>
      </c>
      <c r="J121" s="584">
        <f>VLOOKUP(D121,'Equip Mínimo'!A:H,8,0)</f>
        <v>1</v>
      </c>
      <c r="K121" s="583">
        <f t="shared" si="9"/>
        <v>158.22</v>
      </c>
      <c r="L121" s="583">
        <v>2</v>
      </c>
      <c r="M121" s="583">
        <v>100</v>
      </c>
      <c r="N121" s="582">
        <f t="shared" si="11"/>
        <v>0.1</v>
      </c>
      <c r="O121" s="583">
        <f t="shared" si="10"/>
        <v>0.1</v>
      </c>
      <c r="P121" s="1240" t="s">
        <v>1492</v>
      </c>
      <c r="Q121" s="1241"/>
      <c r="R121" s="1242"/>
      <c r="S121" s="1243"/>
      <c r="T121" s="560"/>
    </row>
    <row r="122" spans="2:20" ht="17.25" customHeight="1">
      <c r="B122" s="558"/>
      <c r="C122" s="581" t="s">
        <v>1560</v>
      </c>
      <c r="D122" s="581" t="s">
        <v>1561</v>
      </c>
      <c r="E122" s="1237" t="str">
        <f>VLOOKUP(D122,'Equip Mínimo'!A:H,2,0)</f>
        <v xml:space="preserve">Compressor de ar portátil de 9,44 l/s (20 PCM) a gasolina - 5,22 kW  </v>
      </c>
      <c r="F122" s="1238"/>
      <c r="G122" s="1238"/>
      <c r="H122" s="1239"/>
      <c r="I122" s="582" t="s">
        <v>1491</v>
      </c>
      <c r="J122" s="584">
        <f>VLOOKUP(D122,'Equip Mínimo'!A:H,8,0)</f>
        <v>1</v>
      </c>
      <c r="K122" s="583">
        <f t="shared" si="9"/>
        <v>158.22</v>
      </c>
      <c r="L122" s="583">
        <v>2</v>
      </c>
      <c r="M122" s="583">
        <v>260</v>
      </c>
      <c r="N122" s="582">
        <f t="shared" si="11"/>
        <v>0.26</v>
      </c>
      <c r="O122" s="583">
        <f t="shared" si="10"/>
        <v>0.26</v>
      </c>
      <c r="P122" s="1240" t="s">
        <v>1492</v>
      </c>
      <c r="Q122" s="1241"/>
      <c r="R122" s="1242"/>
      <c r="S122" s="1243"/>
      <c r="T122" s="560"/>
    </row>
    <row r="123" spans="2:20" ht="17.25" customHeight="1">
      <c r="B123" s="558"/>
      <c r="C123" s="581" t="s">
        <v>1562</v>
      </c>
      <c r="D123" s="581" t="s">
        <v>1563</v>
      </c>
      <c r="E123" s="1237" t="str">
        <f>VLOOKUP(D123,'Equip Mínimo'!A:H,2,0)</f>
        <v xml:space="preserve">Plotadora de recorte com computador e programa computacional  </v>
      </c>
      <c r="F123" s="1238"/>
      <c r="G123" s="1238"/>
      <c r="H123" s="1239"/>
      <c r="I123" s="582" t="s">
        <v>1491</v>
      </c>
      <c r="J123" s="584">
        <f>VLOOKUP(D123,'Equip Mínimo'!A:H,8,0)</f>
        <v>1</v>
      </c>
      <c r="K123" s="583">
        <f t="shared" si="9"/>
        <v>158.22</v>
      </c>
      <c r="L123" s="583">
        <v>2</v>
      </c>
      <c r="M123" s="583"/>
      <c r="N123" s="582">
        <f t="shared" si="11"/>
        <v>0</v>
      </c>
      <c r="O123" s="583">
        <f t="shared" si="10"/>
        <v>0</v>
      </c>
      <c r="P123" s="1240" t="s">
        <v>1492</v>
      </c>
      <c r="Q123" s="1241"/>
      <c r="R123" s="1242"/>
      <c r="S123" s="1243"/>
      <c r="T123" s="560"/>
    </row>
    <row r="124" spans="2:20" ht="17.25" customHeight="1">
      <c r="B124" s="558"/>
      <c r="C124" s="581" t="s">
        <v>1564</v>
      </c>
      <c r="D124" s="581" t="s">
        <v>1565</v>
      </c>
      <c r="E124" s="1237" t="str">
        <f>VLOOKUP(D124,'Equip Mínimo'!A:H,2,0)</f>
        <v xml:space="preserve">Prensa dobradeira capacidade 320 t - comprimento até 3.100 mm - 30 kW  </v>
      </c>
      <c r="F124" s="1238"/>
      <c r="G124" s="1238"/>
      <c r="H124" s="1239"/>
      <c r="I124" s="582" t="s">
        <v>1491</v>
      </c>
      <c r="J124" s="584">
        <f>VLOOKUP(D124,'Equip Mínimo'!A:H,8,0)</f>
        <v>1</v>
      </c>
      <c r="K124" s="583">
        <f t="shared" si="9"/>
        <v>158.22</v>
      </c>
      <c r="L124" s="583">
        <v>2</v>
      </c>
      <c r="M124" s="583">
        <v>17300</v>
      </c>
      <c r="N124" s="582">
        <f t="shared" si="11"/>
        <v>17.3</v>
      </c>
      <c r="O124" s="583">
        <f t="shared" si="10"/>
        <v>17.3</v>
      </c>
      <c r="P124" s="1240" t="s">
        <v>1492</v>
      </c>
      <c r="Q124" s="1241"/>
      <c r="R124" s="1242"/>
      <c r="S124" s="1243"/>
      <c r="T124" s="560"/>
    </row>
    <row r="125" spans="2:20" ht="17.25" customHeight="1">
      <c r="B125" s="558"/>
      <c r="C125" s="581" t="s">
        <v>1566</v>
      </c>
      <c r="D125" s="581" t="s">
        <v>1567</v>
      </c>
      <c r="E125" s="1237" t="str">
        <f>VLOOKUP(D125,'Equip Mínimo'!A:H,2,0)</f>
        <v xml:space="preserve">Martelete perfurador/rompedor elétrico - 0,90 kW  </v>
      </c>
      <c r="F125" s="1238"/>
      <c r="G125" s="1238"/>
      <c r="H125" s="1239"/>
      <c r="I125" s="582" t="s">
        <v>1491</v>
      </c>
      <c r="J125" s="584">
        <f>VLOOKUP(D125,'Equip Mínimo'!A:H,8,0)</f>
        <v>1</v>
      </c>
      <c r="K125" s="583">
        <f t="shared" si="9"/>
        <v>158.22</v>
      </c>
      <c r="L125" s="583">
        <v>2</v>
      </c>
      <c r="M125" s="583">
        <v>4.7</v>
      </c>
      <c r="N125" s="582">
        <f t="shared" si="11"/>
        <v>4.7000000000000002E-3</v>
      </c>
      <c r="O125" s="583">
        <f t="shared" si="10"/>
        <v>4.7000000000000002E-3</v>
      </c>
      <c r="P125" s="1240" t="s">
        <v>1492</v>
      </c>
      <c r="Q125" s="1241"/>
      <c r="R125" s="1242"/>
      <c r="S125" s="1243"/>
      <c r="T125" s="560"/>
    </row>
    <row r="126" spans="2:20" ht="17.25" customHeight="1">
      <c r="B126" s="558"/>
      <c r="C126" s="581" t="s">
        <v>1568</v>
      </c>
      <c r="D126" s="581" t="s">
        <v>1569</v>
      </c>
      <c r="E126" s="1237" t="str">
        <f>VLOOKUP(D126,'Equip Mínimo'!A:H,2,0)</f>
        <v xml:space="preserve">Compressor de ar portátil de 185,95 l/s (394 PCM) - 81,50 kW  </v>
      </c>
      <c r="F126" s="1238"/>
      <c r="G126" s="1238"/>
      <c r="H126" s="1239"/>
      <c r="I126" s="582" t="s">
        <v>1491</v>
      </c>
      <c r="J126" s="584">
        <f>VLOOKUP(D126,'Equip Mínimo'!A:H,8,0)</f>
        <v>1</v>
      </c>
      <c r="K126" s="583">
        <f t="shared" si="9"/>
        <v>158.22</v>
      </c>
      <c r="L126" s="583">
        <v>2</v>
      </c>
      <c r="M126" s="583">
        <v>1730</v>
      </c>
      <c r="N126" s="582">
        <f t="shared" si="11"/>
        <v>1.73</v>
      </c>
      <c r="O126" s="583">
        <f t="shared" si="10"/>
        <v>1.73</v>
      </c>
      <c r="P126" s="1240" t="s">
        <v>1492</v>
      </c>
      <c r="Q126" s="1241"/>
      <c r="R126" s="1242"/>
      <c r="S126" s="1243"/>
      <c r="T126" s="560"/>
    </row>
    <row r="127" spans="2:20" ht="17.25" customHeight="1">
      <c r="B127" s="558"/>
      <c r="C127" s="581" t="s">
        <v>1570</v>
      </c>
      <c r="D127" s="581" t="s">
        <v>1571</v>
      </c>
      <c r="E127" s="1237" t="str">
        <f>VLOOKUP(D127,'Equip Mínimo'!A:H,2,0)</f>
        <v xml:space="preserve">Fábrica de pré-moldado de concreto para mourão - 2,20 kW  </v>
      </c>
      <c r="F127" s="1238"/>
      <c r="G127" s="1238"/>
      <c r="H127" s="1239"/>
      <c r="I127" s="582" t="s">
        <v>1491</v>
      </c>
      <c r="J127" s="584">
        <f>VLOOKUP(D127,'Equip Mínimo'!A:H,8,0)</f>
        <v>1</v>
      </c>
      <c r="K127" s="583">
        <f t="shared" si="9"/>
        <v>158.22</v>
      </c>
      <c r="L127" s="583">
        <v>2</v>
      </c>
      <c r="M127" s="583">
        <v>102</v>
      </c>
      <c r="N127" s="582">
        <f t="shared" si="11"/>
        <v>0.10199999999999999</v>
      </c>
      <c r="O127" s="583">
        <f t="shared" si="10"/>
        <v>0.10199999999999999</v>
      </c>
      <c r="P127" s="1240" t="s">
        <v>1492</v>
      </c>
      <c r="Q127" s="1241"/>
      <c r="R127" s="1242"/>
      <c r="S127" s="1243"/>
      <c r="T127" s="560"/>
    </row>
    <row r="128" spans="2:20" ht="17.25" customHeight="1">
      <c r="B128" s="558"/>
      <c r="C128" s="581" t="s">
        <v>1572</v>
      </c>
      <c r="D128" s="581" t="s">
        <v>1573</v>
      </c>
      <c r="E128" s="1237" t="str">
        <f>VLOOKUP(D128,'Equip Mínimo'!A:H,2,0)</f>
        <v xml:space="preserve">Caldeira de asfalto rebocável com capacidade de 600 l - 5,20 kW  </v>
      </c>
      <c r="F128" s="1238"/>
      <c r="G128" s="1238"/>
      <c r="H128" s="1239"/>
      <c r="I128" s="582" t="s">
        <v>1491</v>
      </c>
      <c r="J128" s="584">
        <f>VLOOKUP(D128,'Equip Mínimo'!A:H,8,0)</f>
        <v>1</v>
      </c>
      <c r="K128" s="583">
        <f t="shared" si="9"/>
        <v>158.22</v>
      </c>
      <c r="L128" s="583">
        <v>2</v>
      </c>
      <c r="M128" s="583">
        <v>2300</v>
      </c>
      <c r="N128" s="582">
        <f t="shared" si="11"/>
        <v>2.2999999999999998</v>
      </c>
      <c r="O128" s="583">
        <f t="shared" si="10"/>
        <v>2.2999999999999998</v>
      </c>
      <c r="P128" s="1240" t="s">
        <v>1492</v>
      </c>
      <c r="Q128" s="1241"/>
      <c r="R128" s="1242"/>
      <c r="S128" s="1243"/>
      <c r="T128" s="560"/>
    </row>
    <row r="129" spans="2:20" ht="17.25" customHeight="1">
      <c r="B129" s="558"/>
      <c r="C129" s="581" t="s">
        <v>1574</v>
      </c>
      <c r="D129" s="581" t="s">
        <v>1575</v>
      </c>
      <c r="E129" s="1237" t="str">
        <f>VLOOKUP(D129,'Equip Mínimo'!A:H,2,0)</f>
        <v xml:space="preserve">Martelete perfurador/rompedor a ar comprimido de 28 kg para concreto com capacidade de 1.230 gpm  </v>
      </c>
      <c r="F129" s="1238"/>
      <c r="G129" s="1238"/>
      <c r="H129" s="1239"/>
      <c r="I129" s="582" t="s">
        <v>1491</v>
      </c>
      <c r="J129" s="584">
        <f>VLOOKUP(D129,'Equip Mínimo'!A:H,8,0)</f>
        <v>1</v>
      </c>
      <c r="K129" s="583">
        <f t="shared" si="9"/>
        <v>158.22</v>
      </c>
      <c r="L129" s="583">
        <v>2</v>
      </c>
      <c r="M129" s="583">
        <v>28</v>
      </c>
      <c r="N129" s="582">
        <f t="shared" si="11"/>
        <v>2.8000000000000001E-2</v>
      </c>
      <c r="O129" s="583">
        <f t="shared" si="10"/>
        <v>2.8000000000000001E-2</v>
      </c>
      <c r="P129" s="1240" t="s">
        <v>1492</v>
      </c>
      <c r="Q129" s="1241"/>
      <c r="R129" s="1242"/>
      <c r="S129" s="1243"/>
      <c r="T129" s="560"/>
    </row>
    <row r="130" spans="2:20" ht="17.25" customHeight="1">
      <c r="B130" s="558"/>
      <c r="C130" s="581" t="s">
        <v>1576</v>
      </c>
      <c r="D130" s="581" t="s">
        <v>1577</v>
      </c>
      <c r="E130" s="1237" t="str">
        <f>VLOOKUP(D130,'Equip Mínimo'!A:H,2,0)</f>
        <v xml:space="preserve">Mesa vibratória - 2,20 kW  </v>
      </c>
      <c r="F130" s="1238"/>
      <c r="G130" s="1238"/>
      <c r="H130" s="1239"/>
      <c r="I130" s="582" t="s">
        <v>1491</v>
      </c>
      <c r="J130" s="584">
        <f>VLOOKUP(D130,'Equip Mínimo'!A:H,8,0)</f>
        <v>1</v>
      </c>
      <c r="K130" s="583">
        <f t="shared" si="9"/>
        <v>158.22</v>
      </c>
      <c r="L130" s="583">
        <v>2</v>
      </c>
      <c r="M130" s="583">
        <v>200</v>
      </c>
      <c r="N130" s="582">
        <f t="shared" si="11"/>
        <v>0.2</v>
      </c>
      <c r="O130" s="583">
        <f t="shared" si="10"/>
        <v>0.2</v>
      </c>
      <c r="P130" s="1240" t="s">
        <v>1492</v>
      </c>
      <c r="Q130" s="1241"/>
      <c r="R130" s="1242"/>
      <c r="S130" s="1243"/>
      <c r="T130" s="560"/>
    </row>
    <row r="131" spans="2:20" ht="17.25" customHeight="1">
      <c r="B131" s="558"/>
      <c r="C131" s="581" t="s">
        <v>1578</v>
      </c>
      <c r="D131" s="581" t="s">
        <v>1579</v>
      </c>
      <c r="E131" s="1237" t="str">
        <f>VLOOKUP(D131,'Equip Mínimo'!A:H,2,0)</f>
        <v xml:space="preserve">Distribuidor de agregados rebocável com capacidade de 1,9 m³  </v>
      </c>
      <c r="F131" s="1238"/>
      <c r="G131" s="1238"/>
      <c r="H131" s="1239"/>
      <c r="I131" s="582" t="s">
        <v>1491</v>
      </c>
      <c r="J131" s="584">
        <f>VLOOKUP(D131,'Equip Mínimo'!A:H,8,0)</f>
        <v>1</v>
      </c>
      <c r="K131" s="583">
        <f t="shared" si="9"/>
        <v>158.22</v>
      </c>
      <c r="L131" s="583">
        <v>2</v>
      </c>
      <c r="M131" s="583">
        <v>1200</v>
      </c>
      <c r="N131" s="582">
        <f t="shared" si="11"/>
        <v>1.2</v>
      </c>
      <c r="O131" s="583">
        <f t="shared" si="10"/>
        <v>1.2</v>
      </c>
      <c r="P131" s="1240" t="s">
        <v>1492</v>
      </c>
      <c r="Q131" s="1241"/>
      <c r="R131" s="1242"/>
      <c r="S131" s="1243"/>
      <c r="T131" s="560"/>
    </row>
    <row r="132" spans="2:20" ht="17.25" customHeight="1">
      <c r="B132" s="558"/>
      <c r="C132" s="581" t="s">
        <v>1580</v>
      </c>
      <c r="D132" s="581" t="s">
        <v>1581</v>
      </c>
      <c r="E132" s="1237" t="str">
        <f>VLOOKUP(D132,'Equip Mínimo'!A:H,2,0)</f>
        <v xml:space="preserve">Caldeira de asfalto rebocável com capacidade de 1.500 l - 6,5 kW  </v>
      </c>
      <c r="F132" s="1238"/>
      <c r="G132" s="1238"/>
      <c r="H132" s="1239"/>
      <c r="I132" s="582" t="s">
        <v>1491</v>
      </c>
      <c r="J132" s="584">
        <f>VLOOKUP(D132,'Equip Mínimo'!A:H,8,0)</f>
        <v>1</v>
      </c>
      <c r="K132" s="583">
        <f t="shared" si="9"/>
        <v>158.22</v>
      </c>
      <c r="L132" s="583">
        <v>2</v>
      </c>
      <c r="M132" s="583">
        <v>4500</v>
      </c>
      <c r="N132" s="582">
        <f t="shared" si="11"/>
        <v>4.5</v>
      </c>
      <c r="O132" s="583">
        <f t="shared" si="10"/>
        <v>4.5</v>
      </c>
      <c r="P132" s="1240" t="s">
        <v>1492</v>
      </c>
      <c r="Q132" s="1241"/>
      <c r="R132" s="1242"/>
      <c r="S132" s="1243"/>
      <c r="T132" s="560"/>
    </row>
    <row r="133" spans="2:20" ht="17.25" customHeight="1">
      <c r="B133" s="558"/>
      <c r="C133" s="581" t="s">
        <v>1582</v>
      </c>
      <c r="D133" s="581" t="s">
        <v>1583</v>
      </c>
      <c r="E133" s="1237" t="str">
        <f>VLOOKUP(D133,'Equip Mínimo'!A:H,2,0)</f>
        <v xml:space="preserve">Carro manual modelo plataforma de 200 x 80 cm com capacidade de 800 kg  </v>
      </c>
      <c r="F133" s="1238"/>
      <c r="G133" s="1238"/>
      <c r="H133" s="1239"/>
      <c r="I133" s="582" t="s">
        <v>1491</v>
      </c>
      <c r="J133" s="584">
        <f>VLOOKUP(D133,'Equip Mínimo'!A:H,8,0)</f>
        <v>1</v>
      </c>
      <c r="K133" s="583">
        <f t="shared" si="9"/>
        <v>158.22</v>
      </c>
      <c r="L133" s="583">
        <v>2</v>
      </c>
      <c r="M133" s="583">
        <v>54</v>
      </c>
      <c r="N133" s="582">
        <f t="shared" si="11"/>
        <v>5.3999999999999999E-2</v>
      </c>
      <c r="O133" s="583">
        <f t="shared" si="10"/>
        <v>5.3999999999999999E-2</v>
      </c>
      <c r="P133" s="1240" t="s">
        <v>1492</v>
      </c>
      <c r="Q133" s="1241"/>
      <c r="R133" s="1242"/>
      <c r="S133" s="1243"/>
      <c r="T133" s="560"/>
    </row>
    <row r="134" spans="2:20" ht="29.25" customHeight="1">
      <c r="B134" s="558"/>
      <c r="C134" s="1223" t="s">
        <v>1584</v>
      </c>
      <c r="D134" s="1224"/>
      <c r="E134" s="1224"/>
      <c r="F134" s="1224"/>
      <c r="G134" s="1224"/>
      <c r="H134" s="1224"/>
      <c r="I134" s="1224"/>
      <c r="J134" s="1224"/>
      <c r="K134" s="1224"/>
      <c r="L134" s="1224"/>
      <c r="M134" s="1224"/>
      <c r="N134" s="1225"/>
      <c r="O134" s="623">
        <f>(SUM(O85:O133))</f>
        <v>44.621609999999997</v>
      </c>
      <c r="P134" s="1226" t="s">
        <v>10</v>
      </c>
      <c r="Q134" s="1227"/>
      <c r="R134" s="1228" t="s">
        <v>1585</v>
      </c>
      <c r="S134" s="1229"/>
      <c r="T134" s="560"/>
    </row>
    <row r="135" spans="2:20" ht="18" customHeight="1">
      <c r="B135" s="558"/>
      <c r="C135" s="1230" t="s">
        <v>1586</v>
      </c>
      <c r="D135" s="1231"/>
      <c r="E135" s="1231"/>
      <c r="F135" s="1231"/>
      <c r="G135" s="1231"/>
      <c r="H135" s="1231"/>
      <c r="I135" s="1231"/>
      <c r="J135" s="1231"/>
      <c r="K135" s="1231"/>
      <c r="L135" s="1231"/>
      <c r="M135" s="1231"/>
      <c r="N135" s="1231"/>
      <c r="O135" s="1232"/>
      <c r="P135" s="1233">
        <v>5914333</v>
      </c>
      <c r="Q135" s="1234"/>
      <c r="R135" s="1235">
        <v>34.19</v>
      </c>
      <c r="S135" s="1236"/>
      <c r="T135" s="560"/>
    </row>
    <row r="136" spans="2:20">
      <c r="B136" s="558"/>
      <c r="C136" s="1205" t="s">
        <v>1587</v>
      </c>
      <c r="D136" s="1206"/>
      <c r="E136" s="1206"/>
      <c r="F136" s="1206"/>
      <c r="G136" s="1206"/>
      <c r="H136" s="1206"/>
      <c r="I136" s="1206"/>
      <c r="J136" s="1206"/>
      <c r="K136" s="1206"/>
      <c r="L136" s="1206"/>
      <c r="M136" s="1206"/>
      <c r="N136" s="1206"/>
      <c r="O136" s="1207"/>
      <c r="P136" s="1212">
        <f>TRUNC((O134*R135),2)</f>
        <v>1525.61</v>
      </c>
      <c r="Q136" s="1213" t="e">
        <f>TRUNC((P134*R135),2)</f>
        <v>#VALUE!</v>
      </c>
      <c r="R136" s="1214"/>
      <c r="S136" s="1215"/>
      <c r="T136" s="560"/>
    </row>
    <row r="137" spans="2:20" ht="18" customHeight="1">
      <c r="B137" s="558"/>
      <c r="C137" s="1216" t="s">
        <v>1588</v>
      </c>
      <c r="D137" s="1217"/>
      <c r="E137" s="1217"/>
      <c r="F137" s="1217"/>
      <c r="G137" s="1217"/>
      <c r="H137" s="1217"/>
      <c r="I137" s="1217"/>
      <c r="J137" s="1217"/>
      <c r="K137" s="1217"/>
      <c r="L137" s="1217"/>
      <c r="M137" s="1217"/>
      <c r="N137" s="1217"/>
      <c r="O137" s="1218"/>
      <c r="P137" s="1219">
        <f>SUM(P136,S81)</f>
        <v>82782.66</v>
      </c>
      <c r="Q137" s="1220"/>
      <c r="R137" s="1221"/>
      <c r="S137" s="1222"/>
      <c r="T137" s="560"/>
    </row>
    <row r="138" spans="2:20" ht="18" customHeight="1">
      <c r="B138" s="558"/>
      <c r="C138" s="1199" t="s">
        <v>1589</v>
      </c>
      <c r="D138" s="1200"/>
      <c r="E138" s="1200"/>
      <c r="F138" s="1200"/>
      <c r="G138" s="1200"/>
      <c r="H138" s="1200"/>
      <c r="I138" s="1200"/>
      <c r="J138" s="1200"/>
      <c r="K138" s="1200"/>
      <c r="L138" s="1200"/>
      <c r="M138" s="1200"/>
      <c r="N138" s="1200"/>
      <c r="O138" s="624">
        <v>0.2064</v>
      </c>
      <c r="P138" s="1201">
        <f>ROUND((P137*O138),2)</f>
        <v>17086.34</v>
      </c>
      <c r="Q138" s="1202"/>
      <c r="R138" s="1203"/>
      <c r="S138" s="1204"/>
      <c r="T138" s="560"/>
    </row>
    <row r="139" spans="2:20">
      <c r="B139" s="558"/>
      <c r="C139" s="1205" t="s">
        <v>1590</v>
      </c>
      <c r="D139" s="1206"/>
      <c r="E139" s="1206"/>
      <c r="F139" s="1206"/>
      <c r="G139" s="1206"/>
      <c r="H139" s="1206"/>
      <c r="I139" s="1206"/>
      <c r="J139" s="1206"/>
      <c r="K139" s="1206"/>
      <c r="L139" s="1206"/>
      <c r="M139" s="1206"/>
      <c r="N139" s="1206"/>
      <c r="O139" s="1207"/>
      <c r="P139" s="1208">
        <f>TRUNC((P137+P138),2)</f>
        <v>99869</v>
      </c>
      <c r="Q139" s="1209">
        <f>TRUNC((Q135+Q137),2)</f>
        <v>0</v>
      </c>
      <c r="R139" s="1210"/>
      <c r="S139" s="1211"/>
      <c r="T139" s="560"/>
    </row>
    <row r="140" spans="2:20" ht="18" customHeight="1" thickBot="1">
      <c r="B140" s="625"/>
      <c r="C140" s="626"/>
      <c r="D140" s="601"/>
      <c r="E140" s="626"/>
      <c r="F140" s="626"/>
      <c r="G140" s="626"/>
      <c r="H140" s="627"/>
      <c r="I140" s="626"/>
      <c r="J140" s="626"/>
      <c r="K140" s="626"/>
      <c r="L140" s="626"/>
      <c r="M140" s="626"/>
      <c r="N140" s="626"/>
      <c r="O140" s="626"/>
      <c r="P140" s="626"/>
      <c r="Q140" s="626"/>
      <c r="R140" s="628"/>
      <c r="S140" s="626"/>
      <c r="T140" s="629"/>
    </row>
  </sheetData>
  <autoFilter ref="C83:S139" xr:uid="{00000000-0009-0000-0000-000000000000}">
    <filterColumn colId="2" showButton="0"/>
    <filterColumn colId="3" showButton="0"/>
    <filterColumn colId="4" showButton="0"/>
    <filterColumn colId="13" showButton="0"/>
    <filterColumn colId="15" showButton="0"/>
  </autoFilter>
  <mergeCells count="241">
    <mergeCell ref="B6:C6"/>
    <mergeCell ref="D6:T6"/>
    <mergeCell ref="B7:C7"/>
    <mergeCell ref="D7:T7"/>
    <mergeCell ref="B9:T9"/>
    <mergeCell ref="C10:E10"/>
    <mergeCell ref="B2:T2"/>
    <mergeCell ref="B3:C3"/>
    <mergeCell ref="D3:T3"/>
    <mergeCell ref="B4:C4"/>
    <mergeCell ref="D4:T4"/>
    <mergeCell ref="B5:C5"/>
    <mergeCell ref="I18:N18"/>
    <mergeCell ref="C20:S20"/>
    <mergeCell ref="C21:S21"/>
    <mergeCell ref="C23:D23"/>
    <mergeCell ref="C24:S25"/>
    <mergeCell ref="C26:S26"/>
    <mergeCell ref="C11:S12"/>
    <mergeCell ref="I13:N13"/>
    <mergeCell ref="I14:N14"/>
    <mergeCell ref="I15:N15"/>
    <mergeCell ref="I16:N16"/>
    <mergeCell ref="I17:N17"/>
    <mergeCell ref="E36:H36"/>
    <mergeCell ref="D37:S37"/>
    <mergeCell ref="E38:H38"/>
    <mergeCell ref="E39:H39"/>
    <mergeCell ref="E40:H40"/>
    <mergeCell ref="E41:H41"/>
    <mergeCell ref="C28:D28"/>
    <mergeCell ref="H29:L29"/>
    <mergeCell ref="H30:K30"/>
    <mergeCell ref="H31:K31"/>
    <mergeCell ref="H32:K32"/>
    <mergeCell ref="H33:I33"/>
    <mergeCell ref="E48:H48"/>
    <mergeCell ref="E49:H49"/>
    <mergeCell ref="E50:H50"/>
    <mergeCell ref="E51:H51"/>
    <mergeCell ref="E52:H52"/>
    <mergeCell ref="E53:H53"/>
    <mergeCell ref="E42:H42"/>
    <mergeCell ref="E43:H43"/>
    <mergeCell ref="E44:H44"/>
    <mergeCell ref="E45:H45"/>
    <mergeCell ref="E46:H46"/>
    <mergeCell ref="E47:H47"/>
    <mergeCell ref="E60:H60"/>
    <mergeCell ref="E61:H61"/>
    <mergeCell ref="E62:H62"/>
    <mergeCell ref="E63:H63"/>
    <mergeCell ref="E64:H64"/>
    <mergeCell ref="E65:H65"/>
    <mergeCell ref="E54:H54"/>
    <mergeCell ref="E55:H55"/>
    <mergeCell ref="E56:H56"/>
    <mergeCell ref="E57:H57"/>
    <mergeCell ref="E58:H58"/>
    <mergeCell ref="E59:H59"/>
    <mergeCell ref="D77:S77"/>
    <mergeCell ref="E78:H78"/>
    <mergeCell ref="E79:H79"/>
    <mergeCell ref="E80:H80"/>
    <mergeCell ref="C81:R81"/>
    <mergeCell ref="C82:S82"/>
    <mergeCell ref="E66:H66"/>
    <mergeCell ref="E67:H67"/>
    <mergeCell ref="E68:H68"/>
    <mergeCell ref="E69:H69"/>
    <mergeCell ref="E70:H70"/>
    <mergeCell ref="E76:H76"/>
    <mergeCell ref="E86:H86"/>
    <mergeCell ref="P86:Q86"/>
    <mergeCell ref="R86:S86"/>
    <mergeCell ref="E87:H87"/>
    <mergeCell ref="P87:Q87"/>
    <mergeCell ref="R87:S87"/>
    <mergeCell ref="E83:H83"/>
    <mergeCell ref="P83:Q83"/>
    <mergeCell ref="R83:S83"/>
    <mergeCell ref="D84:S84"/>
    <mergeCell ref="E85:H85"/>
    <mergeCell ref="P85:Q85"/>
    <mergeCell ref="R85:S85"/>
    <mergeCell ref="E90:H90"/>
    <mergeCell ref="P90:Q90"/>
    <mergeCell ref="R90:S90"/>
    <mergeCell ref="E91:H91"/>
    <mergeCell ref="P91:Q91"/>
    <mergeCell ref="R91:S91"/>
    <mergeCell ref="E88:H88"/>
    <mergeCell ref="P88:Q88"/>
    <mergeCell ref="R88:S88"/>
    <mergeCell ref="E89:H89"/>
    <mergeCell ref="P89:Q89"/>
    <mergeCell ref="R89:S89"/>
    <mergeCell ref="E94:H94"/>
    <mergeCell ref="P94:Q94"/>
    <mergeCell ref="R94:S94"/>
    <mergeCell ref="E95:H95"/>
    <mergeCell ref="P95:Q95"/>
    <mergeCell ref="R95:S95"/>
    <mergeCell ref="E92:H92"/>
    <mergeCell ref="P92:Q92"/>
    <mergeCell ref="R92:S92"/>
    <mergeCell ref="E93:H93"/>
    <mergeCell ref="P93:Q93"/>
    <mergeCell ref="R93:S93"/>
    <mergeCell ref="E98:H98"/>
    <mergeCell ref="P98:Q98"/>
    <mergeCell ref="R98:S98"/>
    <mergeCell ref="E99:H99"/>
    <mergeCell ref="P99:Q99"/>
    <mergeCell ref="R99:S99"/>
    <mergeCell ref="E96:H96"/>
    <mergeCell ref="P96:Q96"/>
    <mergeCell ref="R96:S96"/>
    <mergeCell ref="E97:H97"/>
    <mergeCell ref="P97:Q97"/>
    <mergeCell ref="R97:S97"/>
    <mergeCell ref="E102:H102"/>
    <mergeCell ref="P102:Q102"/>
    <mergeCell ref="R102:S102"/>
    <mergeCell ref="E103:H103"/>
    <mergeCell ref="P103:Q103"/>
    <mergeCell ref="R103:S103"/>
    <mergeCell ref="E100:H100"/>
    <mergeCell ref="P100:Q100"/>
    <mergeCell ref="R100:S100"/>
    <mergeCell ref="E101:H101"/>
    <mergeCell ref="P101:Q101"/>
    <mergeCell ref="R101:S101"/>
    <mergeCell ref="E106:H106"/>
    <mergeCell ref="P106:Q106"/>
    <mergeCell ref="R106:S106"/>
    <mergeCell ref="E107:H107"/>
    <mergeCell ref="P107:Q107"/>
    <mergeCell ref="R107:S107"/>
    <mergeCell ref="E104:H104"/>
    <mergeCell ref="P104:Q104"/>
    <mergeCell ref="R104:S104"/>
    <mergeCell ref="E105:H105"/>
    <mergeCell ref="P105:Q105"/>
    <mergeCell ref="R105:S105"/>
    <mergeCell ref="E110:H110"/>
    <mergeCell ref="P110:Q110"/>
    <mergeCell ref="R110:S110"/>
    <mergeCell ref="E111:H111"/>
    <mergeCell ref="P111:Q111"/>
    <mergeCell ref="R111:S111"/>
    <mergeCell ref="E108:H108"/>
    <mergeCell ref="P108:Q108"/>
    <mergeCell ref="R108:S108"/>
    <mergeCell ref="E109:H109"/>
    <mergeCell ref="P109:Q109"/>
    <mergeCell ref="R109:S109"/>
    <mergeCell ref="E114:H114"/>
    <mergeCell ref="P114:Q114"/>
    <mergeCell ref="R114:S114"/>
    <mergeCell ref="E115:H115"/>
    <mergeCell ref="P115:Q115"/>
    <mergeCell ref="R115:S115"/>
    <mergeCell ref="E112:H112"/>
    <mergeCell ref="P112:Q112"/>
    <mergeCell ref="R112:S112"/>
    <mergeCell ref="E113:H113"/>
    <mergeCell ref="P113:Q113"/>
    <mergeCell ref="R113:S113"/>
    <mergeCell ref="E118:H118"/>
    <mergeCell ref="P118:Q118"/>
    <mergeCell ref="R118:S118"/>
    <mergeCell ref="E119:H119"/>
    <mergeCell ref="P119:Q119"/>
    <mergeCell ref="R119:S119"/>
    <mergeCell ref="E116:H116"/>
    <mergeCell ref="P116:Q116"/>
    <mergeCell ref="R116:S116"/>
    <mergeCell ref="E117:H117"/>
    <mergeCell ref="P117:Q117"/>
    <mergeCell ref="R117:S117"/>
    <mergeCell ref="E122:H122"/>
    <mergeCell ref="P122:Q122"/>
    <mergeCell ref="R122:S122"/>
    <mergeCell ref="E123:H123"/>
    <mergeCell ref="P123:Q123"/>
    <mergeCell ref="R123:S123"/>
    <mergeCell ref="E120:H120"/>
    <mergeCell ref="P120:Q120"/>
    <mergeCell ref="R120:S120"/>
    <mergeCell ref="E121:H121"/>
    <mergeCell ref="P121:Q121"/>
    <mergeCell ref="R121:S121"/>
    <mergeCell ref="E126:H126"/>
    <mergeCell ref="P126:Q126"/>
    <mergeCell ref="R126:S126"/>
    <mergeCell ref="E127:H127"/>
    <mergeCell ref="P127:Q127"/>
    <mergeCell ref="R127:S127"/>
    <mergeCell ref="E124:H124"/>
    <mergeCell ref="P124:Q124"/>
    <mergeCell ref="R124:S124"/>
    <mergeCell ref="E125:H125"/>
    <mergeCell ref="P125:Q125"/>
    <mergeCell ref="R125:S125"/>
    <mergeCell ref="E130:H130"/>
    <mergeCell ref="P130:Q130"/>
    <mergeCell ref="R130:S130"/>
    <mergeCell ref="E131:H131"/>
    <mergeCell ref="P131:Q131"/>
    <mergeCell ref="R131:S131"/>
    <mergeCell ref="E128:H128"/>
    <mergeCell ref="P128:Q128"/>
    <mergeCell ref="R128:S128"/>
    <mergeCell ref="E129:H129"/>
    <mergeCell ref="P129:Q129"/>
    <mergeCell ref="R129:S129"/>
    <mergeCell ref="C134:N134"/>
    <mergeCell ref="P134:Q134"/>
    <mergeCell ref="R134:S134"/>
    <mergeCell ref="C135:O135"/>
    <mergeCell ref="P135:Q135"/>
    <mergeCell ref="R135:S135"/>
    <mergeCell ref="E132:H132"/>
    <mergeCell ref="P132:Q132"/>
    <mergeCell ref="R132:S132"/>
    <mergeCell ref="E133:H133"/>
    <mergeCell ref="P133:Q133"/>
    <mergeCell ref="R133:S133"/>
    <mergeCell ref="C138:N138"/>
    <mergeCell ref="P138:Q138"/>
    <mergeCell ref="R138:S138"/>
    <mergeCell ref="C139:O139"/>
    <mergeCell ref="P139:Q139"/>
    <mergeCell ref="R139:S139"/>
    <mergeCell ref="C136:O136"/>
    <mergeCell ref="P136:Q136"/>
    <mergeCell ref="R136:S136"/>
    <mergeCell ref="C137:O137"/>
    <mergeCell ref="P137:Q137"/>
    <mergeCell ref="R137:S137"/>
  </mergeCells>
  <printOptions horizontalCentered="1"/>
  <pageMargins left="0.39370078740157483" right="0.39370078740157483" top="0.59055118110236227" bottom="0.39370078740157483" header="0" footer="0"/>
  <pageSetup paperSize="9" scale="34" fitToHeight="0" orientation="landscape" r:id="rId1"/>
  <rowBreaks count="1" manualBreakCount="1">
    <brk id="74" min="1" max="19"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840AF2-EA6C-4EBA-BD87-CAEE34AC67D0}">
  <dimension ref="A1:H98"/>
  <sheetViews>
    <sheetView view="pageBreakPreview" topLeftCell="A73" zoomScale="90" zoomScaleNormal="90" zoomScaleSheetLayoutView="90" workbookViewId="0">
      <selection activeCell="C26" sqref="C26:S26"/>
    </sheetView>
  </sheetViews>
  <sheetFormatPr defaultColWidth="8.85546875" defaultRowHeight="14.25"/>
  <cols>
    <col min="1" max="1" width="15.42578125" style="630" customWidth="1"/>
    <col min="2" max="2" width="146.28515625" style="630" customWidth="1"/>
    <col min="3" max="3" width="8.85546875" style="630"/>
    <col min="4" max="6" width="15.140625" style="630" customWidth="1"/>
    <col min="7" max="8" width="17.140625" style="630" customWidth="1"/>
    <col min="9" max="16384" width="8.85546875" style="630"/>
  </cols>
  <sheetData>
    <row r="1" spans="1:8" ht="9.75" customHeight="1">
      <c r="A1" s="1287"/>
      <c r="B1" s="1288"/>
      <c r="C1" s="1288"/>
      <c r="D1" s="1288"/>
      <c r="E1" s="1288"/>
      <c r="F1" s="1288"/>
      <c r="G1" s="1288"/>
      <c r="H1" s="1289"/>
    </row>
    <row r="2" spans="1:8" ht="15" customHeight="1">
      <c r="A2" s="631" t="s">
        <v>921</v>
      </c>
      <c r="B2" s="1290" t="str">
        <f>'Mob. e Desmob'!D3</f>
        <v>PE-120</v>
      </c>
      <c r="C2" s="1290"/>
      <c r="D2" s="1290"/>
      <c r="E2" s="1290"/>
      <c r="F2" s="1290"/>
      <c r="G2" s="1290"/>
      <c r="H2" s="1291"/>
    </row>
    <row r="3" spans="1:8" ht="15" customHeight="1">
      <c r="A3" s="632" t="s">
        <v>923</v>
      </c>
      <c r="B3" s="1285" t="str">
        <f>'Mob. e Desmob'!D4</f>
        <v>Entr. PE-126 (Catende) –Entr. BR-104 (Agrestina)</v>
      </c>
      <c r="C3" s="1285"/>
      <c r="D3" s="1285"/>
      <c r="E3" s="1285"/>
      <c r="F3" s="1285"/>
      <c r="G3" s="1285"/>
      <c r="H3" s="1286"/>
    </row>
    <row r="4" spans="1:8" ht="15" customHeight="1">
      <c r="A4" s="632" t="s">
        <v>925</v>
      </c>
      <c r="B4" s="1292">
        <f>'Mob. e Desmob'!D5</f>
        <v>41.6</v>
      </c>
      <c r="C4" s="1292"/>
      <c r="D4" s="1292"/>
      <c r="E4" s="1292"/>
      <c r="F4" s="1292"/>
      <c r="G4" s="1292"/>
      <c r="H4" s="1293"/>
    </row>
    <row r="5" spans="1:8" ht="15" customHeight="1">
      <c r="A5" s="632" t="s">
        <v>53</v>
      </c>
      <c r="B5" s="1285" t="str">
        <f>'Mob. e Desmob'!D6</f>
        <v>OUTUBRO/2025</v>
      </c>
      <c r="C5" s="1285"/>
      <c r="D5" s="1285"/>
      <c r="E5" s="1285"/>
      <c r="F5" s="1285"/>
      <c r="G5" s="1285"/>
      <c r="H5" s="1286"/>
    </row>
    <row r="6" spans="1:8" ht="15" customHeight="1">
      <c r="A6" s="632" t="s">
        <v>927</v>
      </c>
      <c r="B6" s="1285" t="str">
        <f>'Mob. e Desmob'!D7</f>
        <v>SEM DESONERAÇÃO</v>
      </c>
      <c r="C6" s="1285"/>
      <c r="D6" s="1285"/>
      <c r="E6" s="1285"/>
      <c r="F6" s="1285"/>
      <c r="G6" s="1285"/>
      <c r="H6" s="1286"/>
    </row>
    <row r="7" spans="1:8" ht="6.75" customHeight="1">
      <c r="A7" s="1278"/>
      <c r="B7" s="1279"/>
      <c r="C7" s="1279"/>
      <c r="D7" s="1279"/>
      <c r="E7" s="1279"/>
      <c r="F7" s="1279"/>
      <c r="G7" s="1279"/>
      <c r="H7" s="1280"/>
    </row>
    <row r="8" spans="1:8" ht="24" customHeight="1">
      <c r="A8" s="1281" t="s">
        <v>1591</v>
      </c>
      <c r="B8" s="1282"/>
      <c r="C8" s="1282"/>
      <c r="D8" s="1282"/>
      <c r="E8" s="1282"/>
      <c r="F8" s="1282"/>
      <c r="G8" s="1282"/>
      <c r="H8" s="1283"/>
    </row>
    <row r="9" spans="1:8" ht="30" customHeight="1">
      <c r="A9" s="1284" t="s">
        <v>35</v>
      </c>
      <c r="B9" s="1284" t="s">
        <v>30</v>
      </c>
      <c r="C9" s="1284" t="s">
        <v>1269</v>
      </c>
      <c r="D9" s="1284" t="s">
        <v>31</v>
      </c>
      <c r="E9" s="1284"/>
      <c r="F9" s="1284"/>
      <c r="G9" s="633" t="s">
        <v>1592</v>
      </c>
      <c r="H9" s="633" t="s">
        <v>1593</v>
      </c>
    </row>
    <row r="10" spans="1:8" ht="15">
      <c r="A10" s="1284"/>
      <c r="B10" s="1284"/>
      <c r="C10" s="1284"/>
      <c r="D10" s="633" t="s">
        <v>1594</v>
      </c>
      <c r="E10" s="633" t="s">
        <v>1595</v>
      </c>
      <c r="F10" s="633" t="s">
        <v>1018</v>
      </c>
      <c r="G10" s="633">
        <v>182.49</v>
      </c>
      <c r="H10" s="633">
        <v>24</v>
      </c>
    </row>
    <row r="11" spans="1:8" ht="23.25" customHeight="1">
      <c r="A11" s="634" t="s">
        <v>1405</v>
      </c>
      <c r="B11" s="635"/>
      <c r="C11" s="635"/>
      <c r="D11" s="636"/>
      <c r="E11" s="636"/>
      <c r="F11" s="636"/>
      <c r="G11" s="636"/>
      <c r="H11" s="637"/>
    </row>
    <row r="12" spans="1:8">
      <c r="A12" s="638" t="s">
        <v>1236</v>
      </c>
      <c r="B12" s="639" t="s">
        <v>1596</v>
      </c>
      <c r="C12" s="640" t="s">
        <v>1597</v>
      </c>
      <c r="D12" s="641">
        <v>272.45521400000001</v>
      </c>
      <c r="E12" s="641">
        <v>285.49400000000003</v>
      </c>
      <c r="F12" s="642">
        <f>D12+E12</f>
        <v>557.94921399999998</v>
      </c>
      <c r="G12" s="642">
        <f>F12/$G$10</f>
        <v>3.0574234971779273</v>
      </c>
      <c r="H12" s="643">
        <f>ROUNDUP(G12/$H$10,0)</f>
        <v>1</v>
      </c>
    </row>
    <row r="13" spans="1:8">
      <c r="A13" s="638" t="s">
        <v>1408</v>
      </c>
      <c r="B13" s="639" t="s">
        <v>1598</v>
      </c>
      <c r="C13" s="640" t="s">
        <v>1597</v>
      </c>
      <c r="D13" s="641">
        <v>601.18706099999997</v>
      </c>
      <c r="E13" s="641">
        <v>566.39</v>
      </c>
      <c r="F13" s="642">
        <f t="shared" ref="F13:F20" si="0">D13+E13</f>
        <v>1167.577061</v>
      </c>
      <c r="G13" s="642">
        <f t="shared" ref="G13:G20" si="1">F13/$G$10</f>
        <v>6.3980331031837352</v>
      </c>
      <c r="H13" s="643">
        <f t="shared" ref="H13:H20" si="2">ROUNDUP(G13/$H$10,0)</f>
        <v>1</v>
      </c>
    </row>
    <row r="14" spans="1:8">
      <c r="A14" s="638" t="s">
        <v>1409</v>
      </c>
      <c r="B14" s="639" t="s">
        <v>1599</v>
      </c>
      <c r="C14" s="640" t="s">
        <v>1597</v>
      </c>
      <c r="D14" s="641">
        <v>427.68765000000002</v>
      </c>
      <c r="E14" s="641"/>
      <c r="F14" s="642">
        <f t="shared" si="0"/>
        <v>427.68765000000002</v>
      </c>
      <c r="G14" s="642">
        <f t="shared" si="1"/>
        <v>2.34362239026796</v>
      </c>
      <c r="H14" s="643">
        <f t="shared" si="2"/>
        <v>1</v>
      </c>
    </row>
    <row r="15" spans="1:8">
      <c r="A15" s="638" t="s">
        <v>1411</v>
      </c>
      <c r="B15" s="639" t="s">
        <v>1600</v>
      </c>
      <c r="C15" s="640" t="s">
        <v>1597</v>
      </c>
      <c r="D15" s="641">
        <v>349.44640299999998</v>
      </c>
      <c r="E15" s="641">
        <v>78.241</v>
      </c>
      <c r="F15" s="642">
        <f t="shared" si="0"/>
        <v>427.68740299999996</v>
      </c>
      <c r="G15" s="642">
        <f t="shared" si="1"/>
        <v>2.3436210367691377</v>
      </c>
      <c r="H15" s="643">
        <f t="shared" si="2"/>
        <v>1</v>
      </c>
    </row>
    <row r="16" spans="1:8">
      <c r="A16" s="638" t="s">
        <v>1414</v>
      </c>
      <c r="B16" s="639" t="s">
        <v>1601</v>
      </c>
      <c r="C16" s="640" t="s">
        <v>1597</v>
      </c>
      <c r="D16" s="641">
        <v>2863.8793949999999</v>
      </c>
      <c r="E16" s="641"/>
      <c r="F16" s="642">
        <f t="shared" si="0"/>
        <v>2863.8793949999999</v>
      </c>
      <c r="G16" s="642">
        <f t="shared" si="1"/>
        <v>15.693349745191517</v>
      </c>
      <c r="H16" s="643">
        <f t="shared" si="2"/>
        <v>1</v>
      </c>
    </row>
    <row r="17" spans="1:8">
      <c r="A17" s="638" t="s">
        <v>1416</v>
      </c>
      <c r="B17" s="644" t="s">
        <v>1602</v>
      </c>
      <c r="C17" s="640" t="s">
        <v>1597</v>
      </c>
      <c r="D17" s="641">
        <v>854.19496200000003</v>
      </c>
      <c r="E17" s="641"/>
      <c r="F17" s="642">
        <f t="shared" si="0"/>
        <v>854.19496200000003</v>
      </c>
      <c r="G17" s="642">
        <f t="shared" si="1"/>
        <v>4.6807768206477069</v>
      </c>
      <c r="H17" s="643">
        <f t="shared" si="2"/>
        <v>1</v>
      </c>
    </row>
    <row r="18" spans="1:8">
      <c r="A18" s="638" t="s">
        <v>1418</v>
      </c>
      <c r="B18" s="639" t="s">
        <v>1603</v>
      </c>
      <c r="C18" s="640" t="s">
        <v>1597</v>
      </c>
      <c r="D18" s="641">
        <v>1010.09046</v>
      </c>
      <c r="E18" s="641"/>
      <c r="F18" s="642">
        <f t="shared" si="0"/>
        <v>1010.09046</v>
      </c>
      <c r="G18" s="642">
        <f t="shared" si="1"/>
        <v>5.5350455367417393</v>
      </c>
      <c r="H18" s="643">
        <f t="shared" si="2"/>
        <v>1</v>
      </c>
    </row>
    <row r="19" spans="1:8">
      <c r="A19" s="638" t="s">
        <v>1420</v>
      </c>
      <c r="B19" s="639" t="s">
        <v>1604</v>
      </c>
      <c r="C19" s="640" t="s">
        <v>1597</v>
      </c>
      <c r="D19" s="641">
        <v>27.634575999999999</v>
      </c>
      <c r="E19" s="641"/>
      <c r="F19" s="642">
        <f t="shared" si="0"/>
        <v>27.634575999999999</v>
      </c>
      <c r="G19" s="642">
        <f t="shared" si="1"/>
        <v>0.15143063181544192</v>
      </c>
      <c r="H19" s="643">
        <f t="shared" si="2"/>
        <v>1</v>
      </c>
    </row>
    <row r="20" spans="1:8">
      <c r="A20" s="638" t="s">
        <v>1422</v>
      </c>
      <c r="B20" s="639" t="s">
        <v>1605</v>
      </c>
      <c r="C20" s="640" t="s">
        <v>1597</v>
      </c>
      <c r="D20" s="641">
        <v>354.36475300000001</v>
      </c>
      <c r="E20" s="641">
        <v>431.786</v>
      </c>
      <c r="F20" s="642">
        <f t="shared" si="0"/>
        <v>786.15075300000001</v>
      </c>
      <c r="G20" s="642">
        <f t="shared" si="1"/>
        <v>4.30791140884432</v>
      </c>
      <c r="H20" s="643">
        <f t="shared" si="2"/>
        <v>1</v>
      </c>
    </row>
    <row r="21" spans="1:8">
      <c r="A21" s="638" t="s">
        <v>1606</v>
      </c>
      <c r="B21" s="639" t="s">
        <v>1607</v>
      </c>
      <c r="C21" s="640" t="s">
        <v>1597</v>
      </c>
      <c r="D21" s="641">
        <v>1747.3943159999999</v>
      </c>
      <c r="E21" s="641">
        <v>824.375</v>
      </c>
      <c r="F21" s="642">
        <f>D21+E21</f>
        <v>2571.7693159999999</v>
      </c>
      <c r="G21" s="642">
        <f>F21/$G$10</f>
        <v>14.092658863499368</v>
      </c>
      <c r="H21" s="643">
        <f>ROUNDUP(G21/$H$10,0)</f>
        <v>1</v>
      </c>
    </row>
    <row r="22" spans="1:8">
      <c r="A22" s="638" t="s">
        <v>1426</v>
      </c>
      <c r="B22" s="644" t="s">
        <v>1608</v>
      </c>
      <c r="C22" s="640" t="s">
        <v>1597</v>
      </c>
      <c r="D22" s="641">
        <v>316.51807200000002</v>
      </c>
      <c r="E22" s="641"/>
      <c r="F22" s="642">
        <f t="shared" ref="F22:F49" si="3">D22+E22</f>
        <v>316.51807200000002</v>
      </c>
      <c r="G22" s="642">
        <f t="shared" ref="G22:G27" si="4">F22/$G$10</f>
        <v>1.7344406378431696</v>
      </c>
      <c r="H22" s="643">
        <f t="shared" ref="H22:H27" si="5">ROUNDUP(G22/$H$10,0)</f>
        <v>1</v>
      </c>
    </row>
    <row r="23" spans="1:8">
      <c r="A23" s="645" t="s">
        <v>1428</v>
      </c>
      <c r="B23" s="646" t="s">
        <v>1609</v>
      </c>
      <c r="C23" s="640" t="s">
        <v>1597</v>
      </c>
      <c r="D23" s="647">
        <v>811.27826900000002</v>
      </c>
      <c r="E23" s="647">
        <v>673.149</v>
      </c>
      <c r="F23" s="642">
        <f t="shared" si="3"/>
        <v>1484.427269</v>
      </c>
      <c r="G23" s="642">
        <f t="shared" si="4"/>
        <v>8.1342937640418658</v>
      </c>
      <c r="H23" s="643">
        <f t="shared" si="5"/>
        <v>1</v>
      </c>
    </row>
    <row r="24" spans="1:8">
      <c r="A24" s="638" t="s">
        <v>1430</v>
      </c>
      <c r="B24" s="639" t="s">
        <v>1610</v>
      </c>
      <c r="C24" s="640" t="s">
        <v>1597</v>
      </c>
      <c r="D24" s="641">
        <v>451.37654500000002</v>
      </c>
      <c r="E24" s="641"/>
      <c r="F24" s="642">
        <f t="shared" si="3"/>
        <v>451.37654500000002</v>
      </c>
      <c r="G24" s="642">
        <f t="shared" si="4"/>
        <v>2.4734316674886294</v>
      </c>
      <c r="H24" s="643">
        <f t="shared" si="5"/>
        <v>1</v>
      </c>
    </row>
    <row r="25" spans="1:8">
      <c r="A25" s="638" t="s">
        <v>1432</v>
      </c>
      <c r="B25" s="639" t="s">
        <v>1611</v>
      </c>
      <c r="C25" s="640" t="s">
        <v>1597</v>
      </c>
      <c r="D25" s="641">
        <v>784.73150499999997</v>
      </c>
      <c r="E25" s="641">
        <v>435.4</v>
      </c>
      <c r="F25" s="642">
        <f t="shared" si="3"/>
        <v>1220.1315049999998</v>
      </c>
      <c r="G25" s="642">
        <f t="shared" si="4"/>
        <v>6.6860184393665394</v>
      </c>
      <c r="H25" s="643">
        <f t="shared" si="5"/>
        <v>1</v>
      </c>
    </row>
    <row r="26" spans="1:8">
      <c r="A26" s="638" t="s">
        <v>1434</v>
      </c>
      <c r="B26" s="644" t="s">
        <v>1612</v>
      </c>
      <c r="C26" s="640" t="s">
        <v>1597</v>
      </c>
      <c r="D26" s="641">
        <v>75.444607000000005</v>
      </c>
      <c r="E26" s="641"/>
      <c r="F26" s="642">
        <f t="shared" si="3"/>
        <v>75.444607000000005</v>
      </c>
      <c r="G26" s="642">
        <f t="shared" si="4"/>
        <v>0.41341775987725354</v>
      </c>
      <c r="H26" s="643">
        <f t="shared" si="5"/>
        <v>1</v>
      </c>
    </row>
    <row r="27" spans="1:8">
      <c r="A27" s="638" t="s">
        <v>1436</v>
      </c>
      <c r="B27" s="639" t="s">
        <v>1613</v>
      </c>
      <c r="C27" s="640" t="s">
        <v>1597</v>
      </c>
      <c r="D27" s="641">
        <v>115.398481</v>
      </c>
      <c r="E27" s="641"/>
      <c r="F27" s="642">
        <f t="shared" si="3"/>
        <v>115.398481</v>
      </c>
      <c r="G27" s="642">
        <f t="shared" si="4"/>
        <v>0.63235509342977692</v>
      </c>
      <c r="H27" s="643">
        <f t="shared" si="5"/>
        <v>1</v>
      </c>
    </row>
    <row r="28" spans="1:8">
      <c r="A28" s="638" t="s">
        <v>1438</v>
      </c>
      <c r="B28" s="639" t="s">
        <v>1614</v>
      </c>
      <c r="C28" s="640" t="s">
        <v>1058</v>
      </c>
      <c r="D28" s="641">
        <v>3317.1438109999999</v>
      </c>
      <c r="E28" s="641">
        <v>267.44799999999998</v>
      </c>
      <c r="F28" s="642">
        <f>D28+E28</f>
        <v>3584.5918109999998</v>
      </c>
      <c r="G28" s="642">
        <f>F28/$G$10</f>
        <v>19.642675275357551</v>
      </c>
      <c r="H28" s="643">
        <f>ROUNDUP(G28/$H$10,0)</f>
        <v>1</v>
      </c>
    </row>
    <row r="29" spans="1:8">
      <c r="A29" s="638" t="s">
        <v>1440</v>
      </c>
      <c r="B29" s="639" t="s">
        <v>1615</v>
      </c>
      <c r="C29" s="640" t="s">
        <v>1058</v>
      </c>
      <c r="D29" s="641">
        <v>626.30290600000001</v>
      </c>
      <c r="E29" s="641"/>
      <c r="F29" s="642">
        <f t="shared" si="3"/>
        <v>626.30290600000001</v>
      </c>
      <c r="G29" s="642">
        <f t="shared" ref="G29:G49" si="6">F29/$G$10</f>
        <v>3.4319847991670773</v>
      </c>
      <c r="H29" s="643">
        <f t="shared" ref="H29:H49" si="7">ROUNDUP(G29/$H$10,0)</f>
        <v>1</v>
      </c>
    </row>
    <row r="30" spans="1:8">
      <c r="A30" s="638" t="s">
        <v>1453</v>
      </c>
      <c r="B30" s="644" t="s">
        <v>1616</v>
      </c>
      <c r="C30" s="640" t="s">
        <v>1058</v>
      </c>
      <c r="D30" s="641">
        <v>875.56886399999996</v>
      </c>
      <c r="E30" s="641"/>
      <c r="F30" s="642">
        <f t="shared" si="3"/>
        <v>875.56886399999996</v>
      </c>
      <c r="G30" s="642">
        <f t="shared" si="6"/>
        <v>4.7979005096169649</v>
      </c>
      <c r="H30" s="643">
        <f t="shared" si="7"/>
        <v>1</v>
      </c>
    </row>
    <row r="31" spans="1:8">
      <c r="A31" s="638" t="s">
        <v>1455</v>
      </c>
      <c r="B31" s="639" t="s">
        <v>1617</v>
      </c>
      <c r="C31" s="640" t="s">
        <v>1058</v>
      </c>
      <c r="D31" s="641">
        <v>531.00552200000004</v>
      </c>
      <c r="E31" s="641"/>
      <c r="F31" s="642">
        <f t="shared" si="3"/>
        <v>531.00552200000004</v>
      </c>
      <c r="G31" s="642">
        <f t="shared" si="6"/>
        <v>2.909778738561017</v>
      </c>
      <c r="H31" s="643">
        <f t="shared" si="7"/>
        <v>1</v>
      </c>
    </row>
    <row r="32" spans="1:8">
      <c r="A32" s="638" t="s">
        <v>1442</v>
      </c>
      <c r="B32" s="639" t="s">
        <v>1618</v>
      </c>
      <c r="C32" s="640" t="s">
        <v>1058</v>
      </c>
      <c r="D32" s="641">
        <v>600.56608100000005</v>
      </c>
      <c r="E32" s="641">
        <v>473.42</v>
      </c>
      <c r="F32" s="642">
        <f t="shared" si="3"/>
        <v>1073.986081</v>
      </c>
      <c r="G32" s="642">
        <f t="shared" si="6"/>
        <v>5.8851777138473338</v>
      </c>
      <c r="H32" s="643">
        <f t="shared" si="7"/>
        <v>1</v>
      </c>
    </row>
    <row r="33" spans="1:8">
      <c r="A33" s="638" t="s">
        <v>1457</v>
      </c>
      <c r="B33" s="639" t="s">
        <v>1619</v>
      </c>
      <c r="C33" s="640" t="s">
        <v>1058</v>
      </c>
      <c r="D33" s="641">
        <v>296.32923399999999</v>
      </c>
      <c r="E33" s="641"/>
      <c r="F33" s="642">
        <f t="shared" si="3"/>
        <v>296.32923399999999</v>
      </c>
      <c r="G33" s="642">
        <f t="shared" si="6"/>
        <v>1.6238108060715655</v>
      </c>
      <c r="H33" s="643">
        <f t="shared" si="7"/>
        <v>1</v>
      </c>
    </row>
    <row r="34" spans="1:8">
      <c r="A34" s="638" t="s">
        <v>1459</v>
      </c>
      <c r="B34" s="639" t="s">
        <v>1620</v>
      </c>
      <c r="C34" s="640" t="s">
        <v>1058</v>
      </c>
      <c r="D34" s="641">
        <v>421.84923600000002</v>
      </c>
      <c r="E34" s="641"/>
      <c r="F34" s="642">
        <f>D34+E34</f>
        <v>421.84923600000002</v>
      </c>
      <c r="G34" s="642">
        <f t="shared" si="6"/>
        <v>2.3116293276343911</v>
      </c>
      <c r="H34" s="643">
        <f t="shared" si="7"/>
        <v>1</v>
      </c>
    </row>
    <row r="35" spans="1:8">
      <c r="A35" s="638" t="s">
        <v>1444</v>
      </c>
      <c r="B35" s="644" t="s">
        <v>1621</v>
      </c>
      <c r="C35" s="640" t="s">
        <v>1058</v>
      </c>
      <c r="D35" s="641">
        <v>46.893321</v>
      </c>
      <c r="E35" s="641"/>
      <c r="F35" s="642">
        <f t="shared" si="3"/>
        <v>46.893321</v>
      </c>
      <c r="G35" s="642">
        <f t="shared" si="6"/>
        <v>0.25696378431694888</v>
      </c>
      <c r="H35" s="643">
        <f t="shared" si="7"/>
        <v>1</v>
      </c>
    </row>
    <row r="36" spans="1:8">
      <c r="A36" s="638" t="s">
        <v>1446</v>
      </c>
      <c r="B36" s="639" t="s">
        <v>1622</v>
      </c>
      <c r="C36" s="640" t="s">
        <v>1058</v>
      </c>
      <c r="D36" s="641">
        <v>59.687519999999999</v>
      </c>
      <c r="E36" s="641"/>
      <c r="F36" s="642">
        <f t="shared" si="3"/>
        <v>59.687519999999999</v>
      </c>
      <c r="G36" s="642">
        <f t="shared" si="6"/>
        <v>0.32707282590826892</v>
      </c>
      <c r="H36" s="643">
        <f t="shared" si="7"/>
        <v>1</v>
      </c>
    </row>
    <row r="37" spans="1:8">
      <c r="A37" s="638" t="s">
        <v>1448</v>
      </c>
      <c r="B37" s="639" t="s">
        <v>1623</v>
      </c>
      <c r="C37" s="640" t="s">
        <v>1058</v>
      </c>
      <c r="D37" s="641">
        <v>5.9879509999999998</v>
      </c>
      <c r="E37" s="641"/>
      <c r="F37" s="642">
        <f t="shared" si="3"/>
        <v>5.9879509999999998</v>
      </c>
      <c r="G37" s="642">
        <f t="shared" si="6"/>
        <v>3.2812488355526324E-2</v>
      </c>
      <c r="H37" s="643">
        <f t="shared" si="7"/>
        <v>1</v>
      </c>
    </row>
    <row r="38" spans="1:8">
      <c r="A38" s="638" t="s">
        <v>1461</v>
      </c>
      <c r="B38" s="644" t="s">
        <v>1624</v>
      </c>
      <c r="C38" s="640" t="s">
        <v>1058</v>
      </c>
      <c r="D38" s="641">
        <v>383.91044099999999</v>
      </c>
      <c r="E38" s="641"/>
      <c r="F38" s="642">
        <f t="shared" si="3"/>
        <v>383.91044099999999</v>
      </c>
      <c r="G38" s="642">
        <f t="shared" si="6"/>
        <v>2.1037341278974191</v>
      </c>
      <c r="H38" s="643">
        <f t="shared" si="7"/>
        <v>1</v>
      </c>
    </row>
    <row r="39" spans="1:8">
      <c r="A39" s="638" t="s">
        <v>1450</v>
      </c>
      <c r="B39" s="639" t="s">
        <v>1625</v>
      </c>
      <c r="C39" s="640" t="s">
        <v>1058</v>
      </c>
      <c r="D39" s="641">
        <v>427.83718800000003</v>
      </c>
      <c r="E39" s="641"/>
      <c r="F39" s="642">
        <f t="shared" si="3"/>
        <v>427.83718800000003</v>
      </c>
      <c r="G39" s="642">
        <f t="shared" si="6"/>
        <v>2.3444418214696694</v>
      </c>
      <c r="H39" s="643">
        <f t="shared" si="7"/>
        <v>1</v>
      </c>
    </row>
    <row r="40" spans="1:8">
      <c r="A40" s="638" t="s">
        <v>1234</v>
      </c>
      <c r="B40" s="639" t="s">
        <v>1626</v>
      </c>
      <c r="C40" s="640" t="s">
        <v>1058</v>
      </c>
      <c r="D40" s="641">
        <v>56.944578</v>
      </c>
      <c r="E40" s="641"/>
      <c r="F40" s="642">
        <f t="shared" si="3"/>
        <v>56.944578</v>
      </c>
      <c r="G40" s="642">
        <f t="shared" si="6"/>
        <v>0.31204218313332238</v>
      </c>
      <c r="H40" s="643">
        <f t="shared" si="7"/>
        <v>1</v>
      </c>
    </row>
    <row r="41" spans="1:8">
      <c r="A41" s="638" t="s">
        <v>1464</v>
      </c>
      <c r="B41" s="639" t="s">
        <v>1627</v>
      </c>
      <c r="C41" s="640" t="s">
        <v>1058</v>
      </c>
      <c r="D41" s="641">
        <v>462.60569099999998</v>
      </c>
      <c r="E41" s="641">
        <v>345.42200000000003</v>
      </c>
      <c r="F41" s="642">
        <f t="shared" si="3"/>
        <v>808.027691</v>
      </c>
      <c r="G41" s="642">
        <f t="shared" si="6"/>
        <v>4.427791610499205</v>
      </c>
      <c r="H41" s="643">
        <f t="shared" si="7"/>
        <v>1</v>
      </c>
    </row>
    <row r="42" spans="1:8">
      <c r="A42" s="638" t="s">
        <v>1466</v>
      </c>
      <c r="B42" s="639" t="s">
        <v>1628</v>
      </c>
      <c r="C42" s="640" t="s">
        <v>1058</v>
      </c>
      <c r="D42" s="641">
        <v>25.463991</v>
      </c>
      <c r="E42" s="641"/>
      <c r="F42" s="642">
        <f t="shared" si="3"/>
        <v>25.463991</v>
      </c>
      <c r="G42" s="642">
        <f t="shared" si="6"/>
        <v>0.13953636363636363</v>
      </c>
      <c r="H42" s="643">
        <f t="shared" si="7"/>
        <v>1</v>
      </c>
    </row>
    <row r="43" spans="1:8">
      <c r="A43" s="638" t="s">
        <v>1468</v>
      </c>
      <c r="B43" s="639" t="s">
        <v>1629</v>
      </c>
      <c r="C43" s="640" t="s">
        <v>1058</v>
      </c>
      <c r="D43" s="641">
        <v>87.899000000000001</v>
      </c>
      <c r="E43" s="641">
        <v>184.84700000000001</v>
      </c>
      <c r="F43" s="642">
        <f t="shared" si="3"/>
        <v>272.74599999999998</v>
      </c>
      <c r="G43" s="642">
        <f t="shared" si="6"/>
        <v>1.4945805249602717</v>
      </c>
      <c r="H43" s="643">
        <f t="shared" si="7"/>
        <v>1</v>
      </c>
    </row>
    <row r="44" spans="1:8">
      <c r="A44" s="638" t="s">
        <v>1579</v>
      </c>
      <c r="B44" s="639" t="s">
        <v>1630</v>
      </c>
      <c r="C44" s="640" t="s">
        <v>1058</v>
      </c>
      <c r="D44" s="641">
        <v>178.61904999999999</v>
      </c>
      <c r="E44" s="641">
        <v>459.30599999999998</v>
      </c>
      <c r="F44" s="642">
        <f t="shared" si="3"/>
        <v>637.92504999999994</v>
      </c>
      <c r="G44" s="642">
        <f t="shared" si="6"/>
        <v>3.4956712696586107</v>
      </c>
      <c r="H44" s="643">
        <f t="shared" si="7"/>
        <v>1</v>
      </c>
    </row>
    <row r="45" spans="1:8">
      <c r="A45" s="638" t="s">
        <v>1581</v>
      </c>
      <c r="B45" s="639" t="s">
        <v>1631</v>
      </c>
      <c r="C45" s="640" t="s">
        <v>1058</v>
      </c>
      <c r="D45" s="641">
        <v>12.202184000000001</v>
      </c>
      <c r="E45" s="641">
        <v>162.114</v>
      </c>
      <c r="F45" s="642">
        <f t="shared" si="3"/>
        <v>174.31618399999999</v>
      </c>
      <c r="G45" s="642">
        <f t="shared" si="6"/>
        <v>0.95520951285001909</v>
      </c>
      <c r="H45" s="643">
        <f t="shared" si="7"/>
        <v>1</v>
      </c>
    </row>
    <row r="46" spans="1:8">
      <c r="A46" s="638" t="s">
        <v>1470</v>
      </c>
      <c r="B46" s="639" t="s">
        <v>1471</v>
      </c>
      <c r="C46" s="640" t="s">
        <v>1058</v>
      </c>
      <c r="D46" s="641">
        <v>4.4999450000000003</v>
      </c>
      <c r="E46" s="641"/>
      <c r="F46" s="642">
        <f t="shared" si="3"/>
        <v>4.4999450000000003</v>
      </c>
      <c r="G46" s="642">
        <f t="shared" si="6"/>
        <v>2.4658584032001753E-2</v>
      </c>
      <c r="H46" s="643">
        <f t="shared" si="7"/>
        <v>1</v>
      </c>
    </row>
    <row r="47" spans="1:8">
      <c r="A47" s="638" t="s">
        <v>1473</v>
      </c>
      <c r="B47" s="639" t="s">
        <v>1474</v>
      </c>
      <c r="C47" s="640" t="s">
        <v>1058</v>
      </c>
      <c r="D47" s="641">
        <v>21.989733000000001</v>
      </c>
      <c r="E47" s="641"/>
      <c r="F47" s="642">
        <f t="shared" si="3"/>
        <v>21.989733000000001</v>
      </c>
      <c r="G47" s="642">
        <f t="shared" si="6"/>
        <v>0.12049829031727766</v>
      </c>
      <c r="H47" s="643">
        <f t="shared" si="7"/>
        <v>1</v>
      </c>
    </row>
    <row r="48" spans="1:8">
      <c r="A48" s="638" t="s">
        <v>1476</v>
      </c>
      <c r="B48" s="639" t="s">
        <v>1477</v>
      </c>
      <c r="C48" s="640" t="s">
        <v>1058</v>
      </c>
      <c r="D48" s="641">
        <v>127.968892</v>
      </c>
      <c r="E48" s="641"/>
      <c r="F48" s="642">
        <f t="shared" si="3"/>
        <v>127.968892</v>
      </c>
      <c r="G48" s="642">
        <f t="shared" si="6"/>
        <v>0.70123783220998404</v>
      </c>
      <c r="H48" s="643">
        <f t="shared" si="7"/>
        <v>1</v>
      </c>
    </row>
    <row r="49" spans="1:8">
      <c r="A49" s="648" t="s">
        <v>1479</v>
      </c>
      <c r="B49" s="649" t="s">
        <v>1480</v>
      </c>
      <c r="C49" s="650" t="s">
        <v>1058</v>
      </c>
      <c r="D49" s="651">
        <v>227.784629</v>
      </c>
      <c r="E49" s="651">
        <v>28.152999999999999</v>
      </c>
      <c r="F49" s="652">
        <f t="shared" si="3"/>
        <v>255.93762899999999</v>
      </c>
      <c r="G49" s="652">
        <f t="shared" si="6"/>
        <v>1.4024748150583592</v>
      </c>
      <c r="H49" s="653">
        <f t="shared" si="7"/>
        <v>1</v>
      </c>
    </row>
    <row r="50" spans="1:8" ht="23.25" customHeight="1">
      <c r="A50" s="634" t="s">
        <v>1489</v>
      </c>
      <c r="B50" s="635"/>
      <c r="C50" s="635"/>
      <c r="D50" s="654"/>
      <c r="E50" s="654"/>
      <c r="F50" s="636"/>
      <c r="G50" s="636"/>
      <c r="H50" s="637"/>
    </row>
    <row r="51" spans="1:8">
      <c r="A51" s="638" t="s">
        <v>1490</v>
      </c>
      <c r="B51" s="639" t="s">
        <v>1632</v>
      </c>
      <c r="C51" s="640" t="s">
        <v>1597</v>
      </c>
      <c r="D51" s="641">
        <v>744.06831299999999</v>
      </c>
      <c r="E51" s="641">
        <v>0.29399999999999998</v>
      </c>
      <c r="F51" s="642">
        <f t="shared" ref="F51:F97" si="8">D51+E51</f>
        <v>744.36231299999997</v>
      </c>
      <c r="G51" s="642">
        <f t="shared" ref="G51:G97" si="9">F51/$G$10</f>
        <v>4.0789211080059173</v>
      </c>
      <c r="H51" s="643">
        <f t="shared" ref="H51:H97" si="10">ROUNDUP(G51/$H$10,0)</f>
        <v>1</v>
      </c>
    </row>
    <row r="52" spans="1:8">
      <c r="A52" s="638" t="s">
        <v>1493</v>
      </c>
      <c r="B52" s="639" t="s">
        <v>1633</v>
      </c>
      <c r="C52" s="640" t="s">
        <v>1597</v>
      </c>
      <c r="D52" s="641">
        <v>1539.4822099999999</v>
      </c>
      <c r="E52" s="641"/>
      <c r="F52" s="642">
        <f t="shared" si="8"/>
        <v>1539.4822099999999</v>
      </c>
      <c r="G52" s="642">
        <f t="shared" si="9"/>
        <v>8.4359812044495577</v>
      </c>
      <c r="H52" s="643">
        <f t="shared" si="10"/>
        <v>1</v>
      </c>
    </row>
    <row r="53" spans="1:8">
      <c r="A53" s="638" t="s">
        <v>1494</v>
      </c>
      <c r="B53" s="639" t="s">
        <v>1634</v>
      </c>
      <c r="C53" s="640" t="s">
        <v>1597</v>
      </c>
      <c r="D53" s="641">
        <v>1580.8203289999999</v>
      </c>
      <c r="E53" s="641"/>
      <c r="F53" s="642">
        <f t="shared" si="8"/>
        <v>1580.8203289999999</v>
      </c>
      <c r="G53" s="642">
        <f t="shared" si="9"/>
        <v>8.6625038577456284</v>
      </c>
      <c r="H53" s="643">
        <f t="shared" si="10"/>
        <v>1</v>
      </c>
    </row>
    <row r="54" spans="1:8">
      <c r="A54" s="638" t="s">
        <v>1495</v>
      </c>
      <c r="B54" s="639" t="s">
        <v>1635</v>
      </c>
      <c r="C54" s="640" t="s">
        <v>1597</v>
      </c>
      <c r="D54" s="641">
        <v>1492.2838340000001</v>
      </c>
      <c r="E54" s="641"/>
      <c r="F54" s="642">
        <f t="shared" si="8"/>
        <v>1492.2838340000001</v>
      </c>
      <c r="G54" s="642">
        <f t="shared" si="9"/>
        <v>8.1773457942900976</v>
      </c>
      <c r="H54" s="643">
        <f t="shared" si="10"/>
        <v>1</v>
      </c>
    </row>
    <row r="55" spans="1:8">
      <c r="A55" s="638" t="s">
        <v>1496</v>
      </c>
      <c r="B55" s="639" t="s">
        <v>1636</v>
      </c>
      <c r="C55" s="640" t="s">
        <v>1597</v>
      </c>
      <c r="D55" s="641">
        <v>8437.2294390000006</v>
      </c>
      <c r="E55" s="641">
        <v>653.97199999999998</v>
      </c>
      <c r="F55" s="642">
        <f t="shared" si="8"/>
        <v>9091.2014390000004</v>
      </c>
      <c r="G55" s="642">
        <f t="shared" si="9"/>
        <v>49.817532133267576</v>
      </c>
      <c r="H55" s="643">
        <f t="shared" si="10"/>
        <v>3</v>
      </c>
    </row>
    <row r="56" spans="1:8">
      <c r="A56" s="638" t="s">
        <v>1497</v>
      </c>
      <c r="B56" s="639" t="s">
        <v>1637</v>
      </c>
      <c r="C56" s="640" t="s">
        <v>1597</v>
      </c>
      <c r="D56" s="641">
        <v>130.55164600000001</v>
      </c>
      <c r="E56" s="641"/>
      <c r="F56" s="642">
        <f t="shared" si="8"/>
        <v>130.55164600000001</v>
      </c>
      <c r="G56" s="642">
        <f t="shared" si="9"/>
        <v>0.71539068442106413</v>
      </c>
      <c r="H56" s="643">
        <f t="shared" si="10"/>
        <v>1</v>
      </c>
    </row>
    <row r="57" spans="1:8">
      <c r="A57" s="638" t="s">
        <v>1499</v>
      </c>
      <c r="B57" s="639" t="s">
        <v>1638</v>
      </c>
      <c r="C57" s="640" t="s">
        <v>1597</v>
      </c>
      <c r="D57" s="642">
        <v>1403.4027309999999</v>
      </c>
      <c r="E57" s="641"/>
      <c r="F57" s="642">
        <f t="shared" si="8"/>
        <v>1403.4027309999999</v>
      </c>
      <c r="G57" s="642">
        <f t="shared" si="9"/>
        <v>7.6902993643487303</v>
      </c>
      <c r="H57" s="643">
        <f t="shared" si="10"/>
        <v>1</v>
      </c>
    </row>
    <row r="58" spans="1:8">
      <c r="A58" s="638" t="s">
        <v>1501</v>
      </c>
      <c r="B58" s="639" t="s">
        <v>1639</v>
      </c>
      <c r="C58" s="640" t="s">
        <v>1597</v>
      </c>
      <c r="D58" s="641">
        <v>482.25256899999999</v>
      </c>
      <c r="E58" s="641"/>
      <c r="F58" s="642">
        <f t="shared" si="8"/>
        <v>482.25256899999999</v>
      </c>
      <c r="G58" s="642">
        <f t="shared" si="9"/>
        <v>2.6426246314866568</v>
      </c>
      <c r="H58" s="643">
        <f t="shared" si="10"/>
        <v>1</v>
      </c>
    </row>
    <row r="59" spans="1:8">
      <c r="A59" s="638" t="s">
        <v>1503</v>
      </c>
      <c r="B59" s="639" t="s">
        <v>1640</v>
      </c>
      <c r="C59" s="640" t="s">
        <v>1597</v>
      </c>
      <c r="D59" s="641">
        <v>63.759596999999999</v>
      </c>
      <c r="E59" s="641"/>
      <c r="F59" s="642">
        <f t="shared" si="8"/>
        <v>63.759596999999999</v>
      </c>
      <c r="G59" s="642">
        <f t="shared" si="9"/>
        <v>0.34938679927667265</v>
      </c>
      <c r="H59" s="643">
        <f t="shared" si="10"/>
        <v>1</v>
      </c>
    </row>
    <row r="60" spans="1:8">
      <c r="A60" s="638" t="s">
        <v>1505</v>
      </c>
      <c r="B60" s="639" t="s">
        <v>1641</v>
      </c>
      <c r="C60" s="640" t="s">
        <v>1597</v>
      </c>
      <c r="D60" s="641">
        <v>26.565947000000001</v>
      </c>
      <c r="E60" s="641"/>
      <c r="F60" s="642">
        <f t="shared" si="8"/>
        <v>26.565947000000001</v>
      </c>
      <c r="G60" s="642">
        <f t="shared" si="9"/>
        <v>0.14557480957860705</v>
      </c>
      <c r="H60" s="643">
        <f t="shared" si="10"/>
        <v>1</v>
      </c>
    </row>
    <row r="61" spans="1:8">
      <c r="A61" s="638" t="s">
        <v>1507</v>
      </c>
      <c r="B61" s="639" t="s">
        <v>1642</v>
      </c>
      <c r="C61" s="640" t="s">
        <v>1597</v>
      </c>
      <c r="D61" s="641">
        <v>1356.5025189999999</v>
      </c>
      <c r="E61" s="641"/>
      <c r="F61" s="642">
        <f t="shared" si="8"/>
        <v>1356.5025189999999</v>
      </c>
      <c r="G61" s="642">
        <f t="shared" si="9"/>
        <v>7.4332978190585779</v>
      </c>
      <c r="H61" s="643">
        <f t="shared" si="10"/>
        <v>1</v>
      </c>
    </row>
    <row r="62" spans="1:8">
      <c r="A62" s="638" t="s">
        <v>1509</v>
      </c>
      <c r="B62" s="639" t="s">
        <v>1643</v>
      </c>
      <c r="C62" s="640" t="s">
        <v>1597</v>
      </c>
      <c r="D62" s="641">
        <v>1810.2035149999999</v>
      </c>
      <c r="E62" s="641">
        <v>2640.9110000000001</v>
      </c>
      <c r="F62" s="642">
        <f t="shared" si="8"/>
        <v>4451.1145150000002</v>
      </c>
      <c r="G62" s="642">
        <f t="shared" si="9"/>
        <v>24.391005068770891</v>
      </c>
      <c r="H62" s="643">
        <f t="shared" si="10"/>
        <v>2</v>
      </c>
    </row>
    <row r="63" spans="1:8">
      <c r="A63" s="638" t="s">
        <v>1511</v>
      </c>
      <c r="B63" s="639" t="s">
        <v>1644</v>
      </c>
      <c r="C63" s="640" t="s">
        <v>1597</v>
      </c>
      <c r="D63" s="641">
        <v>127.931833</v>
      </c>
      <c r="E63" s="641"/>
      <c r="F63" s="642">
        <f t="shared" si="8"/>
        <v>127.931833</v>
      </c>
      <c r="G63" s="642">
        <f t="shared" si="9"/>
        <v>0.70103475806893523</v>
      </c>
      <c r="H63" s="643">
        <f t="shared" si="10"/>
        <v>1</v>
      </c>
    </row>
    <row r="64" spans="1:8">
      <c r="A64" s="638" t="s">
        <v>1513</v>
      </c>
      <c r="B64" s="639" t="s">
        <v>1645</v>
      </c>
      <c r="C64" s="640" t="s">
        <v>1597</v>
      </c>
      <c r="D64" s="641">
        <v>39.157471999999999</v>
      </c>
      <c r="E64" s="641"/>
      <c r="F64" s="642">
        <f t="shared" si="8"/>
        <v>39.157471999999999</v>
      </c>
      <c r="G64" s="642">
        <f t="shared" si="9"/>
        <v>0.21457324784919721</v>
      </c>
      <c r="H64" s="643">
        <f t="shared" si="10"/>
        <v>1</v>
      </c>
    </row>
    <row r="65" spans="1:8">
      <c r="A65" s="638" t="s">
        <v>1515</v>
      </c>
      <c r="B65" s="639" t="s">
        <v>1646</v>
      </c>
      <c r="C65" s="640" t="s">
        <v>1597</v>
      </c>
      <c r="D65" s="641">
        <v>33.988584000000003</v>
      </c>
      <c r="E65" s="641"/>
      <c r="F65" s="642">
        <f t="shared" si="8"/>
        <v>33.988584000000003</v>
      </c>
      <c r="G65" s="642">
        <f t="shared" si="9"/>
        <v>0.18624902186421174</v>
      </c>
      <c r="H65" s="643">
        <f t="shared" si="10"/>
        <v>1</v>
      </c>
    </row>
    <row r="66" spans="1:8">
      <c r="A66" s="638" t="s">
        <v>1517</v>
      </c>
      <c r="B66" s="639" t="s">
        <v>1647</v>
      </c>
      <c r="C66" s="640" t="s">
        <v>1597</v>
      </c>
      <c r="D66" s="641">
        <v>628.53787899999998</v>
      </c>
      <c r="E66" s="641"/>
      <c r="F66" s="642">
        <f t="shared" si="8"/>
        <v>628.53787899999998</v>
      </c>
      <c r="G66" s="642">
        <f t="shared" si="9"/>
        <v>3.4442318976382262</v>
      </c>
      <c r="H66" s="643">
        <f t="shared" si="10"/>
        <v>1</v>
      </c>
    </row>
    <row r="67" spans="1:8">
      <c r="A67" s="638" t="s">
        <v>1519</v>
      </c>
      <c r="B67" s="639" t="s">
        <v>1648</v>
      </c>
      <c r="C67" s="640" t="s">
        <v>1597</v>
      </c>
      <c r="D67" s="641">
        <v>361.37778500000002</v>
      </c>
      <c r="E67" s="641"/>
      <c r="F67" s="642">
        <f t="shared" si="8"/>
        <v>361.37778500000002</v>
      </c>
      <c r="G67" s="642">
        <f t="shared" si="9"/>
        <v>1.9802607540139185</v>
      </c>
      <c r="H67" s="643">
        <f t="shared" si="10"/>
        <v>1</v>
      </c>
    </row>
    <row r="68" spans="1:8">
      <c r="A68" s="638" t="s">
        <v>1521</v>
      </c>
      <c r="B68" s="639" t="s">
        <v>1649</v>
      </c>
      <c r="C68" s="640" t="s">
        <v>1597</v>
      </c>
      <c r="D68" s="641">
        <v>797.42766800000004</v>
      </c>
      <c r="E68" s="641">
        <v>9.5559999999999992</v>
      </c>
      <c r="F68" s="642">
        <f t="shared" si="8"/>
        <v>806.98366800000008</v>
      </c>
      <c r="G68" s="642">
        <f t="shared" si="9"/>
        <v>4.4220706230478388</v>
      </c>
      <c r="H68" s="643">
        <f t="shared" si="10"/>
        <v>1</v>
      </c>
    </row>
    <row r="69" spans="1:8">
      <c r="A69" s="638" t="s">
        <v>1523</v>
      </c>
      <c r="B69" s="639" t="s">
        <v>1650</v>
      </c>
      <c r="C69" s="640" t="s">
        <v>1597</v>
      </c>
      <c r="D69" s="641">
        <v>2930.540019</v>
      </c>
      <c r="E69" s="641"/>
      <c r="F69" s="642">
        <f t="shared" si="8"/>
        <v>2930.540019</v>
      </c>
      <c r="G69" s="642">
        <f t="shared" si="9"/>
        <v>16.058633453887882</v>
      </c>
      <c r="H69" s="643">
        <f t="shared" si="10"/>
        <v>1</v>
      </c>
    </row>
    <row r="70" spans="1:8">
      <c r="A70" s="638" t="s">
        <v>1525</v>
      </c>
      <c r="B70" s="639" t="s">
        <v>1651</v>
      </c>
      <c r="C70" s="640" t="s">
        <v>1597</v>
      </c>
      <c r="D70" s="641">
        <v>0.55139899999999997</v>
      </c>
      <c r="E70" s="641"/>
      <c r="F70" s="642">
        <f t="shared" si="8"/>
        <v>0.55139899999999997</v>
      </c>
      <c r="G70" s="642">
        <f t="shared" si="9"/>
        <v>3.0215299468464023E-3</v>
      </c>
      <c r="H70" s="643">
        <f t="shared" si="10"/>
        <v>1</v>
      </c>
    </row>
    <row r="71" spans="1:8">
      <c r="A71" s="638" t="s">
        <v>1535</v>
      </c>
      <c r="B71" s="639" t="s">
        <v>1652</v>
      </c>
      <c r="C71" s="640" t="s">
        <v>1597</v>
      </c>
      <c r="D71" s="641">
        <v>0.21306700000000001</v>
      </c>
      <c r="E71" s="641">
        <v>0.29399999999999998</v>
      </c>
      <c r="F71" s="642">
        <f t="shared" si="8"/>
        <v>0.50706699999999993</v>
      </c>
      <c r="G71" s="642">
        <f t="shared" si="9"/>
        <v>2.7786015672091615E-3</v>
      </c>
      <c r="H71" s="643">
        <f t="shared" si="10"/>
        <v>1</v>
      </c>
    </row>
    <row r="72" spans="1:8">
      <c r="A72" s="638" t="s">
        <v>1537</v>
      </c>
      <c r="B72" s="639" t="s">
        <v>1653</v>
      </c>
      <c r="C72" s="640" t="s">
        <v>1597</v>
      </c>
      <c r="D72" s="641">
        <v>4699.4591540000001</v>
      </c>
      <c r="E72" s="641">
        <v>73.138000000000005</v>
      </c>
      <c r="F72" s="642">
        <f t="shared" si="8"/>
        <v>4772.597154</v>
      </c>
      <c r="G72" s="642">
        <f t="shared" si="9"/>
        <v>26.152650304126251</v>
      </c>
      <c r="H72" s="643">
        <f t="shared" si="10"/>
        <v>2</v>
      </c>
    </row>
    <row r="73" spans="1:8">
      <c r="A73" s="638" t="s">
        <v>1539</v>
      </c>
      <c r="B73" s="639" t="s">
        <v>1654</v>
      </c>
      <c r="C73" s="640" t="s">
        <v>1058</v>
      </c>
      <c r="D73" s="641">
        <v>4839.3804799999998</v>
      </c>
      <c r="E73" s="641"/>
      <c r="F73" s="642">
        <f t="shared" si="8"/>
        <v>4839.3804799999998</v>
      </c>
      <c r="G73" s="642">
        <f t="shared" si="9"/>
        <v>26.518606389391199</v>
      </c>
      <c r="H73" s="643">
        <f t="shared" si="10"/>
        <v>2</v>
      </c>
    </row>
    <row r="74" spans="1:8">
      <c r="A74" s="638" t="s">
        <v>1541</v>
      </c>
      <c r="B74" s="639" t="s">
        <v>1655</v>
      </c>
      <c r="C74" s="640" t="s">
        <v>1058</v>
      </c>
      <c r="D74" s="641">
        <v>185.06438299999999</v>
      </c>
      <c r="E74" s="641">
        <v>266.31200000000001</v>
      </c>
      <c r="F74" s="642">
        <f t="shared" si="8"/>
        <v>451.37638300000003</v>
      </c>
      <c r="G74" s="642">
        <f t="shared" si="9"/>
        <v>2.4734307797687545</v>
      </c>
      <c r="H74" s="643">
        <f t="shared" si="10"/>
        <v>1</v>
      </c>
    </row>
    <row r="75" spans="1:8">
      <c r="A75" s="638" t="s">
        <v>1543</v>
      </c>
      <c r="B75" s="639" t="s">
        <v>1656</v>
      </c>
      <c r="C75" s="640" t="s">
        <v>1058</v>
      </c>
      <c r="D75" s="641">
        <v>46.179698999999999</v>
      </c>
      <c r="E75" s="641"/>
      <c r="F75" s="642">
        <f t="shared" si="8"/>
        <v>46.179698999999999</v>
      </c>
      <c r="G75" s="642">
        <f t="shared" si="9"/>
        <v>0.25305331251027452</v>
      </c>
      <c r="H75" s="643">
        <f t="shared" si="10"/>
        <v>1</v>
      </c>
    </row>
    <row r="76" spans="1:8">
      <c r="A76" s="638" t="s">
        <v>1553</v>
      </c>
      <c r="B76" s="639" t="s">
        <v>1657</v>
      </c>
      <c r="C76" s="640" t="s">
        <v>1058</v>
      </c>
      <c r="D76" s="641">
        <v>925.690383</v>
      </c>
      <c r="E76" s="641"/>
      <c r="F76" s="642">
        <f t="shared" si="8"/>
        <v>925.690383</v>
      </c>
      <c r="G76" s="642">
        <f t="shared" si="9"/>
        <v>5.0725540193983232</v>
      </c>
      <c r="H76" s="643">
        <f t="shared" si="10"/>
        <v>1</v>
      </c>
    </row>
    <row r="77" spans="1:8">
      <c r="A77" s="638" t="s">
        <v>1545</v>
      </c>
      <c r="B77" s="639" t="s">
        <v>1658</v>
      </c>
      <c r="C77" s="640" t="s">
        <v>1058</v>
      </c>
      <c r="D77" s="641">
        <v>88.536495000000002</v>
      </c>
      <c r="E77" s="641"/>
      <c r="F77" s="642">
        <f t="shared" si="8"/>
        <v>88.536495000000002</v>
      </c>
      <c r="G77" s="642">
        <f t="shared" si="9"/>
        <v>0.48515806345553181</v>
      </c>
      <c r="H77" s="643">
        <f t="shared" si="10"/>
        <v>1</v>
      </c>
    </row>
    <row r="78" spans="1:8">
      <c r="A78" s="638" t="s">
        <v>1555</v>
      </c>
      <c r="B78" s="639" t="s">
        <v>1659</v>
      </c>
      <c r="C78" s="640" t="s">
        <v>1058</v>
      </c>
      <c r="D78" s="641">
        <v>266.83199999999999</v>
      </c>
      <c r="E78" s="641"/>
      <c r="F78" s="642">
        <f t="shared" si="8"/>
        <v>266.83199999999999</v>
      </c>
      <c r="G78" s="642">
        <f t="shared" si="9"/>
        <v>1.4621732697682064</v>
      </c>
      <c r="H78" s="643">
        <f t="shared" si="10"/>
        <v>1</v>
      </c>
    </row>
    <row r="79" spans="1:8">
      <c r="A79" s="638" t="s">
        <v>1547</v>
      </c>
      <c r="B79" s="639" t="s">
        <v>1660</v>
      </c>
      <c r="C79" s="640" t="s">
        <v>1058</v>
      </c>
      <c r="D79" s="641">
        <v>88.536495000000002</v>
      </c>
      <c r="E79" s="641"/>
      <c r="F79" s="642">
        <f t="shared" si="8"/>
        <v>88.536495000000002</v>
      </c>
      <c r="G79" s="642">
        <f t="shared" si="9"/>
        <v>0.48515806345553181</v>
      </c>
      <c r="H79" s="643">
        <f t="shared" si="10"/>
        <v>1</v>
      </c>
    </row>
    <row r="80" spans="1:8">
      <c r="A80" s="638" t="s">
        <v>1549</v>
      </c>
      <c r="B80" s="639" t="s">
        <v>1661</v>
      </c>
      <c r="C80" s="640" t="s">
        <v>1058</v>
      </c>
      <c r="D80" s="641">
        <v>113.07869700000001</v>
      </c>
      <c r="E80" s="641"/>
      <c r="F80" s="642">
        <f t="shared" si="8"/>
        <v>113.07869700000001</v>
      </c>
      <c r="G80" s="642">
        <f t="shared" si="9"/>
        <v>0.61964325168502388</v>
      </c>
      <c r="H80" s="643">
        <f t="shared" si="10"/>
        <v>1</v>
      </c>
    </row>
    <row r="81" spans="1:8">
      <c r="A81" s="638" t="s">
        <v>1557</v>
      </c>
      <c r="B81" s="639" t="s">
        <v>1662</v>
      </c>
      <c r="C81" s="640" t="s">
        <v>1058</v>
      </c>
      <c r="D81" s="641">
        <v>1438.3734930000001</v>
      </c>
      <c r="E81" s="641"/>
      <c r="F81" s="642">
        <f t="shared" si="8"/>
        <v>1438.3734930000001</v>
      </c>
      <c r="G81" s="642">
        <f t="shared" si="9"/>
        <v>7.8819304783823769</v>
      </c>
      <c r="H81" s="643">
        <f t="shared" si="10"/>
        <v>1</v>
      </c>
    </row>
    <row r="82" spans="1:8">
      <c r="A82" s="638" t="s">
        <v>1559</v>
      </c>
      <c r="B82" s="639" t="s">
        <v>1663</v>
      </c>
      <c r="C82" s="640" t="s">
        <v>1058</v>
      </c>
      <c r="D82" s="641">
        <v>255.933785</v>
      </c>
      <c r="E82" s="641"/>
      <c r="F82" s="642">
        <f t="shared" si="8"/>
        <v>255.933785</v>
      </c>
      <c r="G82" s="642">
        <f t="shared" si="9"/>
        <v>1.4024537508904598</v>
      </c>
      <c r="H82" s="643">
        <f t="shared" si="10"/>
        <v>1</v>
      </c>
    </row>
    <row r="83" spans="1:8">
      <c r="A83" s="638" t="s">
        <v>1551</v>
      </c>
      <c r="B83" s="639" t="s">
        <v>1664</v>
      </c>
      <c r="C83" s="640" t="s">
        <v>1058</v>
      </c>
      <c r="D83" s="641">
        <v>102.944553</v>
      </c>
      <c r="E83" s="641"/>
      <c r="F83" s="642">
        <f t="shared" si="8"/>
        <v>102.944553</v>
      </c>
      <c r="G83" s="642">
        <f t="shared" si="9"/>
        <v>0.56411065263850069</v>
      </c>
      <c r="H83" s="643">
        <f t="shared" si="10"/>
        <v>1</v>
      </c>
    </row>
    <row r="84" spans="1:8">
      <c r="A84" s="638" t="s">
        <v>1561</v>
      </c>
      <c r="B84" s="639" t="s">
        <v>1665</v>
      </c>
      <c r="C84" s="640" t="s">
        <v>1058</v>
      </c>
      <c r="D84" s="641">
        <v>174.316923</v>
      </c>
      <c r="E84" s="641"/>
      <c r="F84" s="642">
        <f t="shared" si="8"/>
        <v>174.316923</v>
      </c>
      <c r="G84" s="642">
        <f t="shared" si="9"/>
        <v>0.95521356238698008</v>
      </c>
      <c r="H84" s="643">
        <f t="shared" si="10"/>
        <v>1</v>
      </c>
    </row>
    <row r="85" spans="1:8">
      <c r="A85" s="638" t="s">
        <v>1563</v>
      </c>
      <c r="B85" s="639" t="s">
        <v>1666</v>
      </c>
      <c r="C85" s="640" t="s">
        <v>1058</v>
      </c>
      <c r="D85" s="641">
        <v>50.231842999999998</v>
      </c>
      <c r="E85" s="641"/>
      <c r="F85" s="642">
        <f t="shared" si="8"/>
        <v>50.231842999999998</v>
      </c>
      <c r="G85" s="642">
        <f t="shared" si="9"/>
        <v>0.27525805797577946</v>
      </c>
      <c r="H85" s="643">
        <f t="shared" si="10"/>
        <v>1</v>
      </c>
    </row>
    <row r="86" spans="1:8">
      <c r="A86" s="638" t="s">
        <v>1565</v>
      </c>
      <c r="B86" s="639" t="s">
        <v>1667</v>
      </c>
      <c r="C86" s="640" t="s">
        <v>1058</v>
      </c>
      <c r="D86" s="641">
        <v>10.774419</v>
      </c>
      <c r="E86" s="641"/>
      <c r="F86" s="642">
        <f t="shared" si="8"/>
        <v>10.774419</v>
      </c>
      <c r="G86" s="642">
        <f t="shared" si="9"/>
        <v>5.90411474601348E-2</v>
      </c>
      <c r="H86" s="643">
        <f t="shared" si="10"/>
        <v>1</v>
      </c>
    </row>
    <row r="87" spans="1:8">
      <c r="A87" s="638" t="s">
        <v>1527</v>
      </c>
      <c r="B87" s="639" t="s">
        <v>1668</v>
      </c>
      <c r="C87" s="640" t="s">
        <v>1058</v>
      </c>
      <c r="D87" s="641">
        <v>127.774742</v>
      </c>
      <c r="E87" s="641">
        <v>20.748999999999999</v>
      </c>
      <c r="F87" s="642">
        <f t="shared" si="8"/>
        <v>148.523742</v>
      </c>
      <c r="G87" s="642">
        <f t="shared" si="9"/>
        <v>0.81387331908597726</v>
      </c>
      <c r="H87" s="643">
        <f t="shared" si="10"/>
        <v>1</v>
      </c>
    </row>
    <row r="88" spans="1:8">
      <c r="A88" s="638" t="s">
        <v>1529</v>
      </c>
      <c r="B88" s="639" t="s">
        <v>1669</v>
      </c>
      <c r="C88" s="640" t="s">
        <v>1058</v>
      </c>
      <c r="D88" s="641">
        <v>1.037134</v>
      </c>
      <c r="E88" s="641"/>
      <c r="F88" s="642">
        <f t="shared" si="8"/>
        <v>1.037134</v>
      </c>
      <c r="G88" s="642">
        <f t="shared" si="9"/>
        <v>5.6832374376678168E-3</v>
      </c>
      <c r="H88" s="643">
        <f t="shared" si="10"/>
        <v>1</v>
      </c>
    </row>
    <row r="89" spans="1:8">
      <c r="A89" s="638" t="s">
        <v>1531</v>
      </c>
      <c r="B89" s="639" t="s">
        <v>1670</v>
      </c>
      <c r="C89" s="640" t="s">
        <v>1058</v>
      </c>
      <c r="D89" s="641">
        <v>17.950507999999999</v>
      </c>
      <c r="E89" s="641"/>
      <c r="F89" s="642">
        <f t="shared" si="8"/>
        <v>17.950507999999999</v>
      </c>
      <c r="G89" s="642">
        <f t="shared" si="9"/>
        <v>9.8364337771932694E-2</v>
      </c>
      <c r="H89" s="643">
        <f t="shared" si="10"/>
        <v>1</v>
      </c>
    </row>
    <row r="90" spans="1:8">
      <c r="A90" s="638" t="s">
        <v>1533</v>
      </c>
      <c r="B90" s="639" t="s">
        <v>1671</v>
      </c>
      <c r="C90" s="640" t="s">
        <v>1058</v>
      </c>
      <c r="D90" s="641">
        <v>421.84923600000002</v>
      </c>
      <c r="E90" s="641"/>
      <c r="F90" s="642">
        <f t="shared" si="8"/>
        <v>421.84923600000002</v>
      </c>
      <c r="G90" s="642">
        <f t="shared" si="9"/>
        <v>2.3116293276343911</v>
      </c>
      <c r="H90" s="643">
        <f t="shared" si="10"/>
        <v>1</v>
      </c>
    </row>
    <row r="91" spans="1:8">
      <c r="A91" s="638" t="s">
        <v>1567</v>
      </c>
      <c r="B91" s="639" t="s">
        <v>1672</v>
      </c>
      <c r="C91" s="640" t="s">
        <v>1058</v>
      </c>
      <c r="D91" s="641">
        <v>613.92235600000004</v>
      </c>
      <c r="E91" s="641"/>
      <c r="F91" s="642">
        <f t="shared" si="8"/>
        <v>613.92235600000004</v>
      </c>
      <c r="G91" s="642">
        <f t="shared" si="9"/>
        <v>3.364142451641186</v>
      </c>
      <c r="H91" s="643">
        <f t="shared" si="10"/>
        <v>1</v>
      </c>
    </row>
    <row r="92" spans="1:8">
      <c r="A92" s="638" t="s">
        <v>1569</v>
      </c>
      <c r="B92" s="639" t="s">
        <v>1673</v>
      </c>
      <c r="C92" s="640" t="s">
        <v>1058</v>
      </c>
      <c r="D92" s="641">
        <v>3.9635319999999998</v>
      </c>
      <c r="E92" s="641"/>
      <c r="F92" s="642">
        <f t="shared" si="8"/>
        <v>3.9635319999999998</v>
      </c>
      <c r="G92" s="642">
        <f t="shared" si="9"/>
        <v>2.1719173653350868E-2</v>
      </c>
      <c r="H92" s="643">
        <f t="shared" si="10"/>
        <v>1</v>
      </c>
    </row>
    <row r="93" spans="1:8">
      <c r="A93" s="638" t="s">
        <v>1571</v>
      </c>
      <c r="B93" s="639" t="s">
        <v>1674</v>
      </c>
      <c r="C93" s="640" t="s">
        <v>1058</v>
      </c>
      <c r="D93" s="641">
        <v>127.351288</v>
      </c>
      <c r="E93" s="641"/>
      <c r="F93" s="642">
        <f t="shared" si="8"/>
        <v>127.351288</v>
      </c>
      <c r="G93" s="642">
        <f t="shared" si="9"/>
        <v>0.69785351526111017</v>
      </c>
      <c r="H93" s="643">
        <f t="shared" si="10"/>
        <v>1</v>
      </c>
    </row>
    <row r="94" spans="1:8">
      <c r="A94" s="638" t="s">
        <v>1573</v>
      </c>
      <c r="B94" s="639" t="s">
        <v>1675</v>
      </c>
      <c r="C94" s="640" t="s">
        <v>1058</v>
      </c>
      <c r="D94" s="641">
        <v>0.124116</v>
      </c>
      <c r="E94" s="641">
        <v>12.287000000000001</v>
      </c>
      <c r="F94" s="642">
        <f t="shared" si="8"/>
        <v>12.411116000000002</v>
      </c>
      <c r="G94" s="642">
        <f t="shared" si="9"/>
        <v>6.8009841635158094E-2</v>
      </c>
      <c r="H94" s="643">
        <f t="shared" si="10"/>
        <v>1</v>
      </c>
    </row>
    <row r="95" spans="1:8">
      <c r="A95" s="638" t="s">
        <v>1575</v>
      </c>
      <c r="B95" s="639" t="s">
        <v>1676</v>
      </c>
      <c r="C95" s="640" t="s">
        <v>1058</v>
      </c>
      <c r="D95" s="641">
        <v>3.1758190000000002</v>
      </c>
      <c r="E95" s="641"/>
      <c r="F95" s="642">
        <f t="shared" si="8"/>
        <v>3.1758190000000002</v>
      </c>
      <c r="G95" s="642">
        <f t="shared" si="9"/>
        <v>1.7402701517891393E-2</v>
      </c>
      <c r="H95" s="643">
        <f t="shared" si="10"/>
        <v>1</v>
      </c>
    </row>
    <row r="96" spans="1:8">
      <c r="A96" s="638" t="s">
        <v>1577</v>
      </c>
      <c r="B96" s="639" t="s">
        <v>1677</v>
      </c>
      <c r="C96" s="640" t="s">
        <v>1058</v>
      </c>
      <c r="D96" s="641">
        <v>21.172689999999999</v>
      </c>
      <c r="E96" s="641"/>
      <c r="F96" s="642">
        <f t="shared" si="8"/>
        <v>21.172689999999999</v>
      </c>
      <c r="G96" s="642">
        <f t="shared" si="9"/>
        <v>0.11602109704641349</v>
      </c>
      <c r="H96" s="643">
        <f t="shared" si="10"/>
        <v>1</v>
      </c>
    </row>
    <row r="97" spans="1:8">
      <c r="A97" s="638" t="s">
        <v>1583</v>
      </c>
      <c r="B97" s="639" t="s">
        <v>1678</v>
      </c>
      <c r="C97" s="640" t="s">
        <v>1058</v>
      </c>
      <c r="D97" s="641">
        <v>272.06418200000002</v>
      </c>
      <c r="E97" s="641">
        <v>3.8109999999999999</v>
      </c>
      <c r="F97" s="642">
        <f t="shared" si="8"/>
        <v>275.875182</v>
      </c>
      <c r="G97" s="642">
        <f t="shared" si="9"/>
        <v>1.5117276672694393</v>
      </c>
      <c r="H97" s="643">
        <f t="shared" si="10"/>
        <v>1</v>
      </c>
    </row>
    <row r="98" spans="1:8" ht="15">
      <c r="A98" s="1275" t="s">
        <v>69</v>
      </c>
      <c r="B98" s="1276"/>
      <c r="C98" s="1276"/>
      <c r="D98" s="1276"/>
      <c r="E98" s="1276"/>
      <c r="F98" s="1276"/>
      <c r="G98" s="1277"/>
      <c r="H98" s="655">
        <f>SUM(H12:H97)</f>
        <v>90</v>
      </c>
    </row>
  </sheetData>
  <autoFilter ref="A9:H98" xr:uid="{00000000-0009-0000-0000-000001000000}">
    <filterColumn colId="3" showButton="0"/>
    <filterColumn colId="4" showButton="0"/>
  </autoFilter>
  <mergeCells count="13">
    <mergeCell ref="B6:H6"/>
    <mergeCell ref="A1:H1"/>
    <mergeCell ref="B2:H2"/>
    <mergeCell ref="B3:H3"/>
    <mergeCell ref="B4:H4"/>
    <mergeCell ref="B5:H5"/>
    <mergeCell ref="A98:G98"/>
    <mergeCell ref="A7:H7"/>
    <mergeCell ref="A8:H8"/>
    <mergeCell ref="A9:A10"/>
    <mergeCell ref="B9:B10"/>
    <mergeCell ref="C9:C10"/>
    <mergeCell ref="D9:F9"/>
  </mergeCells>
  <printOptions horizontalCentered="1"/>
  <pageMargins left="0.39370078740157483" right="0.39370078740157483" top="0.78740157480314965" bottom="0.39370078740157483" header="0.31496062992125984" footer="0.31496062992125984"/>
  <pageSetup paperSize="9" scale="55" orientation="landscape" horizontalDpi="4294967293" verticalDpi="1200" r:id="rId1"/>
  <rowBreaks count="1" manualBreakCount="1">
    <brk id="49" max="7"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CC024-7622-4951-8F92-8513EFE257CA}">
  <sheetPr>
    <pageSetUpPr fitToPage="1"/>
  </sheetPr>
  <dimension ref="A1:M140"/>
  <sheetViews>
    <sheetView view="pageBreakPreview" zoomScale="70" zoomScaleNormal="70" zoomScaleSheetLayoutView="70" workbookViewId="0">
      <selection activeCell="N10" sqref="N10"/>
    </sheetView>
  </sheetViews>
  <sheetFormatPr defaultColWidth="9.140625" defaultRowHeight="15"/>
  <cols>
    <col min="1" max="1" width="13.42578125" style="660" customWidth="1"/>
    <col min="2" max="2" width="30.5703125" style="698" bestFit="1" customWidth="1"/>
    <col min="3" max="3" width="20.28515625" style="660" customWidth="1"/>
    <col min="4" max="4" width="13" style="660" customWidth="1"/>
    <col min="5" max="5" width="20.5703125" style="660" customWidth="1"/>
    <col min="6" max="6" width="12" style="660" bestFit="1" customWidth="1"/>
    <col min="7" max="7" width="24.85546875" style="660" customWidth="1"/>
    <col min="8" max="8" width="18.5703125" style="709" customWidth="1"/>
    <col min="9" max="9" width="18.5703125" style="685" customWidth="1"/>
    <col min="10" max="10" width="18.5703125" style="702" customWidth="1"/>
    <col min="11" max="11" width="18.5703125" style="734" customWidth="1"/>
    <col min="12" max="12" width="12.140625" style="660" customWidth="1"/>
    <col min="13" max="13" width="22.140625" style="662" customWidth="1"/>
    <col min="14" max="14" width="16.42578125" style="660" bestFit="1" customWidth="1"/>
    <col min="15" max="16384" width="9.140625" style="660"/>
  </cols>
  <sheetData>
    <row r="1" spans="1:13" s="658" customFormat="1" ht="50.1" customHeight="1">
      <c r="A1" s="1300"/>
      <c r="B1" s="1301"/>
      <c r="C1" s="1301"/>
      <c r="D1" s="1301"/>
      <c r="E1" s="1301"/>
      <c r="F1" s="1301"/>
      <c r="G1" s="1301"/>
      <c r="H1" s="1301"/>
      <c r="I1" s="1301"/>
      <c r="J1" s="1301"/>
      <c r="K1" s="1302"/>
    </row>
    <row r="2" spans="1:13" s="658" customFormat="1" ht="12.75">
      <c r="A2" s="1303"/>
      <c r="B2" s="1304"/>
      <c r="C2" s="1304"/>
      <c r="D2" s="1304"/>
      <c r="E2" s="1304"/>
      <c r="F2" s="1304"/>
      <c r="G2" s="1304"/>
      <c r="H2" s="1304"/>
      <c r="I2" s="1304"/>
      <c r="J2" s="1304"/>
      <c r="K2" s="1305"/>
    </row>
    <row r="3" spans="1:13" s="658" customFormat="1" ht="18.75">
      <c r="A3" s="1306" t="s">
        <v>1679</v>
      </c>
      <c r="B3" s="1307"/>
      <c r="C3" s="1307"/>
      <c r="D3" s="1307"/>
      <c r="E3" s="1307"/>
      <c r="F3" s="1307"/>
      <c r="G3" s="1307"/>
      <c r="H3" s="1307"/>
      <c r="I3" s="1307"/>
      <c r="J3" s="1307"/>
      <c r="K3" s="1308"/>
    </row>
    <row r="4" spans="1:13" s="658" customFormat="1" ht="24.75" customHeight="1">
      <c r="A4" s="1309" t="s">
        <v>1680</v>
      </c>
      <c r="B4" s="1309"/>
      <c r="C4" s="1309"/>
      <c r="D4" s="1309"/>
      <c r="E4" s="1309"/>
      <c r="F4" s="1309"/>
      <c r="G4" s="1309"/>
      <c r="H4" s="1309"/>
      <c r="I4" s="1309"/>
      <c r="J4" s="1309"/>
      <c r="K4" s="1309"/>
    </row>
    <row r="5" spans="1:13">
      <c r="A5" s="1310"/>
      <c r="B5" s="1311"/>
      <c r="C5" s="1311"/>
      <c r="D5" s="1311"/>
      <c r="E5" s="1311"/>
      <c r="F5" s="1311"/>
      <c r="G5" s="1311"/>
      <c r="H5" s="1311"/>
      <c r="I5" s="1311"/>
      <c r="J5" s="1311"/>
      <c r="K5" s="1312"/>
    </row>
    <row r="6" spans="1:13" ht="31.5" customHeight="1">
      <c r="A6" s="1299" t="s">
        <v>1681</v>
      </c>
      <c r="B6" s="1299"/>
      <c r="C6" s="1299"/>
      <c r="D6" s="663" t="s">
        <v>1682</v>
      </c>
      <c r="E6" s="663" t="s">
        <v>1683</v>
      </c>
      <c r="F6" s="663" t="s">
        <v>1114</v>
      </c>
      <c r="G6" s="663" t="s">
        <v>1684</v>
      </c>
      <c r="H6" s="664" t="s">
        <v>1685</v>
      </c>
      <c r="I6" s="664" t="s">
        <v>1686</v>
      </c>
      <c r="J6" s="665" t="s">
        <v>1687</v>
      </c>
      <c r="K6" s="666" t="s">
        <v>1688</v>
      </c>
    </row>
    <row r="7" spans="1:13" ht="27.75" customHeight="1">
      <c r="A7" s="667" t="s">
        <v>1689</v>
      </c>
      <c r="B7" s="668" t="s">
        <v>1690</v>
      </c>
      <c r="C7" s="668" t="s">
        <v>1691</v>
      </c>
      <c r="D7" s="669" t="s">
        <v>1692</v>
      </c>
      <c r="E7" s="670" t="s">
        <v>1693</v>
      </c>
      <c r="F7" s="670" t="s">
        <v>1694</v>
      </c>
      <c r="G7" s="670"/>
      <c r="H7" s="671">
        <v>588.80399999999997</v>
      </c>
      <c r="I7" s="671">
        <v>590.23900000000003</v>
      </c>
      <c r="J7" s="672">
        <v>75</v>
      </c>
      <c r="K7" s="673">
        <f t="shared" ref="K7:K12" si="0">J7*(I7/H7)</f>
        <v>75.182785782705281</v>
      </c>
    </row>
    <row r="8" spans="1:13" ht="34.5" customHeight="1">
      <c r="A8" s="667" t="s">
        <v>1695</v>
      </c>
      <c r="B8" s="675" t="s">
        <v>1696</v>
      </c>
      <c r="C8" s="668" t="s">
        <v>1691</v>
      </c>
      <c r="D8" s="676" t="s">
        <v>1697</v>
      </c>
      <c r="E8" s="670" t="s">
        <v>1693</v>
      </c>
      <c r="F8" s="677" t="s">
        <v>1694</v>
      </c>
      <c r="G8" s="677"/>
      <c r="H8" s="678">
        <v>482.29899999999998</v>
      </c>
      <c r="I8" s="678">
        <v>491.27800000000002</v>
      </c>
      <c r="J8" s="679">
        <v>75</v>
      </c>
      <c r="K8" s="680">
        <f t="shared" si="0"/>
        <v>76.396281145098783</v>
      </c>
    </row>
    <row r="9" spans="1:13" ht="33" customHeight="1">
      <c r="A9" s="667" t="s">
        <v>1698</v>
      </c>
      <c r="B9" s="675" t="s">
        <v>1699</v>
      </c>
      <c r="C9" s="668" t="s">
        <v>1691</v>
      </c>
      <c r="D9" s="676" t="s">
        <v>1692</v>
      </c>
      <c r="E9" s="670" t="s">
        <v>1693</v>
      </c>
      <c r="F9" s="677" t="s">
        <v>1694</v>
      </c>
      <c r="G9" s="677"/>
      <c r="H9" s="671">
        <v>588.80399999999997</v>
      </c>
      <c r="I9" s="671">
        <v>590.23900000000003</v>
      </c>
      <c r="J9" s="679">
        <v>75</v>
      </c>
      <c r="K9" s="680">
        <f t="shared" si="0"/>
        <v>75.182785782705281</v>
      </c>
    </row>
    <row r="10" spans="1:13" ht="30" customHeight="1">
      <c r="A10" s="667" t="s">
        <v>1689</v>
      </c>
      <c r="B10" s="675" t="s">
        <v>1700</v>
      </c>
      <c r="C10" s="668" t="s">
        <v>1691</v>
      </c>
      <c r="D10" s="676" t="s">
        <v>1692</v>
      </c>
      <c r="E10" s="670" t="s">
        <v>1693</v>
      </c>
      <c r="F10" s="677" t="s">
        <v>1694</v>
      </c>
      <c r="G10" s="677"/>
      <c r="H10" s="671">
        <v>588.80399999999997</v>
      </c>
      <c r="I10" s="671">
        <v>590.23900000000003</v>
      </c>
      <c r="J10" s="679">
        <v>55</v>
      </c>
      <c r="K10" s="680">
        <f t="shared" si="0"/>
        <v>55.134042907317209</v>
      </c>
    </row>
    <row r="11" spans="1:13" ht="27" customHeight="1">
      <c r="A11" s="667" t="s">
        <v>1695</v>
      </c>
      <c r="B11" s="675" t="s">
        <v>1701</v>
      </c>
      <c r="C11" s="668" t="s">
        <v>1691</v>
      </c>
      <c r="D11" s="676" t="s">
        <v>1697</v>
      </c>
      <c r="E11" s="670" t="s">
        <v>1693</v>
      </c>
      <c r="F11" s="677" t="s">
        <v>1694</v>
      </c>
      <c r="G11" s="677"/>
      <c r="H11" s="678">
        <v>482.29899999999998</v>
      </c>
      <c r="I11" s="678">
        <v>491.27800000000002</v>
      </c>
      <c r="J11" s="679">
        <v>55</v>
      </c>
      <c r="K11" s="680">
        <f t="shared" si="0"/>
        <v>56.023939506405775</v>
      </c>
    </row>
    <row r="12" spans="1:13" ht="30" customHeight="1">
      <c r="A12" s="667" t="s">
        <v>1698</v>
      </c>
      <c r="B12" s="675" t="s">
        <v>1702</v>
      </c>
      <c r="C12" s="668" t="s">
        <v>1691</v>
      </c>
      <c r="D12" s="676" t="s">
        <v>1692</v>
      </c>
      <c r="E12" s="670" t="s">
        <v>1693</v>
      </c>
      <c r="F12" s="677" t="s">
        <v>1694</v>
      </c>
      <c r="G12" s="677"/>
      <c r="H12" s="671">
        <v>588.80399999999997</v>
      </c>
      <c r="I12" s="671">
        <v>590.23900000000003</v>
      </c>
      <c r="J12" s="679">
        <v>55</v>
      </c>
      <c r="K12" s="680">
        <f t="shared" si="0"/>
        <v>55.134042907317209</v>
      </c>
    </row>
    <row r="13" spans="1:13">
      <c r="A13" s="667"/>
      <c r="B13" s="676"/>
      <c r="C13" s="681"/>
      <c r="D13" s="681"/>
      <c r="E13" s="681"/>
      <c r="F13" s="681"/>
      <c r="G13" s="681"/>
      <c r="H13" s="681"/>
      <c r="I13" s="681"/>
      <c r="J13" s="679"/>
      <c r="K13" s="680"/>
    </row>
    <row r="14" spans="1:13">
      <c r="A14" s="667" t="s">
        <v>1695</v>
      </c>
      <c r="B14" s="675" t="s">
        <v>1701</v>
      </c>
      <c r="C14" s="675" t="s">
        <v>1703</v>
      </c>
      <c r="D14" s="676" t="s">
        <v>1697</v>
      </c>
      <c r="E14" s="677" t="s">
        <v>1704</v>
      </c>
      <c r="F14" s="677" t="s">
        <v>1694</v>
      </c>
      <c r="G14" s="677"/>
      <c r="H14" s="678">
        <v>482.62900000000002</v>
      </c>
      <c r="I14" s="678">
        <v>491.27800000000002</v>
      </c>
      <c r="J14" s="679">
        <v>70</v>
      </c>
      <c r="K14" s="680">
        <f>J14*(I14/H14)</f>
        <v>71.25444181762802</v>
      </c>
    </row>
    <row r="15" spans="1:13">
      <c r="A15" s="667" t="s">
        <v>1698</v>
      </c>
      <c r="B15" s="675" t="s">
        <v>1702</v>
      </c>
      <c r="C15" s="675" t="s">
        <v>1703</v>
      </c>
      <c r="D15" s="676" t="s">
        <v>1692</v>
      </c>
      <c r="E15" s="677" t="s">
        <v>1704</v>
      </c>
      <c r="F15" s="677" t="s">
        <v>1694</v>
      </c>
      <c r="G15" s="677"/>
      <c r="H15" s="671">
        <v>587.55200000000002</v>
      </c>
      <c r="I15" s="671">
        <v>590.23900000000003</v>
      </c>
      <c r="J15" s="679">
        <v>70</v>
      </c>
      <c r="K15" s="680">
        <f>J15*(I15/H15)</f>
        <v>70.320124857033932</v>
      </c>
    </row>
    <row r="16" spans="1:13">
      <c r="A16" s="667"/>
      <c r="B16" s="676"/>
      <c r="C16" s="676"/>
      <c r="D16" s="676"/>
      <c r="E16" s="677"/>
      <c r="F16" s="677"/>
      <c r="G16" s="677"/>
      <c r="H16" s="678"/>
      <c r="I16" s="683"/>
      <c r="J16" s="679"/>
      <c r="K16" s="680"/>
    </row>
    <row r="17" spans="1:11" ht="29.25" customHeight="1">
      <c r="A17" s="667" t="s">
        <v>1695</v>
      </c>
      <c r="B17" s="676" t="s">
        <v>1705</v>
      </c>
      <c r="C17" s="675" t="s">
        <v>1706</v>
      </c>
      <c r="D17" s="676" t="s">
        <v>1697</v>
      </c>
      <c r="E17" s="677" t="s">
        <v>1693</v>
      </c>
      <c r="F17" s="677" t="s">
        <v>1694</v>
      </c>
      <c r="G17" s="677"/>
      <c r="H17" s="678">
        <v>482.29899999999998</v>
      </c>
      <c r="I17" s="678">
        <v>491.27800000000002</v>
      </c>
      <c r="J17" s="679">
        <v>110</v>
      </c>
      <c r="K17" s="680">
        <f>J17*(I17/H17)</f>
        <v>112.04787901281155</v>
      </c>
    </row>
    <row r="18" spans="1:11" ht="39.75" customHeight="1">
      <c r="A18" s="667" t="s">
        <v>1698</v>
      </c>
      <c r="B18" s="675" t="s">
        <v>1707</v>
      </c>
      <c r="C18" s="675" t="s">
        <v>1706</v>
      </c>
      <c r="D18" s="676" t="s">
        <v>1692</v>
      </c>
      <c r="E18" s="677" t="s">
        <v>1693</v>
      </c>
      <c r="F18" s="677" t="s">
        <v>1694</v>
      </c>
      <c r="G18" s="677"/>
      <c r="H18" s="671">
        <v>588.80399999999997</v>
      </c>
      <c r="I18" s="671">
        <v>590.23900000000003</v>
      </c>
      <c r="J18" s="679">
        <v>110</v>
      </c>
      <c r="K18" s="680">
        <f>J18*(I18/H18)</f>
        <v>110.26808581463442</v>
      </c>
    </row>
    <row r="19" spans="1:11">
      <c r="A19" s="684"/>
      <c r="B19" s="685"/>
      <c r="C19" s="685"/>
      <c r="D19" s="685"/>
      <c r="E19" s="686"/>
      <c r="F19" s="686"/>
      <c r="G19" s="686"/>
      <c r="H19" s="687"/>
      <c r="I19" s="687"/>
      <c r="J19" s="688"/>
      <c r="K19" s="689"/>
    </row>
    <row r="20" spans="1:11" s="692" customFormat="1" ht="31.5" customHeight="1">
      <c r="A20" s="1294" t="s">
        <v>1708</v>
      </c>
      <c r="B20" s="1294"/>
      <c r="C20" s="1294"/>
      <c r="D20" s="663" t="s">
        <v>1682</v>
      </c>
      <c r="E20" s="664" t="s">
        <v>1683</v>
      </c>
      <c r="F20" s="664" t="s">
        <v>1114</v>
      </c>
      <c r="G20" s="664" t="s">
        <v>1709</v>
      </c>
      <c r="H20" s="664" t="s">
        <v>1685</v>
      </c>
      <c r="I20" s="664" t="s">
        <v>1686</v>
      </c>
      <c r="J20" s="690" t="s">
        <v>1687</v>
      </c>
      <c r="K20" s="691" t="s">
        <v>1688</v>
      </c>
    </row>
    <row r="21" spans="1:11">
      <c r="A21" s="693" t="s">
        <v>1710</v>
      </c>
      <c r="B21" s="668" t="s">
        <v>1711</v>
      </c>
      <c r="C21" s="668" t="s">
        <v>1712</v>
      </c>
      <c r="D21" s="669" t="s">
        <v>1692</v>
      </c>
      <c r="E21" s="694" t="s">
        <v>1693</v>
      </c>
      <c r="F21" s="670" t="s">
        <v>1694</v>
      </c>
      <c r="G21" s="695">
        <v>1.4</v>
      </c>
      <c r="H21" s="671">
        <v>588.80399999999997</v>
      </c>
      <c r="I21" s="671">
        <v>590.23900000000003</v>
      </c>
      <c r="J21" s="672">
        <v>118</v>
      </c>
      <c r="K21" s="673">
        <f t="shared" ref="K21:K34" si="1">J21*(I21/H21)</f>
        <v>118.28758296478964</v>
      </c>
    </row>
    <row r="22" spans="1:11">
      <c r="A22" s="693" t="s">
        <v>1713</v>
      </c>
      <c r="B22" s="675" t="s">
        <v>1711</v>
      </c>
      <c r="C22" s="675" t="s">
        <v>1714</v>
      </c>
      <c r="D22" s="676" t="s">
        <v>1692</v>
      </c>
      <c r="E22" s="694" t="s">
        <v>1693</v>
      </c>
      <c r="F22" s="677" t="s">
        <v>1694</v>
      </c>
      <c r="G22" s="696">
        <v>1.4</v>
      </c>
      <c r="H22" s="671">
        <v>588.80399999999997</v>
      </c>
      <c r="I22" s="671">
        <v>590.23900000000003</v>
      </c>
      <c r="J22" s="679">
        <v>118</v>
      </c>
      <c r="K22" s="680">
        <f t="shared" si="1"/>
        <v>118.28758296478964</v>
      </c>
    </row>
    <row r="23" spans="1:11">
      <c r="A23" s="693" t="s">
        <v>1715</v>
      </c>
      <c r="B23" s="675" t="s">
        <v>1711</v>
      </c>
      <c r="C23" s="675" t="s">
        <v>1716</v>
      </c>
      <c r="D23" s="676" t="s">
        <v>1692</v>
      </c>
      <c r="E23" s="694" t="s">
        <v>1693</v>
      </c>
      <c r="F23" s="677" t="s">
        <v>1694</v>
      </c>
      <c r="G23" s="696">
        <v>1.5</v>
      </c>
      <c r="H23" s="671">
        <v>588.80399999999997</v>
      </c>
      <c r="I23" s="671">
        <v>590.23900000000003</v>
      </c>
      <c r="J23" s="679">
        <v>115</v>
      </c>
      <c r="K23" s="680">
        <f t="shared" si="1"/>
        <v>115.28027153348143</v>
      </c>
    </row>
    <row r="24" spans="1:11">
      <c r="A24" s="693" t="s">
        <v>1717</v>
      </c>
      <c r="B24" s="675" t="s">
        <v>1711</v>
      </c>
      <c r="C24" s="675" t="s">
        <v>1718</v>
      </c>
      <c r="D24" s="676" t="s">
        <v>1697</v>
      </c>
      <c r="E24" s="694" t="s">
        <v>1693</v>
      </c>
      <c r="F24" s="677" t="s">
        <v>1694</v>
      </c>
      <c r="G24" s="696">
        <v>1.5</v>
      </c>
      <c r="H24" s="678">
        <v>482.29899999999998</v>
      </c>
      <c r="I24" s="678">
        <v>491.27800000000002</v>
      </c>
      <c r="J24" s="679">
        <v>112</v>
      </c>
      <c r="K24" s="680">
        <f t="shared" si="1"/>
        <v>114.08511317668086</v>
      </c>
    </row>
    <row r="25" spans="1:11">
      <c r="A25" s="693" t="s">
        <v>1719</v>
      </c>
      <c r="B25" s="675" t="s">
        <v>1711</v>
      </c>
      <c r="C25" s="675" t="s">
        <v>1720</v>
      </c>
      <c r="D25" s="676" t="s">
        <v>1692</v>
      </c>
      <c r="E25" s="694" t="s">
        <v>1693</v>
      </c>
      <c r="F25" s="677" t="s">
        <v>1694</v>
      </c>
      <c r="G25" s="696">
        <v>1.65</v>
      </c>
      <c r="H25" s="671">
        <v>588.80399999999997</v>
      </c>
      <c r="I25" s="671">
        <v>590.23900000000003</v>
      </c>
      <c r="J25" s="679">
        <v>113</v>
      </c>
      <c r="K25" s="680">
        <f t="shared" si="1"/>
        <v>113.27539724594263</v>
      </c>
    </row>
    <row r="26" spans="1:11">
      <c r="A26" s="693" t="s">
        <v>1721</v>
      </c>
      <c r="B26" s="675" t="s">
        <v>1711</v>
      </c>
      <c r="C26" s="675" t="s">
        <v>1722</v>
      </c>
      <c r="D26" s="676" t="s">
        <v>1692</v>
      </c>
      <c r="E26" s="694" t="s">
        <v>1693</v>
      </c>
      <c r="F26" s="677" t="s">
        <v>1694</v>
      </c>
      <c r="G26" s="696">
        <v>1.4</v>
      </c>
      <c r="H26" s="671">
        <v>588.80399999999997</v>
      </c>
      <c r="I26" s="671">
        <v>590.23900000000003</v>
      </c>
      <c r="J26" s="679">
        <v>118</v>
      </c>
      <c r="K26" s="680">
        <f t="shared" si="1"/>
        <v>118.28758296478964</v>
      </c>
    </row>
    <row r="27" spans="1:11">
      <c r="A27" s="693"/>
      <c r="B27" s="675" t="s">
        <v>1711</v>
      </c>
      <c r="C27" s="675" t="s">
        <v>1723</v>
      </c>
      <c r="D27" s="676" t="s">
        <v>1692</v>
      </c>
      <c r="E27" s="694" t="s">
        <v>1693</v>
      </c>
      <c r="F27" s="677" t="s">
        <v>1694</v>
      </c>
      <c r="G27" s="696">
        <v>1.4</v>
      </c>
      <c r="H27" s="671">
        <v>588.80399999999997</v>
      </c>
      <c r="I27" s="671">
        <v>590.23900000000003</v>
      </c>
      <c r="J27" s="679">
        <v>112</v>
      </c>
      <c r="K27" s="680">
        <f t="shared" si="1"/>
        <v>112.27296010217322</v>
      </c>
    </row>
    <row r="28" spans="1:11">
      <c r="A28" s="693" t="s">
        <v>1710</v>
      </c>
      <c r="B28" s="675" t="s">
        <v>1724</v>
      </c>
      <c r="C28" s="675" t="s">
        <v>1712</v>
      </c>
      <c r="D28" s="676" t="s">
        <v>1692</v>
      </c>
      <c r="E28" s="694" t="s">
        <v>1693</v>
      </c>
      <c r="F28" s="677" t="s">
        <v>1694</v>
      </c>
      <c r="G28" s="696">
        <v>1.4</v>
      </c>
      <c r="H28" s="671">
        <v>588.80399999999997</v>
      </c>
      <c r="I28" s="671">
        <v>590.23900000000003</v>
      </c>
      <c r="J28" s="679">
        <v>90</v>
      </c>
      <c r="K28" s="680">
        <f t="shared" si="1"/>
        <v>90.219342939246332</v>
      </c>
    </row>
    <row r="29" spans="1:11">
      <c r="A29" s="693" t="s">
        <v>1713</v>
      </c>
      <c r="B29" s="675" t="s">
        <v>1724</v>
      </c>
      <c r="C29" s="675" t="s">
        <v>1714</v>
      </c>
      <c r="D29" s="676" t="s">
        <v>1692</v>
      </c>
      <c r="E29" s="694" t="s">
        <v>1693</v>
      </c>
      <c r="F29" s="677" t="s">
        <v>1694</v>
      </c>
      <c r="G29" s="696">
        <v>1.4</v>
      </c>
      <c r="H29" s="671">
        <v>588.80399999999997</v>
      </c>
      <c r="I29" s="671">
        <v>590.23900000000003</v>
      </c>
      <c r="J29" s="679">
        <v>90</v>
      </c>
      <c r="K29" s="680">
        <f t="shared" si="1"/>
        <v>90.219342939246332</v>
      </c>
    </row>
    <row r="30" spans="1:11">
      <c r="A30" s="693" t="s">
        <v>1715</v>
      </c>
      <c r="B30" s="675" t="s">
        <v>1724</v>
      </c>
      <c r="C30" s="675" t="s">
        <v>1716</v>
      </c>
      <c r="D30" s="676" t="s">
        <v>1692</v>
      </c>
      <c r="E30" s="694" t="s">
        <v>1693</v>
      </c>
      <c r="F30" s="677" t="s">
        <v>1694</v>
      </c>
      <c r="G30" s="696">
        <v>1.5</v>
      </c>
      <c r="H30" s="671">
        <v>588.80399999999997</v>
      </c>
      <c r="I30" s="671">
        <v>590.23900000000003</v>
      </c>
      <c r="J30" s="679">
        <v>85</v>
      </c>
      <c r="K30" s="680">
        <f t="shared" si="1"/>
        <v>85.207157220399324</v>
      </c>
    </row>
    <row r="31" spans="1:11">
      <c r="A31" s="693" t="s">
        <v>1717</v>
      </c>
      <c r="B31" s="675" t="s">
        <v>1724</v>
      </c>
      <c r="C31" s="675" t="s">
        <v>1718</v>
      </c>
      <c r="D31" s="676" t="s">
        <v>1697</v>
      </c>
      <c r="E31" s="694" t="s">
        <v>1693</v>
      </c>
      <c r="F31" s="677" t="s">
        <v>1694</v>
      </c>
      <c r="G31" s="696">
        <v>1.5</v>
      </c>
      <c r="H31" s="678">
        <v>482.29899999999998</v>
      </c>
      <c r="I31" s="678">
        <v>491.27800000000002</v>
      </c>
      <c r="J31" s="679">
        <v>82</v>
      </c>
      <c r="K31" s="680">
        <f t="shared" si="1"/>
        <v>83.526600718641347</v>
      </c>
    </row>
    <row r="32" spans="1:11">
      <c r="A32" s="693" t="s">
        <v>1719</v>
      </c>
      <c r="B32" s="675" t="s">
        <v>1724</v>
      </c>
      <c r="C32" s="675" t="s">
        <v>1720</v>
      </c>
      <c r="D32" s="676" t="s">
        <v>1692</v>
      </c>
      <c r="E32" s="694" t="s">
        <v>1693</v>
      </c>
      <c r="F32" s="677" t="s">
        <v>1694</v>
      </c>
      <c r="G32" s="696">
        <v>1.65</v>
      </c>
      <c r="H32" s="671">
        <v>588.80399999999997</v>
      </c>
      <c r="I32" s="671">
        <v>590.23900000000003</v>
      </c>
      <c r="J32" s="679">
        <v>80</v>
      </c>
      <c r="K32" s="680">
        <f t="shared" si="1"/>
        <v>80.194971501552303</v>
      </c>
    </row>
    <row r="33" spans="1:11">
      <c r="A33" s="693" t="s">
        <v>1721</v>
      </c>
      <c r="B33" s="675" t="s">
        <v>1724</v>
      </c>
      <c r="C33" s="675" t="s">
        <v>1722</v>
      </c>
      <c r="D33" s="676" t="s">
        <v>1692</v>
      </c>
      <c r="E33" s="694" t="s">
        <v>1693</v>
      </c>
      <c r="F33" s="677" t="s">
        <v>1694</v>
      </c>
      <c r="G33" s="696">
        <v>1.4</v>
      </c>
      <c r="H33" s="671">
        <v>588.80399999999997</v>
      </c>
      <c r="I33" s="671">
        <v>590.23900000000003</v>
      </c>
      <c r="J33" s="679">
        <v>80</v>
      </c>
      <c r="K33" s="680">
        <f t="shared" si="1"/>
        <v>80.194971501552303</v>
      </c>
    </row>
    <row r="34" spans="1:11">
      <c r="A34" s="693"/>
      <c r="B34" s="675" t="s">
        <v>1724</v>
      </c>
      <c r="C34" s="675" t="s">
        <v>1723</v>
      </c>
      <c r="D34" s="676" t="s">
        <v>1692</v>
      </c>
      <c r="E34" s="694" t="s">
        <v>1693</v>
      </c>
      <c r="F34" s="677" t="s">
        <v>1694</v>
      </c>
      <c r="G34" s="696">
        <v>1.5</v>
      </c>
      <c r="H34" s="671">
        <v>588.80399999999997</v>
      </c>
      <c r="I34" s="671">
        <v>590.23900000000003</v>
      </c>
      <c r="J34" s="679">
        <v>82</v>
      </c>
      <c r="K34" s="680">
        <f t="shared" si="1"/>
        <v>82.1998457890911</v>
      </c>
    </row>
    <row r="35" spans="1:11">
      <c r="A35" s="693"/>
      <c r="B35" s="675"/>
      <c r="C35" s="676"/>
      <c r="D35" s="676"/>
      <c r="E35" s="694"/>
      <c r="F35" s="694"/>
      <c r="G35" s="696"/>
      <c r="H35" s="678"/>
      <c r="I35" s="678"/>
      <c r="J35" s="679"/>
      <c r="K35" s="680"/>
    </row>
    <row r="36" spans="1:11">
      <c r="A36" s="693" t="s">
        <v>1710</v>
      </c>
      <c r="B36" s="675" t="s">
        <v>1725</v>
      </c>
      <c r="C36" s="675" t="s">
        <v>1712</v>
      </c>
      <c r="D36" s="676" t="s">
        <v>1692</v>
      </c>
      <c r="E36" s="694" t="s">
        <v>1693</v>
      </c>
      <c r="F36" s="677" t="s">
        <v>1694</v>
      </c>
      <c r="G36" s="696">
        <v>1.5</v>
      </c>
      <c r="H36" s="671">
        <v>588.80399999999997</v>
      </c>
      <c r="I36" s="671">
        <v>590.23900000000003</v>
      </c>
      <c r="J36" s="679">
        <f>G36*79</f>
        <v>118.5</v>
      </c>
      <c r="K36" s="680">
        <f t="shared" ref="K36:K51" si="2">J36*(I36/H36)</f>
        <v>118.78880153667434</v>
      </c>
    </row>
    <row r="37" spans="1:11">
      <c r="A37" s="693" t="s">
        <v>1713</v>
      </c>
      <c r="B37" s="675" t="s">
        <v>1725</v>
      </c>
      <c r="C37" s="675" t="s">
        <v>1714</v>
      </c>
      <c r="D37" s="676" t="s">
        <v>1692</v>
      </c>
      <c r="E37" s="694" t="s">
        <v>1693</v>
      </c>
      <c r="F37" s="677" t="s">
        <v>1694</v>
      </c>
      <c r="G37" s="696">
        <v>1.5</v>
      </c>
      <c r="H37" s="671">
        <v>588.80399999999997</v>
      </c>
      <c r="I37" s="671">
        <v>590.23900000000003</v>
      </c>
      <c r="J37" s="679">
        <f>G37*76</f>
        <v>114</v>
      </c>
      <c r="K37" s="680">
        <f t="shared" si="2"/>
        <v>114.27783438971203</v>
      </c>
    </row>
    <row r="38" spans="1:11">
      <c r="A38" s="693" t="s">
        <v>1726</v>
      </c>
      <c r="B38" s="675" t="s">
        <v>1725</v>
      </c>
      <c r="C38" s="675" t="s">
        <v>1727</v>
      </c>
      <c r="D38" s="676" t="s">
        <v>1697</v>
      </c>
      <c r="E38" s="694" t="s">
        <v>1693</v>
      </c>
      <c r="F38" s="677" t="s">
        <v>1694</v>
      </c>
      <c r="G38" s="696">
        <v>1.5</v>
      </c>
      <c r="H38" s="678">
        <v>482.29899999999998</v>
      </c>
      <c r="I38" s="678">
        <v>491.27800000000002</v>
      </c>
      <c r="J38" s="679">
        <f>G38*76</f>
        <v>114</v>
      </c>
      <c r="K38" s="680">
        <f t="shared" si="2"/>
        <v>116.12234734055016</v>
      </c>
    </row>
    <row r="39" spans="1:11">
      <c r="A39" s="693" t="s">
        <v>1715</v>
      </c>
      <c r="B39" s="675" t="s">
        <v>1725</v>
      </c>
      <c r="C39" s="675" t="s">
        <v>1716</v>
      </c>
      <c r="D39" s="676" t="s">
        <v>1692</v>
      </c>
      <c r="E39" s="694" t="s">
        <v>1693</v>
      </c>
      <c r="F39" s="677" t="s">
        <v>1694</v>
      </c>
      <c r="G39" s="696">
        <v>1.5</v>
      </c>
      <c r="H39" s="671">
        <v>588.80399999999997</v>
      </c>
      <c r="I39" s="671">
        <v>590.23900000000003</v>
      </c>
      <c r="J39" s="679">
        <f>G39*62</f>
        <v>93</v>
      </c>
      <c r="K39" s="680">
        <f t="shared" si="2"/>
        <v>93.226654370554542</v>
      </c>
    </row>
    <row r="40" spans="1:11">
      <c r="A40" s="693" t="s">
        <v>1717</v>
      </c>
      <c r="B40" s="675" t="s">
        <v>1725</v>
      </c>
      <c r="C40" s="675" t="s">
        <v>1718</v>
      </c>
      <c r="D40" s="676" t="s">
        <v>1697</v>
      </c>
      <c r="E40" s="694" t="s">
        <v>1693</v>
      </c>
      <c r="F40" s="677" t="s">
        <v>1694</v>
      </c>
      <c r="G40" s="696">
        <v>1.5</v>
      </c>
      <c r="H40" s="678">
        <v>482.29899999999998</v>
      </c>
      <c r="I40" s="678">
        <v>491.27800000000002</v>
      </c>
      <c r="J40" s="679">
        <f>G40*69</f>
        <v>103.5</v>
      </c>
      <c r="K40" s="680">
        <f t="shared" si="2"/>
        <v>105.42686798023632</v>
      </c>
    </row>
    <row r="41" spans="1:11">
      <c r="A41" s="693" t="s">
        <v>1719</v>
      </c>
      <c r="B41" s="675" t="s">
        <v>1725</v>
      </c>
      <c r="C41" s="675" t="s">
        <v>1720</v>
      </c>
      <c r="D41" s="676" t="s">
        <v>1692</v>
      </c>
      <c r="E41" s="694" t="s">
        <v>1693</v>
      </c>
      <c r="F41" s="677" t="s">
        <v>1694</v>
      </c>
      <c r="G41" s="696">
        <v>2.2000000000000002</v>
      </c>
      <c r="H41" s="671">
        <v>588.80399999999997</v>
      </c>
      <c r="I41" s="671">
        <v>590.23900000000003</v>
      </c>
      <c r="J41" s="679">
        <f>G41*61</f>
        <v>134.20000000000002</v>
      </c>
      <c r="K41" s="680">
        <f t="shared" si="2"/>
        <v>134.52706469385399</v>
      </c>
    </row>
    <row r="42" spans="1:11">
      <c r="A42" s="693" t="s">
        <v>1721</v>
      </c>
      <c r="B42" s="675" t="s">
        <v>1725</v>
      </c>
      <c r="C42" s="675" t="s">
        <v>1722</v>
      </c>
      <c r="D42" s="676" t="s">
        <v>1692</v>
      </c>
      <c r="E42" s="694" t="s">
        <v>1693</v>
      </c>
      <c r="F42" s="677" t="s">
        <v>1694</v>
      </c>
      <c r="G42" s="696">
        <v>1.5</v>
      </c>
      <c r="H42" s="671">
        <v>588.80399999999997</v>
      </c>
      <c r="I42" s="671">
        <v>590.23900000000003</v>
      </c>
      <c r="J42" s="679">
        <f>G42*86</f>
        <v>129</v>
      </c>
      <c r="K42" s="680">
        <f t="shared" si="2"/>
        <v>129.31439154625309</v>
      </c>
    </row>
    <row r="43" spans="1:11">
      <c r="A43" s="693"/>
      <c r="B43" s="675" t="s">
        <v>1725</v>
      </c>
      <c r="C43" s="675" t="s">
        <v>1723</v>
      </c>
      <c r="D43" s="676" t="s">
        <v>1692</v>
      </c>
      <c r="E43" s="694" t="s">
        <v>1693</v>
      </c>
      <c r="F43" s="677" t="s">
        <v>1694</v>
      </c>
      <c r="G43" s="696">
        <v>1.5</v>
      </c>
      <c r="H43" s="671">
        <v>588.80399999999997</v>
      </c>
      <c r="I43" s="671">
        <v>590.23900000000003</v>
      </c>
      <c r="J43" s="679">
        <f>G43*69</f>
        <v>103.5</v>
      </c>
      <c r="K43" s="680">
        <f t="shared" si="2"/>
        <v>103.75224438013329</v>
      </c>
    </row>
    <row r="44" spans="1:11">
      <c r="A44" s="693" t="s">
        <v>1710</v>
      </c>
      <c r="B44" s="675" t="s">
        <v>1728</v>
      </c>
      <c r="C44" s="675" t="s">
        <v>1712</v>
      </c>
      <c r="D44" s="676" t="s">
        <v>1692</v>
      </c>
      <c r="E44" s="694" t="s">
        <v>1693</v>
      </c>
      <c r="F44" s="677" t="s">
        <v>1694</v>
      </c>
      <c r="G44" s="696">
        <v>1.5</v>
      </c>
      <c r="H44" s="671">
        <v>588.80399999999997</v>
      </c>
      <c r="I44" s="671">
        <v>590.23900000000003</v>
      </c>
      <c r="J44" s="679">
        <f>G44*67</f>
        <v>100.5</v>
      </c>
      <c r="K44" s="680">
        <f t="shared" si="2"/>
        <v>100.74493294882508</v>
      </c>
    </row>
    <row r="45" spans="1:11">
      <c r="A45" s="693" t="s">
        <v>1713</v>
      </c>
      <c r="B45" s="675" t="s">
        <v>1728</v>
      </c>
      <c r="C45" s="675" t="s">
        <v>1714</v>
      </c>
      <c r="D45" s="676" t="s">
        <v>1692</v>
      </c>
      <c r="E45" s="694" t="s">
        <v>1693</v>
      </c>
      <c r="F45" s="677" t="s">
        <v>1694</v>
      </c>
      <c r="G45" s="696">
        <v>1.5</v>
      </c>
      <c r="H45" s="671">
        <v>588.80399999999997</v>
      </c>
      <c r="I45" s="671">
        <v>590.23900000000003</v>
      </c>
      <c r="J45" s="679">
        <f>G45*64</f>
        <v>96</v>
      </c>
      <c r="K45" s="680">
        <f t="shared" si="2"/>
        <v>96.233965801862752</v>
      </c>
    </row>
    <row r="46" spans="1:11">
      <c r="A46" s="693" t="s">
        <v>1726</v>
      </c>
      <c r="B46" s="675" t="s">
        <v>1728</v>
      </c>
      <c r="C46" s="675" t="s">
        <v>1727</v>
      </c>
      <c r="D46" s="676" t="s">
        <v>1697</v>
      </c>
      <c r="E46" s="694" t="s">
        <v>1693</v>
      </c>
      <c r="F46" s="677" t="s">
        <v>1694</v>
      </c>
      <c r="G46" s="696">
        <v>1.5</v>
      </c>
      <c r="H46" s="678">
        <v>482.29899999999998</v>
      </c>
      <c r="I46" s="678">
        <v>491.27800000000002</v>
      </c>
      <c r="J46" s="679">
        <f>G46*64</f>
        <v>96</v>
      </c>
      <c r="K46" s="680">
        <f t="shared" si="2"/>
        <v>97.787239865726448</v>
      </c>
    </row>
    <row r="47" spans="1:11">
      <c r="A47" s="697" t="s">
        <v>1715</v>
      </c>
      <c r="B47" s="675" t="s">
        <v>1728</v>
      </c>
      <c r="C47" s="675" t="s">
        <v>1716</v>
      </c>
      <c r="D47" s="676" t="s">
        <v>1692</v>
      </c>
      <c r="E47" s="694" t="s">
        <v>1693</v>
      </c>
      <c r="F47" s="677" t="s">
        <v>1694</v>
      </c>
      <c r="G47" s="696">
        <v>1.5</v>
      </c>
      <c r="H47" s="671">
        <v>588.80399999999997</v>
      </c>
      <c r="I47" s="671">
        <v>590.23900000000003</v>
      </c>
      <c r="J47" s="679">
        <f>G47*50</f>
        <v>75</v>
      </c>
      <c r="K47" s="680">
        <f t="shared" si="2"/>
        <v>75.182785782705281</v>
      </c>
    </row>
    <row r="48" spans="1:11">
      <c r="A48" s="693" t="s">
        <v>1717</v>
      </c>
      <c r="B48" s="675" t="s">
        <v>1728</v>
      </c>
      <c r="C48" s="675" t="s">
        <v>1718</v>
      </c>
      <c r="D48" s="676" t="s">
        <v>1697</v>
      </c>
      <c r="E48" s="694" t="s">
        <v>1693</v>
      </c>
      <c r="F48" s="677" t="s">
        <v>1694</v>
      </c>
      <c r="G48" s="696">
        <v>1.5</v>
      </c>
      <c r="H48" s="678">
        <v>482.29899999999998</v>
      </c>
      <c r="I48" s="678">
        <v>491.27800000000002</v>
      </c>
      <c r="J48" s="679">
        <f>G48*57</f>
        <v>85.5</v>
      </c>
      <c r="K48" s="680">
        <f t="shared" si="2"/>
        <v>87.091760505412623</v>
      </c>
    </row>
    <row r="49" spans="1:11">
      <c r="A49" s="693" t="s">
        <v>1719</v>
      </c>
      <c r="B49" s="675" t="s">
        <v>1728</v>
      </c>
      <c r="C49" s="675" t="s">
        <v>1720</v>
      </c>
      <c r="D49" s="676" t="s">
        <v>1692</v>
      </c>
      <c r="E49" s="694" t="s">
        <v>1693</v>
      </c>
      <c r="F49" s="677" t="s">
        <v>1694</v>
      </c>
      <c r="G49" s="696">
        <v>2.2000000000000002</v>
      </c>
      <c r="H49" s="671">
        <v>588.80399999999997</v>
      </c>
      <c r="I49" s="671">
        <v>590.23900000000003</v>
      </c>
      <c r="J49" s="679">
        <f>G49*49</f>
        <v>107.80000000000001</v>
      </c>
      <c r="K49" s="680">
        <f t="shared" si="2"/>
        <v>108.06272409834173</v>
      </c>
    </row>
    <row r="50" spans="1:11">
      <c r="A50" s="693" t="s">
        <v>1721</v>
      </c>
      <c r="B50" s="675" t="s">
        <v>1728</v>
      </c>
      <c r="C50" s="675" t="s">
        <v>1722</v>
      </c>
      <c r="D50" s="676" t="s">
        <v>1692</v>
      </c>
      <c r="E50" s="694" t="s">
        <v>1693</v>
      </c>
      <c r="F50" s="677" t="s">
        <v>1694</v>
      </c>
      <c r="G50" s="696">
        <v>1.5</v>
      </c>
      <c r="H50" s="671">
        <v>588.80399999999997</v>
      </c>
      <c r="I50" s="671">
        <v>590.23900000000003</v>
      </c>
      <c r="J50" s="679">
        <f>G50*71</f>
        <v>106.5</v>
      </c>
      <c r="K50" s="680">
        <f t="shared" si="2"/>
        <v>106.7595558114415</v>
      </c>
    </row>
    <row r="51" spans="1:11">
      <c r="A51" s="693"/>
      <c r="B51" s="675" t="s">
        <v>1728</v>
      </c>
      <c r="C51" s="675" t="s">
        <v>1723</v>
      </c>
      <c r="D51" s="676" t="s">
        <v>1692</v>
      </c>
      <c r="E51" s="694" t="s">
        <v>1693</v>
      </c>
      <c r="F51" s="677" t="s">
        <v>1694</v>
      </c>
      <c r="G51" s="696">
        <v>1.5</v>
      </c>
      <c r="H51" s="671">
        <v>588.80399999999997</v>
      </c>
      <c r="I51" s="671">
        <v>590.23900000000003</v>
      </c>
      <c r="J51" s="679">
        <f>G51*57</f>
        <v>85.5</v>
      </c>
      <c r="K51" s="680">
        <f t="shared" si="2"/>
        <v>85.708375792284016</v>
      </c>
    </row>
    <row r="52" spans="1:11">
      <c r="A52" s="693"/>
      <c r="E52" s="698"/>
      <c r="F52" s="698"/>
      <c r="G52" s="699"/>
      <c r="H52" s="700"/>
      <c r="I52" s="701"/>
      <c r="K52" s="703"/>
    </row>
    <row r="53" spans="1:11">
      <c r="A53" s="693" t="s">
        <v>1710</v>
      </c>
      <c r="B53" s="675" t="s">
        <v>1729</v>
      </c>
      <c r="C53" s="675" t="s">
        <v>1712</v>
      </c>
      <c r="D53" s="676" t="s">
        <v>1692</v>
      </c>
      <c r="E53" s="694" t="s">
        <v>1704</v>
      </c>
      <c r="F53" s="677" t="s">
        <v>1694</v>
      </c>
      <c r="G53" s="696">
        <v>1.5</v>
      </c>
      <c r="H53" s="671">
        <v>587.55200000000002</v>
      </c>
      <c r="I53" s="671">
        <v>590.23900000000003</v>
      </c>
      <c r="J53" s="679">
        <f>71.43*G53</f>
        <v>107.14500000000001</v>
      </c>
      <c r="K53" s="680">
        <f t="shared" ref="K53:K58" si="3">J53*(I53/H53)</f>
        <v>107.63499682581288</v>
      </c>
    </row>
    <row r="54" spans="1:11">
      <c r="A54" s="693" t="s">
        <v>1713</v>
      </c>
      <c r="B54" s="675" t="s">
        <v>1729</v>
      </c>
      <c r="C54" s="675" t="s">
        <v>1714</v>
      </c>
      <c r="D54" s="676" t="s">
        <v>1692</v>
      </c>
      <c r="E54" s="694" t="s">
        <v>1704</v>
      </c>
      <c r="F54" s="677" t="s">
        <v>1694</v>
      </c>
      <c r="G54" s="696">
        <v>1.5</v>
      </c>
      <c r="H54" s="671">
        <v>587.55200000000002</v>
      </c>
      <c r="I54" s="671">
        <v>590.23900000000003</v>
      </c>
      <c r="J54" s="679">
        <f>64.29*G54</f>
        <v>96.435000000000002</v>
      </c>
      <c r="K54" s="680">
        <f t="shared" si="3"/>
        <v>96.876017722686683</v>
      </c>
    </row>
    <row r="55" spans="1:11">
      <c r="A55" s="693" t="s">
        <v>1726</v>
      </c>
      <c r="B55" s="675" t="s">
        <v>1729</v>
      </c>
      <c r="C55" s="675" t="s">
        <v>1727</v>
      </c>
      <c r="D55" s="676" t="s">
        <v>1697</v>
      </c>
      <c r="E55" s="694" t="s">
        <v>1704</v>
      </c>
      <c r="F55" s="677" t="s">
        <v>1694</v>
      </c>
      <c r="G55" s="696">
        <v>1.5</v>
      </c>
      <c r="H55" s="678">
        <v>482.62900000000002</v>
      </c>
      <c r="I55" s="678">
        <v>491.27800000000002</v>
      </c>
      <c r="J55" s="679">
        <f>65.22 *G55</f>
        <v>97.83</v>
      </c>
      <c r="K55" s="680">
        <f t="shared" si="3"/>
        <v>99.583172043122133</v>
      </c>
    </row>
    <row r="56" spans="1:11">
      <c r="A56" s="693" t="s">
        <v>1715</v>
      </c>
      <c r="B56" s="675" t="s">
        <v>1729</v>
      </c>
      <c r="C56" s="675" t="s">
        <v>1718</v>
      </c>
      <c r="D56" s="676" t="s">
        <v>1697</v>
      </c>
      <c r="E56" s="694" t="s">
        <v>1704</v>
      </c>
      <c r="F56" s="677" t="s">
        <v>1694</v>
      </c>
      <c r="G56" s="696">
        <v>1.5</v>
      </c>
      <c r="H56" s="678">
        <v>482.62900000000002</v>
      </c>
      <c r="I56" s="678">
        <v>491.27800000000002</v>
      </c>
      <c r="J56" s="679">
        <f>62.94 *G56</f>
        <v>94.41</v>
      </c>
      <c r="K56" s="680">
        <f t="shared" si="3"/>
        <v>96.101883600032309</v>
      </c>
    </row>
    <row r="57" spans="1:11">
      <c r="A57" s="693" t="s">
        <v>1717</v>
      </c>
      <c r="B57" s="675" t="s">
        <v>1729</v>
      </c>
      <c r="C57" s="675" t="s">
        <v>1716</v>
      </c>
      <c r="D57" s="676" t="s">
        <v>1692</v>
      </c>
      <c r="E57" s="694" t="s">
        <v>1704</v>
      </c>
      <c r="F57" s="677" t="s">
        <v>1694</v>
      </c>
      <c r="G57" s="696">
        <v>1.5</v>
      </c>
      <c r="H57" s="671">
        <v>587.55200000000002</v>
      </c>
      <c r="I57" s="671">
        <v>590.23900000000003</v>
      </c>
      <c r="J57" s="679">
        <f>53.33*G57</f>
        <v>79.995000000000005</v>
      </c>
      <c r="K57" s="680">
        <f t="shared" si="3"/>
        <v>80.360834113406142</v>
      </c>
    </row>
    <row r="58" spans="1:11">
      <c r="A58" s="693" t="s">
        <v>1721</v>
      </c>
      <c r="B58" s="675" t="s">
        <v>1729</v>
      </c>
      <c r="C58" s="675" t="s">
        <v>1722</v>
      </c>
      <c r="D58" s="676" t="s">
        <v>1692</v>
      </c>
      <c r="E58" s="694" t="s">
        <v>1704</v>
      </c>
      <c r="F58" s="677" t="s">
        <v>1694</v>
      </c>
      <c r="G58" s="696">
        <v>1.5</v>
      </c>
      <c r="H58" s="671">
        <v>587.55200000000002</v>
      </c>
      <c r="I58" s="671">
        <v>590.23900000000003</v>
      </c>
      <c r="J58" s="679">
        <f>66.18 *G58</f>
        <v>99.27000000000001</v>
      </c>
      <c r="K58" s="680">
        <f t="shared" si="3"/>
        <v>99.723982779396565</v>
      </c>
    </row>
    <row r="59" spans="1:11">
      <c r="A59" s="704"/>
      <c r="B59" s="705"/>
      <c r="C59" s="705"/>
      <c r="D59" s="685"/>
      <c r="E59" s="706"/>
      <c r="F59" s="686"/>
      <c r="G59" s="707"/>
      <c r="H59" s="708"/>
      <c r="I59" s="708"/>
      <c r="J59" s="688"/>
      <c r="K59" s="689"/>
    </row>
    <row r="60" spans="1:11">
      <c r="A60" s="697" t="s">
        <v>1710</v>
      </c>
      <c r="B60" s="675" t="s">
        <v>1730</v>
      </c>
      <c r="C60" s="675" t="s">
        <v>1712</v>
      </c>
      <c r="D60" s="676" t="s">
        <v>1692</v>
      </c>
      <c r="E60" s="694" t="s">
        <v>1704</v>
      </c>
      <c r="F60" s="677" t="s">
        <v>1694</v>
      </c>
      <c r="G60" s="696">
        <v>1.5</v>
      </c>
      <c r="H60" s="671">
        <v>587.55200000000002</v>
      </c>
      <c r="I60" s="671">
        <v>590.23900000000003</v>
      </c>
      <c r="J60" s="679">
        <f>85 *G60</f>
        <v>127.5</v>
      </c>
      <c r="K60" s="680">
        <f t="shared" ref="K60:K65" si="4">J60*(I60/H60)</f>
        <v>128.08308456102611</v>
      </c>
    </row>
    <row r="61" spans="1:11">
      <c r="A61" s="693" t="s">
        <v>1713</v>
      </c>
      <c r="B61" s="675" t="s">
        <v>1730</v>
      </c>
      <c r="C61" s="675" t="s">
        <v>1714</v>
      </c>
      <c r="D61" s="676" t="s">
        <v>1692</v>
      </c>
      <c r="E61" s="694" t="s">
        <v>1704</v>
      </c>
      <c r="F61" s="677" t="s">
        <v>1694</v>
      </c>
      <c r="G61" s="696">
        <v>1.5</v>
      </c>
      <c r="H61" s="671">
        <v>587.55200000000002</v>
      </c>
      <c r="I61" s="671">
        <v>590.23900000000003</v>
      </c>
      <c r="J61" s="679">
        <f>85 *G61</f>
        <v>127.5</v>
      </c>
      <c r="K61" s="680">
        <f t="shared" si="4"/>
        <v>128.08308456102611</v>
      </c>
    </row>
    <row r="62" spans="1:11">
      <c r="A62" s="693" t="s">
        <v>1726</v>
      </c>
      <c r="B62" s="675" t="s">
        <v>1730</v>
      </c>
      <c r="C62" s="675" t="s">
        <v>1727</v>
      </c>
      <c r="D62" s="676" t="s">
        <v>1697</v>
      </c>
      <c r="E62" s="694" t="s">
        <v>1704</v>
      </c>
      <c r="F62" s="677" t="s">
        <v>1694</v>
      </c>
      <c r="G62" s="696">
        <v>1.5</v>
      </c>
      <c r="H62" s="678">
        <v>482.62900000000002</v>
      </c>
      <c r="I62" s="678">
        <v>491.27800000000002</v>
      </c>
      <c r="J62" s="679">
        <f>85  *G62</f>
        <v>127.5</v>
      </c>
      <c r="K62" s="680">
        <f t="shared" si="4"/>
        <v>129.78487616782249</v>
      </c>
    </row>
    <row r="63" spans="1:11">
      <c r="A63" s="693" t="s">
        <v>1715</v>
      </c>
      <c r="B63" s="675" t="s">
        <v>1730</v>
      </c>
      <c r="C63" s="675" t="s">
        <v>1718</v>
      </c>
      <c r="D63" s="676" t="s">
        <v>1697</v>
      </c>
      <c r="E63" s="694" t="s">
        <v>1704</v>
      </c>
      <c r="F63" s="677" t="s">
        <v>1694</v>
      </c>
      <c r="G63" s="696">
        <v>1.5</v>
      </c>
      <c r="H63" s="678">
        <v>482.62900000000002</v>
      </c>
      <c r="I63" s="678">
        <v>491.27800000000002</v>
      </c>
      <c r="J63" s="679">
        <f>85 *G63</f>
        <v>127.5</v>
      </c>
      <c r="K63" s="680">
        <f t="shared" si="4"/>
        <v>129.78487616782249</v>
      </c>
    </row>
    <row r="64" spans="1:11">
      <c r="A64" s="693" t="s">
        <v>1717</v>
      </c>
      <c r="B64" s="675" t="s">
        <v>1730</v>
      </c>
      <c r="C64" s="675" t="s">
        <v>1716</v>
      </c>
      <c r="D64" s="676" t="s">
        <v>1692</v>
      </c>
      <c r="E64" s="694" t="s">
        <v>1704</v>
      </c>
      <c r="F64" s="677" t="s">
        <v>1694</v>
      </c>
      <c r="G64" s="696">
        <v>1.5</v>
      </c>
      <c r="H64" s="671">
        <v>587.55200000000002</v>
      </c>
      <c r="I64" s="671">
        <v>590.23900000000003</v>
      </c>
      <c r="J64" s="679">
        <f>70*G64</f>
        <v>105</v>
      </c>
      <c r="K64" s="680">
        <f t="shared" si="4"/>
        <v>105.48018728555091</v>
      </c>
    </row>
    <row r="65" spans="1:11">
      <c r="A65" s="693" t="s">
        <v>1721</v>
      </c>
      <c r="B65" s="675" t="s">
        <v>1730</v>
      </c>
      <c r="C65" s="675" t="s">
        <v>1722</v>
      </c>
      <c r="D65" s="676" t="s">
        <v>1692</v>
      </c>
      <c r="E65" s="694" t="s">
        <v>1704</v>
      </c>
      <c r="F65" s="677" t="s">
        <v>1694</v>
      </c>
      <c r="G65" s="696">
        <v>1.5</v>
      </c>
      <c r="H65" s="671">
        <v>587.55200000000002</v>
      </c>
      <c r="I65" s="671">
        <v>590.23900000000003</v>
      </c>
      <c r="J65" s="679">
        <f>85 *G65</f>
        <v>127.5</v>
      </c>
      <c r="K65" s="680">
        <f t="shared" si="4"/>
        <v>128.08308456102611</v>
      </c>
    </row>
    <row r="66" spans="1:11">
      <c r="A66" s="704"/>
      <c r="B66" s="705"/>
      <c r="C66" s="705"/>
      <c r="D66" s="685"/>
      <c r="E66" s="706"/>
      <c r="F66" s="686"/>
      <c r="G66" s="707"/>
      <c r="H66" s="708"/>
      <c r="I66" s="708"/>
      <c r="J66" s="688"/>
      <c r="K66" s="689"/>
    </row>
    <row r="67" spans="1:11">
      <c r="A67" s="697" t="s">
        <v>1710</v>
      </c>
      <c r="B67" s="675" t="s">
        <v>1731</v>
      </c>
      <c r="C67" s="675" t="s">
        <v>1712</v>
      </c>
      <c r="D67" s="676" t="s">
        <v>1692</v>
      </c>
      <c r="E67" s="694" t="s">
        <v>1704</v>
      </c>
      <c r="F67" s="677" t="s">
        <v>1694</v>
      </c>
      <c r="G67" s="696">
        <v>1.5</v>
      </c>
      <c r="H67" s="671">
        <v>587.55200000000002</v>
      </c>
      <c r="I67" s="671">
        <v>590.23900000000003</v>
      </c>
      <c r="J67" s="679">
        <v>87.75</v>
      </c>
      <c r="K67" s="680">
        <f t="shared" ref="K67:K73" si="5">J67*(I67/H67)</f>
        <v>88.151299374353258</v>
      </c>
    </row>
    <row r="68" spans="1:11">
      <c r="A68" s="693" t="s">
        <v>1713</v>
      </c>
      <c r="B68" s="675" t="s">
        <v>1731</v>
      </c>
      <c r="C68" s="675" t="s">
        <v>1714</v>
      </c>
      <c r="D68" s="676" t="s">
        <v>1692</v>
      </c>
      <c r="E68" s="694" t="s">
        <v>1704</v>
      </c>
      <c r="F68" s="677" t="s">
        <v>1694</v>
      </c>
      <c r="G68" s="696">
        <v>1.5</v>
      </c>
      <c r="H68" s="671">
        <v>587.55200000000002</v>
      </c>
      <c r="I68" s="671">
        <v>590.23900000000003</v>
      </c>
      <c r="J68" s="679">
        <v>87.1</v>
      </c>
      <c r="K68" s="680">
        <f t="shared" si="5"/>
        <v>87.498326786395083</v>
      </c>
    </row>
    <row r="69" spans="1:11">
      <c r="A69" s="693" t="s">
        <v>1726</v>
      </c>
      <c r="B69" s="675" t="s">
        <v>1731</v>
      </c>
      <c r="C69" s="675" t="s">
        <v>1727</v>
      </c>
      <c r="D69" s="676" t="s">
        <v>1697</v>
      </c>
      <c r="E69" s="694" t="s">
        <v>1704</v>
      </c>
      <c r="F69" s="677" t="s">
        <v>1694</v>
      </c>
      <c r="G69" s="696">
        <v>1.5</v>
      </c>
      <c r="H69" s="678">
        <v>482.62900000000002</v>
      </c>
      <c r="I69" s="678">
        <v>491.27800000000002</v>
      </c>
      <c r="J69" s="679">
        <v>89.7</v>
      </c>
      <c r="K69" s="680">
        <f t="shared" si="5"/>
        <v>91.307477586303349</v>
      </c>
    </row>
    <row r="70" spans="1:11">
      <c r="A70" s="693" t="s">
        <v>1715</v>
      </c>
      <c r="B70" s="675" t="s">
        <v>1731</v>
      </c>
      <c r="C70" s="675" t="s">
        <v>1718</v>
      </c>
      <c r="D70" s="676" t="s">
        <v>1697</v>
      </c>
      <c r="E70" s="694" t="s">
        <v>1704</v>
      </c>
      <c r="F70" s="677" t="s">
        <v>1694</v>
      </c>
      <c r="G70" s="696">
        <v>1.5</v>
      </c>
      <c r="H70" s="678">
        <v>482.62900000000002</v>
      </c>
      <c r="I70" s="678">
        <v>491.27800000000002</v>
      </c>
      <c r="J70" s="679">
        <v>74.25</v>
      </c>
      <c r="K70" s="680">
        <f t="shared" si="5"/>
        <v>75.58060435655544</v>
      </c>
    </row>
    <row r="71" spans="1:11">
      <c r="A71" s="693" t="s">
        <v>1717</v>
      </c>
      <c r="B71" s="675" t="s">
        <v>1731</v>
      </c>
      <c r="C71" s="675" t="s">
        <v>1716</v>
      </c>
      <c r="D71" s="676" t="s">
        <v>1692</v>
      </c>
      <c r="E71" s="694" t="s">
        <v>1704</v>
      </c>
      <c r="F71" s="677" t="s">
        <v>1694</v>
      </c>
      <c r="G71" s="696">
        <v>1.5</v>
      </c>
      <c r="H71" s="671">
        <v>587.55200000000002</v>
      </c>
      <c r="I71" s="671">
        <v>590.23900000000003</v>
      </c>
      <c r="J71" s="679">
        <v>76</v>
      </c>
      <c r="K71" s="680">
        <f t="shared" si="5"/>
        <v>76.347564130493993</v>
      </c>
    </row>
    <row r="72" spans="1:11">
      <c r="A72" s="693" t="s">
        <v>1717</v>
      </c>
      <c r="B72" s="675" t="s">
        <v>1731</v>
      </c>
      <c r="C72" s="675" t="s">
        <v>1720</v>
      </c>
      <c r="D72" s="676" t="s">
        <v>1692</v>
      </c>
      <c r="E72" s="694" t="s">
        <v>1704</v>
      </c>
      <c r="F72" s="677" t="s">
        <v>1694</v>
      </c>
      <c r="G72" s="696">
        <v>1.5</v>
      </c>
      <c r="H72" s="671">
        <v>587.55200000000002</v>
      </c>
      <c r="I72" s="671">
        <v>590.23900000000003</v>
      </c>
      <c r="J72" s="679">
        <v>77.849999999999994</v>
      </c>
      <c r="K72" s="680">
        <f t="shared" si="5"/>
        <v>78.206024573144163</v>
      </c>
    </row>
    <row r="73" spans="1:11">
      <c r="A73" s="693"/>
      <c r="B73" s="675" t="s">
        <v>1731</v>
      </c>
      <c r="C73" s="675" t="s">
        <v>1723</v>
      </c>
      <c r="D73" s="676" t="s">
        <v>1692</v>
      </c>
      <c r="E73" s="694" t="s">
        <v>1704</v>
      </c>
      <c r="F73" s="677" t="s">
        <v>1694</v>
      </c>
      <c r="G73" s="696">
        <v>1.5</v>
      </c>
      <c r="H73" s="671">
        <v>587.55200000000002</v>
      </c>
      <c r="I73" s="671">
        <v>590.23900000000003</v>
      </c>
      <c r="J73" s="679">
        <v>74.25</v>
      </c>
      <c r="K73" s="680">
        <f t="shared" si="5"/>
        <v>74.589561009068134</v>
      </c>
    </row>
    <row r="74" spans="1:11">
      <c r="A74" s="704"/>
      <c r="B74" s="705"/>
      <c r="C74" s="705"/>
      <c r="D74" s="685"/>
      <c r="E74" s="706"/>
      <c r="F74" s="686"/>
      <c r="G74" s="707"/>
      <c r="H74" s="687"/>
      <c r="I74" s="687"/>
      <c r="J74" s="688"/>
      <c r="K74" s="689"/>
    </row>
    <row r="75" spans="1:11">
      <c r="A75" s="659"/>
      <c r="E75" s="698"/>
      <c r="F75" s="698"/>
      <c r="G75" s="699"/>
      <c r="H75" s="685"/>
      <c r="I75" s="709"/>
      <c r="K75" s="703"/>
    </row>
    <row r="76" spans="1:11" s="692" customFormat="1" ht="30">
      <c r="A76" s="1294" t="s">
        <v>1732</v>
      </c>
      <c r="B76" s="1294"/>
      <c r="C76" s="1294"/>
      <c r="D76" s="663" t="s">
        <v>1682</v>
      </c>
      <c r="E76" s="664" t="s">
        <v>1683</v>
      </c>
      <c r="F76" s="664" t="s">
        <v>1114</v>
      </c>
      <c r="G76" s="664" t="s">
        <v>1733</v>
      </c>
      <c r="H76" s="664" t="s">
        <v>1685</v>
      </c>
      <c r="I76" s="664" t="s">
        <v>1686</v>
      </c>
      <c r="J76" s="690" t="s">
        <v>1687</v>
      </c>
      <c r="K76" s="691" t="s">
        <v>1688</v>
      </c>
    </row>
    <row r="77" spans="1:11">
      <c r="A77" s="693" t="s">
        <v>1734</v>
      </c>
      <c r="B77" s="668" t="s">
        <v>1735</v>
      </c>
      <c r="C77" s="668" t="s">
        <v>1736</v>
      </c>
      <c r="D77" s="669" t="s">
        <v>1737</v>
      </c>
      <c r="E77" s="710" t="s">
        <v>1738</v>
      </c>
      <c r="F77" s="711" t="s">
        <v>37</v>
      </c>
      <c r="G77" s="711" t="s">
        <v>1739</v>
      </c>
      <c r="H77" s="671">
        <v>162.50399999999999</v>
      </c>
      <c r="I77" s="671">
        <v>167.06100000000001</v>
      </c>
      <c r="J77" s="672">
        <v>35</v>
      </c>
      <c r="K77" s="673">
        <f>J77*(I77/H77)</f>
        <v>35.981483532713042</v>
      </c>
    </row>
    <row r="78" spans="1:11">
      <c r="A78" s="693" t="s">
        <v>1740</v>
      </c>
      <c r="B78" s="675" t="s">
        <v>1735</v>
      </c>
      <c r="C78" s="675" t="s">
        <v>1741</v>
      </c>
      <c r="D78" s="676" t="s">
        <v>1737</v>
      </c>
      <c r="E78" s="712" t="s">
        <v>1738</v>
      </c>
      <c r="F78" s="694" t="s">
        <v>37</v>
      </c>
      <c r="G78" s="694" t="s">
        <v>1739</v>
      </c>
      <c r="H78" s="678">
        <v>162.50399999999999</v>
      </c>
      <c r="I78" s="671">
        <v>167.06100000000001</v>
      </c>
      <c r="J78" s="679">
        <v>35</v>
      </c>
      <c r="K78" s="680">
        <f>J78*(I78/H78)</f>
        <v>35.981483532713042</v>
      </c>
    </row>
    <row r="79" spans="1:11">
      <c r="A79" s="693" t="s">
        <v>1742</v>
      </c>
      <c r="B79" s="675" t="s">
        <v>1735</v>
      </c>
      <c r="C79" s="675" t="s">
        <v>1743</v>
      </c>
      <c r="D79" s="676" t="s">
        <v>1737</v>
      </c>
      <c r="E79" s="712" t="s">
        <v>1738</v>
      </c>
      <c r="F79" s="694" t="s">
        <v>37</v>
      </c>
      <c r="G79" s="694" t="s">
        <v>1739</v>
      </c>
      <c r="H79" s="678">
        <v>162.50399999999999</v>
      </c>
      <c r="I79" s="671">
        <v>167.06100000000001</v>
      </c>
      <c r="J79" s="679">
        <v>35</v>
      </c>
      <c r="K79" s="680">
        <f>J79*(I79/H79)</f>
        <v>35.981483532713042</v>
      </c>
    </row>
    <row r="80" spans="1:11">
      <c r="A80" s="684"/>
      <c r="B80" s="685"/>
      <c r="C80" s="692"/>
      <c r="D80" s="685"/>
      <c r="E80" s="706"/>
      <c r="F80" s="706"/>
      <c r="G80" s="706"/>
      <c r="H80" s="713"/>
      <c r="I80" s="714"/>
      <c r="J80" s="688"/>
      <c r="K80" s="689"/>
    </row>
    <row r="81" spans="1:11">
      <c r="A81" s="697" t="s">
        <v>1734</v>
      </c>
      <c r="B81" s="675" t="s">
        <v>1744</v>
      </c>
      <c r="C81" s="675" t="s">
        <v>1736</v>
      </c>
      <c r="D81" s="676" t="s">
        <v>1737</v>
      </c>
      <c r="E81" s="712" t="s">
        <v>1745</v>
      </c>
      <c r="F81" s="694" t="s">
        <v>37</v>
      </c>
      <c r="G81" s="694" t="s">
        <v>1739</v>
      </c>
      <c r="H81" s="678">
        <v>163.00800000000001</v>
      </c>
      <c r="I81" s="671">
        <v>167.06100000000001</v>
      </c>
      <c r="J81" s="679">
        <v>95</v>
      </c>
      <c r="K81" s="680">
        <f>J81*(I81/H81)</f>
        <v>97.36206198468787</v>
      </c>
    </row>
    <row r="82" spans="1:11">
      <c r="A82" s="693" t="s">
        <v>1740</v>
      </c>
      <c r="B82" s="675" t="s">
        <v>1744</v>
      </c>
      <c r="C82" s="675" t="s">
        <v>1741</v>
      </c>
      <c r="D82" s="676" t="s">
        <v>1737</v>
      </c>
      <c r="E82" s="712" t="s">
        <v>1745</v>
      </c>
      <c r="F82" s="694" t="s">
        <v>37</v>
      </c>
      <c r="G82" s="694" t="s">
        <v>1739</v>
      </c>
      <c r="H82" s="678">
        <v>163.00800000000001</v>
      </c>
      <c r="I82" s="671">
        <v>167.06100000000001</v>
      </c>
      <c r="J82" s="679">
        <v>75</v>
      </c>
      <c r="K82" s="680">
        <f>J82*(I82/H82)</f>
        <v>76.864785777385165</v>
      </c>
    </row>
    <row r="83" spans="1:11">
      <c r="A83" s="693" t="s">
        <v>1742</v>
      </c>
      <c r="B83" s="675" t="s">
        <v>1744</v>
      </c>
      <c r="C83" s="675" t="s">
        <v>1743</v>
      </c>
      <c r="D83" s="676" t="s">
        <v>1737</v>
      </c>
      <c r="E83" s="712" t="s">
        <v>1745</v>
      </c>
      <c r="F83" s="694" t="s">
        <v>37</v>
      </c>
      <c r="G83" s="694" t="s">
        <v>1739</v>
      </c>
      <c r="H83" s="678">
        <v>163.00800000000001</v>
      </c>
      <c r="I83" s="671">
        <v>167.06100000000001</v>
      </c>
      <c r="J83" s="679">
        <v>75</v>
      </c>
      <c r="K83" s="680">
        <f>J83*(I83/H83)</f>
        <v>76.864785777385165</v>
      </c>
    </row>
    <row r="84" spans="1:11">
      <c r="A84" s="684"/>
      <c r="B84" s="685"/>
      <c r="C84" s="692"/>
      <c r="D84" s="685"/>
      <c r="E84" s="706"/>
      <c r="F84" s="706"/>
      <c r="G84" s="706"/>
      <c r="H84" s="713"/>
      <c r="I84" s="714"/>
      <c r="J84" s="688"/>
      <c r="K84" s="689"/>
    </row>
    <row r="85" spans="1:11">
      <c r="A85" s="697" t="s">
        <v>1734</v>
      </c>
      <c r="B85" s="675" t="s">
        <v>1746</v>
      </c>
      <c r="C85" s="675" t="s">
        <v>1736</v>
      </c>
      <c r="D85" s="676" t="s">
        <v>1737</v>
      </c>
      <c r="E85" s="712" t="s">
        <v>1747</v>
      </c>
      <c r="F85" s="694" t="s">
        <v>37</v>
      </c>
      <c r="G85" s="694" t="s">
        <v>1739</v>
      </c>
      <c r="H85" s="678">
        <v>162.13</v>
      </c>
      <c r="I85" s="671">
        <v>167.06100000000001</v>
      </c>
      <c r="J85" s="679">
        <v>95</v>
      </c>
      <c r="K85" s="680">
        <f>J85*(I85/H85)</f>
        <v>97.889317214580899</v>
      </c>
    </row>
    <row r="86" spans="1:11">
      <c r="A86" s="693" t="s">
        <v>1740</v>
      </c>
      <c r="B86" s="675" t="s">
        <v>1746</v>
      </c>
      <c r="C86" s="675" t="s">
        <v>1741</v>
      </c>
      <c r="D86" s="676" t="s">
        <v>1737</v>
      </c>
      <c r="E86" s="712" t="s">
        <v>1747</v>
      </c>
      <c r="F86" s="694" t="s">
        <v>37</v>
      </c>
      <c r="G86" s="694" t="s">
        <v>1739</v>
      </c>
      <c r="H86" s="678">
        <v>162.13</v>
      </c>
      <c r="I86" s="671">
        <v>167.06100000000001</v>
      </c>
      <c r="J86" s="679">
        <v>130</v>
      </c>
      <c r="K86" s="680">
        <f>J86*(I86/H86)</f>
        <v>133.95380250416335</v>
      </c>
    </row>
    <row r="87" spans="1:11">
      <c r="A87" s="693" t="s">
        <v>1742</v>
      </c>
      <c r="B87" s="675" t="s">
        <v>1746</v>
      </c>
      <c r="C87" s="675" t="s">
        <v>1743</v>
      </c>
      <c r="D87" s="676" t="s">
        <v>1737</v>
      </c>
      <c r="E87" s="712" t="s">
        <v>1747</v>
      </c>
      <c r="F87" s="694" t="s">
        <v>37</v>
      </c>
      <c r="G87" s="694" t="s">
        <v>1739</v>
      </c>
      <c r="H87" s="678">
        <v>162.13</v>
      </c>
      <c r="I87" s="671">
        <v>167.06100000000001</v>
      </c>
      <c r="J87" s="679">
        <v>75</v>
      </c>
      <c r="K87" s="680">
        <f>J87*(I87/H87)</f>
        <v>77.281039906248083</v>
      </c>
    </row>
    <row r="88" spans="1:11">
      <c r="A88" s="684"/>
      <c r="B88" s="685"/>
      <c r="C88" s="692"/>
      <c r="D88" s="685"/>
      <c r="E88" s="706"/>
      <c r="F88" s="706"/>
      <c r="G88" s="706"/>
      <c r="H88" s="713"/>
      <c r="I88" s="713"/>
      <c r="J88" s="688"/>
      <c r="K88" s="689"/>
    </row>
    <row r="89" spans="1:11" s="692" customFormat="1" ht="30">
      <c r="A89" s="1294" t="s">
        <v>1748</v>
      </c>
      <c r="B89" s="1294"/>
      <c r="C89" s="1294"/>
      <c r="D89" s="663" t="s">
        <v>1682</v>
      </c>
      <c r="E89" s="664" t="s">
        <v>1683</v>
      </c>
      <c r="F89" s="664" t="s">
        <v>1114</v>
      </c>
      <c r="G89" s="664" t="s">
        <v>1733</v>
      </c>
      <c r="H89" s="664" t="s">
        <v>1685</v>
      </c>
      <c r="I89" s="664" t="s">
        <v>1686</v>
      </c>
      <c r="J89" s="690" t="s">
        <v>1687</v>
      </c>
      <c r="K89" s="691" t="s">
        <v>1688</v>
      </c>
    </row>
    <row r="90" spans="1:11" ht="36" customHeight="1">
      <c r="A90" s="693" t="s">
        <v>1749</v>
      </c>
      <c r="B90" s="668" t="s">
        <v>1750</v>
      </c>
      <c r="C90" s="668" t="s">
        <v>1751</v>
      </c>
      <c r="D90" s="669" t="s">
        <v>1692</v>
      </c>
      <c r="E90" s="711" t="s">
        <v>1693</v>
      </c>
      <c r="F90" s="711" t="s">
        <v>37</v>
      </c>
      <c r="G90" s="711" t="s">
        <v>1739</v>
      </c>
      <c r="H90" s="671">
        <v>588.80399999999997</v>
      </c>
      <c r="I90" s="671">
        <v>590.23900000000003</v>
      </c>
      <c r="J90" s="672">
        <v>860</v>
      </c>
      <c r="K90" s="673">
        <f>J90*(I90/H90)</f>
        <v>862.0959436416872</v>
      </c>
    </row>
    <row r="91" spans="1:11" ht="34.5" customHeight="1">
      <c r="A91" s="693" t="s">
        <v>1752</v>
      </c>
      <c r="B91" s="675" t="s">
        <v>1753</v>
      </c>
      <c r="C91" s="675" t="s">
        <v>1751</v>
      </c>
      <c r="D91" s="676" t="s">
        <v>1692</v>
      </c>
      <c r="E91" s="694" t="s">
        <v>1693</v>
      </c>
      <c r="F91" s="694" t="s">
        <v>37</v>
      </c>
      <c r="G91" s="694" t="s">
        <v>1739</v>
      </c>
      <c r="H91" s="671">
        <v>588.80399999999997</v>
      </c>
      <c r="I91" s="671">
        <v>590.23900000000003</v>
      </c>
      <c r="J91" s="679">
        <v>920</v>
      </c>
      <c r="K91" s="680">
        <f>J91*(I91/H91)</f>
        <v>922.2421722678514</v>
      </c>
    </row>
    <row r="92" spans="1:11" ht="12" customHeight="1">
      <c r="A92" s="684"/>
      <c r="B92" s="685"/>
      <c r="C92" s="692"/>
      <c r="D92" s="685"/>
      <c r="E92" s="706"/>
      <c r="F92" s="706"/>
      <c r="G92" s="706"/>
      <c r="H92" s="714"/>
      <c r="I92" s="714"/>
      <c r="J92" s="688"/>
      <c r="K92" s="689"/>
    </row>
    <row r="93" spans="1:11" ht="30">
      <c r="A93" s="697" t="s">
        <v>1749</v>
      </c>
      <c r="B93" s="675" t="s">
        <v>1754</v>
      </c>
      <c r="C93" s="675" t="s">
        <v>1755</v>
      </c>
      <c r="D93" s="676" t="s">
        <v>1692</v>
      </c>
      <c r="E93" s="694" t="s">
        <v>1693</v>
      </c>
      <c r="F93" s="694" t="s">
        <v>37</v>
      </c>
      <c r="G93" s="694" t="s">
        <v>1739</v>
      </c>
      <c r="H93" s="671">
        <v>588.80399999999997</v>
      </c>
      <c r="I93" s="671">
        <v>590.23900000000003</v>
      </c>
      <c r="J93" s="679">
        <v>1090</v>
      </c>
      <c r="K93" s="680">
        <f>J93*(I93/H93)</f>
        <v>1092.6564867086502</v>
      </c>
    </row>
    <row r="94" spans="1:11" ht="42.75" customHeight="1">
      <c r="A94" s="693" t="s">
        <v>1752</v>
      </c>
      <c r="B94" s="675" t="s">
        <v>1756</v>
      </c>
      <c r="C94" s="675" t="s">
        <v>1755</v>
      </c>
      <c r="D94" s="676" t="s">
        <v>1692</v>
      </c>
      <c r="E94" s="694" t="s">
        <v>1693</v>
      </c>
      <c r="F94" s="694" t="s">
        <v>37</v>
      </c>
      <c r="G94" s="694" t="s">
        <v>1739</v>
      </c>
      <c r="H94" s="671">
        <v>588.80399999999997</v>
      </c>
      <c r="I94" s="671">
        <v>590.23900000000003</v>
      </c>
      <c r="J94" s="679">
        <v>1340</v>
      </c>
      <c r="K94" s="680">
        <f>J94*(I94/H94)</f>
        <v>1343.265772651001</v>
      </c>
    </row>
    <row r="95" spans="1:11">
      <c r="A95" s="684"/>
      <c r="B95" s="685"/>
      <c r="C95" s="692"/>
      <c r="D95" s="685"/>
      <c r="E95" s="706"/>
      <c r="F95" s="706"/>
      <c r="G95" s="706"/>
      <c r="H95" s="714"/>
      <c r="I95" s="714"/>
      <c r="J95" s="688"/>
      <c r="K95" s="689"/>
    </row>
    <row r="96" spans="1:11" ht="30" customHeight="1">
      <c r="A96" s="697" t="s">
        <v>1749</v>
      </c>
      <c r="B96" s="675" t="s">
        <v>1757</v>
      </c>
      <c r="C96" s="675" t="s">
        <v>1755</v>
      </c>
      <c r="D96" s="676" t="s">
        <v>1692</v>
      </c>
      <c r="E96" s="694" t="s">
        <v>1693</v>
      </c>
      <c r="F96" s="694" t="s">
        <v>37</v>
      </c>
      <c r="G96" s="694" t="s">
        <v>1739</v>
      </c>
      <c r="H96" s="671">
        <v>588.80399999999997</v>
      </c>
      <c r="I96" s="671">
        <v>590.23900000000003</v>
      </c>
      <c r="J96" s="679">
        <v>940</v>
      </c>
      <c r="K96" s="680">
        <f>J96*(I96/H96)</f>
        <v>942.29091514323954</v>
      </c>
    </row>
    <row r="97" spans="1:11" ht="42.75" customHeight="1">
      <c r="A97" s="693" t="s">
        <v>1752</v>
      </c>
      <c r="B97" s="675" t="s">
        <v>1758</v>
      </c>
      <c r="C97" s="675" t="s">
        <v>1755</v>
      </c>
      <c r="D97" s="676" t="s">
        <v>1692</v>
      </c>
      <c r="E97" s="694" t="s">
        <v>1693</v>
      </c>
      <c r="F97" s="694" t="s">
        <v>37</v>
      </c>
      <c r="G97" s="694" t="s">
        <v>1739</v>
      </c>
      <c r="H97" s="671">
        <v>588.80399999999997</v>
      </c>
      <c r="I97" s="671">
        <v>590.23900000000003</v>
      </c>
      <c r="J97" s="679">
        <v>1170</v>
      </c>
      <c r="K97" s="680">
        <f>J97*(I97/H97)</f>
        <v>1172.8514582102023</v>
      </c>
    </row>
    <row r="98" spans="1:11">
      <c r="A98" s="715"/>
      <c r="B98" s="716"/>
      <c r="C98" s="716"/>
      <c r="D98" s="717"/>
      <c r="E98" s="718"/>
      <c r="F98" s="718"/>
      <c r="G98" s="718"/>
      <c r="H98" s="719"/>
      <c r="I98" s="719"/>
      <c r="J98" s="720"/>
      <c r="K98" s="721"/>
    </row>
    <row r="99" spans="1:11" ht="30">
      <c r="A99" s="697" t="s">
        <v>1749</v>
      </c>
      <c r="B99" s="675" t="s">
        <v>1754</v>
      </c>
      <c r="C99" s="675" t="s">
        <v>1759</v>
      </c>
      <c r="D99" s="676" t="s">
        <v>1692</v>
      </c>
      <c r="E99" s="694" t="s">
        <v>1693</v>
      </c>
      <c r="F99" s="694" t="s">
        <v>37</v>
      </c>
      <c r="G99" s="694" t="s">
        <v>1739</v>
      </c>
      <c r="H99" s="671">
        <v>588.80399999999997</v>
      </c>
      <c r="I99" s="671">
        <v>590.23900000000003</v>
      </c>
      <c r="J99" s="679">
        <f>840.22+(2.5*51.9)</f>
        <v>969.97</v>
      </c>
      <c r="K99" s="680">
        <f>J99*(I99/H99)</f>
        <v>972.33395634200861</v>
      </c>
    </row>
    <row r="100" spans="1:11" ht="30">
      <c r="A100" s="693" t="s">
        <v>1752</v>
      </c>
      <c r="B100" s="675" t="s">
        <v>1756</v>
      </c>
      <c r="C100" s="675" t="s">
        <v>1759</v>
      </c>
      <c r="D100" s="676" t="s">
        <v>1692</v>
      </c>
      <c r="E100" s="694" t="s">
        <v>1693</v>
      </c>
      <c r="F100" s="694" t="s">
        <v>37</v>
      </c>
      <c r="G100" s="694" t="s">
        <v>1739</v>
      </c>
      <c r="H100" s="671">
        <v>588.80399999999997</v>
      </c>
      <c r="I100" s="671">
        <v>590.23900000000003</v>
      </c>
      <c r="J100" s="679">
        <f>890.02+(2.5*51.9)</f>
        <v>1019.77</v>
      </c>
      <c r="K100" s="680">
        <f>J100*(I100/H100)</f>
        <v>1022.2553261017248</v>
      </c>
    </row>
    <row r="101" spans="1:11">
      <c r="A101" s="684"/>
      <c r="B101" s="685"/>
      <c r="C101" s="692"/>
      <c r="D101" s="685"/>
      <c r="E101" s="706"/>
      <c r="F101" s="706"/>
      <c r="G101" s="706"/>
      <c r="H101" s="714"/>
      <c r="I101" s="714"/>
      <c r="J101" s="688"/>
      <c r="K101" s="689"/>
    </row>
    <row r="102" spans="1:11" ht="30">
      <c r="A102" s="697" t="s">
        <v>1749</v>
      </c>
      <c r="B102" s="675" t="s">
        <v>1757</v>
      </c>
      <c r="C102" s="675" t="s">
        <v>1759</v>
      </c>
      <c r="D102" s="676" t="s">
        <v>1692</v>
      </c>
      <c r="E102" s="694" t="s">
        <v>1693</v>
      </c>
      <c r="F102" s="694" t="s">
        <v>37</v>
      </c>
      <c r="G102" s="694" t="s">
        <v>1739</v>
      </c>
      <c r="H102" s="671">
        <v>588.80399999999997</v>
      </c>
      <c r="I102" s="671">
        <v>590.23900000000003</v>
      </c>
      <c r="J102" s="679">
        <v>840.22</v>
      </c>
      <c r="K102" s="680">
        <f>J102*(I102/H102)</f>
        <v>842.26773693792848</v>
      </c>
    </row>
    <row r="103" spans="1:11" ht="30">
      <c r="A103" s="693" t="s">
        <v>1752</v>
      </c>
      <c r="B103" s="675" t="s">
        <v>1758</v>
      </c>
      <c r="C103" s="675" t="s">
        <v>1759</v>
      </c>
      <c r="D103" s="676" t="s">
        <v>1692</v>
      </c>
      <c r="E103" s="694" t="s">
        <v>1693</v>
      </c>
      <c r="F103" s="694" t="s">
        <v>37</v>
      </c>
      <c r="G103" s="694" t="s">
        <v>1739</v>
      </c>
      <c r="H103" s="671">
        <v>588.80399999999997</v>
      </c>
      <c r="I103" s="671">
        <v>590.23900000000003</v>
      </c>
      <c r="J103" s="679">
        <v>890.02</v>
      </c>
      <c r="K103" s="680">
        <f>J103*(I103/H103)</f>
        <v>892.18910669764466</v>
      </c>
    </row>
    <row r="104" spans="1:11">
      <c r="A104" s="722"/>
      <c r="B104" s="717"/>
      <c r="C104" s="723"/>
      <c r="D104" s="717"/>
      <c r="E104" s="718"/>
      <c r="F104" s="718"/>
      <c r="G104" s="718"/>
      <c r="H104" s="724"/>
      <c r="I104" s="724"/>
      <c r="J104" s="720"/>
      <c r="K104" s="721"/>
    </row>
    <row r="105" spans="1:11">
      <c r="A105" s="725"/>
      <c r="B105" s="726"/>
      <c r="C105" s="726"/>
      <c r="D105" s="726"/>
      <c r="E105" s="727"/>
      <c r="F105" s="727"/>
      <c r="G105" s="727"/>
      <c r="H105" s="728"/>
      <c r="I105" s="728"/>
      <c r="J105" s="729"/>
      <c r="K105" s="730"/>
    </row>
    <row r="106" spans="1:11" s="692" customFormat="1" ht="30">
      <c r="A106" s="1294" t="s">
        <v>1760</v>
      </c>
      <c r="B106" s="1298"/>
      <c r="C106" s="1298"/>
      <c r="D106" s="1298"/>
      <c r="E106" s="664" t="s">
        <v>1683</v>
      </c>
      <c r="F106" s="664" t="s">
        <v>1114</v>
      </c>
      <c r="G106" s="664" t="s">
        <v>1733</v>
      </c>
      <c r="H106" s="664" t="s">
        <v>1685</v>
      </c>
      <c r="I106" s="664" t="s">
        <v>1686</v>
      </c>
      <c r="J106" s="690" t="s">
        <v>1687</v>
      </c>
      <c r="K106" s="691" t="s">
        <v>1688</v>
      </c>
    </row>
    <row r="107" spans="1:11">
      <c r="A107" s="667" t="s">
        <v>1761</v>
      </c>
      <c r="B107" s="669" t="s">
        <v>1760</v>
      </c>
      <c r="C107" s="669" t="s">
        <v>1762</v>
      </c>
      <c r="D107" s="669" t="s">
        <v>1692</v>
      </c>
      <c r="E107" s="711" t="s">
        <v>1763</v>
      </c>
      <c r="F107" s="670" t="s">
        <v>1764</v>
      </c>
      <c r="G107" s="711" t="s">
        <v>1739</v>
      </c>
      <c r="H107" s="671">
        <v>583.33399999999995</v>
      </c>
      <c r="I107" s="671">
        <v>590.23900000000003</v>
      </c>
      <c r="J107" s="672">
        <f>27634.35/1050</f>
        <v>26.318428571428569</v>
      </c>
      <c r="K107" s="731">
        <f>J107*(I107/H107)</f>
        <v>26.629963214164491</v>
      </c>
    </row>
    <row r="108" spans="1:11">
      <c r="A108" s="667"/>
      <c r="B108" s="676"/>
      <c r="C108" s="676"/>
      <c r="D108" s="676"/>
      <c r="E108" s="712"/>
      <c r="F108" s="677"/>
      <c r="G108" s="694"/>
      <c r="H108" s="678"/>
      <c r="I108" s="678"/>
      <c r="J108" s="679"/>
      <c r="K108" s="680"/>
    </row>
    <row r="109" spans="1:11">
      <c r="A109" s="667" t="s">
        <v>1761</v>
      </c>
      <c r="B109" s="676" t="s">
        <v>1760</v>
      </c>
      <c r="C109" s="676" t="s">
        <v>1765</v>
      </c>
      <c r="D109" s="669" t="s">
        <v>1692</v>
      </c>
      <c r="E109" s="694" t="s">
        <v>1763</v>
      </c>
      <c r="F109" s="677" t="s">
        <v>1764</v>
      </c>
      <c r="G109" s="694" t="s">
        <v>1739</v>
      </c>
      <c r="H109" s="671">
        <v>583.33399999999995</v>
      </c>
      <c r="I109" s="671">
        <v>590.23900000000003</v>
      </c>
      <c r="J109" s="679">
        <f>29.51*1.0325</f>
        <v>30.469075</v>
      </c>
      <c r="K109" s="680">
        <f>J109*(I109/H109)</f>
        <v>30.829741381309855</v>
      </c>
    </row>
    <row r="110" spans="1:11">
      <c r="A110" s="667"/>
      <c r="B110" s="676"/>
      <c r="C110" s="676"/>
      <c r="D110" s="676"/>
      <c r="E110" s="712"/>
      <c r="F110" s="677"/>
      <c r="G110" s="694"/>
      <c r="H110" s="678"/>
      <c r="I110" s="678"/>
      <c r="J110" s="679"/>
      <c r="K110" s="680"/>
    </row>
    <row r="111" spans="1:11">
      <c r="A111" s="667" t="s">
        <v>1761</v>
      </c>
      <c r="B111" s="676" t="s">
        <v>1760</v>
      </c>
      <c r="C111" s="676" t="s">
        <v>1766</v>
      </c>
      <c r="D111" s="669" t="s">
        <v>1692</v>
      </c>
      <c r="E111" s="694" t="s">
        <v>1767</v>
      </c>
      <c r="F111" s="677" t="s">
        <v>1764</v>
      </c>
      <c r="G111" s="694" t="s">
        <v>1739</v>
      </c>
      <c r="H111" s="678">
        <v>584.51199999999994</v>
      </c>
      <c r="I111" s="671">
        <v>590.23900000000003</v>
      </c>
      <c r="J111" s="679">
        <f>27.6*1.0325</f>
        <v>28.497</v>
      </c>
      <c r="K111" s="680">
        <f>J111*(I111/H111)</f>
        <v>28.776211237750466</v>
      </c>
    </row>
    <row r="112" spans="1:11">
      <c r="A112" s="684"/>
      <c r="B112" s="685"/>
      <c r="C112" s="692"/>
      <c r="D112" s="685"/>
      <c r="E112" s="706"/>
      <c r="F112" s="706"/>
      <c r="G112" s="706"/>
      <c r="H112" s="713"/>
      <c r="I112" s="713"/>
      <c r="J112" s="688"/>
      <c r="K112" s="689"/>
    </row>
    <row r="113" spans="1:11" s="692" customFormat="1" ht="30">
      <c r="A113" s="1294" t="s">
        <v>1768</v>
      </c>
      <c r="B113" s="1294"/>
      <c r="C113" s="1294"/>
      <c r="D113" s="663" t="s">
        <v>1682</v>
      </c>
      <c r="E113" s="664" t="s">
        <v>1683</v>
      </c>
      <c r="F113" s="664" t="s">
        <v>1114</v>
      </c>
      <c r="G113" s="664" t="s">
        <v>1733</v>
      </c>
      <c r="H113" s="664" t="s">
        <v>1685</v>
      </c>
      <c r="I113" s="664" t="s">
        <v>1686</v>
      </c>
      <c r="J113" s="690" t="s">
        <v>1687</v>
      </c>
      <c r="K113" s="691" t="s">
        <v>1688</v>
      </c>
    </row>
    <row r="114" spans="1:11">
      <c r="A114" s="668" t="s">
        <v>1769</v>
      </c>
      <c r="B114" s="668" t="s">
        <v>1770</v>
      </c>
      <c r="C114" s="668" t="s">
        <v>1771</v>
      </c>
      <c r="D114" s="669" t="s">
        <v>1772</v>
      </c>
      <c r="E114" s="711" t="s">
        <v>1763</v>
      </c>
      <c r="F114" s="711" t="s">
        <v>1773</v>
      </c>
      <c r="G114" s="711" t="s">
        <v>1739</v>
      </c>
      <c r="H114" s="671">
        <v>483.48899999999998</v>
      </c>
      <c r="I114" s="671">
        <v>498.43900000000002</v>
      </c>
      <c r="J114" s="672">
        <v>2.97</v>
      </c>
      <c r="K114" s="673">
        <f>J114*(I114/H114)</f>
        <v>3.0618355950187079</v>
      </c>
    </row>
    <row r="115" spans="1:11">
      <c r="A115" s="675" t="s">
        <v>1774</v>
      </c>
      <c r="B115" s="675" t="s">
        <v>1775</v>
      </c>
      <c r="C115" s="675" t="s">
        <v>1771</v>
      </c>
      <c r="D115" s="669" t="s">
        <v>1772</v>
      </c>
      <c r="E115" s="694" t="s">
        <v>1763</v>
      </c>
      <c r="F115" s="694" t="s">
        <v>1773</v>
      </c>
      <c r="G115" s="694" t="s">
        <v>1739</v>
      </c>
      <c r="H115" s="671">
        <v>483.48899999999998</v>
      </c>
      <c r="I115" s="671">
        <v>498.43900000000002</v>
      </c>
      <c r="J115" s="679">
        <v>6.55</v>
      </c>
      <c r="K115" s="680">
        <f>J115*(I115/H115)</f>
        <v>6.7525330462533795</v>
      </c>
    </row>
    <row r="116" spans="1:11">
      <c r="A116" s="684"/>
      <c r="B116" s="685"/>
      <c r="C116" s="692"/>
      <c r="D116" s="700"/>
      <c r="E116" s="706"/>
      <c r="F116" s="706"/>
      <c r="G116" s="706"/>
      <c r="H116" s="713"/>
      <c r="I116" s="714"/>
      <c r="J116" s="688"/>
      <c r="K116" s="689"/>
    </row>
    <row r="117" spans="1:11">
      <c r="A117" s="675" t="s">
        <v>1769</v>
      </c>
      <c r="B117" s="675" t="s">
        <v>1770</v>
      </c>
      <c r="C117" s="675" t="s">
        <v>1776</v>
      </c>
      <c r="D117" s="669" t="s">
        <v>1772</v>
      </c>
      <c r="E117" s="694" t="s">
        <v>1767</v>
      </c>
      <c r="F117" s="694" t="s">
        <v>1773</v>
      </c>
      <c r="G117" s="694" t="s">
        <v>1739</v>
      </c>
      <c r="H117" s="678">
        <v>485.31299999999999</v>
      </c>
      <c r="I117" s="671">
        <v>498.43900000000002</v>
      </c>
      <c r="J117" s="679">
        <f>73.18/25</f>
        <v>2.9272000000000005</v>
      </c>
      <c r="K117" s="680">
        <f>J117*(I117/H117)</f>
        <v>3.0063704059029952</v>
      </c>
    </row>
    <row r="118" spans="1:11">
      <c r="A118" s="675" t="s">
        <v>1774</v>
      </c>
      <c r="B118" s="675" t="s">
        <v>1775</v>
      </c>
      <c r="C118" s="675" t="s">
        <v>1776</v>
      </c>
      <c r="D118" s="669" t="s">
        <v>1772</v>
      </c>
      <c r="E118" s="694" t="s">
        <v>1767</v>
      </c>
      <c r="F118" s="694" t="s">
        <v>1773</v>
      </c>
      <c r="G118" s="694" t="s">
        <v>1739</v>
      </c>
      <c r="H118" s="678">
        <v>485.31299999999999</v>
      </c>
      <c r="I118" s="671">
        <v>498.43900000000002</v>
      </c>
      <c r="J118" s="679">
        <f>49.8/5</f>
        <v>9.9599999999999991</v>
      </c>
      <c r="K118" s="680">
        <f>J118*(I118/H118)</f>
        <v>10.229382769470424</v>
      </c>
    </row>
    <row r="119" spans="1:11">
      <c r="A119" s="684"/>
      <c r="B119" s="685"/>
      <c r="C119" s="692"/>
      <c r="D119" s="700"/>
      <c r="E119" s="706"/>
      <c r="F119" s="706"/>
      <c r="G119" s="706"/>
      <c r="H119" s="713"/>
      <c r="I119" s="714"/>
      <c r="J119" s="688"/>
      <c r="K119" s="689"/>
    </row>
    <row r="120" spans="1:11">
      <c r="A120" s="675" t="s">
        <v>1769</v>
      </c>
      <c r="B120" s="675" t="s">
        <v>1777</v>
      </c>
      <c r="C120" s="675" t="s">
        <v>1778</v>
      </c>
      <c r="D120" s="669" t="s">
        <v>1772</v>
      </c>
      <c r="E120" s="694" t="s">
        <v>1704</v>
      </c>
      <c r="F120" s="694" t="s">
        <v>1773</v>
      </c>
      <c r="G120" s="694" t="s">
        <v>1739</v>
      </c>
      <c r="H120" s="678">
        <v>489.15899999999999</v>
      </c>
      <c r="I120" s="671">
        <v>498.43900000000002</v>
      </c>
      <c r="J120" s="679">
        <f>140/25</f>
        <v>5.6</v>
      </c>
      <c r="K120" s="680">
        <f>J120*(I120/H120)</f>
        <v>5.7062394845029942</v>
      </c>
    </row>
    <row r="121" spans="1:11">
      <c r="A121" s="675" t="s">
        <v>1774</v>
      </c>
      <c r="B121" s="675" t="s">
        <v>1779</v>
      </c>
      <c r="C121" s="675" t="s">
        <v>1778</v>
      </c>
      <c r="D121" s="669" t="s">
        <v>1772</v>
      </c>
      <c r="E121" s="694" t="s">
        <v>1704</v>
      </c>
      <c r="F121" s="694" t="s">
        <v>1773</v>
      </c>
      <c r="G121" s="694" t="s">
        <v>1739</v>
      </c>
      <c r="H121" s="678">
        <v>489.15899999999999</v>
      </c>
      <c r="I121" s="671">
        <v>498.43900000000002</v>
      </c>
      <c r="J121" s="679">
        <f>(499/4)/4</f>
        <v>31.1875</v>
      </c>
      <c r="K121" s="680">
        <f>J121*(I121/H121)</f>
        <v>31.779168557667347</v>
      </c>
    </row>
    <row r="122" spans="1:11">
      <c r="A122" s="684"/>
      <c r="B122" s="685"/>
      <c r="C122" s="692"/>
      <c r="D122" s="700"/>
      <c r="E122" s="706"/>
      <c r="F122" s="706"/>
      <c r="G122" s="706"/>
      <c r="H122" s="713"/>
      <c r="I122" s="714"/>
      <c r="J122" s="688"/>
      <c r="K122" s="689"/>
    </row>
    <row r="123" spans="1:11">
      <c r="A123" s="675" t="s">
        <v>1769</v>
      </c>
      <c r="B123" s="675" t="s">
        <v>1780</v>
      </c>
      <c r="C123" s="675" t="s">
        <v>1778</v>
      </c>
      <c r="D123" s="669" t="s">
        <v>1772</v>
      </c>
      <c r="E123" s="694" t="s">
        <v>1767</v>
      </c>
      <c r="F123" s="694" t="s">
        <v>1773</v>
      </c>
      <c r="G123" s="694" t="s">
        <v>1739</v>
      </c>
      <c r="H123" s="678">
        <v>485.31299999999999</v>
      </c>
      <c r="I123" s="671">
        <v>498.43900000000002</v>
      </c>
      <c r="J123" s="679">
        <f>130/25</f>
        <v>5.2</v>
      </c>
      <c r="K123" s="680">
        <f>J123*(I123/H123)</f>
        <v>5.3406416065508244</v>
      </c>
    </row>
    <row r="124" spans="1:11">
      <c r="A124" s="675" t="s">
        <v>1774</v>
      </c>
      <c r="B124" s="675" t="s">
        <v>1781</v>
      </c>
      <c r="C124" s="675" t="s">
        <v>1778</v>
      </c>
      <c r="D124" s="669" t="s">
        <v>1772</v>
      </c>
      <c r="E124" s="694" t="s">
        <v>1767</v>
      </c>
      <c r="F124" s="694" t="s">
        <v>1773</v>
      </c>
      <c r="G124" s="694" t="s">
        <v>1739</v>
      </c>
      <c r="H124" s="678">
        <v>485.31299999999999</v>
      </c>
      <c r="I124" s="671">
        <v>498.43900000000002</v>
      </c>
      <c r="J124" s="679">
        <f>(460/4)/4</f>
        <v>28.75</v>
      </c>
      <c r="K124" s="680">
        <f>J124*(I124/H124)</f>
        <v>29.527585805449267</v>
      </c>
    </row>
    <row r="125" spans="1:11">
      <c r="A125" s="732"/>
      <c r="B125" s="716"/>
      <c r="C125" s="716"/>
      <c r="D125" s="717"/>
      <c r="E125" s="718"/>
      <c r="F125" s="718"/>
      <c r="G125" s="718"/>
      <c r="H125" s="719"/>
      <c r="I125" s="719"/>
      <c r="J125" s="720"/>
      <c r="K125" s="721"/>
    </row>
    <row r="126" spans="1:11" s="692" customFormat="1" ht="30">
      <c r="A126" s="1294" t="s">
        <v>1782</v>
      </c>
      <c r="B126" s="1294"/>
      <c r="C126" s="1294"/>
      <c r="D126" s="663" t="s">
        <v>1682</v>
      </c>
      <c r="E126" s="664" t="s">
        <v>1683</v>
      </c>
      <c r="F126" s="664" t="s">
        <v>1114</v>
      </c>
      <c r="G126" s="664" t="s">
        <v>1733</v>
      </c>
      <c r="H126" s="664" t="s">
        <v>1685</v>
      </c>
      <c r="I126" s="664" t="s">
        <v>1686</v>
      </c>
      <c r="J126" s="690" t="s">
        <v>1687</v>
      </c>
      <c r="K126" s="691" t="s">
        <v>1688</v>
      </c>
    </row>
    <row r="127" spans="1:11">
      <c r="A127" s="693" t="s">
        <v>1783</v>
      </c>
      <c r="B127" s="668" t="s">
        <v>1784</v>
      </c>
      <c r="C127" s="668" t="s">
        <v>1785</v>
      </c>
      <c r="D127" s="669" t="s">
        <v>1737</v>
      </c>
      <c r="E127" s="710" t="s">
        <v>1786</v>
      </c>
      <c r="F127" s="711" t="s">
        <v>16</v>
      </c>
      <c r="G127" s="711" t="s">
        <v>1739</v>
      </c>
      <c r="H127" s="671">
        <v>165.12799999999999</v>
      </c>
      <c r="I127" s="671">
        <v>167.06100000000001</v>
      </c>
      <c r="J127" s="672">
        <v>164.5</v>
      </c>
      <c r="K127" s="673">
        <f>J127*(I127/H127)</f>
        <v>166.42564858776225</v>
      </c>
    </row>
    <row r="128" spans="1:11">
      <c r="A128" s="693" t="s">
        <v>1787</v>
      </c>
      <c r="B128" s="668" t="s">
        <v>1784</v>
      </c>
      <c r="C128" s="675" t="s">
        <v>1788</v>
      </c>
      <c r="D128" s="676" t="s">
        <v>1737</v>
      </c>
      <c r="E128" s="710" t="s">
        <v>1786</v>
      </c>
      <c r="F128" s="694" t="s">
        <v>16</v>
      </c>
      <c r="G128" s="694" t="s">
        <v>1739</v>
      </c>
      <c r="H128" s="671">
        <v>165.12799999999999</v>
      </c>
      <c r="I128" s="671">
        <v>167.06100000000001</v>
      </c>
      <c r="J128" s="679">
        <f>3450/12</f>
        <v>287.5</v>
      </c>
      <c r="K128" s="680">
        <f>J128*(I128/H128)</f>
        <v>290.8654952521681</v>
      </c>
    </row>
    <row r="129" spans="1:11">
      <c r="A129" s="684"/>
      <c r="B129" s="685"/>
      <c r="C129" s="692"/>
      <c r="D129" s="685"/>
      <c r="E129" s="706"/>
      <c r="F129" s="706"/>
      <c r="G129" s="706"/>
      <c r="H129" s="714"/>
      <c r="I129" s="714"/>
      <c r="J129" s="688"/>
      <c r="K129" s="689"/>
    </row>
    <row r="130" spans="1:11">
      <c r="A130" s="693" t="s">
        <v>1783</v>
      </c>
      <c r="B130" s="675" t="s">
        <v>1789</v>
      </c>
      <c r="C130" s="675" t="s">
        <v>1785</v>
      </c>
      <c r="D130" s="676" t="s">
        <v>1737</v>
      </c>
      <c r="E130" s="712" t="s">
        <v>1786</v>
      </c>
      <c r="F130" s="694" t="s">
        <v>16</v>
      </c>
      <c r="G130" s="694" t="s">
        <v>1739</v>
      </c>
      <c r="H130" s="671">
        <v>165.12799999999999</v>
      </c>
      <c r="I130" s="671">
        <v>167.06100000000001</v>
      </c>
      <c r="J130" s="679">
        <v>154</v>
      </c>
      <c r="K130" s="680">
        <f>J130*(I130/H130)</f>
        <v>155.80273484811786</v>
      </c>
    </row>
    <row r="131" spans="1:11">
      <c r="A131" s="693" t="s">
        <v>1787</v>
      </c>
      <c r="B131" s="675" t="s">
        <v>1789</v>
      </c>
      <c r="C131" s="675" t="s">
        <v>1788</v>
      </c>
      <c r="D131" s="676" t="s">
        <v>1737</v>
      </c>
      <c r="E131" s="712" t="s">
        <v>1786</v>
      </c>
      <c r="F131" s="694" t="s">
        <v>16</v>
      </c>
      <c r="G131" s="694" t="s">
        <v>1739</v>
      </c>
      <c r="H131" s="671">
        <v>165.12799999999999</v>
      </c>
      <c r="I131" s="671">
        <v>167.06100000000001</v>
      </c>
      <c r="J131" s="679">
        <f xml:space="preserve"> 2580 /12</f>
        <v>215</v>
      </c>
      <c r="K131" s="680">
        <f>J131*(I131/H131)</f>
        <v>217.5168051450996</v>
      </c>
    </row>
    <row r="132" spans="1:11">
      <c r="A132" s="684"/>
      <c r="B132" s="685"/>
      <c r="C132" s="692"/>
      <c r="D132" s="685"/>
      <c r="E132" s="706"/>
      <c r="F132" s="706"/>
      <c r="G132" s="706"/>
      <c r="H132" s="714"/>
      <c r="I132" s="714"/>
      <c r="J132" s="688"/>
      <c r="K132" s="689"/>
    </row>
    <row r="133" spans="1:11">
      <c r="A133" s="693" t="s">
        <v>1783</v>
      </c>
      <c r="B133" s="675" t="s">
        <v>1790</v>
      </c>
      <c r="C133" s="675" t="s">
        <v>1785</v>
      </c>
      <c r="D133" s="676" t="s">
        <v>1737</v>
      </c>
      <c r="E133" s="712" t="s">
        <v>1786</v>
      </c>
      <c r="F133" s="694" t="s">
        <v>16</v>
      </c>
      <c r="G133" s="694" t="s">
        <v>1739</v>
      </c>
      <c r="H133" s="671">
        <v>165.12799999999999</v>
      </c>
      <c r="I133" s="671">
        <v>167.06100000000001</v>
      </c>
      <c r="J133" s="679">
        <v>192</v>
      </c>
      <c r="K133" s="680">
        <f>J133*(I133/H133)</f>
        <v>194.24756552492616</v>
      </c>
    </row>
    <row r="134" spans="1:11">
      <c r="A134" s="693" t="s">
        <v>1787</v>
      </c>
      <c r="B134" s="675" t="s">
        <v>1790</v>
      </c>
      <c r="C134" s="675" t="s">
        <v>1788</v>
      </c>
      <c r="D134" s="676" t="s">
        <v>1737</v>
      </c>
      <c r="E134" s="712" t="s">
        <v>1786</v>
      </c>
      <c r="F134" s="694" t="s">
        <v>16</v>
      </c>
      <c r="G134" s="694" t="s">
        <v>1739</v>
      </c>
      <c r="H134" s="671">
        <v>165.12799999999999</v>
      </c>
      <c r="I134" s="671">
        <v>167.06100000000001</v>
      </c>
      <c r="J134" s="679">
        <f xml:space="preserve"> 3421/12</f>
        <v>285.08333333333331</v>
      </c>
      <c r="K134" s="680">
        <f>J134*(I134/H134)</f>
        <v>288.42053891526575</v>
      </c>
    </row>
    <row r="135" spans="1:11">
      <c r="A135" s="704"/>
      <c r="B135" s="705"/>
      <c r="C135" s="705"/>
      <c r="D135" s="685"/>
      <c r="E135" s="733"/>
      <c r="F135" s="706"/>
      <c r="G135" s="706"/>
      <c r="H135" s="687"/>
      <c r="I135" s="687"/>
      <c r="J135" s="688"/>
      <c r="K135" s="689"/>
    </row>
    <row r="136" spans="1:11" s="692" customFormat="1" ht="30">
      <c r="A136" s="1294" t="s">
        <v>1791</v>
      </c>
      <c r="B136" s="1294"/>
      <c r="C136" s="1294"/>
      <c r="D136" s="663" t="s">
        <v>1682</v>
      </c>
      <c r="E136" s="664" t="s">
        <v>1683</v>
      </c>
      <c r="F136" s="664" t="s">
        <v>1114</v>
      </c>
      <c r="G136" s="664" t="s">
        <v>1733</v>
      </c>
      <c r="H136" s="664" t="s">
        <v>1685</v>
      </c>
      <c r="I136" s="664" t="s">
        <v>1686</v>
      </c>
      <c r="J136" s="690" t="s">
        <v>1687</v>
      </c>
      <c r="K136" s="691" t="s">
        <v>1688</v>
      </c>
    </row>
    <row r="137" spans="1:11" ht="30">
      <c r="A137" s="693" t="s">
        <v>1792</v>
      </c>
      <c r="B137" s="668" t="s">
        <v>1793</v>
      </c>
      <c r="C137" s="668" t="s">
        <v>1794</v>
      </c>
      <c r="D137" s="669" t="s">
        <v>1692</v>
      </c>
      <c r="E137" s="712" t="s">
        <v>1704</v>
      </c>
      <c r="F137" s="711" t="s">
        <v>1694</v>
      </c>
      <c r="G137" s="711" t="s">
        <v>1739</v>
      </c>
      <c r="H137" s="671">
        <v>587.55200000000002</v>
      </c>
      <c r="I137" s="671">
        <v>590.23900000000003</v>
      </c>
      <c r="J137" s="672">
        <v>585</v>
      </c>
      <c r="K137" s="673">
        <f>J137*(I137/H137)</f>
        <v>587.67532916235507</v>
      </c>
    </row>
    <row r="138" spans="1:11" ht="30">
      <c r="A138" s="693" t="s">
        <v>1795</v>
      </c>
      <c r="B138" s="668" t="s">
        <v>1793</v>
      </c>
      <c r="C138" s="668" t="s">
        <v>1796</v>
      </c>
      <c r="D138" s="669" t="s">
        <v>1692</v>
      </c>
      <c r="E138" s="712" t="s">
        <v>1704</v>
      </c>
      <c r="F138" s="711" t="s">
        <v>1694</v>
      </c>
      <c r="G138" s="694" t="s">
        <v>1739</v>
      </c>
      <c r="H138" s="671">
        <v>587.55200000000002</v>
      </c>
      <c r="I138" s="671">
        <v>590.23900000000003</v>
      </c>
      <c r="J138" s="679">
        <v>490</v>
      </c>
      <c r="K138" s="680">
        <f>J138*(I138/H138)</f>
        <v>492.24087399923758</v>
      </c>
    </row>
    <row r="139" spans="1:11" ht="15.75" thickBot="1">
      <c r="A139" s="732"/>
      <c r="B139" s="716"/>
      <c r="C139" s="716"/>
      <c r="D139" s="717"/>
      <c r="E139" s="718"/>
      <c r="F139" s="718"/>
      <c r="G139" s="718"/>
      <c r="H139" s="719"/>
      <c r="I139" s="719"/>
      <c r="J139" s="720"/>
      <c r="K139" s="721"/>
    </row>
    <row r="140" spans="1:11" ht="52.5" customHeight="1">
      <c r="A140" s="1295" t="s">
        <v>1797</v>
      </c>
      <c r="B140" s="1296"/>
      <c r="C140" s="1296"/>
      <c r="D140" s="1296"/>
      <c r="E140" s="1296"/>
      <c r="F140" s="1296"/>
      <c r="G140" s="1296"/>
      <c r="H140" s="1296"/>
      <c r="I140" s="1296"/>
      <c r="J140" s="1296"/>
      <c r="K140" s="1297"/>
    </row>
  </sheetData>
  <mergeCells count="14">
    <mergeCell ref="A6:C6"/>
    <mergeCell ref="A1:K1"/>
    <mergeCell ref="A2:K2"/>
    <mergeCell ref="A3:K3"/>
    <mergeCell ref="A4:K4"/>
    <mergeCell ref="A5:K5"/>
    <mergeCell ref="A136:C136"/>
    <mergeCell ref="A140:K140"/>
    <mergeCell ref="A20:C20"/>
    <mergeCell ref="A76:C76"/>
    <mergeCell ref="A89:C89"/>
    <mergeCell ref="A106:D106"/>
    <mergeCell ref="A113:C113"/>
    <mergeCell ref="A126:C126"/>
  </mergeCells>
  <pageMargins left="0.7" right="0.7" top="0.75" bottom="0.75" header="0.3" footer="0.3"/>
  <pageSetup paperSize="9" scale="62" fitToHeight="0" orientation="landscape" horizontalDpi="1200" verticalDpi="120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8A9463-57B7-42F7-A821-EC791D71DEB2}">
  <sheetPr>
    <tabColor rgb="FF00B050"/>
    <pageSetUpPr fitToPage="1"/>
  </sheetPr>
  <dimension ref="A1:K192"/>
  <sheetViews>
    <sheetView view="pageBreakPreview" zoomScale="75" zoomScaleNormal="40" zoomScaleSheetLayoutView="75" workbookViewId="0">
      <selection activeCell="N10" sqref="N10"/>
    </sheetView>
  </sheetViews>
  <sheetFormatPr defaultColWidth="9.140625" defaultRowHeight="17.25"/>
  <cols>
    <col min="1" max="1" width="9.140625" style="764"/>
    <col min="2" max="4" width="13.7109375" style="764" customWidth="1"/>
    <col min="5" max="5" width="15.140625" style="764" customWidth="1"/>
    <col min="6" max="6" width="28.28515625" style="764" customWidth="1"/>
    <col min="7" max="7" width="18.85546875" style="764" customWidth="1"/>
    <col min="8" max="8" width="19.85546875" style="764" customWidth="1"/>
    <col min="9" max="10" width="19.5703125" style="764" customWidth="1"/>
    <col min="11" max="16384" width="9.140625" style="764"/>
  </cols>
  <sheetData>
    <row r="1" spans="1:11" s="735" customFormat="1" ht="30" customHeight="1">
      <c r="A1" s="1331" t="s">
        <v>1798</v>
      </c>
      <c r="B1" s="1332"/>
      <c r="C1" s="1332"/>
      <c r="D1" s="1332"/>
      <c r="E1" s="1332"/>
      <c r="F1" s="1332"/>
      <c r="G1" s="1332"/>
      <c r="H1" s="1332"/>
      <c r="I1" s="1332"/>
      <c r="J1" s="1332"/>
    </row>
    <row r="2" spans="1:11" s="737" customFormat="1" ht="24.95" customHeight="1">
      <c r="A2" s="1333" t="s">
        <v>1799</v>
      </c>
      <c r="B2" s="1334"/>
      <c r="C2" s="1334"/>
      <c r="D2" s="1334"/>
      <c r="E2" s="1334"/>
      <c r="F2" s="1334"/>
      <c r="G2" s="1334"/>
      <c r="H2" s="1334"/>
      <c r="I2" s="1334"/>
      <c r="J2" s="1334"/>
      <c r="K2" s="736"/>
    </row>
    <row r="3" spans="1:11" s="743" customFormat="1" ht="36.75" hidden="1" customHeight="1">
      <c r="A3" s="738" t="s">
        <v>1800</v>
      </c>
      <c r="B3" s="739"/>
      <c r="C3" s="739"/>
      <c r="D3" s="739"/>
      <c r="E3" s="739" t="s">
        <v>1801</v>
      </c>
      <c r="F3" s="740"/>
      <c r="G3" s="741" t="s">
        <v>1802</v>
      </c>
      <c r="H3" s="741"/>
      <c r="I3" s="741" t="s">
        <v>1803</v>
      </c>
      <c r="J3" s="741" t="s">
        <v>1803</v>
      </c>
      <c r="K3" s="742"/>
    </row>
    <row r="4" spans="1:11" s="737" customFormat="1" ht="24.95" hidden="1" customHeight="1">
      <c r="A4" s="744" t="s">
        <v>1804</v>
      </c>
      <c r="B4" s="745"/>
      <c r="C4" s="745"/>
      <c r="D4" s="745"/>
      <c r="E4" s="745"/>
      <c r="F4" s="746"/>
      <c r="G4" s="747">
        <f>'[47]REAJ. COTAÇÕES JAN 2024'!$K$7</f>
        <v>160.47999999999999</v>
      </c>
      <c r="H4" s="747"/>
      <c r="I4" s="747"/>
      <c r="J4" s="747"/>
      <c r="K4" s="736"/>
    </row>
    <row r="5" spans="1:11" s="737" customFormat="1" ht="24.95" hidden="1" customHeight="1">
      <c r="A5" s="744" t="s">
        <v>1805</v>
      </c>
      <c r="B5" s="745"/>
      <c r="C5" s="745"/>
      <c r="D5" s="745"/>
      <c r="E5" s="745"/>
      <c r="F5" s="746"/>
      <c r="G5" s="747">
        <f>'[47]REAJ. COTAÇÕES JAN 2024'!$K$14</f>
        <v>106.99</v>
      </c>
      <c r="H5" s="747"/>
      <c r="I5" s="747">
        <f>'[47]REAJ. COTAÇÕES JAN 2024'!$K$22</f>
        <v>72.22</v>
      </c>
      <c r="J5" s="747">
        <f>'[47]REAJ. COTAÇÕES JAN 2024'!$K$22</f>
        <v>72.22</v>
      </c>
      <c r="K5" s="736"/>
    </row>
    <row r="6" spans="1:11" s="737" customFormat="1" ht="24.95" hidden="1" customHeight="1">
      <c r="A6" s="744" t="s">
        <v>1806</v>
      </c>
      <c r="B6" s="745"/>
      <c r="C6" s="745"/>
      <c r="D6" s="745"/>
      <c r="E6" s="745"/>
      <c r="F6" s="746"/>
      <c r="G6" s="747">
        <f>28.2</f>
        <v>28.2</v>
      </c>
      <c r="H6" s="747"/>
      <c r="I6" s="747">
        <v>107</v>
      </c>
      <c r="J6" s="747">
        <v>107</v>
      </c>
      <c r="K6" s="736"/>
    </row>
    <row r="7" spans="1:11" s="737" customFormat="1" ht="24.95" hidden="1" customHeight="1">
      <c r="A7" s="744" t="s">
        <v>1807</v>
      </c>
      <c r="B7" s="745"/>
      <c r="C7" s="745"/>
      <c r="D7" s="745"/>
      <c r="E7" s="745"/>
      <c r="F7" s="746"/>
      <c r="G7" s="747">
        <v>2.1</v>
      </c>
      <c r="H7" s="747"/>
      <c r="I7" s="747"/>
      <c r="J7" s="747"/>
      <c r="K7" s="736"/>
    </row>
    <row r="8" spans="1:11" s="737" customFormat="1" ht="24.95" hidden="1" customHeight="1">
      <c r="A8" s="744" t="s">
        <v>1808</v>
      </c>
      <c r="B8" s="745"/>
      <c r="C8" s="745"/>
      <c r="D8" s="745"/>
      <c r="E8" s="745"/>
      <c r="F8" s="746"/>
      <c r="G8" s="748">
        <f>0.77*G6*1.5</f>
        <v>32.570999999999998</v>
      </c>
      <c r="H8" s="748"/>
      <c r="I8" s="748">
        <f>0.77*I6*1.65</f>
        <v>135.9435</v>
      </c>
      <c r="J8" s="748">
        <f>0.77*J6*1.65</f>
        <v>135.9435</v>
      </c>
      <c r="K8" s="749"/>
    </row>
    <row r="9" spans="1:11" s="737" customFormat="1" ht="24.95" hidden="1" customHeight="1">
      <c r="A9" s="744" t="s">
        <v>1809</v>
      </c>
      <c r="B9" s="745"/>
      <c r="C9" s="745"/>
      <c r="D9" s="745"/>
      <c r="E9" s="745"/>
      <c r="F9" s="746"/>
      <c r="G9" s="748">
        <f>1.17*G7*1.5</f>
        <v>3.6854999999999998</v>
      </c>
      <c r="H9" s="748"/>
      <c r="I9" s="748"/>
      <c r="J9" s="748"/>
      <c r="K9" s="736"/>
    </row>
    <row r="10" spans="1:11" s="737" customFormat="1" ht="24.95" hidden="1" customHeight="1">
      <c r="A10" s="744" t="s">
        <v>1810</v>
      </c>
      <c r="B10" s="745"/>
      <c r="C10" s="745"/>
      <c r="D10" s="745"/>
      <c r="E10" s="745"/>
      <c r="F10" s="746"/>
      <c r="G10" s="747">
        <f>(G8+G9)+G5</f>
        <v>143.2465</v>
      </c>
      <c r="H10" s="747"/>
      <c r="I10" s="747">
        <f>(I8+I9)+I5</f>
        <v>208.1635</v>
      </c>
      <c r="J10" s="747">
        <f>(J8+J9)+J5</f>
        <v>208.1635</v>
      </c>
      <c r="K10" s="736"/>
    </row>
    <row r="11" spans="1:11" s="743" customFormat="1" ht="36.75" customHeight="1">
      <c r="A11" s="750" t="s">
        <v>1800</v>
      </c>
      <c r="B11" s="751"/>
      <c r="C11" s="751"/>
      <c r="D11" s="751"/>
      <c r="E11" s="751" t="s">
        <v>1712</v>
      </c>
      <c r="F11" s="752"/>
      <c r="G11" s="753" t="s">
        <v>1811</v>
      </c>
      <c r="H11" s="753" t="s">
        <v>1812</v>
      </c>
      <c r="I11" s="753" t="s">
        <v>1813</v>
      </c>
      <c r="J11" s="753" t="s">
        <v>1814</v>
      </c>
      <c r="K11" s="742"/>
    </row>
    <row r="12" spans="1:11" s="737" customFormat="1" ht="24.95" customHeight="1">
      <c r="A12" s="744" t="s">
        <v>1804</v>
      </c>
      <c r="B12" s="745"/>
      <c r="C12" s="745"/>
      <c r="D12" s="745"/>
      <c r="E12" s="745"/>
      <c r="F12" s="746"/>
      <c r="G12" s="747">
        <f>'REAJ. COTAÇÕES'!K21</f>
        <v>118.28758296478964</v>
      </c>
      <c r="H12" s="747"/>
      <c r="I12" s="747">
        <f>'REAJ. COTAÇÕES'!K36</f>
        <v>118.78880153667434</v>
      </c>
      <c r="J12" s="747"/>
      <c r="K12" s="736"/>
    </row>
    <row r="13" spans="1:11" s="737" customFormat="1" ht="24.95" customHeight="1">
      <c r="A13" s="744" t="s">
        <v>1805</v>
      </c>
      <c r="B13" s="745"/>
      <c r="C13" s="745"/>
      <c r="D13" s="745"/>
      <c r="E13" s="745"/>
      <c r="F13" s="746"/>
      <c r="G13" s="747">
        <f>'REAJ. COTAÇÕES'!$K$28</f>
        <v>90.219342939246332</v>
      </c>
      <c r="H13" s="747">
        <f>'REAJ. COTAÇÕES'!K53</f>
        <v>107.63499682581288</v>
      </c>
      <c r="I13" s="754">
        <f>'REAJ. COTAÇÕES'!$K$44</f>
        <v>100.74493294882508</v>
      </c>
      <c r="J13" s="755">
        <f>'REAJ. COTAÇÕES'!$K$67</f>
        <v>88.151299374353258</v>
      </c>
      <c r="K13" s="736"/>
    </row>
    <row r="14" spans="1:11" s="737" customFormat="1" ht="24.95" customHeight="1">
      <c r="A14" s="744" t="s">
        <v>1806</v>
      </c>
      <c r="B14" s="745"/>
      <c r="C14" s="745"/>
      <c r="D14" s="745"/>
      <c r="E14" s="745"/>
      <c r="F14" s="746"/>
      <c r="G14" s="747">
        <v>30.6</v>
      </c>
      <c r="H14" s="747">
        <v>45.3</v>
      </c>
      <c r="I14" s="747">
        <v>3.4</v>
      </c>
      <c r="J14" s="747">
        <f>152-1.9</f>
        <v>150.1</v>
      </c>
      <c r="K14" s="736"/>
    </row>
    <row r="15" spans="1:11" s="737" customFormat="1" ht="24.95" customHeight="1">
      <c r="A15" s="744" t="s">
        <v>1807</v>
      </c>
      <c r="B15" s="745"/>
      <c r="C15" s="745"/>
      <c r="D15" s="745"/>
      <c r="E15" s="745"/>
      <c r="F15" s="746"/>
      <c r="G15" s="747"/>
      <c r="H15" s="747"/>
      <c r="I15" s="747"/>
      <c r="J15" s="747">
        <v>1.9</v>
      </c>
      <c r="K15" s="736"/>
    </row>
    <row r="16" spans="1:11" s="737" customFormat="1" ht="24.95" customHeight="1">
      <c r="A16" s="744" t="s">
        <v>1815</v>
      </c>
      <c r="B16" s="745"/>
      <c r="C16" s="745"/>
      <c r="D16" s="745"/>
      <c r="E16" s="745"/>
      <c r="F16" s="746"/>
      <c r="G16" s="748">
        <f>0.82*G14*1.5</f>
        <v>37.637999999999998</v>
      </c>
      <c r="H16" s="748">
        <f>0.82*H14*1.5</f>
        <v>55.718999999999994</v>
      </c>
      <c r="I16" s="748">
        <f>0.82*I14*1.5</f>
        <v>4.1819999999999995</v>
      </c>
      <c r="J16" s="748">
        <f>0.82*J14*1.5</f>
        <v>184.62299999999999</v>
      </c>
      <c r="K16" s="749"/>
    </row>
    <row r="17" spans="1:10" s="737" customFormat="1" ht="24.95" customHeight="1">
      <c r="A17" s="744" t="s">
        <v>1816</v>
      </c>
      <c r="B17" s="745"/>
      <c r="C17" s="745"/>
      <c r="D17" s="745"/>
      <c r="E17" s="745"/>
      <c r="F17" s="746"/>
      <c r="G17" s="748">
        <f>1.24*G15*1.5</f>
        <v>0</v>
      </c>
      <c r="H17" s="748">
        <f>1.24*H15*1.5</f>
        <v>0</v>
      </c>
      <c r="I17" s="748">
        <f>1.24*I15*1.5</f>
        <v>0</v>
      </c>
      <c r="J17" s="748">
        <f>1.24*J15*1.5</f>
        <v>3.5339999999999998</v>
      </c>
    </row>
    <row r="18" spans="1:10" s="737" customFormat="1" ht="24.95" customHeight="1">
      <c r="A18" s="744" t="s">
        <v>1810</v>
      </c>
      <c r="B18" s="745"/>
      <c r="C18" s="745"/>
      <c r="D18" s="745"/>
      <c r="E18" s="745"/>
      <c r="F18" s="746"/>
      <c r="G18" s="747">
        <f>(G16+G17)+G13</f>
        <v>127.85734293924634</v>
      </c>
      <c r="H18" s="747">
        <f>(H16+H17)+H13</f>
        <v>163.35399682581289</v>
      </c>
      <c r="I18" s="756">
        <f>(I16+I17)+I13</f>
        <v>104.92693294882508</v>
      </c>
      <c r="J18" s="747">
        <f>(J16+J17)+J13</f>
        <v>276.30829937435323</v>
      </c>
    </row>
    <row r="19" spans="1:10" s="743" customFormat="1" ht="36.75" customHeight="1">
      <c r="A19" s="750" t="s">
        <v>1800</v>
      </c>
      <c r="B19" s="751"/>
      <c r="C19" s="751"/>
      <c r="D19" s="751"/>
      <c r="E19" s="751" t="s">
        <v>1714</v>
      </c>
      <c r="F19" s="752"/>
      <c r="G19" s="753" t="s">
        <v>1811</v>
      </c>
      <c r="H19" s="753" t="s">
        <v>1812</v>
      </c>
      <c r="I19" s="753" t="s">
        <v>1813</v>
      </c>
      <c r="J19" s="753" t="s">
        <v>1814</v>
      </c>
    </row>
    <row r="20" spans="1:10" s="737" customFormat="1" ht="24.95" customHeight="1">
      <c r="A20" s="744" t="s">
        <v>1804</v>
      </c>
      <c r="B20" s="745"/>
      <c r="C20" s="745"/>
      <c r="D20" s="745"/>
      <c r="E20" s="745"/>
      <c r="F20" s="746"/>
      <c r="G20" s="747">
        <f>'REAJ. COTAÇÕES'!$K$22</f>
        <v>118.28758296478964</v>
      </c>
      <c r="H20" s="747"/>
      <c r="I20" s="748">
        <f>'REAJ. COTAÇÕES'!K37</f>
        <v>114.27783438971203</v>
      </c>
      <c r="J20" s="748"/>
    </row>
    <row r="21" spans="1:10" s="737" customFormat="1" ht="24.95" customHeight="1">
      <c r="A21" s="744" t="s">
        <v>1805</v>
      </c>
      <c r="B21" s="745"/>
      <c r="C21" s="745"/>
      <c r="D21" s="745"/>
      <c r="E21" s="745"/>
      <c r="F21" s="746"/>
      <c r="G21" s="747">
        <f>'REAJ. COTAÇÕES'!$K$29</f>
        <v>90.219342939246332</v>
      </c>
      <c r="H21" s="747">
        <f>'REAJ. COTAÇÕES'!K54</f>
        <v>96.876017722686683</v>
      </c>
      <c r="I21" s="754">
        <f>'REAJ. COTAÇÕES'!K46</f>
        <v>97.787239865726448</v>
      </c>
      <c r="J21" s="755">
        <f>'REAJ. COTAÇÕES'!$K$68</f>
        <v>87.498326786395083</v>
      </c>
    </row>
    <row r="22" spans="1:10" s="737" customFormat="1" ht="24.95" customHeight="1">
      <c r="A22" s="744" t="s">
        <v>1806</v>
      </c>
      <c r="B22" s="745"/>
      <c r="C22" s="745"/>
      <c r="D22" s="745"/>
      <c r="E22" s="745"/>
      <c r="F22" s="746"/>
      <c r="G22" s="747">
        <v>30.6</v>
      </c>
      <c r="H22" s="747">
        <v>45.3</v>
      </c>
      <c r="I22" s="747">
        <v>3.4</v>
      </c>
      <c r="J22" s="747">
        <f>152-1.9</f>
        <v>150.1</v>
      </c>
    </row>
    <row r="23" spans="1:10" s="737" customFormat="1" ht="24.95" customHeight="1">
      <c r="A23" s="744" t="s">
        <v>1807</v>
      </c>
      <c r="B23" s="745"/>
      <c r="C23" s="745"/>
      <c r="D23" s="745"/>
      <c r="E23" s="745"/>
      <c r="F23" s="746"/>
      <c r="G23" s="747"/>
      <c r="H23" s="747"/>
      <c r="I23" s="747"/>
      <c r="J23" s="747">
        <v>1.9</v>
      </c>
    </row>
    <row r="24" spans="1:10" s="737" customFormat="1" ht="24.95" customHeight="1">
      <c r="A24" s="744" t="s">
        <v>1815</v>
      </c>
      <c r="B24" s="745"/>
      <c r="C24" s="745"/>
      <c r="D24" s="745"/>
      <c r="E24" s="745"/>
      <c r="F24" s="746"/>
      <c r="G24" s="748">
        <f>0.82*G22*1.5</f>
        <v>37.637999999999998</v>
      </c>
      <c r="H24" s="748">
        <f>0.82*H22*1.5</f>
        <v>55.718999999999994</v>
      </c>
      <c r="I24" s="748">
        <f>0.82*I22*1.5</f>
        <v>4.1819999999999995</v>
      </c>
      <c r="J24" s="748">
        <f>0.82*J22*1.5</f>
        <v>184.62299999999999</v>
      </c>
    </row>
    <row r="25" spans="1:10" s="737" customFormat="1" ht="24.95" customHeight="1">
      <c r="A25" s="744" t="s">
        <v>1817</v>
      </c>
      <c r="B25" s="745"/>
      <c r="C25" s="745"/>
      <c r="D25" s="745"/>
      <c r="E25" s="745"/>
      <c r="F25" s="746"/>
      <c r="G25" s="748">
        <f>1.24*G23*1.5</f>
        <v>0</v>
      </c>
      <c r="H25" s="748">
        <f>1.24*H23*1.5</f>
        <v>0</v>
      </c>
      <c r="I25" s="748">
        <f>1.24*I23*1.5</f>
        <v>0</v>
      </c>
      <c r="J25" s="748">
        <f>1.24*J23*1.5</f>
        <v>3.5339999999999998</v>
      </c>
    </row>
    <row r="26" spans="1:10" s="737" customFormat="1" ht="24.95" customHeight="1">
      <c r="A26" s="744" t="s">
        <v>1810</v>
      </c>
      <c r="B26" s="745"/>
      <c r="C26" s="745"/>
      <c r="D26" s="745"/>
      <c r="E26" s="745"/>
      <c r="F26" s="746"/>
      <c r="G26" s="747">
        <f>(G24+G25)+G21</f>
        <v>127.85734293924634</v>
      </c>
      <c r="H26" s="747">
        <f>(H24+H25)+H21</f>
        <v>152.59501772268669</v>
      </c>
      <c r="I26" s="756">
        <f>(I24+I25)+I21</f>
        <v>101.96923986572645</v>
      </c>
      <c r="J26" s="747">
        <f>(J24+J25)+J21</f>
        <v>275.65532678639505</v>
      </c>
    </row>
    <row r="27" spans="1:10" s="743" customFormat="1" ht="36.75" customHeight="1">
      <c r="A27" s="750" t="s">
        <v>1800</v>
      </c>
      <c r="B27" s="751"/>
      <c r="C27" s="751"/>
      <c r="D27" s="751"/>
      <c r="E27" s="751" t="s">
        <v>1727</v>
      </c>
      <c r="F27" s="752"/>
      <c r="G27" s="753" t="s">
        <v>1811</v>
      </c>
      <c r="H27" s="753" t="s">
        <v>1812</v>
      </c>
      <c r="I27" s="753" t="s">
        <v>1813</v>
      </c>
      <c r="J27" s="753" t="s">
        <v>1814</v>
      </c>
    </row>
    <row r="28" spans="1:10" s="737" customFormat="1" ht="24.95" customHeight="1">
      <c r="A28" s="744" t="s">
        <v>1804</v>
      </c>
      <c r="B28" s="745"/>
      <c r="C28" s="745"/>
      <c r="D28" s="745"/>
      <c r="E28" s="745"/>
      <c r="F28" s="746"/>
      <c r="G28" s="757" t="s">
        <v>1818</v>
      </c>
      <c r="H28" s="755"/>
      <c r="I28" s="748">
        <f>'REAJ. COTAÇÕES'!K38</f>
        <v>116.12234734055016</v>
      </c>
      <c r="J28" s="748"/>
    </row>
    <row r="29" spans="1:10" s="737" customFormat="1" ht="24.95" customHeight="1">
      <c r="A29" s="744" t="s">
        <v>1805</v>
      </c>
      <c r="B29" s="745"/>
      <c r="C29" s="745"/>
      <c r="D29" s="745"/>
      <c r="E29" s="745"/>
      <c r="F29" s="746"/>
      <c r="G29" s="747"/>
      <c r="H29" s="755">
        <f>'REAJ. COTAÇÕES'!K55</f>
        <v>99.583172043122133</v>
      </c>
      <c r="I29" s="754">
        <f>'REAJ. COTAÇÕES'!$K$46</f>
        <v>97.787239865726448</v>
      </c>
      <c r="J29" s="755">
        <f>'REAJ. COTAÇÕES'!$K$69</f>
        <v>91.307477586303349</v>
      </c>
    </row>
    <row r="30" spans="1:10" s="737" customFormat="1" ht="24.95" customHeight="1">
      <c r="A30" s="744" t="s">
        <v>1806</v>
      </c>
      <c r="B30" s="745"/>
      <c r="C30" s="745"/>
      <c r="D30" s="745"/>
      <c r="E30" s="745"/>
      <c r="F30" s="746"/>
      <c r="G30" s="747"/>
      <c r="H30" s="747">
        <v>45.3</v>
      </c>
      <c r="I30" s="747">
        <v>3.4</v>
      </c>
      <c r="J30" s="747">
        <f>152-1.9</f>
        <v>150.1</v>
      </c>
    </row>
    <row r="31" spans="1:10" s="737" customFormat="1" ht="24.95" customHeight="1">
      <c r="A31" s="744" t="s">
        <v>1807</v>
      </c>
      <c r="B31" s="745"/>
      <c r="C31" s="745"/>
      <c r="D31" s="745"/>
      <c r="E31" s="745"/>
      <c r="F31" s="746"/>
      <c r="G31" s="747"/>
      <c r="H31" s="747"/>
      <c r="I31" s="755"/>
      <c r="J31" s="747">
        <v>1.9</v>
      </c>
    </row>
    <row r="32" spans="1:10" s="737" customFormat="1" ht="24.95" customHeight="1">
      <c r="A32" s="744" t="s">
        <v>1815</v>
      </c>
      <c r="B32" s="745"/>
      <c r="C32" s="745"/>
      <c r="D32" s="745"/>
      <c r="E32" s="745"/>
      <c r="F32" s="746"/>
      <c r="G32" s="748">
        <f>0.82*G30*1.5</f>
        <v>0</v>
      </c>
      <c r="H32" s="748">
        <f>0.82*H30*1.5</f>
        <v>55.718999999999994</v>
      </c>
      <c r="I32" s="748">
        <f>0.82*I30*1.5</f>
        <v>4.1819999999999995</v>
      </c>
      <c r="J32" s="748">
        <f>0.82*J30*1.5</f>
        <v>184.62299999999999</v>
      </c>
    </row>
    <row r="33" spans="1:10" s="737" customFormat="1" ht="24.95" customHeight="1">
      <c r="A33" s="744" t="s">
        <v>1817</v>
      </c>
      <c r="B33" s="745"/>
      <c r="C33" s="745"/>
      <c r="D33" s="745"/>
      <c r="E33" s="745"/>
      <c r="F33" s="746"/>
      <c r="G33" s="748">
        <f>1.24*G31*1.5</f>
        <v>0</v>
      </c>
      <c r="H33" s="748">
        <f>1.24*H31*1.5</f>
        <v>0</v>
      </c>
      <c r="I33" s="748">
        <f>1.24*I31*1.5</f>
        <v>0</v>
      </c>
      <c r="J33" s="748">
        <f>1.24*J31*1.5</f>
        <v>3.5339999999999998</v>
      </c>
    </row>
    <row r="34" spans="1:10" s="737" customFormat="1">
      <c r="A34" s="744" t="s">
        <v>1810</v>
      </c>
      <c r="B34" s="745"/>
      <c r="C34" s="745"/>
      <c r="D34" s="745"/>
      <c r="E34" s="745"/>
      <c r="F34" s="746"/>
      <c r="G34" s="747">
        <f t="shared" ref="G34:J34" si="0">(G32+G33)+G29</f>
        <v>0</v>
      </c>
      <c r="H34" s="747">
        <f t="shared" si="0"/>
        <v>155.30217204312214</v>
      </c>
      <c r="I34" s="756">
        <f t="shared" si="0"/>
        <v>101.96923986572645</v>
      </c>
      <c r="J34" s="747">
        <f t="shared" si="0"/>
        <v>279.46447758630336</v>
      </c>
    </row>
    <row r="35" spans="1:10" s="743" customFormat="1" ht="36.75" customHeight="1">
      <c r="A35" s="750" t="s">
        <v>1800</v>
      </c>
      <c r="B35" s="751"/>
      <c r="C35" s="751"/>
      <c r="D35" s="751"/>
      <c r="E35" s="751" t="s">
        <v>1723</v>
      </c>
      <c r="F35" s="752"/>
      <c r="G35" s="753" t="s">
        <v>1811</v>
      </c>
      <c r="H35" s="753" t="s">
        <v>1812</v>
      </c>
      <c r="I35" s="753" t="s">
        <v>1813</v>
      </c>
      <c r="J35" s="753" t="s">
        <v>1814</v>
      </c>
    </row>
    <row r="36" spans="1:10" s="737" customFormat="1">
      <c r="A36" s="744" t="s">
        <v>1804</v>
      </c>
      <c r="B36" s="745"/>
      <c r="C36" s="745"/>
      <c r="D36" s="745"/>
      <c r="E36" s="745"/>
      <c r="F36" s="746"/>
      <c r="G36" s="747">
        <f>'REAJ. COTAÇÕES'!K27</f>
        <v>112.27296010217322</v>
      </c>
      <c r="H36" s="747"/>
      <c r="I36" s="748">
        <f>'REAJ. COTAÇÕES'!K43</f>
        <v>103.75224438013329</v>
      </c>
      <c r="J36" s="748"/>
    </row>
    <row r="37" spans="1:10" s="737" customFormat="1">
      <c r="A37" s="744" t="s">
        <v>1805</v>
      </c>
      <c r="B37" s="745"/>
      <c r="C37" s="745"/>
      <c r="D37" s="745"/>
      <c r="E37" s="745"/>
      <c r="F37" s="746"/>
      <c r="G37" s="747">
        <f>'REAJ. COTAÇÕES'!K34</f>
        <v>82.1998457890911</v>
      </c>
      <c r="H37" s="747"/>
      <c r="I37" s="758">
        <f>'REAJ. COTAÇÕES'!K51</f>
        <v>85.708375792284016</v>
      </c>
      <c r="J37" s="755">
        <f>'REAJ. COTAÇÕES'!K73</f>
        <v>74.589561009068134</v>
      </c>
    </row>
    <row r="38" spans="1:10" s="737" customFormat="1">
      <c r="A38" s="744" t="s">
        <v>1806</v>
      </c>
      <c r="B38" s="745"/>
      <c r="C38" s="745"/>
      <c r="D38" s="745"/>
      <c r="E38" s="745"/>
      <c r="F38" s="746"/>
      <c r="G38" s="747">
        <v>30.6</v>
      </c>
      <c r="H38" s="747"/>
      <c r="I38" s="747">
        <v>3.4</v>
      </c>
      <c r="J38" s="747">
        <f>152-1.9</f>
        <v>150.1</v>
      </c>
    </row>
    <row r="39" spans="1:10" s="737" customFormat="1">
      <c r="A39" s="744" t="s">
        <v>1807</v>
      </c>
      <c r="B39" s="745"/>
      <c r="C39" s="745"/>
      <c r="D39" s="745"/>
      <c r="E39" s="745"/>
      <c r="F39" s="746"/>
      <c r="G39" s="747"/>
      <c r="H39" s="747"/>
      <c r="I39" s="747"/>
      <c r="J39" s="747">
        <v>1.9</v>
      </c>
    </row>
    <row r="40" spans="1:10" s="737" customFormat="1">
      <c r="A40" s="744" t="s">
        <v>1819</v>
      </c>
      <c r="B40" s="745"/>
      <c r="C40" s="745"/>
      <c r="D40" s="745"/>
      <c r="E40" s="745"/>
      <c r="F40" s="746"/>
      <c r="G40" s="748">
        <f>0.82*G38*1.5</f>
        <v>37.637999999999998</v>
      </c>
      <c r="H40" s="748"/>
      <c r="I40" s="748">
        <f>0.82*I38*1.5</f>
        <v>4.1819999999999995</v>
      </c>
      <c r="J40" s="748">
        <f>0.82*J38*1.5</f>
        <v>184.62299999999999</v>
      </c>
    </row>
    <row r="41" spans="1:10" s="737" customFormat="1">
      <c r="A41" s="744" t="s">
        <v>1820</v>
      </c>
      <c r="B41" s="745"/>
      <c r="C41" s="745"/>
      <c r="D41" s="745"/>
      <c r="E41" s="745"/>
      <c r="F41" s="746"/>
      <c r="G41" s="748">
        <f>1.24*G39*1.5</f>
        <v>0</v>
      </c>
      <c r="H41" s="748"/>
      <c r="I41" s="748">
        <f>1.24*I39*1.5</f>
        <v>0</v>
      </c>
      <c r="J41" s="748">
        <f>1.24*J39*1.5</f>
        <v>3.5339999999999998</v>
      </c>
    </row>
    <row r="42" spans="1:10" s="737" customFormat="1">
      <c r="A42" s="744" t="s">
        <v>1810</v>
      </c>
      <c r="B42" s="745"/>
      <c r="C42" s="745"/>
      <c r="D42" s="745"/>
      <c r="E42" s="745"/>
      <c r="F42" s="746"/>
      <c r="G42" s="747">
        <f>(G40+G41)+G37</f>
        <v>119.83784578909109</v>
      </c>
      <c r="H42" s="747"/>
      <c r="I42" s="756">
        <f>(I40+I41)+I37</f>
        <v>89.890375792284019</v>
      </c>
      <c r="J42" s="747">
        <f t="shared" ref="J42" si="1">(J40+J41)+J37</f>
        <v>262.7465610090681</v>
      </c>
    </row>
    <row r="43" spans="1:10" s="743" customFormat="1">
      <c r="A43" s="750" t="s">
        <v>1800</v>
      </c>
      <c r="B43" s="751"/>
      <c r="C43" s="751"/>
      <c r="D43" s="751"/>
      <c r="E43" s="751" t="s">
        <v>1716</v>
      </c>
      <c r="F43" s="752"/>
      <c r="G43" s="753" t="s">
        <v>1811</v>
      </c>
      <c r="H43" s="753" t="s">
        <v>1812</v>
      </c>
      <c r="I43" s="753" t="s">
        <v>1813</v>
      </c>
      <c r="J43" s="753" t="s">
        <v>1814</v>
      </c>
    </row>
    <row r="44" spans="1:10" s="737" customFormat="1" ht="24.95" customHeight="1">
      <c r="A44" s="744" t="s">
        <v>1804</v>
      </c>
      <c r="B44" s="745"/>
      <c r="C44" s="745"/>
      <c r="D44" s="745"/>
      <c r="E44" s="745"/>
      <c r="F44" s="746"/>
      <c r="G44" s="747">
        <f>'REAJ. COTAÇÕES'!$K$23</f>
        <v>115.28027153348143</v>
      </c>
      <c r="H44" s="747"/>
      <c r="I44" s="748">
        <f>'REAJ. COTAÇÕES'!K39</f>
        <v>93.226654370554542</v>
      </c>
      <c r="J44" s="748"/>
    </row>
    <row r="45" spans="1:10" s="737" customFormat="1" ht="24.95" customHeight="1">
      <c r="A45" s="744" t="s">
        <v>1805</v>
      </c>
      <c r="B45" s="745"/>
      <c r="C45" s="745"/>
      <c r="D45" s="745"/>
      <c r="E45" s="745"/>
      <c r="F45" s="746"/>
      <c r="G45" s="747">
        <f>'REAJ. COTAÇÕES'!K30</f>
        <v>85.207157220399324</v>
      </c>
      <c r="H45" s="747">
        <f>'REAJ. COTAÇÕES'!K57</f>
        <v>80.360834113406142</v>
      </c>
      <c r="I45" s="758">
        <f>'REAJ. COTAÇÕES'!$K$47</f>
        <v>75.182785782705281</v>
      </c>
      <c r="J45" s="747">
        <f>'REAJ. COTAÇÕES'!K71</f>
        <v>76.347564130493993</v>
      </c>
    </row>
    <row r="46" spans="1:10" s="737" customFormat="1" ht="24.95" customHeight="1">
      <c r="A46" s="744" t="s">
        <v>1806</v>
      </c>
      <c r="B46" s="745"/>
      <c r="C46" s="745"/>
      <c r="D46" s="745"/>
      <c r="E46" s="745"/>
      <c r="F46" s="746"/>
      <c r="G46" s="747">
        <v>30.6</v>
      </c>
      <c r="H46" s="747">
        <v>45.3</v>
      </c>
      <c r="I46" s="747">
        <v>3.4</v>
      </c>
      <c r="J46" s="747">
        <f>152-1.9</f>
        <v>150.1</v>
      </c>
    </row>
    <row r="47" spans="1:10" s="737" customFormat="1" ht="24.95" customHeight="1">
      <c r="A47" s="744" t="s">
        <v>1807</v>
      </c>
      <c r="B47" s="745"/>
      <c r="C47" s="745"/>
      <c r="D47" s="745"/>
      <c r="E47" s="745"/>
      <c r="F47" s="746"/>
      <c r="G47" s="747"/>
      <c r="H47" s="747"/>
      <c r="I47" s="747"/>
      <c r="J47" s="747">
        <v>1.9</v>
      </c>
    </row>
    <row r="48" spans="1:10" s="737" customFormat="1" ht="24.95" customHeight="1">
      <c r="A48" s="744" t="s">
        <v>1815</v>
      </c>
      <c r="B48" s="745"/>
      <c r="C48" s="745"/>
      <c r="D48" s="745"/>
      <c r="E48" s="745"/>
      <c r="F48" s="746"/>
      <c r="G48" s="748">
        <f>0.82*G46*1.5</f>
        <v>37.637999999999998</v>
      </c>
      <c r="H48" s="748">
        <f>0.82*H46*1.5</f>
        <v>55.718999999999994</v>
      </c>
      <c r="I48" s="748">
        <f>0.82*I46*1.5</f>
        <v>4.1819999999999995</v>
      </c>
      <c r="J48" s="748">
        <f>0.82*J46*1.5</f>
        <v>184.62299999999999</v>
      </c>
    </row>
    <row r="49" spans="1:10" s="737" customFormat="1" ht="24.95" customHeight="1">
      <c r="A49" s="744" t="s">
        <v>1817</v>
      </c>
      <c r="B49" s="745"/>
      <c r="C49" s="745"/>
      <c r="D49" s="745"/>
      <c r="E49" s="745"/>
      <c r="F49" s="746"/>
      <c r="G49" s="748">
        <f>1.24*G47*1.5</f>
        <v>0</v>
      </c>
      <c r="H49" s="748">
        <f>1.24*H47*1.5</f>
        <v>0</v>
      </c>
      <c r="I49" s="748">
        <f>1.24*I47*1.5</f>
        <v>0</v>
      </c>
      <c r="J49" s="748">
        <f>1.24*J47*1.5</f>
        <v>3.5339999999999998</v>
      </c>
    </row>
    <row r="50" spans="1:10" s="737" customFormat="1" ht="24.95" customHeight="1">
      <c r="A50" s="744" t="s">
        <v>1810</v>
      </c>
      <c r="B50" s="745"/>
      <c r="C50" s="745"/>
      <c r="D50" s="745"/>
      <c r="E50" s="745"/>
      <c r="F50" s="746"/>
      <c r="G50" s="747">
        <f t="shared" ref="G50:J50" si="2">(G48+G49)+G45</f>
        <v>122.84515722039933</v>
      </c>
      <c r="H50" s="747">
        <f t="shared" si="2"/>
        <v>136.07983411340615</v>
      </c>
      <c r="I50" s="756">
        <f t="shared" si="2"/>
        <v>79.364785782705283</v>
      </c>
      <c r="J50" s="747">
        <f t="shared" si="2"/>
        <v>264.50456413049397</v>
      </c>
    </row>
    <row r="51" spans="1:10" s="743" customFormat="1" ht="36.75" customHeight="1">
      <c r="A51" s="750" t="s">
        <v>1800</v>
      </c>
      <c r="B51" s="751"/>
      <c r="C51" s="751"/>
      <c r="D51" s="751"/>
      <c r="E51" s="751" t="s">
        <v>1821</v>
      </c>
      <c r="F51" s="752"/>
      <c r="G51" s="753" t="s">
        <v>1811</v>
      </c>
      <c r="H51" s="753" t="s">
        <v>1812</v>
      </c>
      <c r="I51" s="753" t="s">
        <v>1813</v>
      </c>
      <c r="J51" s="753" t="s">
        <v>1814</v>
      </c>
    </row>
    <row r="52" spans="1:10" s="737" customFormat="1" ht="24.95" customHeight="1">
      <c r="A52" s="744" t="s">
        <v>1804</v>
      </c>
      <c r="B52" s="745"/>
      <c r="C52" s="745"/>
      <c r="D52" s="745"/>
      <c r="E52" s="745"/>
      <c r="F52" s="746"/>
      <c r="G52" s="747">
        <f>'REAJ. COTAÇÕES'!K24</f>
        <v>114.08511317668086</v>
      </c>
      <c r="H52" s="747"/>
      <c r="I52" s="748">
        <f>'REAJ. COTAÇÕES'!K40</f>
        <v>105.42686798023632</v>
      </c>
      <c r="J52" s="748"/>
    </row>
    <row r="53" spans="1:10" s="737" customFormat="1" ht="24.95" customHeight="1">
      <c r="A53" s="744" t="s">
        <v>1805</v>
      </c>
      <c r="B53" s="745"/>
      <c r="C53" s="745"/>
      <c r="D53" s="745"/>
      <c r="E53" s="745"/>
      <c r="F53" s="746"/>
      <c r="G53" s="747">
        <f>'REAJ. COTAÇÕES'!$K$31</f>
        <v>83.526600718641347</v>
      </c>
      <c r="H53" s="747">
        <f>'REAJ. COTAÇÕES'!$K$56</f>
        <v>96.101883600032309</v>
      </c>
      <c r="I53" s="754">
        <f>'REAJ. COTAÇÕES'!K48</f>
        <v>87.091760505412623</v>
      </c>
      <c r="J53" s="755">
        <f>'REAJ. COTAÇÕES'!$K$70</f>
        <v>75.58060435655544</v>
      </c>
    </row>
    <row r="54" spans="1:10" s="737" customFormat="1" ht="24.95" customHeight="1">
      <c r="A54" s="744" t="s">
        <v>1806</v>
      </c>
      <c r="B54" s="745"/>
      <c r="C54" s="745"/>
      <c r="D54" s="745"/>
      <c r="E54" s="745"/>
      <c r="F54" s="746"/>
      <c r="G54" s="747">
        <v>30.6</v>
      </c>
      <c r="H54" s="747">
        <v>45.3</v>
      </c>
      <c r="I54" s="747">
        <v>3.4</v>
      </c>
      <c r="J54" s="747">
        <f>152-1.9</f>
        <v>150.1</v>
      </c>
    </row>
    <row r="55" spans="1:10" s="737" customFormat="1" ht="24.95" customHeight="1">
      <c r="A55" s="744" t="s">
        <v>1807</v>
      </c>
      <c r="B55" s="745"/>
      <c r="C55" s="745"/>
      <c r="D55" s="745"/>
      <c r="E55" s="745"/>
      <c r="F55" s="746"/>
      <c r="G55" s="747"/>
      <c r="H55" s="748"/>
      <c r="I55" s="747"/>
      <c r="J55" s="747">
        <v>1.9</v>
      </c>
    </row>
    <row r="56" spans="1:10" s="737" customFormat="1" ht="24.95" customHeight="1">
      <c r="A56" s="744" t="s">
        <v>1815</v>
      </c>
      <c r="B56" s="745"/>
      <c r="C56" s="745"/>
      <c r="D56" s="745"/>
      <c r="E56" s="745"/>
      <c r="F56" s="746"/>
      <c r="G56" s="748">
        <f>0.82*G54*1.5</f>
        <v>37.637999999999998</v>
      </c>
      <c r="H56" s="748">
        <f>0.82*H54*1.5</f>
        <v>55.718999999999994</v>
      </c>
      <c r="I56" s="748">
        <f>0.82*I54*1.5</f>
        <v>4.1819999999999995</v>
      </c>
      <c r="J56" s="748">
        <f>0.82*J54*1.5</f>
        <v>184.62299999999999</v>
      </c>
    </row>
    <row r="57" spans="1:10" s="737" customFormat="1" ht="24.95" customHeight="1">
      <c r="A57" s="744" t="s">
        <v>1817</v>
      </c>
      <c r="B57" s="745"/>
      <c r="C57" s="745"/>
      <c r="D57" s="745"/>
      <c r="E57" s="745"/>
      <c r="F57" s="746"/>
      <c r="G57" s="748">
        <f>1.24*G55*1.5</f>
        <v>0</v>
      </c>
      <c r="H57" s="748">
        <f>1.24*H55*1.5</f>
        <v>0</v>
      </c>
      <c r="I57" s="748">
        <f>1.24*I55*1.5</f>
        <v>0</v>
      </c>
      <c r="J57" s="748">
        <f>1.24*J55*1.5</f>
        <v>3.5339999999999998</v>
      </c>
    </row>
    <row r="58" spans="1:10" s="737" customFormat="1" ht="24.95" customHeight="1">
      <c r="A58" s="744" t="s">
        <v>1810</v>
      </c>
      <c r="B58" s="745"/>
      <c r="C58" s="745"/>
      <c r="D58" s="745"/>
      <c r="E58" s="745"/>
      <c r="F58" s="746"/>
      <c r="G58" s="747">
        <f t="shared" ref="G58:J58" si="3">(G56+G57)+G53</f>
        <v>121.16460071864134</v>
      </c>
      <c r="H58" s="747">
        <f t="shared" si="3"/>
        <v>151.82088360003229</v>
      </c>
      <c r="I58" s="756">
        <f t="shared" si="3"/>
        <v>91.273760505412625</v>
      </c>
      <c r="J58" s="747">
        <f t="shared" si="3"/>
        <v>263.73760435655544</v>
      </c>
    </row>
    <row r="59" spans="1:10" s="743" customFormat="1" ht="36.75" customHeight="1">
      <c r="A59" s="750" t="s">
        <v>1800</v>
      </c>
      <c r="B59" s="751"/>
      <c r="C59" s="751"/>
      <c r="D59" s="751"/>
      <c r="E59" s="751" t="s">
        <v>1720</v>
      </c>
      <c r="F59" s="752"/>
      <c r="G59" s="753" t="s">
        <v>1811</v>
      </c>
      <c r="H59" s="753" t="s">
        <v>1812</v>
      </c>
      <c r="I59" s="753" t="s">
        <v>1813</v>
      </c>
      <c r="J59" s="753" t="s">
        <v>1814</v>
      </c>
    </row>
    <row r="60" spans="1:10" s="737" customFormat="1" ht="24.95" customHeight="1">
      <c r="A60" s="744" t="s">
        <v>1804</v>
      </c>
      <c r="B60" s="745"/>
      <c r="C60" s="745"/>
      <c r="D60" s="745"/>
      <c r="E60" s="745"/>
      <c r="F60" s="746"/>
      <c r="G60" s="759">
        <f>'REAJ. COTAÇÕES'!K25</f>
        <v>113.27539724594263</v>
      </c>
      <c r="H60" s="757" t="s">
        <v>1818</v>
      </c>
      <c r="I60" s="748">
        <f>'REAJ. COTAÇÕES'!K41</f>
        <v>134.52706469385399</v>
      </c>
      <c r="J60" s="748"/>
    </row>
    <row r="61" spans="1:10" s="737" customFormat="1" ht="24.95" customHeight="1">
      <c r="A61" s="744" t="s">
        <v>1805</v>
      </c>
      <c r="B61" s="745"/>
      <c r="C61" s="745"/>
      <c r="D61" s="745"/>
      <c r="E61" s="745"/>
      <c r="F61" s="746"/>
      <c r="G61" s="747">
        <f>'REAJ. COTAÇÕES'!$K$32</f>
        <v>80.194971501552303</v>
      </c>
      <c r="H61" s="747"/>
      <c r="I61" s="747">
        <f>'REAJ. COTAÇÕES'!K49</f>
        <v>108.06272409834173</v>
      </c>
      <c r="J61" s="747">
        <f>'REAJ. COTAÇÕES'!K72</f>
        <v>78.206024573144163</v>
      </c>
    </row>
    <row r="62" spans="1:10" s="737" customFormat="1" ht="24.95" customHeight="1">
      <c r="A62" s="744" t="s">
        <v>1822</v>
      </c>
      <c r="B62" s="745"/>
      <c r="C62" s="745"/>
      <c r="D62" s="745"/>
      <c r="E62" s="745"/>
      <c r="F62" s="746"/>
      <c r="G62" s="747">
        <v>30.6</v>
      </c>
      <c r="H62" s="747"/>
      <c r="I62" s="747">
        <v>3.4</v>
      </c>
      <c r="J62" s="747">
        <f>152-1.9</f>
        <v>150.1</v>
      </c>
    </row>
    <row r="63" spans="1:10" s="737" customFormat="1" ht="24.95" customHeight="1">
      <c r="A63" s="744" t="s">
        <v>1807</v>
      </c>
      <c r="B63" s="745"/>
      <c r="C63" s="745"/>
      <c r="D63" s="745"/>
      <c r="E63" s="745"/>
      <c r="F63" s="746"/>
      <c r="G63" s="747"/>
      <c r="H63" s="747"/>
      <c r="I63" s="747"/>
      <c r="J63" s="747">
        <v>1.9</v>
      </c>
    </row>
    <row r="64" spans="1:10" s="737" customFormat="1" ht="24.95" customHeight="1">
      <c r="A64" s="744" t="s">
        <v>1815</v>
      </c>
      <c r="B64" s="745"/>
      <c r="C64" s="745"/>
      <c r="D64" s="745"/>
      <c r="E64" s="745"/>
      <c r="F64" s="746"/>
      <c r="G64" s="748">
        <f>0.82*G62*2.2</f>
        <v>55.202400000000004</v>
      </c>
      <c r="H64" s="748"/>
      <c r="I64" s="748">
        <f>0.82*I62*2.2</f>
        <v>6.1336000000000004</v>
      </c>
      <c r="J64" s="748">
        <f>0.82*J62*2.2</f>
        <v>270.78039999999999</v>
      </c>
    </row>
    <row r="65" spans="1:10" s="737" customFormat="1" ht="24.95" customHeight="1">
      <c r="A65" s="744" t="s">
        <v>1817</v>
      </c>
      <c r="B65" s="745"/>
      <c r="C65" s="745"/>
      <c r="D65" s="745"/>
      <c r="E65" s="745"/>
      <c r="F65" s="746"/>
      <c r="G65" s="748">
        <f>1.24*G63*2.2</f>
        <v>0</v>
      </c>
      <c r="H65" s="748"/>
      <c r="I65" s="748">
        <f>1.24*I63*2.2</f>
        <v>0</v>
      </c>
      <c r="J65" s="748">
        <f>1.24*J63*2.2</f>
        <v>5.1832000000000003</v>
      </c>
    </row>
    <row r="66" spans="1:10" s="737" customFormat="1" ht="24.95" customHeight="1">
      <c r="A66" s="744" t="s">
        <v>1810</v>
      </c>
      <c r="B66" s="745"/>
      <c r="C66" s="745"/>
      <c r="D66" s="745"/>
      <c r="E66" s="745"/>
      <c r="F66" s="746"/>
      <c r="G66" s="747">
        <f t="shared" ref="G66:J66" si="4">(G64+G65)+G61</f>
        <v>135.3973715015523</v>
      </c>
      <c r="H66" s="747"/>
      <c r="I66" s="755">
        <f t="shared" si="4"/>
        <v>114.19632409834173</v>
      </c>
      <c r="J66" s="747">
        <f t="shared" si="4"/>
        <v>354.16962457314412</v>
      </c>
    </row>
    <row r="67" spans="1:10" s="743" customFormat="1" ht="36.75" customHeight="1">
      <c r="A67" s="750" t="s">
        <v>1800</v>
      </c>
      <c r="B67" s="751"/>
      <c r="C67" s="751"/>
      <c r="D67" s="751"/>
      <c r="E67" s="751" t="s">
        <v>1722</v>
      </c>
      <c r="F67" s="752"/>
      <c r="G67" s="753" t="s">
        <v>1811</v>
      </c>
      <c r="H67" s="753" t="s">
        <v>1812</v>
      </c>
      <c r="I67" s="753" t="s">
        <v>1813</v>
      </c>
      <c r="J67" s="753"/>
    </row>
    <row r="68" spans="1:10" s="737" customFormat="1" ht="24.95" customHeight="1">
      <c r="A68" s="744" t="s">
        <v>1804</v>
      </c>
      <c r="B68" s="745"/>
      <c r="C68" s="745"/>
      <c r="D68" s="745"/>
      <c r="E68" s="745"/>
      <c r="F68" s="746"/>
      <c r="G68" s="747">
        <f>'REAJ. COTAÇÕES'!K26</f>
        <v>118.28758296478964</v>
      </c>
      <c r="H68" s="747">
        <f>'REAJ. COTAÇÕES'!$K$65</f>
        <v>128.08308456102611</v>
      </c>
      <c r="I68" s="747">
        <f>'REAJ. COTAÇÕES'!$K$42</f>
        <v>129.31439154625309</v>
      </c>
      <c r="J68" s="747"/>
    </row>
    <row r="69" spans="1:10" s="737" customFormat="1" ht="24.95" customHeight="1">
      <c r="A69" s="744" t="s">
        <v>1805</v>
      </c>
      <c r="B69" s="745"/>
      <c r="C69" s="745"/>
      <c r="D69" s="745"/>
      <c r="E69" s="745"/>
      <c r="F69" s="746"/>
      <c r="G69" s="747">
        <f>'REAJ. COTAÇÕES'!$K$33</f>
        <v>80.194971501552303</v>
      </c>
      <c r="H69" s="747">
        <f>'REAJ. COTAÇÕES'!$K$58</f>
        <v>99.723982779396565</v>
      </c>
      <c r="I69" s="758">
        <f>'REAJ. COTAÇÕES'!$K$50</f>
        <v>106.7595558114415</v>
      </c>
      <c r="J69" s="747"/>
    </row>
    <row r="70" spans="1:10" s="737" customFormat="1" ht="24.95" customHeight="1">
      <c r="A70" s="744" t="s">
        <v>1806</v>
      </c>
      <c r="B70" s="745"/>
      <c r="C70" s="745"/>
      <c r="D70" s="745"/>
      <c r="E70" s="745"/>
      <c r="F70" s="746"/>
      <c r="G70" s="747">
        <v>30.6</v>
      </c>
      <c r="H70" s="747">
        <v>45.3</v>
      </c>
      <c r="I70" s="747">
        <v>3.4</v>
      </c>
      <c r="J70" s="747"/>
    </row>
    <row r="71" spans="1:10" s="737" customFormat="1" ht="24.95" customHeight="1">
      <c r="A71" s="744" t="s">
        <v>1807</v>
      </c>
      <c r="B71" s="745"/>
      <c r="C71" s="745"/>
      <c r="D71" s="745"/>
      <c r="E71" s="745"/>
      <c r="F71" s="746"/>
      <c r="G71" s="747"/>
      <c r="H71" s="747"/>
      <c r="I71" s="747"/>
      <c r="J71" s="747"/>
    </row>
    <row r="72" spans="1:10" s="737" customFormat="1" ht="24.95" customHeight="1">
      <c r="A72" s="744" t="s">
        <v>1815</v>
      </c>
      <c r="B72" s="745"/>
      <c r="C72" s="745"/>
      <c r="D72" s="745"/>
      <c r="E72" s="745"/>
      <c r="F72" s="746"/>
      <c r="G72" s="748">
        <f>0.82*G70*1.5</f>
        <v>37.637999999999998</v>
      </c>
      <c r="H72" s="748">
        <f>0.82*H70*1.5</f>
        <v>55.718999999999994</v>
      </c>
      <c r="I72" s="748">
        <f>0.82*I70*1.5</f>
        <v>4.1819999999999995</v>
      </c>
      <c r="J72" s="748"/>
    </row>
    <row r="73" spans="1:10" s="737" customFormat="1" ht="24.95" customHeight="1">
      <c r="A73" s="744" t="s">
        <v>1816</v>
      </c>
      <c r="B73" s="745"/>
      <c r="C73" s="745"/>
      <c r="D73" s="745"/>
      <c r="E73" s="745"/>
      <c r="F73" s="746"/>
      <c r="G73" s="748">
        <f>1.24*G71*1.5</f>
        <v>0</v>
      </c>
      <c r="H73" s="748">
        <f>1.24*H71*1.5</f>
        <v>0</v>
      </c>
      <c r="I73" s="748">
        <f>1.24*I71*1.5</f>
        <v>0</v>
      </c>
      <c r="J73" s="748"/>
    </row>
    <row r="74" spans="1:10" s="737" customFormat="1" ht="24.95" customHeight="1">
      <c r="A74" s="744" t="s">
        <v>1810</v>
      </c>
      <c r="B74" s="745"/>
      <c r="C74" s="745"/>
      <c r="D74" s="745"/>
      <c r="E74" s="745"/>
      <c r="F74" s="746"/>
      <c r="G74" s="755">
        <f>(G72+G73)+G69</f>
        <v>117.83297150155229</v>
      </c>
      <c r="H74" s="747">
        <f>(H72+H73)+H69</f>
        <v>155.44298277939657</v>
      </c>
      <c r="I74" s="756">
        <f>(I72+I73)+I69</f>
        <v>110.9415558114415</v>
      </c>
      <c r="J74" s="747"/>
    </row>
    <row r="75" spans="1:10" s="737" customFormat="1" ht="24.95" customHeight="1">
      <c r="A75" s="760"/>
      <c r="B75" s="749"/>
      <c r="C75" s="749"/>
      <c r="D75" s="749"/>
      <c r="E75" s="749"/>
      <c r="F75" s="749"/>
      <c r="G75" s="736"/>
      <c r="H75" s="736"/>
      <c r="I75" s="761"/>
      <c r="J75" s="762"/>
    </row>
    <row r="76" spans="1:10" ht="18" thickBot="1">
      <c r="A76" s="763"/>
      <c r="I76" s="765"/>
      <c r="J76" s="765"/>
    </row>
    <row r="77" spans="1:10" s="737" customFormat="1" ht="24.95" customHeight="1" thickBot="1">
      <c r="A77" s="1328" t="s">
        <v>1823</v>
      </c>
      <c r="B77" s="1329"/>
      <c r="C77" s="1329"/>
      <c r="D77" s="1329"/>
      <c r="E77" s="1329"/>
      <c r="F77" s="1329"/>
      <c r="G77" s="1329"/>
      <c r="H77" s="1329"/>
      <c r="I77" s="1329"/>
      <c r="J77" s="1330"/>
    </row>
    <row r="78" spans="1:10" s="743" customFormat="1" ht="36.75" customHeight="1">
      <c r="A78" s="750"/>
      <c r="B78" s="751"/>
      <c r="C78" s="751"/>
      <c r="D78" s="751"/>
      <c r="E78" s="751" t="s">
        <v>1824</v>
      </c>
      <c r="F78" s="752"/>
      <c r="G78" s="753" t="s">
        <v>1706</v>
      </c>
      <c r="H78" s="753" t="s">
        <v>1691</v>
      </c>
      <c r="I78" s="753" t="s">
        <v>1703</v>
      </c>
      <c r="J78" s="753"/>
    </row>
    <row r="79" spans="1:10" s="737" customFormat="1" ht="24.95" customHeight="1">
      <c r="A79" s="744" t="s">
        <v>1804</v>
      </c>
      <c r="B79" s="745"/>
      <c r="C79" s="745"/>
      <c r="D79" s="745"/>
      <c r="E79" s="745"/>
      <c r="F79" s="746"/>
      <c r="G79" s="757" t="s">
        <v>1818</v>
      </c>
      <c r="H79" s="766">
        <f>'REAJ. COTAÇÕES'!K7</f>
        <v>75.182785782705281</v>
      </c>
      <c r="I79" s="757" t="s">
        <v>1818</v>
      </c>
      <c r="J79" s="747"/>
    </row>
    <row r="80" spans="1:10" s="737" customFormat="1" ht="24.95" customHeight="1">
      <c r="A80" s="744" t="s">
        <v>1825</v>
      </c>
      <c r="B80" s="745"/>
      <c r="C80" s="745"/>
      <c r="D80" s="745"/>
      <c r="E80" s="745"/>
      <c r="F80" s="746"/>
      <c r="G80" s="757"/>
      <c r="H80" s="747">
        <f>'REAJ. COTAÇÕES'!K10</f>
        <v>55.134042907317209</v>
      </c>
      <c r="I80" s="757"/>
      <c r="J80" s="747"/>
    </row>
    <row r="81" spans="1:10" s="737" customFormat="1" ht="24.95" customHeight="1">
      <c r="A81" s="744" t="s">
        <v>1806</v>
      </c>
      <c r="B81" s="745"/>
      <c r="C81" s="745"/>
      <c r="D81" s="745"/>
      <c r="E81" s="745"/>
      <c r="F81" s="746"/>
      <c r="G81" s="747"/>
      <c r="H81" s="747">
        <v>60.9</v>
      </c>
      <c r="I81" s="747"/>
      <c r="J81" s="747"/>
    </row>
    <row r="82" spans="1:10" s="737" customFormat="1" ht="24.95" customHeight="1">
      <c r="A82" s="744" t="s">
        <v>1807</v>
      </c>
      <c r="B82" s="745"/>
      <c r="C82" s="745"/>
      <c r="D82" s="745"/>
      <c r="E82" s="745"/>
      <c r="F82" s="746"/>
      <c r="G82" s="747"/>
      <c r="H82" s="747"/>
      <c r="I82" s="747"/>
      <c r="J82" s="747"/>
    </row>
    <row r="83" spans="1:10" s="737" customFormat="1" ht="24.95" customHeight="1">
      <c r="A83" s="744" t="s">
        <v>1815</v>
      </c>
      <c r="B83" s="745"/>
      <c r="C83" s="745"/>
      <c r="D83" s="745"/>
      <c r="E83" s="745"/>
      <c r="F83" s="746"/>
      <c r="G83" s="748"/>
      <c r="H83" s="748">
        <f>0.82*H81*1.5</f>
        <v>74.906999999999996</v>
      </c>
      <c r="I83" s="748"/>
      <c r="J83" s="748"/>
    </row>
    <row r="84" spans="1:10" s="737" customFormat="1" ht="24.95" customHeight="1">
      <c r="A84" s="744" t="s">
        <v>1817</v>
      </c>
      <c r="B84" s="745"/>
      <c r="C84" s="745"/>
      <c r="D84" s="745"/>
      <c r="E84" s="745"/>
      <c r="F84" s="746"/>
      <c r="G84" s="748"/>
      <c r="H84" s="748">
        <f>1.24*H82*1.5</f>
        <v>0</v>
      </c>
      <c r="I84" s="748"/>
      <c r="J84" s="748"/>
    </row>
    <row r="85" spans="1:10" s="737" customFormat="1" ht="24.95" customHeight="1">
      <c r="A85" s="744" t="s">
        <v>1810</v>
      </c>
      <c r="B85" s="745"/>
      <c r="C85" s="745"/>
      <c r="D85" s="745"/>
      <c r="E85" s="745"/>
      <c r="F85" s="746"/>
      <c r="G85" s="747"/>
      <c r="H85" s="747">
        <f t="shared" ref="H85" si="5">(H83+H84)+H80</f>
        <v>130.04104290731721</v>
      </c>
      <c r="I85" s="747"/>
      <c r="J85" s="747"/>
    </row>
    <row r="86" spans="1:10" s="743" customFormat="1" ht="36.75" customHeight="1">
      <c r="A86" s="750"/>
      <c r="B86" s="751"/>
      <c r="C86" s="751"/>
      <c r="D86" s="751"/>
      <c r="E86" s="751" t="s">
        <v>1826</v>
      </c>
      <c r="F86" s="752"/>
      <c r="G86" s="753" t="s">
        <v>1706</v>
      </c>
      <c r="H86" s="753" t="s">
        <v>1691</v>
      </c>
      <c r="I86" s="753" t="s">
        <v>1703</v>
      </c>
      <c r="J86" s="753"/>
    </row>
    <row r="87" spans="1:10" s="737" customFormat="1" ht="24.95" customHeight="1">
      <c r="A87" s="744" t="s">
        <v>1804</v>
      </c>
      <c r="B87" s="745"/>
      <c r="C87" s="745"/>
      <c r="D87" s="745"/>
      <c r="E87" s="745"/>
      <c r="F87" s="746"/>
      <c r="G87" s="747">
        <f>'REAJ. COTAÇÕES'!$K$17</f>
        <v>112.04787901281155</v>
      </c>
      <c r="H87" s="766">
        <f>'REAJ. COTAÇÕES'!K8</f>
        <v>76.396281145098783</v>
      </c>
      <c r="I87" s="747"/>
      <c r="J87" s="747"/>
    </row>
    <row r="88" spans="1:10" s="737" customFormat="1" ht="24.95" customHeight="1">
      <c r="A88" s="744" t="s">
        <v>1825</v>
      </c>
      <c r="B88" s="745"/>
      <c r="C88" s="745"/>
      <c r="D88" s="745"/>
      <c r="E88" s="745"/>
      <c r="F88" s="746"/>
      <c r="G88" s="747"/>
      <c r="H88" s="747">
        <f>'REAJ. COTAÇÕES'!K11</f>
        <v>56.023939506405775</v>
      </c>
      <c r="I88" s="747">
        <f>'REAJ. COTAÇÕES'!K14</f>
        <v>71.25444181762802</v>
      </c>
      <c r="J88" s="747"/>
    </row>
    <row r="89" spans="1:10" s="737" customFormat="1" ht="24.95" customHeight="1">
      <c r="A89" s="744" t="s">
        <v>1806</v>
      </c>
      <c r="B89" s="745"/>
      <c r="C89" s="745"/>
      <c r="D89" s="745"/>
      <c r="E89" s="745"/>
      <c r="F89" s="746"/>
      <c r="G89" s="747"/>
      <c r="H89" s="747">
        <v>60.9</v>
      </c>
      <c r="I89" s="747">
        <v>125.65</v>
      </c>
      <c r="J89" s="747"/>
    </row>
    <row r="90" spans="1:10" s="737" customFormat="1" ht="24.95" customHeight="1">
      <c r="A90" s="744" t="s">
        <v>1807</v>
      </c>
      <c r="B90" s="745"/>
      <c r="C90" s="745"/>
      <c r="D90" s="745"/>
      <c r="E90" s="745"/>
      <c r="F90" s="746"/>
      <c r="G90" s="747"/>
      <c r="H90" s="747"/>
      <c r="I90" s="747">
        <v>1.35</v>
      </c>
      <c r="J90" s="747"/>
    </row>
    <row r="91" spans="1:10" s="737" customFormat="1" ht="24.95" customHeight="1">
      <c r="A91" s="744" t="s">
        <v>1815</v>
      </c>
      <c r="B91" s="745"/>
      <c r="C91" s="745"/>
      <c r="D91" s="745"/>
      <c r="E91" s="745"/>
      <c r="F91" s="746"/>
      <c r="G91" s="748">
        <f>0.82*G89*1.5</f>
        <v>0</v>
      </c>
      <c r="H91" s="748">
        <f>0.82*H89*1.5</f>
        <v>74.906999999999996</v>
      </c>
      <c r="I91" s="748">
        <f>0.82*I89*1.5</f>
        <v>154.54949999999999</v>
      </c>
      <c r="J91" s="748"/>
    </row>
    <row r="92" spans="1:10" s="737" customFormat="1" ht="24.95" customHeight="1">
      <c r="A92" s="744" t="s">
        <v>1817</v>
      </c>
      <c r="B92" s="745"/>
      <c r="C92" s="745"/>
      <c r="D92" s="745"/>
      <c r="E92" s="745"/>
      <c r="F92" s="746"/>
      <c r="G92" s="748">
        <f>1.24*G90*1.5</f>
        <v>0</v>
      </c>
      <c r="H92" s="748">
        <f>1.24*H90*1.5</f>
        <v>0</v>
      </c>
      <c r="I92" s="748">
        <f>1.24*I90*1.5</f>
        <v>2.5110000000000001</v>
      </c>
      <c r="J92" s="748"/>
    </row>
    <row r="93" spans="1:10" s="737" customFormat="1" ht="24.95" customHeight="1">
      <c r="A93" s="744" t="s">
        <v>1810</v>
      </c>
      <c r="B93" s="745"/>
      <c r="C93" s="745"/>
      <c r="D93" s="745"/>
      <c r="E93" s="745"/>
      <c r="F93" s="746"/>
      <c r="G93" s="747">
        <f t="shared" ref="G93:I93" si="6">(G91+G92)+G88</f>
        <v>0</v>
      </c>
      <c r="H93" s="747">
        <f t="shared" si="6"/>
        <v>130.93093950640576</v>
      </c>
      <c r="I93" s="747">
        <f t="shared" si="6"/>
        <v>228.31494181762801</v>
      </c>
      <c r="J93" s="747"/>
    </row>
    <row r="94" spans="1:10" s="743" customFormat="1" ht="36.75" customHeight="1">
      <c r="A94" s="750"/>
      <c r="B94" s="751"/>
      <c r="C94" s="751"/>
      <c r="D94" s="751"/>
      <c r="E94" s="751" t="s">
        <v>1827</v>
      </c>
      <c r="F94" s="752"/>
      <c r="G94" s="753" t="s">
        <v>1706</v>
      </c>
      <c r="H94" s="753" t="s">
        <v>1691</v>
      </c>
      <c r="I94" s="753" t="s">
        <v>1703</v>
      </c>
      <c r="J94" s="753"/>
    </row>
    <row r="95" spans="1:10" s="737" customFormat="1" ht="24.95" customHeight="1">
      <c r="A95" s="744" t="s">
        <v>1804</v>
      </c>
      <c r="B95" s="745"/>
      <c r="C95" s="745"/>
      <c r="D95" s="745"/>
      <c r="E95" s="745"/>
      <c r="F95" s="746"/>
      <c r="G95" s="747">
        <f>'REAJ. COTAÇÕES'!$K$18</f>
        <v>110.26808581463442</v>
      </c>
      <c r="H95" s="766">
        <f>'REAJ. COTAÇÕES'!K9</f>
        <v>75.182785782705281</v>
      </c>
      <c r="I95" s="747"/>
      <c r="J95" s="747"/>
    </row>
    <row r="96" spans="1:10" s="737" customFormat="1" ht="24.95" customHeight="1">
      <c r="A96" s="744" t="s">
        <v>1825</v>
      </c>
      <c r="B96" s="745"/>
      <c r="C96" s="745"/>
      <c r="D96" s="745"/>
      <c r="E96" s="745"/>
      <c r="F96" s="746"/>
      <c r="G96" s="747"/>
      <c r="H96" s="747">
        <f>'REAJ. COTAÇÕES'!K12</f>
        <v>55.134042907317209</v>
      </c>
      <c r="I96" s="747">
        <f>'REAJ. COTAÇÕES'!K15</f>
        <v>70.320124857033932</v>
      </c>
      <c r="J96" s="747"/>
    </row>
    <row r="97" spans="1:10" s="737" customFormat="1" ht="24.95" customHeight="1">
      <c r="A97" s="744" t="s">
        <v>1828</v>
      </c>
      <c r="B97" s="745"/>
      <c r="C97" s="745"/>
      <c r="D97" s="745"/>
      <c r="E97" s="745"/>
      <c r="F97" s="746"/>
      <c r="G97" s="747"/>
      <c r="H97" s="747">
        <v>60.9</v>
      </c>
      <c r="I97" s="747">
        <v>125.65</v>
      </c>
      <c r="J97" s="747"/>
    </row>
    <row r="98" spans="1:10" s="737" customFormat="1" ht="24.95" customHeight="1">
      <c r="A98" s="744" t="s">
        <v>1829</v>
      </c>
      <c r="B98" s="745"/>
      <c r="C98" s="745"/>
      <c r="D98" s="745"/>
      <c r="E98" s="745"/>
      <c r="F98" s="746"/>
      <c r="G98" s="747"/>
      <c r="H98" s="747"/>
      <c r="I98" s="747">
        <v>1.35</v>
      </c>
      <c r="J98" s="747"/>
    </row>
    <row r="99" spans="1:10" s="737" customFormat="1" ht="24.95" customHeight="1">
      <c r="A99" s="744" t="s">
        <v>1815</v>
      </c>
      <c r="B99" s="745"/>
      <c r="C99" s="745"/>
      <c r="D99" s="745"/>
      <c r="E99" s="745"/>
      <c r="F99" s="746"/>
      <c r="G99" s="748">
        <f>0.82*G97*1.5</f>
        <v>0</v>
      </c>
      <c r="H99" s="748">
        <f>0.82*H97*1.5</f>
        <v>74.906999999999996</v>
      </c>
      <c r="I99" s="748">
        <f>0.82*I97*1.5</f>
        <v>154.54949999999999</v>
      </c>
      <c r="J99" s="748"/>
    </row>
    <row r="100" spans="1:10" s="737" customFormat="1" ht="24.95" customHeight="1">
      <c r="A100" s="744" t="s">
        <v>1817</v>
      </c>
      <c r="B100" s="745"/>
      <c r="C100" s="745"/>
      <c r="D100" s="745"/>
      <c r="E100" s="745"/>
      <c r="F100" s="746"/>
      <c r="G100" s="748">
        <f>1.24*G98*1.5</f>
        <v>0</v>
      </c>
      <c r="H100" s="748">
        <f>1.24*H98*1.5</f>
        <v>0</v>
      </c>
      <c r="I100" s="748">
        <f>1.24*I98*1.5</f>
        <v>2.5110000000000001</v>
      </c>
      <c r="J100" s="748"/>
    </row>
    <row r="101" spans="1:10" s="737" customFormat="1" ht="24.95" customHeight="1">
      <c r="A101" s="744" t="s">
        <v>1810</v>
      </c>
      <c r="B101" s="745"/>
      <c r="C101" s="745"/>
      <c r="D101" s="745"/>
      <c r="E101" s="745"/>
      <c r="F101" s="746"/>
      <c r="G101" s="747">
        <f t="shared" ref="G101:I101" si="7">(G99+G100)+G96</f>
        <v>0</v>
      </c>
      <c r="H101" s="747">
        <f t="shared" si="7"/>
        <v>130.04104290731721</v>
      </c>
      <c r="I101" s="747">
        <f t="shared" si="7"/>
        <v>227.38062485703392</v>
      </c>
      <c r="J101" s="747"/>
    </row>
    <row r="102" spans="1:10" ht="18" thickBot="1">
      <c r="A102" s="763"/>
      <c r="I102" s="765"/>
      <c r="J102" s="765"/>
    </row>
    <row r="103" spans="1:10" s="737" customFormat="1" ht="24.95" customHeight="1" thickBot="1">
      <c r="A103" s="1328" t="s">
        <v>1830</v>
      </c>
      <c r="B103" s="1329"/>
      <c r="C103" s="1329"/>
      <c r="D103" s="1329"/>
      <c r="E103" s="1329"/>
      <c r="F103" s="1329"/>
      <c r="G103" s="1329"/>
      <c r="H103" s="1329"/>
      <c r="I103" s="1329"/>
      <c r="J103" s="1330"/>
    </row>
    <row r="104" spans="1:10" s="743" customFormat="1" ht="36.75" customHeight="1">
      <c r="A104" s="1313" t="s">
        <v>1736</v>
      </c>
      <c r="B104" s="1314"/>
      <c r="C104" s="1314"/>
      <c r="D104" s="1314"/>
      <c r="E104" s="1314"/>
      <c r="F104" s="1315"/>
      <c r="G104" s="753" t="s">
        <v>1735</v>
      </c>
      <c r="H104" s="753" t="s">
        <v>1744</v>
      </c>
      <c r="I104" s="753" t="s">
        <v>1746</v>
      </c>
      <c r="J104" s="753"/>
    </row>
    <row r="105" spans="1:10" s="737" customFormat="1" ht="24.95" customHeight="1">
      <c r="A105" s="744" t="s">
        <v>1805</v>
      </c>
      <c r="B105" s="745"/>
      <c r="C105" s="745"/>
      <c r="D105" s="745"/>
      <c r="E105" s="745"/>
      <c r="F105" s="746"/>
      <c r="G105" s="747">
        <f>'REAJ. COTAÇÕES'!K77</f>
        <v>35.981483532713042</v>
      </c>
      <c r="H105" s="747">
        <f>'REAJ. COTAÇÕES'!K81</f>
        <v>97.36206198468787</v>
      </c>
      <c r="I105" s="767">
        <f>'REAJ. COTAÇÕES'!K85</f>
        <v>97.889317214580899</v>
      </c>
      <c r="J105" s="747"/>
    </row>
    <row r="106" spans="1:10" s="737" customFormat="1" ht="24.95" customHeight="1">
      <c r="A106" s="744" t="s">
        <v>1831</v>
      </c>
      <c r="B106" s="745"/>
      <c r="C106" s="745"/>
      <c r="D106" s="745"/>
      <c r="E106" s="745"/>
      <c r="F106" s="746"/>
      <c r="G106" s="747">
        <f>122-G107+20.487</f>
        <v>140.98699999999999</v>
      </c>
      <c r="H106" s="747">
        <f>112-H107+20.487</f>
        <v>131.42699999999999</v>
      </c>
      <c r="I106" s="747">
        <v>51.58</v>
      </c>
      <c r="J106" s="747"/>
    </row>
    <row r="107" spans="1:10" s="737" customFormat="1" ht="24.95" customHeight="1">
      <c r="A107" s="744" t="s">
        <v>1832</v>
      </c>
      <c r="B107" s="745"/>
      <c r="C107" s="745"/>
      <c r="D107" s="745"/>
      <c r="E107" s="745"/>
      <c r="F107" s="746"/>
      <c r="G107" s="747">
        <v>1.5</v>
      </c>
      <c r="H107" s="747">
        <v>1.06</v>
      </c>
      <c r="I107" s="768">
        <v>2.92</v>
      </c>
      <c r="J107" s="768"/>
    </row>
    <row r="108" spans="1:10" s="737" customFormat="1" ht="24.95" customHeight="1">
      <c r="A108" s="744" t="s">
        <v>1833</v>
      </c>
      <c r="B108" s="745"/>
      <c r="C108" s="745"/>
      <c r="D108" s="745"/>
      <c r="E108" s="745"/>
      <c r="F108" s="746"/>
      <c r="G108" s="748">
        <f>0.8*G106</f>
        <v>112.78960000000001</v>
      </c>
      <c r="H108" s="748">
        <f>0.8*H106</f>
        <v>105.1416</v>
      </c>
      <c r="I108" s="748">
        <f>0.8*I106</f>
        <v>41.264000000000003</v>
      </c>
      <c r="J108" s="748"/>
    </row>
    <row r="109" spans="1:10" s="737" customFormat="1" ht="24.95" customHeight="1">
      <c r="A109" s="744" t="s">
        <v>1834</v>
      </c>
      <c r="B109" s="745"/>
      <c r="C109" s="745"/>
      <c r="D109" s="745"/>
      <c r="E109" s="745"/>
      <c r="F109" s="746"/>
      <c r="G109" s="748">
        <f>1.22*G107</f>
        <v>1.83</v>
      </c>
      <c r="H109" s="748">
        <f>1.22*H107</f>
        <v>1.2932000000000001</v>
      </c>
      <c r="I109" s="748">
        <f>1.22*I107</f>
        <v>3.5623999999999998</v>
      </c>
      <c r="J109" s="748"/>
    </row>
    <row r="110" spans="1:10" s="737" customFormat="1" ht="24.95" customHeight="1">
      <c r="A110" s="744" t="s">
        <v>1810</v>
      </c>
      <c r="B110" s="745"/>
      <c r="C110" s="745"/>
      <c r="D110" s="745"/>
      <c r="E110" s="745"/>
      <c r="F110" s="746"/>
      <c r="G110" s="747">
        <f>(G108+G109)+G105</f>
        <v>150.60108353271306</v>
      </c>
      <c r="H110" s="747">
        <f>(H108+H109)+H105</f>
        <v>203.79686198468787</v>
      </c>
      <c r="I110" s="769">
        <f>(I108+I109)+I105</f>
        <v>142.71571721458091</v>
      </c>
      <c r="J110" s="769"/>
    </row>
    <row r="111" spans="1:10" s="743" customFormat="1" ht="36.75" customHeight="1">
      <c r="A111" s="1313" t="s">
        <v>1835</v>
      </c>
      <c r="B111" s="1314"/>
      <c r="C111" s="1314"/>
      <c r="D111" s="1314"/>
      <c r="E111" s="1314"/>
      <c r="F111" s="1315"/>
      <c r="G111" s="753" t="s">
        <v>1735</v>
      </c>
      <c r="H111" s="753" t="s">
        <v>1744</v>
      </c>
      <c r="I111" s="753" t="s">
        <v>1746</v>
      </c>
      <c r="J111" s="753"/>
    </row>
    <row r="112" spans="1:10" s="737" customFormat="1" ht="24.95" customHeight="1">
      <c r="A112" s="744" t="s">
        <v>1805</v>
      </c>
      <c r="B112" s="745"/>
      <c r="C112" s="745"/>
      <c r="D112" s="745"/>
      <c r="E112" s="745"/>
      <c r="F112" s="746"/>
      <c r="G112" s="747">
        <f>'REAJ. COTAÇÕES'!K78</f>
        <v>35.981483532713042</v>
      </c>
      <c r="H112" s="747">
        <f>'REAJ. COTAÇÕES'!K82</f>
        <v>76.864785777385165</v>
      </c>
      <c r="I112" s="767">
        <f>'REAJ. COTAÇÕES'!K86</f>
        <v>133.95380250416335</v>
      </c>
      <c r="J112" s="747"/>
    </row>
    <row r="113" spans="1:10" s="737" customFormat="1" ht="24.95" customHeight="1">
      <c r="A113" s="744" t="s">
        <v>1831</v>
      </c>
      <c r="B113" s="745"/>
      <c r="C113" s="745"/>
      <c r="D113" s="745"/>
      <c r="E113" s="745"/>
      <c r="F113" s="746"/>
      <c r="G113" s="747">
        <f>122-G114+20.487</f>
        <v>140.98699999999999</v>
      </c>
      <c r="H113" s="747">
        <f>112-H114+20.487</f>
        <v>131.42699999999999</v>
      </c>
      <c r="I113" s="747">
        <v>51.58</v>
      </c>
      <c r="J113" s="747"/>
    </row>
    <row r="114" spans="1:10" s="737" customFormat="1" ht="24.95" customHeight="1">
      <c r="A114" s="744" t="s">
        <v>1832</v>
      </c>
      <c r="B114" s="745"/>
      <c r="C114" s="745"/>
      <c r="D114" s="745"/>
      <c r="E114" s="745"/>
      <c r="F114" s="746"/>
      <c r="G114" s="747">
        <v>1.5</v>
      </c>
      <c r="H114" s="747">
        <v>1.06</v>
      </c>
      <c r="I114" s="768">
        <v>2.92</v>
      </c>
      <c r="J114" s="768"/>
    </row>
    <row r="115" spans="1:10" s="737" customFormat="1" ht="24.95" customHeight="1">
      <c r="A115" s="744" t="s">
        <v>1833</v>
      </c>
      <c r="B115" s="745"/>
      <c r="C115" s="745"/>
      <c r="D115" s="745"/>
      <c r="E115" s="745"/>
      <c r="F115" s="746"/>
      <c r="G115" s="748">
        <f>0.8*G113</f>
        <v>112.78960000000001</v>
      </c>
      <c r="H115" s="748">
        <f t="shared" ref="H115:I115" si="8">0.8*H113</f>
        <v>105.1416</v>
      </c>
      <c r="I115" s="748">
        <f t="shared" si="8"/>
        <v>41.264000000000003</v>
      </c>
      <c r="J115" s="748"/>
    </row>
    <row r="116" spans="1:10" s="737" customFormat="1" ht="24.95" customHeight="1">
      <c r="A116" s="744" t="s">
        <v>1834</v>
      </c>
      <c r="B116" s="745"/>
      <c r="C116" s="745"/>
      <c r="D116" s="745"/>
      <c r="E116" s="745"/>
      <c r="F116" s="746"/>
      <c r="G116" s="748">
        <f>1.22*G114</f>
        <v>1.83</v>
      </c>
      <c r="H116" s="748">
        <f t="shared" ref="H116:I116" si="9">1.22*H114</f>
        <v>1.2932000000000001</v>
      </c>
      <c r="I116" s="748">
        <f t="shared" si="9"/>
        <v>3.5623999999999998</v>
      </c>
      <c r="J116" s="748"/>
    </row>
    <row r="117" spans="1:10" s="737" customFormat="1" ht="24.95" customHeight="1">
      <c r="A117" s="744" t="s">
        <v>1810</v>
      </c>
      <c r="B117" s="745"/>
      <c r="C117" s="745"/>
      <c r="D117" s="745"/>
      <c r="E117" s="745"/>
      <c r="F117" s="746"/>
      <c r="G117" s="769">
        <f>(G115+G116)+G112</f>
        <v>150.60108353271306</v>
      </c>
      <c r="H117" s="747">
        <f>(H115+H116)+H112</f>
        <v>183.29958577738518</v>
      </c>
      <c r="I117" s="747">
        <f>(I115+I116)+I112</f>
        <v>178.78020250416336</v>
      </c>
      <c r="J117" s="747"/>
    </row>
    <row r="118" spans="1:10" s="743" customFormat="1" ht="36.75" customHeight="1">
      <c r="A118" s="1313" t="s">
        <v>1836</v>
      </c>
      <c r="B118" s="1314"/>
      <c r="C118" s="1314"/>
      <c r="D118" s="1314"/>
      <c r="E118" s="1314"/>
      <c r="F118" s="1315"/>
      <c r="G118" s="753" t="s">
        <v>1735</v>
      </c>
      <c r="H118" s="753" t="s">
        <v>1744</v>
      </c>
      <c r="I118" s="753" t="s">
        <v>1746</v>
      </c>
      <c r="J118" s="753"/>
    </row>
    <row r="119" spans="1:10" s="737" customFormat="1" ht="24.95" customHeight="1">
      <c r="A119" s="744" t="s">
        <v>1805</v>
      </c>
      <c r="B119" s="745"/>
      <c r="C119" s="745"/>
      <c r="D119" s="745"/>
      <c r="E119" s="745"/>
      <c r="F119" s="746"/>
      <c r="G119" s="747">
        <f>'REAJ. COTAÇÕES'!K79</f>
        <v>35.981483532713042</v>
      </c>
      <c r="H119" s="747">
        <f>'REAJ. COTAÇÕES'!K83</f>
        <v>76.864785777385165</v>
      </c>
      <c r="I119" s="767">
        <f>'REAJ. COTAÇÕES'!K87</f>
        <v>77.281039906248083</v>
      </c>
      <c r="J119" s="747"/>
    </row>
    <row r="120" spans="1:10" s="737" customFormat="1" ht="24.95" customHeight="1">
      <c r="A120" s="744" t="s">
        <v>1831</v>
      </c>
      <c r="B120" s="745"/>
      <c r="C120" s="745"/>
      <c r="D120" s="745"/>
      <c r="E120" s="745"/>
      <c r="F120" s="746"/>
      <c r="G120" s="747">
        <f>122-G121+20.487</f>
        <v>140.98699999999999</v>
      </c>
      <c r="H120" s="747">
        <f>112-H121+20.487</f>
        <v>131.42699999999999</v>
      </c>
      <c r="I120" s="747">
        <v>51.58</v>
      </c>
      <c r="J120" s="747"/>
    </row>
    <row r="121" spans="1:10" s="737" customFormat="1" ht="24.95" customHeight="1">
      <c r="A121" s="744" t="s">
        <v>1832</v>
      </c>
      <c r="B121" s="745"/>
      <c r="C121" s="745"/>
      <c r="D121" s="745"/>
      <c r="E121" s="745"/>
      <c r="F121" s="746"/>
      <c r="G121" s="747">
        <v>1.5</v>
      </c>
      <c r="H121" s="747">
        <v>1.06</v>
      </c>
      <c r="I121" s="768">
        <v>2.92</v>
      </c>
      <c r="J121" s="768"/>
    </row>
    <row r="122" spans="1:10" s="737" customFormat="1" ht="24.95" customHeight="1">
      <c r="A122" s="744" t="s">
        <v>1837</v>
      </c>
      <c r="B122" s="745"/>
      <c r="C122" s="745"/>
      <c r="D122" s="745"/>
      <c r="E122" s="745"/>
      <c r="F122" s="746"/>
      <c r="G122" s="748">
        <f>0.65*G120*1</f>
        <v>91.641549999999995</v>
      </c>
      <c r="H122" s="748">
        <f>0.65*H120*1</f>
        <v>85.427549999999997</v>
      </c>
      <c r="I122" s="748">
        <f>0.65*I120*1</f>
        <v>33.527000000000001</v>
      </c>
      <c r="J122" s="748"/>
    </row>
    <row r="123" spans="1:10" s="737" customFormat="1" ht="24.95" customHeight="1">
      <c r="A123" s="744" t="s">
        <v>1838</v>
      </c>
      <c r="B123" s="745"/>
      <c r="C123" s="745"/>
      <c r="D123" s="745"/>
      <c r="E123" s="745"/>
      <c r="F123" s="746"/>
      <c r="G123" s="748">
        <f>0.89*G121*1</f>
        <v>1.335</v>
      </c>
      <c r="H123" s="748">
        <f t="shared" ref="H123:I123" si="10">0.89*H121*1</f>
        <v>0.94340000000000002</v>
      </c>
      <c r="I123" s="748">
        <f t="shared" si="10"/>
        <v>2.5987999999999998</v>
      </c>
      <c r="J123" s="748"/>
    </row>
    <row r="124" spans="1:10" s="737" customFormat="1" ht="24.95" customHeight="1">
      <c r="A124" s="744" t="s">
        <v>1810</v>
      </c>
      <c r="B124" s="745"/>
      <c r="C124" s="745"/>
      <c r="D124" s="745"/>
      <c r="E124" s="745"/>
      <c r="F124" s="746"/>
      <c r="G124" s="747">
        <f>(G122+G123)+G119</f>
        <v>128.95803353271305</v>
      </c>
      <c r="H124" s="747">
        <f>(H122+H123)+H119</f>
        <v>163.23573577738517</v>
      </c>
      <c r="I124" s="769">
        <f>(I122+I123)+I119</f>
        <v>113.40683990624808</v>
      </c>
      <c r="J124" s="769"/>
    </row>
    <row r="125" spans="1:10" s="737" customFormat="1" ht="24.95" customHeight="1">
      <c r="A125" s="1335" t="s">
        <v>1839</v>
      </c>
      <c r="B125" s="1336"/>
      <c r="C125" s="1336"/>
      <c r="D125" s="1336"/>
      <c r="E125" s="1336"/>
      <c r="F125" s="1336"/>
      <c r="G125" s="1336"/>
      <c r="H125" s="1336"/>
      <c r="I125" s="1337"/>
      <c r="J125" s="736"/>
    </row>
    <row r="126" spans="1:10" s="737" customFormat="1" ht="24.95" customHeight="1">
      <c r="A126" s="770"/>
      <c r="B126" s="771"/>
      <c r="C126" s="771"/>
      <c r="D126" s="772"/>
      <c r="E126" s="772" t="s">
        <v>1840</v>
      </c>
      <c r="F126" s="772" t="s">
        <v>1115</v>
      </c>
      <c r="G126" s="773" t="s">
        <v>1735</v>
      </c>
      <c r="H126" s="773" t="s">
        <v>1744</v>
      </c>
      <c r="I126" s="774" t="s">
        <v>1746</v>
      </c>
      <c r="J126" s="775"/>
    </row>
    <row r="127" spans="1:10" s="737" customFormat="1" ht="24.95" customHeight="1">
      <c r="A127" s="776"/>
      <c r="B127" s="777"/>
      <c r="C127" s="777"/>
      <c r="D127" s="777"/>
      <c r="E127" s="778" t="s">
        <v>1841</v>
      </c>
      <c r="F127" s="779">
        <v>6142.28</v>
      </c>
      <c r="G127" s="780">
        <f>G$105*$F$127</f>
        <v>221008.34667331266</v>
      </c>
      <c r="H127" s="780">
        <f t="shared" ref="H127:I127" si="11">H$105*$F$127</f>
        <v>598025.04608730855</v>
      </c>
      <c r="I127" s="781">
        <f t="shared" si="11"/>
        <v>601263.59534077591</v>
      </c>
      <c r="J127" s="782"/>
    </row>
    <row r="128" spans="1:10" s="737" customFormat="1" ht="24.95" customHeight="1">
      <c r="A128" s="760"/>
      <c r="B128" s="749"/>
      <c r="C128" s="749"/>
      <c r="D128" s="749"/>
      <c r="E128" s="783" t="s">
        <v>1842</v>
      </c>
      <c r="F128" s="784">
        <v>196618.47</v>
      </c>
      <c r="G128" s="785">
        <f>G$119*$F$128</f>
        <v>7074624.2405322334</v>
      </c>
      <c r="H128" s="785">
        <f>H$119*$F$128</f>
        <v>15113036.576427232</v>
      </c>
      <c r="I128" s="786">
        <f>I$119*$F$128</f>
        <v>15194879.826375442</v>
      </c>
      <c r="J128" s="787"/>
    </row>
    <row r="129" spans="1:10" s="737" customFormat="1" ht="24.95" customHeight="1">
      <c r="A129" s="760"/>
      <c r="B129" s="749"/>
      <c r="C129" s="749"/>
      <c r="D129" s="749"/>
      <c r="E129" s="783" t="s">
        <v>1843</v>
      </c>
      <c r="F129" s="784">
        <v>269.89999999999998</v>
      </c>
      <c r="G129" s="785">
        <f>G$112*$F$129</f>
        <v>9711.4024054792499</v>
      </c>
      <c r="H129" s="785">
        <f t="shared" ref="H129:I129" si="12">H$112*$F$129</f>
        <v>20745.805681316255</v>
      </c>
      <c r="I129" s="786">
        <f t="shared" si="12"/>
        <v>36154.131295873682</v>
      </c>
      <c r="J129" s="787"/>
    </row>
    <row r="130" spans="1:10" s="737" customFormat="1" ht="24.95" customHeight="1">
      <c r="A130" s="760"/>
      <c r="B130" s="749"/>
      <c r="C130" s="749"/>
      <c r="D130" s="749"/>
      <c r="E130" s="1338" t="s">
        <v>1844</v>
      </c>
      <c r="F130" s="778" t="s">
        <v>1692</v>
      </c>
      <c r="G130" s="780">
        <f>($F$127*G108)+($F$128*G122)+($F$129*G115)</f>
        <v>18741648.566756502</v>
      </c>
      <c r="H130" s="780">
        <f>($F127*H108)+($F128*H122)+($F129*H115)</f>
        <v>17470821.041536503</v>
      </c>
      <c r="I130" s="781">
        <f t="shared" ref="I130" si="13">($F127*I108)+($F128*I122)+($F129*I115)</f>
        <v>6856619.6392099997</v>
      </c>
      <c r="J130" s="782"/>
    </row>
    <row r="131" spans="1:10" s="737" customFormat="1" ht="24.95" customHeight="1">
      <c r="A131" s="760"/>
      <c r="B131" s="749"/>
      <c r="C131" s="749"/>
      <c r="D131" s="749"/>
      <c r="E131" s="1339"/>
      <c r="F131" s="788" t="s">
        <v>1845</v>
      </c>
      <c r="G131" s="789">
        <f>($F$127*G109)+($F$128*G123)+($F$129*G116)</f>
        <v>274219.94685000001</v>
      </c>
      <c r="H131" s="789">
        <f>($F$127*H109)+($F$128*H123)+($F$129*H116)</f>
        <v>193782.09577400002</v>
      </c>
      <c r="I131" s="790">
        <f t="shared" ref="I131" si="14">($F$127*I109)+($F$128*I123)+($F$129*I116)</f>
        <v>533814.82986799988</v>
      </c>
      <c r="J131" s="791"/>
    </row>
    <row r="132" spans="1:10" s="737" customFormat="1" ht="24.95" customHeight="1" thickBot="1">
      <c r="A132" s="792"/>
      <c r="B132" s="793"/>
      <c r="C132" s="793"/>
      <c r="D132" s="793"/>
      <c r="E132" s="793"/>
      <c r="F132" s="793" t="s">
        <v>69</v>
      </c>
      <c r="G132" s="794">
        <f>SUM(G127:G131)</f>
        <v>26321212.50321753</v>
      </c>
      <c r="H132" s="794">
        <f t="shared" ref="H132:I132" si="15">SUM(H127:H131)</f>
        <v>33396410.565506358</v>
      </c>
      <c r="I132" s="795">
        <f t="shared" si="15"/>
        <v>23222732.022090089</v>
      </c>
      <c r="J132" s="796"/>
    </row>
    <row r="133" spans="1:10" s="737" customFormat="1" ht="24.95" customHeight="1" thickBot="1">
      <c r="A133" s="1328" t="s">
        <v>1750</v>
      </c>
      <c r="B133" s="1329"/>
      <c r="C133" s="1329"/>
      <c r="D133" s="1329"/>
      <c r="E133" s="1329"/>
      <c r="F133" s="1329"/>
      <c r="G133" s="1329"/>
      <c r="H133" s="1329"/>
      <c r="I133" s="1329"/>
      <c r="J133" s="1330"/>
    </row>
    <row r="134" spans="1:10" s="743" customFormat="1" ht="36.75" customHeight="1">
      <c r="A134" s="750"/>
      <c r="B134" s="751"/>
      <c r="C134" s="751"/>
      <c r="D134" s="751"/>
      <c r="E134" s="751"/>
      <c r="F134" s="752"/>
      <c r="G134" s="753" t="s">
        <v>1755</v>
      </c>
      <c r="H134" s="753" t="s">
        <v>1846</v>
      </c>
      <c r="I134" s="753" t="s">
        <v>1759</v>
      </c>
      <c r="J134" s="753"/>
    </row>
    <row r="135" spans="1:10" s="737" customFormat="1" ht="24.95" customHeight="1">
      <c r="A135" s="744" t="s">
        <v>1804</v>
      </c>
      <c r="B135" s="745"/>
      <c r="C135" s="745"/>
      <c r="D135" s="745"/>
      <c r="E135" s="745"/>
      <c r="F135" s="746"/>
      <c r="G135" s="747">
        <f>'REAJ. COTAÇÕES'!K93</f>
        <v>1092.6564867086502</v>
      </c>
      <c r="H135" s="747"/>
      <c r="I135" s="747">
        <f>'REAJ. COTAÇÕES'!$K$99</f>
        <v>972.33395634200861</v>
      </c>
      <c r="J135" s="747"/>
    </row>
    <row r="136" spans="1:10" s="737" customFormat="1" ht="24.95" customHeight="1">
      <c r="A136" s="744" t="s">
        <v>1805</v>
      </c>
      <c r="B136" s="745"/>
      <c r="C136" s="745"/>
      <c r="D136" s="745"/>
      <c r="E136" s="745"/>
      <c r="F136" s="746"/>
      <c r="G136" s="747">
        <f>'REAJ. COTAÇÕES'!K96</f>
        <v>942.29091514323954</v>
      </c>
      <c r="H136" s="747">
        <f>'REAJ. COTAÇÕES'!$K$90</f>
        <v>862.0959436416872</v>
      </c>
      <c r="I136" s="758">
        <f>'REAJ. COTAÇÕES'!$K$102</f>
        <v>842.26773693792848</v>
      </c>
      <c r="J136" s="747"/>
    </row>
    <row r="137" spans="1:10" s="737" customFormat="1" ht="24.95" customHeight="1">
      <c r="A137" s="744" t="s">
        <v>1847</v>
      </c>
      <c r="B137" s="745"/>
      <c r="C137" s="745"/>
      <c r="D137" s="745"/>
      <c r="E137" s="745"/>
      <c r="F137" s="746"/>
      <c r="G137" s="747">
        <f>125+20.487</f>
        <v>145.48699999999999</v>
      </c>
      <c r="H137" s="747">
        <f>25.6+ 20.487</f>
        <v>46.087000000000003</v>
      </c>
      <c r="I137" s="747">
        <v>51.9</v>
      </c>
      <c r="J137" s="747"/>
    </row>
    <row r="138" spans="1:10" s="737" customFormat="1" ht="24.95" customHeight="1">
      <c r="A138" s="744" t="s">
        <v>1848</v>
      </c>
      <c r="B138" s="745"/>
      <c r="C138" s="745"/>
      <c r="D138" s="745"/>
      <c r="E138" s="745"/>
      <c r="F138" s="746"/>
      <c r="G138" s="747"/>
      <c r="H138" s="747"/>
      <c r="I138" s="747"/>
      <c r="J138" s="747"/>
    </row>
    <row r="139" spans="1:10" s="737" customFormat="1" ht="24.95" customHeight="1">
      <c r="A139" s="744" t="s">
        <v>1815</v>
      </c>
      <c r="B139" s="745"/>
      <c r="C139" s="745"/>
      <c r="D139" s="745"/>
      <c r="E139" s="745"/>
      <c r="F139" s="746"/>
      <c r="G139" s="748">
        <f>0.82*G137*1</f>
        <v>119.29933999999999</v>
      </c>
      <c r="H139" s="748">
        <f>0.82*H137*1</f>
        <v>37.791339999999998</v>
      </c>
      <c r="I139" s="748">
        <f>0.82*I137*1</f>
        <v>42.558</v>
      </c>
      <c r="J139" s="748"/>
    </row>
    <row r="140" spans="1:10" s="737" customFormat="1" ht="24.95" customHeight="1">
      <c r="A140" s="744" t="s">
        <v>1817</v>
      </c>
      <c r="B140" s="745"/>
      <c r="C140" s="745"/>
      <c r="D140" s="745"/>
      <c r="E140" s="745"/>
      <c r="F140" s="746"/>
      <c r="G140" s="748">
        <f>1.24*G138*1</f>
        <v>0</v>
      </c>
      <c r="H140" s="748">
        <f>1.24*H138*1</f>
        <v>0</v>
      </c>
      <c r="I140" s="748">
        <f>1.24*I138*1</f>
        <v>0</v>
      </c>
      <c r="J140" s="748"/>
    </row>
    <row r="141" spans="1:10" s="737" customFormat="1" ht="24.95" customHeight="1" thickBot="1">
      <c r="A141" s="776" t="s">
        <v>1810</v>
      </c>
      <c r="B141" s="777"/>
      <c r="C141" s="777"/>
      <c r="D141" s="777"/>
      <c r="E141" s="777"/>
      <c r="F141" s="797"/>
      <c r="G141" s="798">
        <f>(G139+G140)+G136</f>
        <v>1061.5902551432396</v>
      </c>
      <c r="H141" s="798">
        <f>(H139+H140)+H136</f>
        <v>899.88728364168719</v>
      </c>
      <c r="I141" s="799">
        <f>(I139+I140)+I136</f>
        <v>884.82573693792847</v>
      </c>
      <c r="J141" s="798"/>
    </row>
    <row r="142" spans="1:10" s="737" customFormat="1" ht="24.95" customHeight="1" thickBot="1">
      <c r="A142" s="1328" t="s">
        <v>1753</v>
      </c>
      <c r="B142" s="1329"/>
      <c r="C142" s="1329"/>
      <c r="D142" s="1329"/>
      <c r="E142" s="1329"/>
      <c r="F142" s="1329"/>
      <c r="G142" s="1329"/>
      <c r="H142" s="1329"/>
      <c r="I142" s="1329"/>
      <c r="J142" s="1330"/>
    </row>
    <row r="143" spans="1:10" s="743" customFormat="1" ht="36.75" customHeight="1">
      <c r="A143" s="750"/>
      <c r="B143" s="751"/>
      <c r="C143" s="751"/>
      <c r="D143" s="751"/>
      <c r="E143" s="751"/>
      <c r="F143" s="752"/>
      <c r="G143" s="753" t="s">
        <v>1755</v>
      </c>
      <c r="H143" s="753" t="s">
        <v>1846</v>
      </c>
      <c r="I143" s="753" t="s">
        <v>1759</v>
      </c>
      <c r="J143" s="753"/>
    </row>
    <row r="144" spans="1:10" s="737" customFormat="1" ht="24.95" customHeight="1">
      <c r="A144" s="744" t="s">
        <v>1804</v>
      </c>
      <c r="B144" s="745"/>
      <c r="C144" s="745"/>
      <c r="D144" s="745"/>
      <c r="E144" s="745"/>
      <c r="F144" s="746"/>
      <c r="G144" s="747">
        <f>'REAJ. COTAÇÕES'!K94</f>
        <v>1343.265772651001</v>
      </c>
      <c r="H144" s="747"/>
      <c r="I144" s="747">
        <f>'REAJ. COTAÇÕES'!$K$100</f>
        <v>1022.2553261017248</v>
      </c>
      <c r="J144" s="747"/>
    </row>
    <row r="145" spans="1:10" s="737" customFormat="1" ht="24.95" customHeight="1">
      <c r="A145" s="744" t="s">
        <v>1805</v>
      </c>
      <c r="B145" s="745"/>
      <c r="C145" s="745"/>
      <c r="D145" s="745"/>
      <c r="E145" s="745"/>
      <c r="F145" s="746"/>
      <c r="G145" s="747">
        <f>'REAJ. COTAÇÕES'!K97</f>
        <v>1172.8514582102023</v>
      </c>
      <c r="H145" s="747">
        <f>'REAJ. COTAÇÕES'!$K$91</f>
        <v>922.2421722678514</v>
      </c>
      <c r="I145" s="758">
        <f>'REAJ. COTAÇÕES'!$K$103</f>
        <v>892.18910669764466</v>
      </c>
      <c r="J145" s="747"/>
    </row>
    <row r="146" spans="1:10" s="737" customFormat="1" ht="24.95" customHeight="1">
      <c r="A146" s="744" t="s">
        <v>1849</v>
      </c>
      <c r="B146" s="745"/>
      <c r="C146" s="745"/>
      <c r="D146" s="745"/>
      <c r="E146" s="745"/>
      <c r="F146" s="746"/>
      <c r="G146" s="747">
        <f>125+20.487</f>
        <v>145.48699999999999</v>
      </c>
      <c r="H146" s="747">
        <f>25.6+ 20.487</f>
        <v>46.087000000000003</v>
      </c>
      <c r="I146" s="747">
        <v>51.9</v>
      </c>
      <c r="J146" s="747"/>
    </row>
    <row r="147" spans="1:10" s="737" customFormat="1" ht="24.95" customHeight="1">
      <c r="A147" s="744" t="s">
        <v>1850</v>
      </c>
      <c r="B147" s="745"/>
      <c r="C147" s="745"/>
      <c r="D147" s="745"/>
      <c r="E147" s="745"/>
      <c r="F147" s="746"/>
      <c r="G147" s="747"/>
      <c r="H147" s="747"/>
      <c r="I147" s="747"/>
      <c r="J147" s="747"/>
    </row>
    <row r="148" spans="1:10" s="737" customFormat="1" ht="24.95" customHeight="1">
      <c r="A148" s="744" t="s">
        <v>1815</v>
      </c>
      <c r="B148" s="745"/>
      <c r="C148" s="745"/>
      <c r="D148" s="745"/>
      <c r="E148" s="745"/>
      <c r="F148" s="746"/>
      <c r="G148" s="748">
        <f>0.82*G146*1</f>
        <v>119.29933999999999</v>
      </c>
      <c r="H148" s="748">
        <f>0.82*H146*1</f>
        <v>37.791339999999998</v>
      </c>
      <c r="I148" s="748">
        <f>0.82*I146*1</f>
        <v>42.558</v>
      </c>
      <c r="J148" s="748"/>
    </row>
    <row r="149" spans="1:10" s="737" customFormat="1" ht="24.95" customHeight="1">
      <c r="A149" s="744" t="s">
        <v>1817</v>
      </c>
      <c r="B149" s="745"/>
      <c r="C149" s="745"/>
      <c r="D149" s="745"/>
      <c r="E149" s="745"/>
      <c r="F149" s="746"/>
      <c r="G149" s="748">
        <f>1.24*G147*1</f>
        <v>0</v>
      </c>
      <c r="H149" s="748">
        <f>1.24*H147*1</f>
        <v>0</v>
      </c>
      <c r="I149" s="748">
        <f>1.24*I147*1</f>
        <v>0</v>
      </c>
      <c r="J149" s="748"/>
    </row>
    <row r="150" spans="1:10" s="737" customFormat="1" ht="24.95" customHeight="1" thickBot="1">
      <c r="A150" s="776" t="s">
        <v>1810</v>
      </c>
      <c r="B150" s="777"/>
      <c r="C150" s="777"/>
      <c r="D150" s="777"/>
      <c r="E150" s="777"/>
      <c r="F150" s="797"/>
      <c r="G150" s="798">
        <f>(G148+G149)+G145</f>
        <v>1292.1507982102023</v>
      </c>
      <c r="H150" s="798">
        <f>(H148+H149)+H145</f>
        <v>960.03351226785139</v>
      </c>
      <c r="I150" s="799">
        <f>(I148+I149)+I145</f>
        <v>934.74710669764465</v>
      </c>
      <c r="J150" s="798"/>
    </row>
    <row r="151" spans="1:10" ht="18" thickBot="1">
      <c r="A151" s="1328" t="s">
        <v>1768</v>
      </c>
      <c r="B151" s="1329"/>
      <c r="C151" s="1329"/>
      <c r="D151" s="1329"/>
      <c r="E151" s="1329"/>
      <c r="F151" s="1329"/>
      <c r="G151" s="1329"/>
      <c r="H151" s="1329"/>
      <c r="I151" s="1329"/>
      <c r="J151" s="1330"/>
    </row>
    <row r="152" spans="1:10" hidden="1">
      <c r="A152" s="1313" t="s">
        <v>1851</v>
      </c>
      <c r="B152" s="1314"/>
      <c r="C152" s="1314"/>
      <c r="D152" s="1314"/>
      <c r="E152" s="1314"/>
      <c r="F152" s="1315"/>
      <c r="G152" s="753" t="s">
        <v>1771</v>
      </c>
      <c r="H152" s="753" t="s">
        <v>1776</v>
      </c>
      <c r="I152" s="753" t="s">
        <v>1852</v>
      </c>
      <c r="J152" s="753"/>
    </row>
    <row r="153" spans="1:10" hidden="1">
      <c r="A153" s="744" t="s">
        <v>1804</v>
      </c>
      <c r="B153" s="745"/>
      <c r="C153" s="745"/>
      <c r="D153" s="745"/>
      <c r="E153" s="745"/>
      <c r="F153" s="746"/>
      <c r="G153" s="747"/>
      <c r="H153" s="756">
        <f>'REAJ. COTAÇÕES'!K117</f>
        <v>3.0063704059029952</v>
      </c>
      <c r="I153" s="747">
        <f>'REAJ. COTAÇÕES'!K120</f>
        <v>5.7062394845029942</v>
      </c>
      <c r="J153" s="747"/>
    </row>
    <row r="154" spans="1:10" hidden="1">
      <c r="A154" s="744" t="s">
        <v>1805</v>
      </c>
      <c r="B154" s="745"/>
      <c r="C154" s="745"/>
      <c r="D154" s="745"/>
      <c r="E154" s="745"/>
      <c r="F154" s="746"/>
      <c r="G154" s="747">
        <f>'REAJ. COTAÇÕES'!$K$114</f>
        <v>3.0618355950187079</v>
      </c>
      <c r="H154" s="747"/>
      <c r="I154" s="747">
        <f>'REAJ. COTAÇÕES'!K123</f>
        <v>5.3406416065508244</v>
      </c>
      <c r="J154" s="747"/>
    </row>
    <row r="155" spans="1:10" hidden="1">
      <c r="A155" s="744" t="s">
        <v>1853</v>
      </c>
      <c r="B155" s="745"/>
      <c r="C155" s="745"/>
      <c r="D155" s="745"/>
      <c r="E155" s="745"/>
      <c r="F155" s="746"/>
      <c r="G155" s="747">
        <v>110</v>
      </c>
      <c r="H155" s="747"/>
      <c r="I155" s="747">
        <v>167</v>
      </c>
      <c r="J155" s="747"/>
    </row>
    <row r="156" spans="1:10" hidden="1">
      <c r="A156" s="744" t="s">
        <v>1829</v>
      </c>
      <c r="B156" s="745"/>
      <c r="C156" s="745"/>
      <c r="D156" s="745"/>
      <c r="E156" s="745"/>
      <c r="F156" s="746"/>
      <c r="G156" s="747"/>
      <c r="H156" s="747"/>
      <c r="I156" s="747"/>
      <c r="J156" s="747"/>
    </row>
    <row r="157" spans="1:10" hidden="1">
      <c r="A157" s="744" t="s">
        <v>1815</v>
      </c>
      <c r="B157" s="745"/>
      <c r="C157" s="745"/>
      <c r="D157" s="745"/>
      <c r="E157" s="745"/>
      <c r="F157" s="746"/>
      <c r="G157" s="748">
        <f>0.82*G155*0.001</f>
        <v>9.0199999999999989E-2</v>
      </c>
      <c r="H157" s="748">
        <f>0.82*H155*0.001</f>
        <v>0</v>
      </c>
      <c r="I157" s="748">
        <f>0.82*I155*0.001</f>
        <v>0.13694000000000001</v>
      </c>
      <c r="J157" s="748"/>
    </row>
    <row r="158" spans="1:10" hidden="1">
      <c r="A158" s="744" t="s">
        <v>1817</v>
      </c>
      <c r="B158" s="745"/>
      <c r="C158" s="745"/>
      <c r="D158" s="745"/>
      <c r="E158" s="745"/>
      <c r="F158" s="746"/>
      <c r="G158" s="748">
        <f>1.24*G156*1</f>
        <v>0</v>
      </c>
      <c r="H158" s="748">
        <f>1.24*H156*1</f>
        <v>0</v>
      </c>
      <c r="I158" s="748">
        <f>1.24*I156*1</f>
        <v>0</v>
      </c>
      <c r="J158" s="748"/>
    </row>
    <row r="159" spans="1:10" hidden="1">
      <c r="A159" s="744" t="s">
        <v>1810</v>
      </c>
      <c r="B159" s="745"/>
      <c r="C159" s="745"/>
      <c r="D159" s="745"/>
      <c r="E159" s="745"/>
      <c r="F159" s="746"/>
      <c r="G159" s="747">
        <f>(G157+G158)+G154</f>
        <v>3.1520355950187078</v>
      </c>
      <c r="H159" s="747">
        <f>(H157+H158)+H154</f>
        <v>0</v>
      </c>
      <c r="I159" s="747">
        <f>(I157+I158)+I154</f>
        <v>5.4775816065508245</v>
      </c>
      <c r="J159" s="747"/>
    </row>
    <row r="160" spans="1:10">
      <c r="A160" s="1313" t="s">
        <v>1854</v>
      </c>
      <c r="B160" s="1314"/>
      <c r="C160" s="1314"/>
      <c r="D160" s="1314"/>
      <c r="E160" s="1314"/>
      <c r="F160" s="1315"/>
      <c r="G160" s="753" t="s">
        <v>1771</v>
      </c>
      <c r="H160" s="753" t="s">
        <v>1776</v>
      </c>
      <c r="I160" s="753" t="s">
        <v>1852</v>
      </c>
      <c r="J160" s="753"/>
    </row>
    <row r="161" spans="1:10">
      <c r="A161" s="744" t="s">
        <v>1804</v>
      </c>
      <c r="B161" s="745"/>
      <c r="C161" s="745"/>
      <c r="D161" s="745"/>
      <c r="E161" s="745"/>
      <c r="F161" s="746"/>
      <c r="G161" s="747"/>
      <c r="H161" s="747">
        <f>'REAJ. COTAÇÕES'!K118</f>
        <v>10.229382769470424</v>
      </c>
      <c r="I161" s="747">
        <f>'REAJ. COTAÇÕES'!K121</f>
        <v>31.779168557667347</v>
      </c>
      <c r="J161" s="747"/>
    </row>
    <row r="162" spans="1:10">
      <c r="A162" s="744" t="s">
        <v>1805</v>
      </c>
      <c r="B162" s="745"/>
      <c r="C162" s="745"/>
      <c r="D162" s="745"/>
      <c r="E162" s="745"/>
      <c r="F162" s="746"/>
      <c r="G162" s="800">
        <f>'REAJ. COTAÇÕES'!$K$115</f>
        <v>6.7525330462533795</v>
      </c>
      <c r="H162" s="747"/>
      <c r="I162" s="747">
        <f>'REAJ. COTAÇÕES'!K124</f>
        <v>29.527585805449267</v>
      </c>
      <c r="J162" s="747"/>
    </row>
    <row r="163" spans="1:10">
      <c r="A163" s="744" t="s">
        <v>1853</v>
      </c>
      <c r="B163" s="745"/>
      <c r="C163" s="745"/>
      <c r="D163" s="745"/>
      <c r="E163" s="745"/>
      <c r="F163" s="746"/>
      <c r="G163" s="747">
        <v>110</v>
      </c>
      <c r="H163" s="747"/>
      <c r="I163" s="747">
        <v>167</v>
      </c>
      <c r="J163" s="747"/>
    </row>
    <row r="164" spans="1:10">
      <c r="A164" s="744" t="s">
        <v>1829</v>
      </c>
      <c r="B164" s="745"/>
      <c r="C164" s="745"/>
      <c r="D164" s="745"/>
      <c r="E164" s="745"/>
      <c r="F164" s="746"/>
      <c r="G164" s="747"/>
      <c r="H164" s="747"/>
      <c r="I164" s="747"/>
      <c r="J164" s="747"/>
    </row>
    <row r="165" spans="1:10">
      <c r="A165" s="744" t="s">
        <v>1815</v>
      </c>
      <c r="B165" s="745"/>
      <c r="C165" s="745"/>
      <c r="D165" s="745"/>
      <c r="E165" s="745"/>
      <c r="F165" s="746"/>
      <c r="G165" s="748">
        <f>0.82*G163*0.001</f>
        <v>9.0199999999999989E-2</v>
      </c>
      <c r="H165" s="748">
        <f>0.82*H163*0.001</f>
        <v>0</v>
      </c>
      <c r="I165" s="748">
        <f>0.82*I163*0.001</f>
        <v>0.13694000000000001</v>
      </c>
      <c r="J165" s="748"/>
    </row>
    <row r="166" spans="1:10">
      <c r="A166" s="744" t="s">
        <v>1817</v>
      </c>
      <c r="B166" s="745"/>
      <c r="C166" s="745"/>
      <c r="D166" s="745"/>
      <c r="E166" s="745"/>
      <c r="F166" s="746"/>
      <c r="G166" s="748">
        <f>1.24*G164*1</f>
        <v>0</v>
      </c>
      <c r="H166" s="748">
        <f>1.24*H164*1</f>
        <v>0</v>
      </c>
      <c r="I166" s="748">
        <f>1.24*I164*1</f>
        <v>0</v>
      </c>
      <c r="J166" s="748"/>
    </row>
    <row r="167" spans="1:10">
      <c r="A167" s="744" t="s">
        <v>1810</v>
      </c>
      <c r="B167" s="745"/>
      <c r="C167" s="745"/>
      <c r="D167" s="745"/>
      <c r="E167" s="745"/>
      <c r="F167" s="746"/>
      <c r="G167" s="747">
        <f>(G165+G166)+G162</f>
        <v>6.8427330462533797</v>
      </c>
      <c r="H167" s="747">
        <f>(H165+H166)+H162</f>
        <v>0</v>
      </c>
      <c r="I167" s="747">
        <f>(I165+I166)+I162</f>
        <v>29.664525805449266</v>
      </c>
      <c r="J167" s="747"/>
    </row>
    <row r="169" spans="1:10">
      <c r="A169" s="1313" t="s">
        <v>1785</v>
      </c>
      <c r="B169" s="1314"/>
      <c r="C169" s="1314"/>
      <c r="D169" s="1314"/>
      <c r="E169" s="1314"/>
      <c r="F169" s="1315"/>
      <c r="G169" s="753" t="s">
        <v>1855</v>
      </c>
      <c r="H169" s="753" t="s">
        <v>1856</v>
      </c>
      <c r="I169" s="801" t="s">
        <v>1857</v>
      </c>
      <c r="J169" s="801"/>
    </row>
    <row r="170" spans="1:10">
      <c r="A170" s="744" t="s">
        <v>1804</v>
      </c>
      <c r="B170" s="745"/>
      <c r="C170" s="745"/>
      <c r="D170" s="745"/>
      <c r="E170" s="745"/>
      <c r="F170" s="746"/>
      <c r="G170" s="747"/>
      <c r="H170" s="747"/>
      <c r="I170" s="747"/>
      <c r="J170" s="747"/>
    </row>
    <row r="171" spans="1:10">
      <c r="A171" s="744" t="s">
        <v>1805</v>
      </c>
      <c r="B171" s="745"/>
      <c r="C171" s="745"/>
      <c r="D171" s="745"/>
      <c r="E171" s="745"/>
      <c r="F171" s="746"/>
      <c r="G171" s="747">
        <f>'REAJ. COTAÇÕES'!$K$127</f>
        <v>166.42564858776225</v>
      </c>
      <c r="H171" s="758">
        <f>'REAJ. COTAÇÕES'!$K$130</f>
        <v>155.80273484811786</v>
      </c>
      <c r="I171" s="747">
        <f>'REAJ. COTAÇÕES'!$K$133</f>
        <v>194.24756552492616</v>
      </c>
      <c r="J171" s="747"/>
    </row>
    <row r="172" spans="1:10">
      <c r="A172" s="744" t="s">
        <v>1853</v>
      </c>
      <c r="B172" s="745"/>
      <c r="C172" s="745"/>
      <c r="D172" s="745"/>
      <c r="E172" s="745"/>
      <c r="F172" s="746"/>
      <c r="G172" s="747">
        <v>2575</v>
      </c>
      <c r="H172" s="747">
        <v>2536</v>
      </c>
      <c r="I172" s="747">
        <v>2163</v>
      </c>
      <c r="J172" s="747"/>
    </row>
    <row r="173" spans="1:10">
      <c r="A173" s="744" t="s">
        <v>1829</v>
      </c>
      <c r="B173" s="745"/>
      <c r="C173" s="745"/>
      <c r="D173" s="745"/>
      <c r="E173" s="745"/>
      <c r="F173" s="746"/>
      <c r="G173" s="747"/>
      <c r="H173" s="747"/>
      <c r="I173" s="747"/>
      <c r="J173" s="747"/>
    </row>
    <row r="174" spans="1:10">
      <c r="A174" s="744" t="s">
        <v>1815</v>
      </c>
      <c r="B174" s="745"/>
      <c r="C174" s="745"/>
      <c r="D174" s="745"/>
      <c r="E174" s="745"/>
      <c r="F174" s="746"/>
      <c r="G174" s="748">
        <f>0.82*G172*0.014</f>
        <v>29.561</v>
      </c>
      <c r="H174" s="748">
        <f>0.82*H172*0.0175</f>
        <v>36.391600000000004</v>
      </c>
      <c r="I174" s="802">
        <f>0.82*I172*0.02256</f>
        <v>40.013769599999996</v>
      </c>
      <c r="J174" s="802"/>
    </row>
    <row r="175" spans="1:10">
      <c r="A175" s="744" t="s">
        <v>1817</v>
      </c>
      <c r="B175" s="745"/>
      <c r="C175" s="745"/>
      <c r="D175" s="745"/>
      <c r="E175" s="745"/>
      <c r="F175" s="746"/>
      <c r="G175" s="748">
        <f>1.24*G173*0.014</f>
        <v>0</v>
      </c>
      <c r="H175" s="748">
        <f>1.24*H173*0.0175</f>
        <v>0</v>
      </c>
      <c r="I175" s="748">
        <f>1.24*I173*1</f>
        <v>0</v>
      </c>
      <c r="J175" s="748"/>
    </row>
    <row r="176" spans="1:10">
      <c r="A176" s="744" t="s">
        <v>1810</v>
      </c>
      <c r="B176" s="745"/>
      <c r="C176" s="745"/>
      <c r="D176" s="745"/>
      <c r="E176" s="745"/>
      <c r="F176" s="746"/>
      <c r="G176" s="747">
        <f>(G174+G175)+G171</f>
        <v>195.98664858776226</v>
      </c>
      <c r="H176" s="803">
        <f>(H174+H175)+H171</f>
        <v>192.19433484811788</v>
      </c>
      <c r="I176" s="747">
        <f>(I174+I175)+I171</f>
        <v>234.26133512492615</v>
      </c>
      <c r="J176" s="747"/>
    </row>
    <row r="178" spans="1:10">
      <c r="A178" s="1316" t="s">
        <v>1788</v>
      </c>
      <c r="B178" s="1317"/>
      <c r="C178" s="1317"/>
      <c r="D178" s="1317"/>
      <c r="E178" s="1317"/>
      <c r="F178" s="1318"/>
      <c r="G178" s="804" t="s">
        <v>1855</v>
      </c>
      <c r="H178" s="804" t="s">
        <v>1856</v>
      </c>
      <c r="I178" s="805" t="s">
        <v>1857</v>
      </c>
      <c r="J178" s="805"/>
    </row>
    <row r="179" spans="1:10">
      <c r="A179" s="744" t="s">
        <v>1804</v>
      </c>
      <c r="B179" s="745"/>
      <c r="C179" s="745"/>
      <c r="D179" s="745"/>
      <c r="E179" s="745"/>
      <c r="F179" s="746"/>
      <c r="G179" s="747"/>
      <c r="H179" s="747"/>
      <c r="I179" s="747"/>
      <c r="J179" s="747"/>
    </row>
    <row r="180" spans="1:10">
      <c r="A180" s="744" t="s">
        <v>1805</v>
      </c>
      <c r="B180" s="745"/>
      <c r="C180" s="745"/>
      <c r="D180" s="745"/>
      <c r="E180" s="745"/>
      <c r="F180" s="746"/>
      <c r="G180" s="747">
        <f>'REAJ. COTAÇÕES'!$K$128</f>
        <v>290.8654952521681</v>
      </c>
      <c r="H180" s="758">
        <f>'REAJ. COTAÇÕES'!$K$131</f>
        <v>217.5168051450996</v>
      </c>
      <c r="I180" s="747">
        <f>'REAJ. COTAÇÕES'!$K$134</f>
        <v>288.42053891526575</v>
      </c>
      <c r="J180" s="747"/>
    </row>
    <row r="181" spans="1:10">
      <c r="A181" s="744" t="s">
        <v>1853</v>
      </c>
      <c r="B181" s="745"/>
      <c r="C181" s="745"/>
      <c r="D181" s="745"/>
      <c r="E181" s="745"/>
      <c r="F181" s="746"/>
      <c r="G181" s="747">
        <v>2575</v>
      </c>
      <c r="H181" s="747">
        <v>2536</v>
      </c>
      <c r="I181" s="747">
        <v>2163</v>
      </c>
      <c r="J181" s="747"/>
    </row>
    <row r="182" spans="1:10">
      <c r="A182" s="744" t="s">
        <v>1829</v>
      </c>
      <c r="B182" s="745"/>
      <c r="C182" s="745"/>
      <c r="D182" s="745"/>
      <c r="E182" s="745"/>
      <c r="F182" s="746"/>
      <c r="G182" s="747"/>
      <c r="H182" s="747"/>
      <c r="I182" s="747"/>
      <c r="J182" s="747"/>
    </row>
    <row r="183" spans="1:10">
      <c r="A183" s="744" t="s">
        <v>1815</v>
      </c>
      <c r="B183" s="745"/>
      <c r="C183" s="745"/>
      <c r="D183" s="745"/>
      <c r="E183" s="745"/>
      <c r="F183" s="746"/>
      <c r="G183" s="748">
        <f>0.82*G181*0.02416</f>
        <v>51.013840000000002</v>
      </c>
      <c r="H183" s="748">
        <f>0.82*H181*0.018</f>
        <v>37.431359999999998</v>
      </c>
      <c r="I183" s="802">
        <f>0.82*I181*0.02256</f>
        <v>40.013769599999996</v>
      </c>
      <c r="J183" s="802"/>
    </row>
    <row r="184" spans="1:10">
      <c r="A184" s="744" t="s">
        <v>1817</v>
      </c>
      <c r="B184" s="745"/>
      <c r="C184" s="745"/>
      <c r="D184" s="745"/>
      <c r="E184" s="745"/>
      <c r="F184" s="746"/>
      <c r="G184" s="748">
        <f>1.24*G182*0.014</f>
        <v>0</v>
      </c>
      <c r="H184" s="748">
        <f>1.24*H182*0.0175</f>
        <v>0</v>
      </c>
      <c r="I184" s="748">
        <f>1.24*I182*1</f>
        <v>0</v>
      </c>
      <c r="J184" s="748"/>
    </row>
    <row r="185" spans="1:10">
      <c r="A185" s="744" t="s">
        <v>1810</v>
      </c>
      <c r="B185" s="745"/>
      <c r="C185" s="745"/>
      <c r="D185" s="745"/>
      <c r="E185" s="745"/>
      <c r="F185" s="746"/>
      <c r="G185" s="747">
        <f>(G183+G184)+G180</f>
        <v>341.87933525216812</v>
      </c>
      <c r="H185" s="803">
        <f>(H183+H184)+H180</f>
        <v>254.94816514509961</v>
      </c>
      <c r="I185" s="747">
        <f>(I183+I184)+I180</f>
        <v>328.43430851526574</v>
      </c>
      <c r="J185" s="747"/>
    </row>
    <row r="188" spans="1:10" ht="18" thickBot="1"/>
    <row r="189" spans="1:10">
      <c r="A189" s="1319" t="s">
        <v>1858</v>
      </c>
      <c r="B189" s="1320"/>
      <c r="C189" s="1320"/>
      <c r="D189" s="1320"/>
      <c r="E189" s="1320"/>
      <c r="F189" s="1320"/>
      <c r="G189" s="1320"/>
      <c r="H189" s="1320"/>
      <c r="I189" s="1320"/>
      <c r="J189" s="1321"/>
    </row>
    <row r="190" spans="1:10">
      <c r="A190" s="1322"/>
      <c r="B190" s="1323"/>
      <c r="C190" s="1323"/>
      <c r="D190" s="1323"/>
      <c r="E190" s="1323"/>
      <c r="F190" s="1323"/>
      <c r="G190" s="1323"/>
      <c r="H190" s="1323"/>
      <c r="I190" s="1323"/>
      <c r="J190" s="1324"/>
    </row>
    <row r="191" spans="1:10">
      <c r="A191" s="1322"/>
      <c r="B191" s="1323"/>
      <c r="C191" s="1323"/>
      <c r="D191" s="1323"/>
      <c r="E191" s="1323"/>
      <c r="F191" s="1323"/>
      <c r="G191" s="1323"/>
      <c r="H191" s="1323"/>
      <c r="I191" s="1323"/>
      <c r="J191" s="1324"/>
    </row>
    <row r="192" spans="1:10" ht="18" thickBot="1">
      <c r="A192" s="1325"/>
      <c r="B192" s="1326"/>
      <c r="C192" s="1326"/>
      <c r="D192" s="1326"/>
      <c r="E192" s="1326"/>
      <c r="F192" s="1326"/>
      <c r="G192" s="1326"/>
      <c r="H192" s="1326"/>
      <c r="I192" s="1326"/>
      <c r="J192" s="1327"/>
    </row>
  </sheetData>
  <mergeCells count="17">
    <mergeCell ref="A151:J151"/>
    <mergeCell ref="A1:J1"/>
    <mergeCell ref="A2:J2"/>
    <mergeCell ref="A77:J77"/>
    <mergeCell ref="A103:J103"/>
    <mergeCell ref="A104:F104"/>
    <mergeCell ref="A111:F111"/>
    <mergeCell ref="A118:F118"/>
    <mergeCell ref="A125:I125"/>
    <mergeCell ref="E130:E131"/>
    <mergeCell ref="A133:J133"/>
    <mergeCell ref="A142:J142"/>
    <mergeCell ref="A152:F152"/>
    <mergeCell ref="A160:F160"/>
    <mergeCell ref="A169:F169"/>
    <mergeCell ref="A178:F178"/>
    <mergeCell ref="A189:J192"/>
  </mergeCells>
  <pageMargins left="0.51181102362204722" right="0.51181102362204722" top="0.78740157480314965" bottom="0.78740157480314965" header="0.31496062992125984" footer="0.31496062992125984"/>
  <pageSetup paperSize="9" scale="53" fitToHeight="0" orientation="portrait" r:id="rId1"/>
  <rowBreaks count="1" manualBreakCount="1">
    <brk id="58" max="9"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0F60FF-8E70-4F59-9546-B9F7DE0C74AE}">
  <sheetPr>
    <tabColor rgb="FF00B050"/>
    <pageSetUpPr fitToPage="1"/>
  </sheetPr>
  <dimension ref="A1:L928"/>
  <sheetViews>
    <sheetView view="pageBreakPreview" zoomScale="130" zoomScaleNormal="55" zoomScaleSheetLayoutView="130" workbookViewId="0">
      <selection activeCell="N10" sqref="N10"/>
    </sheetView>
  </sheetViews>
  <sheetFormatPr defaultColWidth="8.85546875" defaultRowHeight="12.75"/>
  <cols>
    <col min="1" max="10" width="9" style="806" customWidth="1"/>
    <col min="11" max="16384" width="8.85546875" style="806"/>
  </cols>
  <sheetData>
    <row r="1" spans="1:10">
      <c r="A1" s="1346" t="s">
        <v>1859</v>
      </c>
      <c r="B1" s="1347"/>
      <c r="C1" s="1347"/>
      <c r="D1" s="1347"/>
      <c r="E1" s="1347"/>
      <c r="F1" s="1347"/>
      <c r="G1" s="1347"/>
      <c r="H1" s="1347"/>
      <c r="I1" s="1347"/>
      <c r="J1" s="1348"/>
    </row>
    <row r="2" spans="1:10">
      <c r="A2" s="1349" t="s">
        <v>1860</v>
      </c>
      <c r="B2" s="1350"/>
      <c r="C2" s="1350"/>
      <c r="D2" s="1350"/>
      <c r="E2" s="1350"/>
      <c r="F2" s="1350"/>
      <c r="G2" s="1350"/>
      <c r="H2" s="1350"/>
      <c r="I2" s="1350"/>
      <c r="J2" s="1351"/>
    </row>
    <row r="3" spans="1:10" ht="13.5" thickBot="1">
      <c r="A3" s="1340" t="s">
        <v>1861</v>
      </c>
      <c r="B3" s="1341"/>
      <c r="C3" s="1341"/>
      <c r="D3" s="1341"/>
      <c r="E3" s="1341"/>
      <c r="F3" s="1341"/>
      <c r="G3" s="1341"/>
      <c r="H3" s="1341"/>
      <c r="I3" s="1341"/>
      <c r="J3" s="1342"/>
    </row>
    <row r="4" spans="1:10" ht="13.5" thickTop="1">
      <c r="A4" s="807" t="s">
        <v>1862</v>
      </c>
      <c r="J4" s="808"/>
    </row>
    <row r="5" spans="1:10">
      <c r="A5" s="807" t="s">
        <v>1863</v>
      </c>
      <c r="B5" s="809" t="s">
        <v>1864</v>
      </c>
      <c r="J5" s="808"/>
    </row>
    <row r="6" spans="1:10">
      <c r="A6" s="810"/>
      <c r="J6" s="808"/>
    </row>
    <row r="7" spans="1:10">
      <c r="A7" s="810"/>
      <c r="J7" s="808"/>
    </row>
    <row r="8" spans="1:10">
      <c r="A8" s="810"/>
      <c r="J8" s="808"/>
    </row>
    <row r="9" spans="1:10">
      <c r="A9" s="810"/>
      <c r="J9" s="808"/>
    </row>
    <row r="10" spans="1:10">
      <c r="A10" s="810"/>
      <c r="J10" s="808"/>
    </row>
    <row r="11" spans="1:10">
      <c r="A11" s="810"/>
      <c r="J11" s="808"/>
    </row>
    <row r="12" spans="1:10">
      <c r="A12" s="810"/>
      <c r="J12" s="808"/>
    </row>
    <row r="13" spans="1:10">
      <c r="A13" s="810"/>
      <c r="J13" s="808"/>
    </row>
    <row r="14" spans="1:10">
      <c r="A14" s="810"/>
      <c r="J14" s="808"/>
    </row>
    <row r="15" spans="1:10">
      <c r="A15" s="810"/>
      <c r="J15" s="808"/>
    </row>
    <row r="16" spans="1:10">
      <c r="A16" s="810"/>
      <c r="J16" s="808"/>
    </row>
    <row r="17" spans="1:10">
      <c r="A17" s="810"/>
      <c r="J17" s="808"/>
    </row>
    <row r="18" spans="1:10">
      <c r="A18" s="810"/>
      <c r="J18" s="808"/>
    </row>
    <row r="19" spans="1:10">
      <c r="A19" s="810"/>
      <c r="J19" s="808"/>
    </row>
    <row r="20" spans="1:10">
      <c r="A20" s="810"/>
      <c r="J20" s="808"/>
    </row>
    <row r="21" spans="1:10">
      <c r="A21" s="810"/>
      <c r="J21" s="808"/>
    </row>
    <row r="22" spans="1:10">
      <c r="A22" s="810"/>
      <c r="J22" s="808"/>
    </row>
    <row r="23" spans="1:10">
      <c r="A23" s="810"/>
      <c r="J23" s="808"/>
    </row>
    <row r="24" spans="1:10">
      <c r="A24" s="810"/>
      <c r="J24" s="808"/>
    </row>
    <row r="25" spans="1:10">
      <c r="A25" s="810"/>
      <c r="J25" s="808"/>
    </row>
    <row r="26" spans="1:10">
      <c r="A26" s="810"/>
      <c r="J26" s="808"/>
    </row>
    <row r="27" spans="1:10">
      <c r="A27" s="810"/>
      <c r="J27" s="808"/>
    </row>
    <row r="28" spans="1:10">
      <c r="A28" s="807"/>
      <c r="J28" s="808"/>
    </row>
    <row r="29" spans="1:10">
      <c r="A29" s="807"/>
      <c r="J29" s="808"/>
    </row>
    <row r="30" spans="1:10">
      <c r="A30" s="810"/>
      <c r="J30" s="808"/>
    </row>
    <row r="31" spans="1:10">
      <c r="A31" s="807" t="s">
        <v>1865</v>
      </c>
      <c r="J31" s="808"/>
    </row>
    <row r="32" spans="1:10">
      <c r="A32" s="807" t="s">
        <v>1866</v>
      </c>
      <c r="B32" s="809" t="s">
        <v>1864</v>
      </c>
      <c r="J32" s="808"/>
    </row>
    <row r="33" spans="1:10">
      <c r="A33" s="810"/>
      <c r="J33" s="808"/>
    </row>
    <row r="34" spans="1:10">
      <c r="A34" s="810"/>
      <c r="J34" s="808"/>
    </row>
    <row r="35" spans="1:10">
      <c r="A35" s="810"/>
      <c r="J35" s="808"/>
    </row>
    <row r="36" spans="1:10">
      <c r="A36" s="810"/>
      <c r="J36" s="808"/>
    </row>
    <row r="37" spans="1:10">
      <c r="A37" s="810"/>
      <c r="J37" s="808"/>
    </row>
    <row r="38" spans="1:10">
      <c r="A38" s="810"/>
      <c r="J38" s="808"/>
    </row>
    <row r="39" spans="1:10">
      <c r="A39" s="810"/>
      <c r="J39" s="808"/>
    </row>
    <row r="40" spans="1:10">
      <c r="A40" s="810"/>
      <c r="J40" s="808"/>
    </row>
    <row r="41" spans="1:10">
      <c r="A41" s="810"/>
      <c r="J41" s="808"/>
    </row>
    <row r="42" spans="1:10">
      <c r="A42" s="810"/>
      <c r="J42" s="808"/>
    </row>
    <row r="43" spans="1:10">
      <c r="A43" s="810"/>
      <c r="J43" s="808"/>
    </row>
    <row r="44" spans="1:10">
      <c r="A44" s="810"/>
      <c r="J44" s="808"/>
    </row>
    <row r="45" spans="1:10">
      <c r="A45" s="810"/>
      <c r="J45" s="808"/>
    </row>
    <row r="46" spans="1:10">
      <c r="A46" s="810"/>
      <c r="J46" s="808"/>
    </row>
    <row r="47" spans="1:10">
      <c r="A47" s="810"/>
      <c r="J47" s="808"/>
    </row>
    <row r="48" spans="1:10">
      <c r="A48" s="810"/>
      <c r="J48" s="808"/>
    </row>
    <row r="49" spans="1:12">
      <c r="A49" s="810"/>
      <c r="J49" s="808"/>
    </row>
    <row r="50" spans="1:12">
      <c r="A50" s="810"/>
      <c r="J50" s="808"/>
    </row>
    <row r="51" spans="1:12">
      <c r="A51" s="810"/>
      <c r="J51" s="808"/>
    </row>
    <row r="52" spans="1:12">
      <c r="A52" s="810"/>
      <c r="J52" s="808"/>
    </row>
    <row r="53" spans="1:12">
      <c r="A53" s="810"/>
      <c r="J53" s="808"/>
    </row>
    <row r="54" spans="1:12">
      <c r="A54" s="810"/>
      <c r="J54" s="808"/>
    </row>
    <row r="55" spans="1:12">
      <c r="A55" s="810"/>
      <c r="J55" s="808"/>
    </row>
    <row r="56" spans="1:12">
      <c r="A56" s="810"/>
      <c r="J56" s="808"/>
    </row>
    <row r="57" spans="1:12">
      <c r="A57" s="810"/>
      <c r="J57" s="808"/>
    </row>
    <row r="58" spans="1:12" ht="13.5" thickBot="1">
      <c r="A58" s="811"/>
      <c r="B58" s="812"/>
      <c r="C58" s="812"/>
      <c r="D58" s="812"/>
      <c r="E58" s="812"/>
      <c r="F58" s="812"/>
      <c r="G58" s="812"/>
      <c r="H58" s="812"/>
      <c r="I58" s="812"/>
      <c r="J58" s="813"/>
    </row>
    <row r="59" spans="1:12">
      <c r="A59" s="814"/>
      <c r="B59" s="815"/>
      <c r="C59" s="815"/>
      <c r="D59" s="815"/>
      <c r="E59" s="815"/>
      <c r="F59" s="815"/>
      <c r="G59" s="815"/>
      <c r="H59" s="815"/>
      <c r="I59" s="815"/>
      <c r="J59" s="816"/>
    </row>
    <row r="60" spans="1:12">
      <c r="A60" s="807" t="s">
        <v>1867</v>
      </c>
      <c r="J60" s="808"/>
    </row>
    <row r="61" spans="1:12" ht="12.75" customHeight="1">
      <c r="A61" s="807" t="s">
        <v>1868</v>
      </c>
      <c r="B61" s="1352" t="s">
        <v>1869</v>
      </c>
      <c r="C61" s="1352"/>
      <c r="D61" s="1352"/>
      <c r="E61" s="1352"/>
      <c r="F61" s="1352"/>
      <c r="G61" s="1352"/>
      <c r="H61" s="1352"/>
      <c r="I61" s="1352"/>
      <c r="J61" s="1353"/>
      <c r="K61" s="806">
        <f>34+20.505</f>
        <v>54.504999999999995</v>
      </c>
      <c r="L61" s="806">
        <f>K61-2.92</f>
        <v>51.584999999999994</v>
      </c>
    </row>
    <row r="62" spans="1:12">
      <c r="A62" s="817"/>
      <c r="B62" s="818"/>
      <c r="C62" s="818"/>
      <c r="D62" s="818"/>
      <c r="E62" s="818"/>
      <c r="F62" s="818"/>
      <c r="G62" s="818"/>
      <c r="H62" s="818"/>
      <c r="I62" s="818"/>
      <c r="J62" s="819"/>
    </row>
    <row r="63" spans="1:12">
      <c r="A63" s="810"/>
      <c r="J63" s="808"/>
    </row>
    <row r="64" spans="1:12">
      <c r="A64" s="810"/>
      <c r="J64" s="808"/>
    </row>
    <row r="65" spans="1:10">
      <c r="A65" s="810"/>
      <c r="J65" s="808"/>
    </row>
    <row r="66" spans="1:10">
      <c r="A66" s="810"/>
      <c r="J66" s="808"/>
    </row>
    <row r="67" spans="1:10">
      <c r="A67" s="810"/>
      <c r="J67" s="808"/>
    </row>
    <row r="68" spans="1:10">
      <c r="A68" s="810"/>
      <c r="J68" s="808"/>
    </row>
    <row r="69" spans="1:10">
      <c r="A69" s="810"/>
      <c r="J69" s="808"/>
    </row>
    <row r="70" spans="1:10">
      <c r="A70" s="810"/>
      <c r="J70" s="808"/>
    </row>
    <row r="71" spans="1:10">
      <c r="A71" s="810"/>
      <c r="J71" s="808"/>
    </row>
    <row r="72" spans="1:10">
      <c r="A72" s="810"/>
      <c r="J72" s="808"/>
    </row>
    <row r="73" spans="1:10">
      <c r="A73" s="810"/>
      <c r="J73" s="808"/>
    </row>
    <row r="74" spans="1:10">
      <c r="A74" s="810"/>
      <c r="J74" s="808"/>
    </row>
    <row r="75" spans="1:10">
      <c r="A75" s="810"/>
      <c r="J75" s="808"/>
    </row>
    <row r="76" spans="1:10">
      <c r="A76" s="810"/>
      <c r="J76" s="808"/>
    </row>
    <row r="77" spans="1:10">
      <c r="A77" s="810"/>
      <c r="J77" s="808"/>
    </row>
    <row r="78" spans="1:10">
      <c r="A78" s="810"/>
      <c r="J78" s="808"/>
    </row>
    <row r="79" spans="1:10">
      <c r="A79" s="810"/>
      <c r="J79" s="808"/>
    </row>
    <row r="80" spans="1:10">
      <c r="A80" s="810"/>
      <c r="J80" s="808"/>
    </row>
    <row r="81" spans="1:10">
      <c r="A81" s="810"/>
      <c r="J81" s="808"/>
    </row>
    <row r="82" spans="1:10">
      <c r="A82" s="810"/>
      <c r="J82" s="808"/>
    </row>
    <row r="83" spans="1:10">
      <c r="A83" s="810"/>
      <c r="J83" s="808"/>
    </row>
    <row r="84" spans="1:10">
      <c r="A84" s="807" t="s">
        <v>1870</v>
      </c>
      <c r="J84" s="808"/>
    </row>
    <row r="85" spans="1:10">
      <c r="A85" s="807" t="s">
        <v>1871</v>
      </c>
      <c r="J85" s="808"/>
    </row>
    <row r="86" spans="1:10">
      <c r="A86" s="810"/>
      <c r="J86" s="808"/>
    </row>
    <row r="87" spans="1:10">
      <c r="A87" s="810"/>
      <c r="J87" s="808"/>
    </row>
    <row r="88" spans="1:10">
      <c r="A88" s="810"/>
      <c r="J88" s="808"/>
    </row>
    <row r="89" spans="1:10">
      <c r="A89" s="810"/>
      <c r="J89" s="808"/>
    </row>
    <row r="90" spans="1:10">
      <c r="A90" s="810"/>
      <c r="J90" s="808"/>
    </row>
    <row r="91" spans="1:10">
      <c r="A91" s="810"/>
      <c r="J91" s="808"/>
    </row>
    <row r="92" spans="1:10">
      <c r="A92" s="810"/>
      <c r="J92" s="808"/>
    </row>
    <row r="93" spans="1:10">
      <c r="A93" s="810"/>
      <c r="J93" s="808"/>
    </row>
    <row r="94" spans="1:10">
      <c r="A94" s="810"/>
      <c r="J94" s="808"/>
    </row>
    <row r="95" spans="1:10">
      <c r="A95" s="810"/>
      <c r="J95" s="808"/>
    </row>
    <row r="96" spans="1:10">
      <c r="A96" s="810"/>
      <c r="J96" s="808"/>
    </row>
    <row r="97" spans="1:10">
      <c r="A97" s="810"/>
      <c r="J97" s="808"/>
    </row>
    <row r="98" spans="1:10">
      <c r="A98" s="810"/>
      <c r="J98" s="808"/>
    </row>
    <row r="99" spans="1:10">
      <c r="A99" s="810"/>
      <c r="J99" s="808"/>
    </row>
    <row r="100" spans="1:10">
      <c r="A100" s="810"/>
      <c r="J100" s="808"/>
    </row>
    <row r="101" spans="1:10">
      <c r="A101" s="810"/>
      <c r="J101" s="808"/>
    </row>
    <row r="102" spans="1:10">
      <c r="A102" s="810"/>
      <c r="J102" s="808"/>
    </row>
    <row r="103" spans="1:10">
      <c r="A103" s="810"/>
      <c r="J103" s="808"/>
    </row>
    <row r="104" spans="1:10">
      <c r="A104" s="810"/>
      <c r="J104" s="808"/>
    </row>
    <row r="105" spans="1:10">
      <c r="A105" s="810"/>
      <c r="J105" s="808"/>
    </row>
    <row r="106" spans="1:10">
      <c r="A106" s="810"/>
      <c r="J106" s="808"/>
    </row>
    <row r="107" spans="1:10">
      <c r="A107" s="810"/>
      <c r="J107" s="808"/>
    </row>
    <row r="108" spans="1:10">
      <c r="A108" s="810"/>
      <c r="J108" s="808"/>
    </row>
    <row r="109" spans="1:10" ht="13.5" thickBot="1">
      <c r="A109" s="1340" t="s">
        <v>1872</v>
      </c>
      <c r="B109" s="1341"/>
      <c r="C109" s="1341"/>
      <c r="D109" s="1341"/>
      <c r="E109" s="1341"/>
      <c r="F109" s="1341"/>
      <c r="G109" s="1341"/>
      <c r="H109" s="1341"/>
      <c r="I109" s="1341"/>
      <c r="J109" s="1342"/>
    </row>
    <row r="110" spans="1:10" ht="13.5" thickTop="1">
      <c r="A110" s="810"/>
      <c r="J110" s="808"/>
    </row>
    <row r="111" spans="1:10">
      <c r="A111" s="807" t="s">
        <v>1873</v>
      </c>
      <c r="J111" s="808"/>
    </row>
    <row r="112" spans="1:10">
      <c r="A112" s="807" t="s">
        <v>1874</v>
      </c>
      <c r="J112" s="808"/>
    </row>
    <row r="113" spans="1:10">
      <c r="A113" s="810"/>
      <c r="J113" s="808"/>
    </row>
    <row r="114" spans="1:10">
      <c r="A114" s="810"/>
      <c r="J114" s="808"/>
    </row>
    <row r="115" spans="1:10">
      <c r="A115" s="810"/>
      <c r="J115" s="808"/>
    </row>
    <row r="116" spans="1:10">
      <c r="A116" s="810"/>
      <c r="J116" s="808"/>
    </row>
    <row r="117" spans="1:10">
      <c r="A117" s="810"/>
      <c r="J117" s="808"/>
    </row>
    <row r="118" spans="1:10">
      <c r="A118" s="810"/>
      <c r="J118" s="808"/>
    </row>
    <row r="119" spans="1:10">
      <c r="A119" s="810"/>
      <c r="J119" s="808"/>
    </row>
    <row r="120" spans="1:10">
      <c r="A120" s="810"/>
      <c r="J120" s="808"/>
    </row>
    <row r="121" spans="1:10">
      <c r="A121" s="810"/>
      <c r="J121" s="808"/>
    </row>
    <row r="122" spans="1:10">
      <c r="A122" s="810"/>
      <c r="J122" s="808"/>
    </row>
    <row r="123" spans="1:10">
      <c r="A123" s="810"/>
      <c r="J123" s="808"/>
    </row>
    <row r="124" spans="1:10">
      <c r="A124" s="810"/>
      <c r="J124" s="808"/>
    </row>
    <row r="125" spans="1:10">
      <c r="A125" s="810"/>
      <c r="J125" s="808"/>
    </row>
    <row r="126" spans="1:10">
      <c r="A126" s="810"/>
      <c r="J126" s="808"/>
    </row>
    <row r="127" spans="1:10">
      <c r="A127" s="810"/>
      <c r="J127" s="808"/>
    </row>
    <row r="128" spans="1:10">
      <c r="A128" s="810"/>
      <c r="J128" s="808"/>
    </row>
    <row r="129" spans="1:10">
      <c r="A129" s="810"/>
      <c r="J129" s="808"/>
    </row>
    <row r="130" spans="1:10">
      <c r="A130" s="810"/>
      <c r="J130" s="808"/>
    </row>
    <row r="131" spans="1:10">
      <c r="A131" s="810"/>
      <c r="J131" s="808"/>
    </row>
    <row r="132" spans="1:10">
      <c r="A132" s="810"/>
      <c r="J132" s="808"/>
    </row>
    <row r="133" spans="1:10">
      <c r="A133" s="810"/>
      <c r="J133" s="808"/>
    </row>
    <row r="134" spans="1:10">
      <c r="A134" s="810"/>
      <c r="J134" s="808"/>
    </row>
    <row r="135" spans="1:10">
      <c r="A135" s="810"/>
      <c r="J135" s="808"/>
    </row>
    <row r="136" spans="1:10">
      <c r="A136" s="810"/>
      <c r="J136" s="808"/>
    </row>
    <row r="137" spans="1:10">
      <c r="A137" s="810"/>
      <c r="J137" s="808"/>
    </row>
    <row r="138" spans="1:10" ht="13.5" thickBot="1">
      <c r="A138" s="811"/>
      <c r="B138" s="812"/>
      <c r="C138" s="812"/>
      <c r="D138" s="812"/>
      <c r="E138" s="812"/>
      <c r="F138" s="812"/>
      <c r="G138" s="812"/>
      <c r="H138" s="812"/>
      <c r="I138" s="812"/>
      <c r="J138" s="813"/>
    </row>
    <row r="139" spans="1:10">
      <c r="A139" s="814"/>
      <c r="B139" s="815"/>
      <c r="C139" s="815"/>
      <c r="D139" s="815"/>
      <c r="E139" s="815"/>
      <c r="F139" s="815"/>
      <c r="G139" s="815"/>
      <c r="H139" s="815"/>
      <c r="I139" s="815"/>
      <c r="J139" s="816"/>
    </row>
    <row r="140" spans="1:10">
      <c r="A140" s="807" t="s">
        <v>1875</v>
      </c>
      <c r="J140" s="808"/>
    </row>
    <row r="141" spans="1:10">
      <c r="A141" s="807" t="s">
        <v>1876</v>
      </c>
      <c r="J141" s="808"/>
    </row>
    <row r="142" spans="1:10">
      <c r="A142" s="810"/>
      <c r="J142" s="808"/>
    </row>
    <row r="143" spans="1:10">
      <c r="A143" s="810"/>
      <c r="J143" s="808"/>
    </row>
    <row r="144" spans="1:10">
      <c r="A144" s="810"/>
      <c r="J144" s="808"/>
    </row>
    <row r="145" spans="1:10">
      <c r="A145" s="810"/>
      <c r="J145" s="808"/>
    </row>
    <row r="146" spans="1:10">
      <c r="A146" s="810"/>
      <c r="J146" s="808"/>
    </row>
    <row r="147" spans="1:10">
      <c r="A147" s="810"/>
      <c r="J147" s="808"/>
    </row>
    <row r="148" spans="1:10">
      <c r="A148" s="810"/>
      <c r="J148" s="808"/>
    </row>
    <row r="149" spans="1:10">
      <c r="A149" s="810"/>
      <c r="J149" s="808"/>
    </row>
    <row r="150" spans="1:10">
      <c r="A150" s="810"/>
      <c r="J150" s="808"/>
    </row>
    <row r="151" spans="1:10">
      <c r="A151" s="810"/>
      <c r="J151" s="808"/>
    </row>
    <row r="152" spans="1:10">
      <c r="A152" s="810"/>
      <c r="J152" s="808"/>
    </row>
    <row r="153" spans="1:10">
      <c r="A153" s="810"/>
      <c r="J153" s="808"/>
    </row>
    <row r="154" spans="1:10">
      <c r="A154" s="810"/>
      <c r="J154" s="808"/>
    </row>
    <row r="155" spans="1:10">
      <c r="A155" s="810"/>
      <c r="J155" s="808"/>
    </row>
    <row r="156" spans="1:10">
      <c r="A156" s="810"/>
      <c r="J156" s="808"/>
    </row>
    <row r="157" spans="1:10">
      <c r="A157" s="810"/>
      <c r="J157" s="808"/>
    </row>
    <row r="158" spans="1:10">
      <c r="A158" s="810"/>
      <c r="J158" s="808"/>
    </row>
    <row r="159" spans="1:10">
      <c r="A159" s="810"/>
      <c r="J159" s="808"/>
    </row>
    <row r="160" spans="1:10">
      <c r="A160" s="810"/>
      <c r="J160" s="808"/>
    </row>
    <row r="161" spans="1:10">
      <c r="A161" s="810"/>
      <c r="J161" s="808"/>
    </row>
    <row r="162" spans="1:10">
      <c r="A162" s="810"/>
      <c r="J162" s="808"/>
    </row>
    <row r="163" spans="1:10">
      <c r="A163" s="810"/>
      <c r="J163" s="808"/>
    </row>
    <row r="164" spans="1:10">
      <c r="A164" s="810"/>
      <c r="J164" s="808"/>
    </row>
    <row r="165" spans="1:10">
      <c r="A165" s="810"/>
      <c r="J165" s="808"/>
    </row>
    <row r="166" spans="1:10">
      <c r="A166" s="807" t="s">
        <v>1877</v>
      </c>
      <c r="J166" s="808"/>
    </row>
    <row r="167" spans="1:10">
      <c r="A167" s="807" t="s">
        <v>1878</v>
      </c>
      <c r="J167" s="808"/>
    </row>
    <row r="168" spans="1:10">
      <c r="A168" s="810"/>
      <c r="J168" s="808"/>
    </row>
    <row r="169" spans="1:10">
      <c r="A169" s="810"/>
      <c r="J169" s="808"/>
    </row>
    <row r="170" spans="1:10">
      <c r="A170" s="810"/>
      <c r="J170" s="808"/>
    </row>
    <row r="171" spans="1:10">
      <c r="A171" s="810"/>
      <c r="J171" s="808"/>
    </row>
    <row r="172" spans="1:10">
      <c r="A172" s="810"/>
      <c r="J172" s="808"/>
    </row>
    <row r="173" spans="1:10">
      <c r="A173" s="810"/>
      <c r="J173" s="808"/>
    </row>
    <row r="174" spans="1:10">
      <c r="A174" s="810"/>
      <c r="J174" s="808"/>
    </row>
    <row r="175" spans="1:10">
      <c r="A175" s="810"/>
      <c r="J175" s="808"/>
    </row>
    <row r="176" spans="1:10">
      <c r="A176" s="810"/>
      <c r="J176" s="808"/>
    </row>
    <row r="177" spans="1:10">
      <c r="A177" s="810"/>
      <c r="J177" s="808"/>
    </row>
    <row r="178" spans="1:10">
      <c r="A178" s="810"/>
      <c r="J178" s="808"/>
    </row>
    <row r="179" spans="1:10">
      <c r="A179" s="810"/>
      <c r="J179" s="808"/>
    </row>
    <row r="180" spans="1:10">
      <c r="A180" s="810"/>
      <c r="J180" s="808"/>
    </row>
    <row r="181" spans="1:10">
      <c r="A181" s="810"/>
      <c r="J181" s="808"/>
    </row>
    <row r="182" spans="1:10">
      <c r="A182" s="810"/>
      <c r="J182" s="808"/>
    </row>
    <row r="183" spans="1:10">
      <c r="A183" s="810"/>
      <c r="J183" s="808"/>
    </row>
    <row r="184" spans="1:10">
      <c r="A184" s="810"/>
      <c r="J184" s="808"/>
    </row>
    <row r="185" spans="1:10">
      <c r="A185" s="810"/>
      <c r="J185" s="808"/>
    </row>
    <row r="186" spans="1:10">
      <c r="A186" s="810"/>
      <c r="J186" s="808"/>
    </row>
    <row r="187" spans="1:10">
      <c r="A187" s="810"/>
      <c r="J187" s="808"/>
    </row>
    <row r="188" spans="1:10">
      <c r="A188" s="810"/>
      <c r="J188" s="808"/>
    </row>
    <row r="189" spans="1:10">
      <c r="A189" s="810"/>
      <c r="J189" s="808"/>
    </row>
    <row r="190" spans="1:10">
      <c r="A190" s="810"/>
      <c r="J190" s="808"/>
    </row>
    <row r="191" spans="1:10">
      <c r="A191" s="810"/>
      <c r="J191" s="808"/>
    </row>
    <row r="192" spans="1:10">
      <c r="A192" s="810"/>
      <c r="J192" s="808"/>
    </row>
    <row r="193" spans="1:10">
      <c r="A193" s="810"/>
      <c r="J193" s="808"/>
    </row>
    <row r="194" spans="1:10" ht="13.5" thickBot="1">
      <c r="A194" s="811"/>
      <c r="B194" s="812"/>
      <c r="C194" s="812"/>
      <c r="D194" s="812"/>
      <c r="E194" s="812"/>
      <c r="F194" s="812"/>
      <c r="G194" s="812"/>
      <c r="H194" s="812"/>
      <c r="I194" s="812"/>
      <c r="J194" s="813"/>
    </row>
    <row r="195" spans="1:10" ht="13.5" thickBot="1">
      <c r="A195" s="1343" t="s">
        <v>1708</v>
      </c>
      <c r="B195" s="1344"/>
      <c r="C195" s="1344"/>
      <c r="D195" s="1344"/>
      <c r="E195" s="1344"/>
      <c r="F195" s="1344"/>
      <c r="G195" s="1344"/>
      <c r="H195" s="1344"/>
      <c r="I195" s="1344"/>
      <c r="J195" s="1345"/>
    </row>
    <row r="196" spans="1:10" ht="13.5" thickTop="1">
      <c r="A196" s="810"/>
      <c r="J196" s="808"/>
    </row>
    <row r="197" spans="1:10">
      <c r="A197" s="807" t="s">
        <v>1879</v>
      </c>
      <c r="J197" s="808"/>
    </row>
    <row r="198" spans="1:10">
      <c r="A198" s="807" t="s">
        <v>1880</v>
      </c>
      <c r="J198" s="808"/>
    </row>
    <row r="199" spans="1:10">
      <c r="A199" s="810"/>
      <c r="J199" s="808"/>
    </row>
    <row r="200" spans="1:10">
      <c r="A200" s="810"/>
      <c r="J200" s="808"/>
    </row>
    <row r="201" spans="1:10">
      <c r="A201" s="810"/>
      <c r="J201" s="808"/>
    </row>
    <row r="202" spans="1:10">
      <c r="A202" s="810"/>
      <c r="J202" s="808"/>
    </row>
    <row r="203" spans="1:10">
      <c r="A203" s="810"/>
      <c r="J203" s="808"/>
    </row>
    <row r="204" spans="1:10">
      <c r="A204" s="810"/>
      <c r="J204" s="808"/>
    </row>
    <row r="205" spans="1:10">
      <c r="A205" s="810"/>
      <c r="J205" s="808"/>
    </row>
    <row r="206" spans="1:10">
      <c r="A206" s="810"/>
      <c r="J206" s="808"/>
    </row>
    <row r="207" spans="1:10">
      <c r="A207" s="810"/>
      <c r="J207" s="808"/>
    </row>
    <row r="208" spans="1:10">
      <c r="A208" s="810"/>
      <c r="J208" s="808"/>
    </row>
    <row r="209" spans="1:10">
      <c r="A209" s="810"/>
      <c r="J209" s="808"/>
    </row>
    <row r="210" spans="1:10">
      <c r="A210" s="810"/>
      <c r="J210" s="808"/>
    </row>
    <row r="211" spans="1:10">
      <c r="A211" s="810"/>
      <c r="J211" s="808"/>
    </row>
    <row r="212" spans="1:10">
      <c r="A212" s="810"/>
      <c r="J212" s="808"/>
    </row>
    <row r="213" spans="1:10">
      <c r="A213" s="810"/>
      <c r="J213" s="808"/>
    </row>
    <row r="214" spans="1:10">
      <c r="A214" s="810"/>
      <c r="J214" s="808"/>
    </row>
    <row r="215" spans="1:10">
      <c r="A215" s="810"/>
      <c r="J215" s="808"/>
    </row>
    <row r="216" spans="1:10">
      <c r="A216" s="810"/>
      <c r="J216" s="808"/>
    </row>
    <row r="217" spans="1:10">
      <c r="A217" s="810"/>
      <c r="J217" s="808"/>
    </row>
    <row r="218" spans="1:10">
      <c r="A218" s="810"/>
      <c r="J218" s="808"/>
    </row>
    <row r="219" spans="1:10">
      <c r="A219" s="810"/>
      <c r="J219" s="808"/>
    </row>
    <row r="220" spans="1:10">
      <c r="A220" s="810"/>
      <c r="J220" s="808"/>
    </row>
    <row r="221" spans="1:10">
      <c r="A221" s="810"/>
      <c r="J221" s="808"/>
    </row>
    <row r="222" spans="1:10">
      <c r="A222" s="810"/>
      <c r="J222" s="808"/>
    </row>
    <row r="223" spans="1:10">
      <c r="A223" s="810"/>
      <c r="J223" s="808"/>
    </row>
    <row r="224" spans="1:10">
      <c r="A224" s="807" t="s">
        <v>1881</v>
      </c>
      <c r="J224" s="808"/>
    </row>
    <row r="225" spans="1:10">
      <c r="A225" s="807" t="s">
        <v>1882</v>
      </c>
      <c r="J225" s="808"/>
    </row>
    <row r="226" spans="1:10">
      <c r="A226" s="807"/>
      <c r="J226" s="808"/>
    </row>
    <row r="227" spans="1:10">
      <c r="A227" s="810"/>
      <c r="J227" s="808"/>
    </row>
    <row r="228" spans="1:10">
      <c r="A228" s="810"/>
      <c r="J228" s="808"/>
    </row>
    <row r="229" spans="1:10">
      <c r="A229" s="810"/>
      <c r="J229" s="808"/>
    </row>
    <row r="230" spans="1:10">
      <c r="A230" s="810"/>
      <c r="J230" s="808"/>
    </row>
    <row r="231" spans="1:10">
      <c r="A231" s="810"/>
      <c r="J231" s="808"/>
    </row>
    <row r="232" spans="1:10">
      <c r="A232" s="810"/>
      <c r="J232" s="808"/>
    </row>
    <row r="233" spans="1:10">
      <c r="A233" s="810"/>
      <c r="J233" s="808"/>
    </row>
    <row r="234" spans="1:10">
      <c r="A234" s="810"/>
      <c r="J234" s="808"/>
    </row>
    <row r="235" spans="1:10">
      <c r="A235" s="810"/>
      <c r="J235" s="808"/>
    </row>
    <row r="236" spans="1:10">
      <c r="A236" s="810"/>
      <c r="J236" s="808"/>
    </row>
    <row r="237" spans="1:10">
      <c r="A237" s="810"/>
      <c r="J237" s="808"/>
    </row>
    <row r="238" spans="1:10">
      <c r="A238" s="810"/>
      <c r="J238" s="808"/>
    </row>
    <row r="239" spans="1:10">
      <c r="A239" s="810"/>
      <c r="J239" s="808"/>
    </row>
    <row r="240" spans="1:10">
      <c r="A240" s="810"/>
      <c r="J240" s="808"/>
    </row>
    <row r="241" spans="1:10">
      <c r="A241" s="810"/>
      <c r="J241" s="808"/>
    </row>
    <row r="242" spans="1:10">
      <c r="A242" s="810"/>
      <c r="J242" s="808"/>
    </row>
    <row r="243" spans="1:10">
      <c r="A243" s="810"/>
      <c r="J243" s="808"/>
    </row>
    <row r="244" spans="1:10">
      <c r="A244" s="810"/>
      <c r="J244" s="808"/>
    </row>
    <row r="245" spans="1:10">
      <c r="A245" s="810"/>
      <c r="J245" s="808"/>
    </row>
    <row r="246" spans="1:10">
      <c r="A246" s="810"/>
      <c r="J246" s="808"/>
    </row>
    <row r="247" spans="1:10">
      <c r="A247" s="810"/>
      <c r="J247" s="808"/>
    </row>
    <row r="248" spans="1:10">
      <c r="A248" s="810"/>
      <c r="J248" s="808"/>
    </row>
    <row r="249" spans="1:10">
      <c r="A249" s="810"/>
      <c r="J249" s="808"/>
    </row>
    <row r="250" spans="1:10" ht="13.5" thickBot="1">
      <c r="A250" s="811"/>
      <c r="B250" s="812"/>
      <c r="C250" s="812"/>
      <c r="D250" s="812"/>
      <c r="E250" s="812"/>
      <c r="F250" s="812"/>
      <c r="G250" s="812"/>
      <c r="H250" s="812"/>
      <c r="I250" s="812"/>
      <c r="J250" s="813"/>
    </row>
    <row r="251" spans="1:10">
      <c r="A251" s="814"/>
      <c r="B251" s="815"/>
      <c r="C251" s="815"/>
      <c r="D251" s="815"/>
      <c r="E251" s="815"/>
      <c r="F251" s="815"/>
      <c r="G251" s="815"/>
      <c r="H251" s="815"/>
      <c r="I251" s="815"/>
      <c r="J251" s="816"/>
    </row>
    <row r="252" spans="1:10">
      <c r="A252" s="807" t="s">
        <v>1883</v>
      </c>
      <c r="J252" s="808"/>
    </row>
    <row r="253" spans="1:10">
      <c r="A253" s="807" t="s">
        <v>1884</v>
      </c>
      <c r="J253" s="808"/>
    </row>
    <row r="254" spans="1:10">
      <c r="A254" s="810"/>
      <c r="J254" s="808"/>
    </row>
    <row r="255" spans="1:10">
      <c r="A255" s="810"/>
      <c r="J255" s="808"/>
    </row>
    <row r="256" spans="1:10">
      <c r="A256" s="810"/>
      <c r="J256" s="808"/>
    </row>
    <row r="257" spans="1:10">
      <c r="A257" s="810"/>
      <c r="J257" s="808"/>
    </row>
    <row r="258" spans="1:10">
      <c r="A258" s="810"/>
      <c r="J258" s="808"/>
    </row>
    <row r="259" spans="1:10">
      <c r="A259" s="810"/>
      <c r="J259" s="808"/>
    </row>
    <row r="260" spans="1:10">
      <c r="A260" s="810"/>
      <c r="J260" s="808"/>
    </row>
    <row r="261" spans="1:10">
      <c r="A261" s="810"/>
      <c r="J261" s="808"/>
    </row>
    <row r="262" spans="1:10">
      <c r="A262" s="810"/>
      <c r="J262" s="808"/>
    </row>
    <row r="263" spans="1:10">
      <c r="A263" s="810"/>
      <c r="J263" s="808"/>
    </row>
    <row r="264" spans="1:10">
      <c r="A264" s="810"/>
      <c r="J264" s="808"/>
    </row>
    <row r="265" spans="1:10">
      <c r="A265" s="810"/>
      <c r="J265" s="808"/>
    </row>
    <row r="266" spans="1:10">
      <c r="A266" s="810"/>
      <c r="J266" s="808"/>
    </row>
    <row r="267" spans="1:10">
      <c r="A267" s="810"/>
      <c r="J267" s="808"/>
    </row>
    <row r="268" spans="1:10">
      <c r="A268" s="810"/>
      <c r="J268" s="808"/>
    </row>
    <row r="269" spans="1:10">
      <c r="A269" s="810"/>
      <c r="J269" s="808"/>
    </row>
    <row r="270" spans="1:10">
      <c r="A270" s="810"/>
      <c r="J270" s="808"/>
    </row>
    <row r="271" spans="1:10">
      <c r="A271" s="810"/>
      <c r="J271" s="808"/>
    </row>
    <row r="272" spans="1:10">
      <c r="A272" s="810"/>
      <c r="J272" s="808"/>
    </row>
    <row r="273" spans="1:10">
      <c r="A273" s="810"/>
      <c r="J273" s="808"/>
    </row>
    <row r="274" spans="1:10">
      <c r="A274" s="810"/>
      <c r="J274" s="808"/>
    </row>
    <row r="275" spans="1:10">
      <c r="A275" s="810"/>
      <c r="J275" s="808"/>
    </row>
    <row r="276" spans="1:10">
      <c r="A276" s="807" t="s">
        <v>1885</v>
      </c>
      <c r="J276" s="808"/>
    </row>
    <row r="277" spans="1:10">
      <c r="A277" s="807" t="s">
        <v>1886</v>
      </c>
      <c r="J277" s="808"/>
    </row>
    <row r="278" spans="1:10">
      <c r="A278" s="810"/>
      <c r="J278" s="808"/>
    </row>
    <row r="279" spans="1:10">
      <c r="A279" s="810"/>
      <c r="J279" s="808"/>
    </row>
    <row r="280" spans="1:10">
      <c r="A280" s="810"/>
      <c r="J280" s="808"/>
    </row>
    <row r="281" spans="1:10">
      <c r="A281" s="810"/>
      <c r="J281" s="808"/>
    </row>
    <row r="282" spans="1:10">
      <c r="A282" s="810"/>
      <c r="J282" s="808"/>
    </row>
    <row r="283" spans="1:10">
      <c r="A283" s="810"/>
      <c r="J283" s="808"/>
    </row>
    <row r="284" spans="1:10">
      <c r="A284" s="810"/>
      <c r="J284" s="808"/>
    </row>
    <row r="285" spans="1:10">
      <c r="A285" s="810"/>
      <c r="J285" s="808"/>
    </row>
    <row r="286" spans="1:10">
      <c r="A286" s="810"/>
      <c r="J286" s="808"/>
    </row>
    <row r="287" spans="1:10">
      <c r="A287" s="810"/>
      <c r="J287" s="808"/>
    </row>
    <row r="288" spans="1:10">
      <c r="A288" s="810"/>
      <c r="J288" s="808"/>
    </row>
    <row r="289" spans="1:10">
      <c r="A289" s="810"/>
      <c r="J289" s="808"/>
    </row>
    <row r="290" spans="1:10">
      <c r="A290" s="810"/>
      <c r="J290" s="808"/>
    </row>
    <row r="291" spans="1:10">
      <c r="A291" s="810"/>
      <c r="J291" s="808"/>
    </row>
    <row r="292" spans="1:10">
      <c r="A292" s="810"/>
      <c r="J292" s="808"/>
    </row>
    <row r="293" spans="1:10">
      <c r="A293" s="810"/>
      <c r="J293" s="808"/>
    </row>
    <row r="294" spans="1:10">
      <c r="A294" s="810"/>
      <c r="J294" s="808"/>
    </row>
    <row r="295" spans="1:10">
      <c r="A295" s="810"/>
      <c r="J295" s="808"/>
    </row>
    <row r="296" spans="1:10">
      <c r="A296" s="810"/>
      <c r="J296" s="808"/>
    </row>
    <row r="297" spans="1:10">
      <c r="A297" s="810"/>
      <c r="J297" s="808"/>
    </row>
    <row r="298" spans="1:10">
      <c r="A298" s="810"/>
      <c r="J298" s="808"/>
    </row>
    <row r="299" spans="1:10">
      <c r="A299" s="810"/>
      <c r="J299" s="808"/>
    </row>
    <row r="300" spans="1:10">
      <c r="A300" s="807" t="s">
        <v>1887</v>
      </c>
      <c r="J300" s="808"/>
    </row>
    <row r="301" spans="1:10">
      <c r="A301" s="807" t="s">
        <v>1888</v>
      </c>
      <c r="J301" s="808"/>
    </row>
    <row r="302" spans="1:10">
      <c r="A302" s="810"/>
      <c r="J302" s="808"/>
    </row>
    <row r="303" spans="1:10">
      <c r="A303" s="810"/>
      <c r="J303" s="808"/>
    </row>
    <row r="304" spans="1:10">
      <c r="A304" s="810"/>
      <c r="J304" s="808"/>
    </row>
    <row r="305" spans="1:10">
      <c r="A305" s="810"/>
      <c r="J305" s="808"/>
    </row>
    <row r="306" spans="1:10">
      <c r="A306" s="810"/>
      <c r="J306" s="808"/>
    </row>
    <row r="307" spans="1:10">
      <c r="A307" s="810"/>
      <c r="J307" s="808"/>
    </row>
    <row r="308" spans="1:10">
      <c r="A308" s="810"/>
      <c r="J308" s="808"/>
    </row>
    <row r="309" spans="1:10">
      <c r="A309" s="810"/>
      <c r="J309" s="808"/>
    </row>
    <row r="310" spans="1:10">
      <c r="A310" s="810"/>
      <c r="J310" s="808"/>
    </row>
    <row r="311" spans="1:10">
      <c r="A311" s="810"/>
      <c r="J311" s="808"/>
    </row>
    <row r="312" spans="1:10">
      <c r="A312" s="810"/>
      <c r="J312" s="808"/>
    </row>
    <row r="313" spans="1:10">
      <c r="A313" s="810"/>
      <c r="J313" s="808"/>
    </row>
    <row r="314" spans="1:10">
      <c r="A314" s="810"/>
      <c r="J314" s="808"/>
    </row>
    <row r="315" spans="1:10">
      <c r="A315" s="810"/>
      <c r="J315" s="808"/>
    </row>
    <row r="316" spans="1:10">
      <c r="A316" s="810"/>
      <c r="J316" s="808"/>
    </row>
    <row r="317" spans="1:10">
      <c r="A317" s="810"/>
      <c r="J317" s="808"/>
    </row>
    <row r="318" spans="1:10">
      <c r="A318" s="810"/>
      <c r="J318" s="808"/>
    </row>
    <row r="319" spans="1:10">
      <c r="A319" s="810"/>
      <c r="J319" s="808"/>
    </row>
    <row r="320" spans="1:10">
      <c r="A320" s="810"/>
      <c r="J320" s="808"/>
    </row>
    <row r="321" spans="1:10">
      <c r="A321" s="810"/>
      <c r="J321" s="808"/>
    </row>
    <row r="322" spans="1:10">
      <c r="A322" s="810"/>
      <c r="J322" s="808"/>
    </row>
    <row r="323" spans="1:10">
      <c r="A323" s="810"/>
      <c r="J323" s="808"/>
    </row>
    <row r="324" spans="1:10">
      <c r="A324" s="810"/>
      <c r="J324" s="808"/>
    </row>
    <row r="325" spans="1:10" ht="13.5" thickBot="1">
      <c r="A325" s="1340" t="s">
        <v>1889</v>
      </c>
      <c r="B325" s="1341"/>
      <c r="C325" s="1341"/>
      <c r="D325" s="1341"/>
      <c r="E325" s="1341"/>
      <c r="F325" s="1341"/>
      <c r="G325" s="1341"/>
      <c r="H325" s="1341"/>
      <c r="I325" s="1341"/>
      <c r="J325" s="1342"/>
    </row>
    <row r="326" spans="1:10" ht="13.5" thickTop="1">
      <c r="A326" s="810"/>
      <c r="J326" s="808"/>
    </row>
    <row r="327" spans="1:10">
      <c r="A327" s="807" t="s">
        <v>1890</v>
      </c>
      <c r="J327" s="808"/>
    </row>
    <row r="328" spans="1:10">
      <c r="A328" s="807" t="s">
        <v>1891</v>
      </c>
      <c r="J328" s="808"/>
    </row>
    <row r="329" spans="1:10">
      <c r="A329" s="810"/>
      <c r="J329" s="808"/>
    </row>
    <row r="330" spans="1:10">
      <c r="A330" s="810"/>
      <c r="J330" s="808"/>
    </row>
    <row r="331" spans="1:10">
      <c r="A331" s="810"/>
      <c r="J331" s="808"/>
    </row>
    <row r="332" spans="1:10">
      <c r="A332" s="810"/>
      <c r="J332" s="808"/>
    </row>
    <row r="333" spans="1:10">
      <c r="A333" s="810"/>
      <c r="J333" s="808"/>
    </row>
    <row r="334" spans="1:10">
      <c r="A334" s="810"/>
      <c r="J334" s="808"/>
    </row>
    <row r="335" spans="1:10">
      <c r="A335" s="810"/>
      <c r="J335" s="808"/>
    </row>
    <row r="336" spans="1:10">
      <c r="A336" s="810"/>
      <c r="J336" s="808"/>
    </row>
    <row r="337" spans="1:10">
      <c r="A337" s="810"/>
      <c r="J337" s="808"/>
    </row>
    <row r="338" spans="1:10">
      <c r="A338" s="810"/>
      <c r="J338" s="808"/>
    </row>
    <row r="339" spans="1:10">
      <c r="A339" s="810"/>
      <c r="J339" s="808"/>
    </row>
    <row r="340" spans="1:10">
      <c r="A340" s="810"/>
      <c r="J340" s="808"/>
    </row>
    <row r="341" spans="1:10">
      <c r="A341" s="810"/>
      <c r="J341" s="808"/>
    </row>
    <row r="342" spans="1:10">
      <c r="A342" s="810"/>
      <c r="J342" s="808"/>
    </row>
    <row r="343" spans="1:10">
      <c r="A343" s="810"/>
      <c r="J343" s="808"/>
    </row>
    <row r="344" spans="1:10">
      <c r="A344" s="810"/>
      <c r="J344" s="808"/>
    </row>
    <row r="345" spans="1:10">
      <c r="A345" s="810"/>
      <c r="J345" s="808"/>
    </row>
    <row r="346" spans="1:10">
      <c r="A346" s="810"/>
      <c r="J346" s="808"/>
    </row>
    <row r="347" spans="1:10">
      <c r="A347" s="810"/>
      <c r="J347" s="808"/>
    </row>
    <row r="348" spans="1:10">
      <c r="A348" s="810"/>
      <c r="J348" s="808"/>
    </row>
    <row r="349" spans="1:10">
      <c r="A349" s="810"/>
      <c r="J349" s="808"/>
    </row>
    <row r="350" spans="1:10">
      <c r="A350" s="810"/>
      <c r="J350" s="808"/>
    </row>
    <row r="351" spans="1:10">
      <c r="A351" s="810"/>
      <c r="J351" s="808"/>
    </row>
    <row r="352" spans="1:10">
      <c r="A352" s="810"/>
      <c r="J352" s="808"/>
    </row>
    <row r="353" spans="1:10">
      <c r="A353" s="810"/>
      <c r="J353" s="808"/>
    </row>
    <row r="354" spans="1:10" ht="13.5" thickBot="1">
      <c r="A354" s="811"/>
      <c r="B354" s="812"/>
      <c r="C354" s="812"/>
      <c r="D354" s="812"/>
      <c r="E354" s="812"/>
      <c r="F354" s="812"/>
      <c r="G354" s="812"/>
      <c r="H354" s="812"/>
      <c r="I354" s="812"/>
      <c r="J354" s="813"/>
    </row>
    <row r="355" spans="1:10">
      <c r="A355" s="814"/>
      <c r="B355" s="815"/>
      <c r="C355" s="815"/>
      <c r="D355" s="815"/>
      <c r="E355" s="815"/>
      <c r="F355" s="815"/>
      <c r="G355" s="815"/>
      <c r="H355" s="815"/>
      <c r="I355" s="815"/>
      <c r="J355" s="816"/>
    </row>
    <row r="356" spans="1:10">
      <c r="A356" s="807" t="s">
        <v>1892</v>
      </c>
      <c r="J356" s="808"/>
    </row>
    <row r="357" spans="1:10">
      <c r="A357" s="807" t="s">
        <v>1893</v>
      </c>
      <c r="J357" s="808"/>
    </row>
    <row r="358" spans="1:10">
      <c r="A358" s="810"/>
      <c r="J358" s="808"/>
    </row>
    <row r="359" spans="1:10">
      <c r="A359" s="810"/>
      <c r="J359" s="808"/>
    </row>
    <row r="360" spans="1:10">
      <c r="A360" s="810"/>
      <c r="J360" s="808"/>
    </row>
    <row r="361" spans="1:10">
      <c r="A361" s="810"/>
      <c r="J361" s="808"/>
    </row>
    <row r="362" spans="1:10">
      <c r="A362" s="810"/>
      <c r="J362" s="808"/>
    </row>
    <row r="363" spans="1:10">
      <c r="A363" s="810"/>
      <c r="J363" s="808"/>
    </row>
    <row r="364" spans="1:10">
      <c r="A364" s="810"/>
      <c r="J364" s="808"/>
    </row>
    <row r="365" spans="1:10">
      <c r="A365" s="810"/>
      <c r="J365" s="808"/>
    </row>
    <row r="366" spans="1:10">
      <c r="A366" s="810"/>
      <c r="J366" s="808"/>
    </row>
    <row r="367" spans="1:10">
      <c r="A367" s="810"/>
      <c r="J367" s="808"/>
    </row>
    <row r="368" spans="1:10">
      <c r="A368" s="810"/>
      <c r="J368" s="808"/>
    </row>
    <row r="369" spans="1:10">
      <c r="A369" s="810"/>
      <c r="J369" s="808"/>
    </row>
    <row r="370" spans="1:10">
      <c r="A370" s="810"/>
      <c r="J370" s="808"/>
    </row>
    <row r="371" spans="1:10">
      <c r="A371" s="810"/>
      <c r="J371" s="808"/>
    </row>
    <row r="372" spans="1:10">
      <c r="A372" s="810"/>
      <c r="J372" s="808"/>
    </row>
    <row r="373" spans="1:10">
      <c r="A373" s="810"/>
      <c r="J373" s="808"/>
    </row>
    <row r="374" spans="1:10">
      <c r="A374" s="810"/>
      <c r="J374" s="808"/>
    </row>
    <row r="375" spans="1:10">
      <c r="A375" s="810"/>
      <c r="J375" s="808"/>
    </row>
    <row r="376" spans="1:10">
      <c r="A376" s="810"/>
      <c r="J376" s="808"/>
    </row>
    <row r="377" spans="1:10">
      <c r="A377" s="810"/>
      <c r="J377" s="808"/>
    </row>
    <row r="378" spans="1:10">
      <c r="A378" s="810"/>
      <c r="J378" s="808"/>
    </row>
    <row r="379" spans="1:10">
      <c r="A379" s="810"/>
      <c r="J379" s="808"/>
    </row>
    <row r="380" spans="1:10">
      <c r="A380" s="810"/>
      <c r="J380" s="808"/>
    </row>
    <row r="381" spans="1:10">
      <c r="A381" s="810"/>
      <c r="J381" s="808"/>
    </row>
    <row r="382" spans="1:10">
      <c r="A382" s="807"/>
      <c r="J382" s="808"/>
    </row>
    <row r="383" spans="1:10">
      <c r="A383" s="807" t="s">
        <v>1894</v>
      </c>
      <c r="J383" s="808"/>
    </row>
    <row r="384" spans="1:10">
      <c r="A384" s="807" t="s">
        <v>1895</v>
      </c>
      <c r="J384" s="808"/>
    </row>
    <row r="385" spans="1:10">
      <c r="A385" s="810"/>
      <c r="J385" s="808"/>
    </row>
    <row r="386" spans="1:10">
      <c r="A386" s="810"/>
      <c r="J386" s="808"/>
    </row>
    <row r="387" spans="1:10">
      <c r="A387" s="810"/>
      <c r="J387" s="808"/>
    </row>
    <row r="388" spans="1:10">
      <c r="A388" s="810"/>
      <c r="J388" s="808"/>
    </row>
    <row r="389" spans="1:10">
      <c r="A389" s="810"/>
      <c r="J389" s="808"/>
    </row>
    <row r="390" spans="1:10">
      <c r="A390" s="810"/>
      <c r="J390" s="808"/>
    </row>
    <row r="391" spans="1:10">
      <c r="A391" s="810"/>
      <c r="J391" s="808"/>
    </row>
    <row r="392" spans="1:10">
      <c r="A392" s="810"/>
      <c r="J392" s="808"/>
    </row>
    <row r="393" spans="1:10">
      <c r="A393" s="810"/>
      <c r="J393" s="808"/>
    </row>
    <row r="394" spans="1:10">
      <c r="A394" s="810"/>
      <c r="J394" s="808"/>
    </row>
    <row r="395" spans="1:10">
      <c r="A395" s="810"/>
      <c r="J395" s="808"/>
    </row>
    <row r="396" spans="1:10">
      <c r="A396" s="810"/>
      <c r="J396" s="808"/>
    </row>
    <row r="397" spans="1:10">
      <c r="A397" s="810"/>
      <c r="J397" s="808"/>
    </row>
    <row r="398" spans="1:10">
      <c r="A398" s="810"/>
      <c r="J398" s="808"/>
    </row>
    <row r="399" spans="1:10">
      <c r="A399" s="810"/>
      <c r="J399" s="808"/>
    </row>
    <row r="400" spans="1:10">
      <c r="A400" s="810"/>
      <c r="J400" s="808"/>
    </row>
    <row r="401" spans="1:10">
      <c r="A401" s="810"/>
      <c r="J401" s="808"/>
    </row>
    <row r="402" spans="1:10">
      <c r="A402" s="810"/>
      <c r="J402" s="808"/>
    </row>
    <row r="403" spans="1:10">
      <c r="A403" s="810"/>
      <c r="J403" s="808"/>
    </row>
    <row r="404" spans="1:10">
      <c r="A404" s="810"/>
      <c r="J404" s="808"/>
    </row>
    <row r="405" spans="1:10">
      <c r="A405" s="810"/>
      <c r="J405" s="808"/>
    </row>
    <row r="406" spans="1:10">
      <c r="A406" s="810"/>
      <c r="J406" s="808"/>
    </row>
    <row r="407" spans="1:10">
      <c r="A407" s="810"/>
      <c r="J407" s="808"/>
    </row>
    <row r="408" spans="1:10">
      <c r="A408" s="810"/>
      <c r="J408" s="808"/>
    </row>
    <row r="409" spans="1:10">
      <c r="A409" s="810"/>
      <c r="J409" s="808"/>
    </row>
    <row r="410" spans="1:10" ht="13.5" thickBot="1">
      <c r="A410" s="811"/>
      <c r="B410" s="812"/>
      <c r="C410" s="812"/>
      <c r="D410" s="812"/>
      <c r="E410" s="812"/>
      <c r="F410" s="812"/>
      <c r="G410" s="812"/>
      <c r="H410" s="812"/>
      <c r="I410" s="812"/>
      <c r="J410" s="813"/>
    </row>
    <row r="411" spans="1:10" ht="13.5" thickBot="1">
      <c r="A411" s="1343" t="s">
        <v>1896</v>
      </c>
      <c r="B411" s="1344"/>
      <c r="C411" s="1344"/>
      <c r="D411" s="1344"/>
      <c r="E411" s="1344"/>
      <c r="F411" s="1344"/>
      <c r="G411" s="1344"/>
      <c r="H411" s="1344"/>
      <c r="I411" s="1344"/>
      <c r="J411" s="1345"/>
    </row>
    <row r="412" spans="1:10" ht="13.5" thickTop="1">
      <c r="A412" s="810"/>
      <c r="J412" s="808"/>
    </row>
    <row r="413" spans="1:10">
      <c r="A413" s="807" t="s">
        <v>1897</v>
      </c>
      <c r="J413" s="808"/>
    </row>
    <row r="414" spans="1:10">
      <c r="A414" s="807" t="s">
        <v>1898</v>
      </c>
      <c r="J414" s="808"/>
    </row>
    <row r="415" spans="1:10">
      <c r="A415" s="810"/>
      <c r="J415" s="808"/>
    </row>
    <row r="416" spans="1:10">
      <c r="A416" s="810"/>
      <c r="J416" s="808"/>
    </row>
    <row r="417" spans="1:10">
      <c r="A417" s="810"/>
      <c r="J417" s="808"/>
    </row>
    <row r="418" spans="1:10">
      <c r="A418" s="810"/>
      <c r="J418" s="808"/>
    </row>
    <row r="419" spans="1:10">
      <c r="A419" s="810"/>
      <c r="J419" s="808"/>
    </row>
    <row r="420" spans="1:10">
      <c r="A420" s="810"/>
      <c r="J420" s="808"/>
    </row>
    <row r="421" spans="1:10">
      <c r="A421" s="810"/>
      <c r="J421" s="808"/>
    </row>
    <row r="422" spans="1:10">
      <c r="A422" s="810"/>
      <c r="J422" s="808"/>
    </row>
    <row r="423" spans="1:10">
      <c r="A423" s="810"/>
      <c r="J423" s="808"/>
    </row>
    <row r="424" spans="1:10">
      <c r="A424" s="810"/>
      <c r="J424" s="808"/>
    </row>
    <row r="425" spans="1:10">
      <c r="A425" s="810"/>
      <c r="J425" s="808"/>
    </row>
    <row r="426" spans="1:10">
      <c r="A426" s="810"/>
      <c r="J426" s="808"/>
    </row>
    <row r="427" spans="1:10">
      <c r="A427" s="810"/>
      <c r="J427" s="808"/>
    </row>
    <row r="428" spans="1:10">
      <c r="A428" s="810"/>
      <c r="J428" s="808"/>
    </row>
    <row r="429" spans="1:10">
      <c r="A429" s="810"/>
      <c r="J429" s="808"/>
    </row>
    <row r="430" spans="1:10">
      <c r="A430" s="810"/>
      <c r="J430" s="808"/>
    </row>
    <row r="431" spans="1:10">
      <c r="A431" s="810"/>
      <c r="J431" s="808"/>
    </row>
    <row r="432" spans="1:10">
      <c r="A432" s="810"/>
      <c r="J432" s="808"/>
    </row>
    <row r="433" spans="1:10">
      <c r="A433" s="810"/>
      <c r="J433" s="808"/>
    </row>
    <row r="434" spans="1:10">
      <c r="A434" s="810"/>
      <c r="J434" s="808"/>
    </row>
    <row r="435" spans="1:10">
      <c r="A435" s="810"/>
      <c r="J435" s="808"/>
    </row>
    <row r="436" spans="1:10">
      <c r="A436" s="810"/>
      <c r="J436" s="808"/>
    </row>
    <row r="437" spans="1:10">
      <c r="A437" s="810"/>
      <c r="J437" s="808"/>
    </row>
    <row r="438" spans="1:10">
      <c r="A438" s="810"/>
      <c r="J438" s="808"/>
    </row>
    <row r="439" spans="1:10">
      <c r="A439" s="810"/>
      <c r="J439" s="808"/>
    </row>
    <row r="440" spans="1:10">
      <c r="A440" s="810"/>
      <c r="J440" s="808"/>
    </row>
    <row r="441" spans="1:10">
      <c r="A441" s="807" t="s">
        <v>1899</v>
      </c>
      <c r="J441" s="808"/>
    </row>
    <row r="442" spans="1:10">
      <c r="A442" s="807" t="s">
        <v>1900</v>
      </c>
      <c r="J442" s="808"/>
    </row>
    <row r="443" spans="1:10">
      <c r="A443" s="810"/>
      <c r="J443" s="808"/>
    </row>
    <row r="444" spans="1:10">
      <c r="A444" s="810"/>
      <c r="J444" s="808"/>
    </row>
    <row r="445" spans="1:10">
      <c r="A445" s="810"/>
      <c r="J445" s="808"/>
    </row>
    <row r="446" spans="1:10">
      <c r="A446" s="810"/>
      <c r="J446" s="808"/>
    </row>
    <row r="447" spans="1:10">
      <c r="A447" s="810"/>
      <c r="J447" s="808"/>
    </row>
    <row r="448" spans="1:10">
      <c r="A448" s="810"/>
      <c r="J448" s="808"/>
    </row>
    <row r="449" spans="1:10">
      <c r="A449" s="810"/>
      <c r="J449" s="808"/>
    </row>
    <row r="450" spans="1:10">
      <c r="A450" s="810"/>
      <c r="J450" s="808"/>
    </row>
    <row r="451" spans="1:10">
      <c r="A451" s="810"/>
      <c r="J451" s="808"/>
    </row>
    <row r="452" spans="1:10">
      <c r="A452" s="810"/>
      <c r="J452" s="808"/>
    </row>
    <row r="453" spans="1:10">
      <c r="A453" s="810"/>
      <c r="J453" s="808"/>
    </row>
    <row r="454" spans="1:10">
      <c r="A454" s="810"/>
      <c r="J454" s="808"/>
    </row>
    <row r="455" spans="1:10">
      <c r="A455" s="810"/>
      <c r="J455" s="808"/>
    </row>
    <row r="456" spans="1:10">
      <c r="A456" s="810"/>
      <c r="J456" s="808"/>
    </row>
    <row r="457" spans="1:10">
      <c r="A457" s="810"/>
      <c r="J457" s="808"/>
    </row>
    <row r="458" spans="1:10">
      <c r="A458" s="810"/>
      <c r="J458" s="808"/>
    </row>
    <row r="459" spans="1:10">
      <c r="A459" s="810"/>
      <c r="J459" s="808"/>
    </row>
    <row r="460" spans="1:10">
      <c r="A460" s="810"/>
      <c r="J460" s="808"/>
    </row>
    <row r="461" spans="1:10">
      <c r="A461" s="810"/>
      <c r="J461" s="808"/>
    </row>
    <row r="462" spans="1:10">
      <c r="A462" s="810"/>
      <c r="J462" s="808"/>
    </row>
    <row r="463" spans="1:10">
      <c r="A463" s="810"/>
      <c r="J463" s="808"/>
    </row>
    <row r="464" spans="1:10">
      <c r="A464" s="810"/>
      <c r="J464" s="808"/>
    </row>
    <row r="465" spans="1:10">
      <c r="A465" s="810"/>
      <c r="J465" s="808"/>
    </row>
    <row r="466" spans="1:10" ht="13.5" thickBot="1">
      <c r="A466" s="811"/>
      <c r="B466" s="812"/>
      <c r="C466" s="812"/>
      <c r="D466" s="812"/>
      <c r="E466" s="812"/>
      <c r="F466" s="812"/>
      <c r="G466" s="812"/>
      <c r="H466" s="812"/>
      <c r="I466" s="812"/>
      <c r="J466" s="813"/>
    </row>
    <row r="467" spans="1:10">
      <c r="A467" s="814"/>
      <c r="B467" s="815"/>
      <c r="C467" s="815"/>
      <c r="D467" s="815"/>
      <c r="E467" s="815"/>
      <c r="F467" s="815"/>
      <c r="G467" s="815"/>
      <c r="H467" s="815"/>
      <c r="I467" s="815"/>
      <c r="J467" s="816"/>
    </row>
    <row r="468" spans="1:10">
      <c r="A468" s="807" t="s">
        <v>1901</v>
      </c>
      <c r="J468" s="808"/>
    </row>
    <row r="469" spans="1:10">
      <c r="A469" s="807" t="s">
        <v>1902</v>
      </c>
      <c r="J469" s="808"/>
    </row>
    <row r="470" spans="1:10">
      <c r="A470" s="810"/>
      <c r="J470" s="808"/>
    </row>
    <row r="471" spans="1:10">
      <c r="A471" s="810"/>
      <c r="J471" s="808"/>
    </row>
    <row r="472" spans="1:10">
      <c r="A472" s="810"/>
      <c r="J472" s="808"/>
    </row>
    <row r="473" spans="1:10">
      <c r="A473" s="810"/>
      <c r="J473" s="808"/>
    </row>
    <row r="474" spans="1:10">
      <c r="A474" s="810"/>
      <c r="J474" s="808"/>
    </row>
    <row r="475" spans="1:10">
      <c r="A475" s="810"/>
      <c r="J475" s="808"/>
    </row>
    <row r="476" spans="1:10">
      <c r="A476" s="810"/>
      <c r="J476" s="808"/>
    </row>
    <row r="477" spans="1:10">
      <c r="A477" s="810"/>
      <c r="J477" s="808"/>
    </row>
    <row r="478" spans="1:10">
      <c r="A478" s="810"/>
      <c r="J478" s="808"/>
    </row>
    <row r="479" spans="1:10">
      <c r="A479" s="810"/>
      <c r="J479" s="808"/>
    </row>
    <row r="480" spans="1:10">
      <c r="A480" s="810"/>
      <c r="J480" s="808"/>
    </row>
    <row r="481" spans="1:10">
      <c r="A481" s="810"/>
      <c r="J481" s="808"/>
    </row>
    <row r="482" spans="1:10">
      <c r="A482" s="810"/>
      <c r="J482" s="808"/>
    </row>
    <row r="483" spans="1:10">
      <c r="A483" s="810"/>
      <c r="J483" s="808"/>
    </row>
    <row r="484" spans="1:10">
      <c r="A484" s="810"/>
      <c r="J484" s="808"/>
    </row>
    <row r="485" spans="1:10">
      <c r="A485" s="810"/>
      <c r="J485" s="808"/>
    </row>
    <row r="486" spans="1:10">
      <c r="A486" s="810"/>
      <c r="J486" s="808"/>
    </row>
    <row r="487" spans="1:10">
      <c r="A487" s="810"/>
      <c r="J487" s="808"/>
    </row>
    <row r="488" spans="1:10">
      <c r="A488" s="810"/>
      <c r="J488" s="808"/>
    </row>
    <row r="489" spans="1:10">
      <c r="A489" s="810"/>
      <c r="J489" s="808"/>
    </row>
    <row r="490" spans="1:10">
      <c r="A490" s="810"/>
      <c r="J490" s="808"/>
    </row>
    <row r="491" spans="1:10">
      <c r="A491" s="810"/>
      <c r="J491" s="808"/>
    </row>
    <row r="492" spans="1:10">
      <c r="A492" s="810"/>
      <c r="J492" s="808"/>
    </row>
    <row r="493" spans="1:10">
      <c r="A493" s="810"/>
      <c r="J493" s="808"/>
    </row>
    <row r="494" spans="1:10">
      <c r="A494" s="807" t="s">
        <v>1903</v>
      </c>
      <c r="J494" s="808"/>
    </row>
    <row r="495" spans="1:10">
      <c r="A495" s="807" t="s">
        <v>1904</v>
      </c>
      <c r="J495" s="808"/>
    </row>
    <row r="496" spans="1:10">
      <c r="A496" s="810"/>
      <c r="J496" s="808"/>
    </row>
    <row r="497" spans="1:10">
      <c r="A497" s="810"/>
      <c r="J497" s="808"/>
    </row>
    <row r="498" spans="1:10">
      <c r="A498" s="810"/>
      <c r="J498" s="808"/>
    </row>
    <row r="499" spans="1:10">
      <c r="A499" s="810"/>
      <c r="J499" s="808"/>
    </row>
    <row r="500" spans="1:10">
      <c r="A500" s="810"/>
      <c r="J500" s="808"/>
    </row>
    <row r="501" spans="1:10">
      <c r="A501" s="810"/>
      <c r="J501" s="808"/>
    </row>
    <row r="502" spans="1:10">
      <c r="A502" s="810"/>
      <c r="J502" s="808"/>
    </row>
    <row r="503" spans="1:10">
      <c r="A503" s="810"/>
      <c r="J503" s="808"/>
    </row>
    <row r="504" spans="1:10">
      <c r="A504" s="810"/>
      <c r="J504" s="808"/>
    </row>
    <row r="505" spans="1:10">
      <c r="A505" s="810"/>
      <c r="J505" s="808"/>
    </row>
    <row r="506" spans="1:10">
      <c r="A506" s="810"/>
      <c r="J506" s="808"/>
    </row>
    <row r="507" spans="1:10">
      <c r="A507" s="810"/>
      <c r="J507" s="808"/>
    </row>
    <row r="508" spans="1:10">
      <c r="A508" s="810"/>
      <c r="J508" s="808"/>
    </row>
    <row r="509" spans="1:10">
      <c r="A509" s="810"/>
      <c r="J509" s="808"/>
    </row>
    <row r="510" spans="1:10">
      <c r="A510" s="810"/>
      <c r="J510" s="808"/>
    </row>
    <row r="511" spans="1:10">
      <c r="A511" s="810"/>
      <c r="J511" s="808"/>
    </row>
    <row r="512" spans="1:10">
      <c r="A512" s="810"/>
      <c r="J512" s="808"/>
    </row>
    <row r="513" spans="1:10">
      <c r="A513" s="810"/>
      <c r="J513" s="808"/>
    </row>
    <row r="514" spans="1:10">
      <c r="A514" s="810"/>
      <c r="J514" s="808"/>
    </row>
    <row r="515" spans="1:10">
      <c r="A515" s="810"/>
      <c r="J515" s="808"/>
    </row>
    <row r="516" spans="1:10">
      <c r="A516" s="810"/>
      <c r="J516" s="808"/>
    </row>
    <row r="517" spans="1:10">
      <c r="A517" s="810"/>
      <c r="J517" s="808"/>
    </row>
    <row r="518" spans="1:10">
      <c r="A518" s="810"/>
      <c r="J518" s="808"/>
    </row>
    <row r="519" spans="1:10">
      <c r="A519" s="810"/>
      <c r="J519" s="808"/>
    </row>
    <row r="520" spans="1:10">
      <c r="A520" s="810"/>
      <c r="J520" s="808"/>
    </row>
    <row r="521" spans="1:10">
      <c r="A521" s="810"/>
      <c r="J521" s="808"/>
    </row>
    <row r="522" spans="1:10" ht="13.5" thickBot="1">
      <c r="A522" s="811"/>
      <c r="B522" s="812"/>
      <c r="C522" s="812"/>
      <c r="D522" s="812"/>
      <c r="E522" s="812"/>
      <c r="F522" s="812"/>
      <c r="G522" s="812"/>
      <c r="H522" s="812"/>
      <c r="I522" s="812"/>
      <c r="J522" s="813"/>
    </row>
    <row r="523" spans="1:10">
      <c r="A523" s="814"/>
      <c r="B523" s="815"/>
      <c r="C523" s="815"/>
      <c r="D523" s="815"/>
      <c r="E523" s="815"/>
      <c r="F523" s="815"/>
      <c r="G523" s="815"/>
      <c r="H523" s="815"/>
      <c r="I523" s="815"/>
      <c r="J523" s="816"/>
    </row>
    <row r="524" spans="1:10">
      <c r="A524" s="807" t="s">
        <v>1905</v>
      </c>
      <c r="J524" s="808"/>
    </row>
    <row r="525" spans="1:10">
      <c r="A525" s="807" t="s">
        <v>1906</v>
      </c>
      <c r="J525" s="808"/>
    </row>
    <row r="526" spans="1:10">
      <c r="A526" s="810"/>
      <c r="J526" s="808"/>
    </row>
    <row r="527" spans="1:10">
      <c r="A527" s="810"/>
      <c r="J527" s="808"/>
    </row>
    <row r="528" spans="1:10">
      <c r="A528" s="810"/>
      <c r="J528" s="808"/>
    </row>
    <row r="529" spans="1:10">
      <c r="A529" s="810"/>
      <c r="J529" s="808"/>
    </row>
    <row r="530" spans="1:10">
      <c r="A530" s="810"/>
      <c r="J530" s="808"/>
    </row>
    <row r="531" spans="1:10">
      <c r="A531" s="810"/>
      <c r="J531" s="808"/>
    </row>
    <row r="532" spans="1:10">
      <c r="A532" s="810"/>
      <c r="J532" s="808"/>
    </row>
    <row r="533" spans="1:10">
      <c r="A533" s="810"/>
      <c r="J533" s="808"/>
    </row>
    <row r="534" spans="1:10">
      <c r="A534" s="810"/>
      <c r="J534" s="808"/>
    </row>
    <row r="535" spans="1:10">
      <c r="A535" s="810"/>
      <c r="J535" s="808"/>
    </row>
    <row r="536" spans="1:10">
      <c r="A536" s="810"/>
      <c r="J536" s="808"/>
    </row>
    <row r="537" spans="1:10">
      <c r="A537" s="810"/>
      <c r="J537" s="808"/>
    </row>
    <row r="538" spans="1:10">
      <c r="A538" s="810"/>
      <c r="J538" s="808"/>
    </row>
    <row r="539" spans="1:10">
      <c r="A539" s="810"/>
      <c r="J539" s="808"/>
    </row>
    <row r="540" spans="1:10">
      <c r="A540" s="810"/>
      <c r="J540" s="808"/>
    </row>
    <row r="541" spans="1:10">
      <c r="A541" s="810"/>
      <c r="J541" s="808"/>
    </row>
    <row r="542" spans="1:10">
      <c r="A542" s="810"/>
      <c r="J542" s="808"/>
    </row>
    <row r="543" spans="1:10">
      <c r="A543" s="810"/>
      <c r="J543" s="808"/>
    </row>
    <row r="544" spans="1:10">
      <c r="A544" s="810"/>
      <c r="J544" s="808"/>
    </row>
    <row r="545" spans="1:10">
      <c r="A545" s="810"/>
      <c r="J545" s="808"/>
    </row>
    <row r="546" spans="1:10">
      <c r="A546" s="810"/>
      <c r="J546" s="808"/>
    </row>
    <row r="547" spans="1:10">
      <c r="A547" s="810"/>
      <c r="J547" s="808"/>
    </row>
    <row r="548" spans="1:10">
      <c r="A548" s="810"/>
      <c r="J548" s="808"/>
    </row>
    <row r="549" spans="1:10">
      <c r="A549" s="810"/>
      <c r="J549" s="808"/>
    </row>
    <row r="550" spans="1:10">
      <c r="A550" s="810"/>
      <c r="J550" s="808"/>
    </row>
    <row r="551" spans="1:10">
      <c r="A551" s="810"/>
      <c r="J551" s="808"/>
    </row>
    <row r="552" spans="1:10">
      <c r="A552" s="807" t="s">
        <v>1907</v>
      </c>
      <c r="J552" s="808"/>
    </row>
    <row r="553" spans="1:10">
      <c r="A553" s="807" t="s">
        <v>1908</v>
      </c>
      <c r="J553" s="808"/>
    </row>
    <row r="554" spans="1:10">
      <c r="A554" s="810"/>
      <c r="J554" s="808"/>
    </row>
    <row r="555" spans="1:10">
      <c r="A555" s="810"/>
      <c r="J555" s="808"/>
    </row>
    <row r="556" spans="1:10">
      <c r="A556" s="810"/>
      <c r="J556" s="808"/>
    </row>
    <row r="557" spans="1:10">
      <c r="A557" s="810"/>
      <c r="J557" s="808"/>
    </row>
    <row r="558" spans="1:10">
      <c r="A558" s="810"/>
      <c r="J558" s="808"/>
    </row>
    <row r="559" spans="1:10">
      <c r="A559" s="810"/>
      <c r="J559" s="808"/>
    </row>
    <row r="560" spans="1:10">
      <c r="A560" s="810"/>
      <c r="J560" s="808"/>
    </row>
    <row r="561" spans="1:10">
      <c r="A561" s="810"/>
      <c r="J561" s="808"/>
    </row>
    <row r="562" spans="1:10">
      <c r="A562" s="810"/>
      <c r="J562" s="808"/>
    </row>
    <row r="563" spans="1:10">
      <c r="A563" s="810"/>
      <c r="J563" s="808"/>
    </row>
    <row r="564" spans="1:10">
      <c r="A564" s="810"/>
      <c r="J564" s="808"/>
    </row>
    <row r="565" spans="1:10">
      <c r="A565" s="810"/>
      <c r="J565" s="808"/>
    </row>
    <row r="566" spans="1:10">
      <c r="A566" s="810"/>
      <c r="J566" s="808"/>
    </row>
    <row r="567" spans="1:10">
      <c r="A567" s="810"/>
      <c r="J567" s="808"/>
    </row>
    <row r="568" spans="1:10">
      <c r="A568" s="810"/>
      <c r="J568" s="808"/>
    </row>
    <row r="569" spans="1:10">
      <c r="A569" s="810"/>
      <c r="J569" s="808"/>
    </row>
    <row r="570" spans="1:10">
      <c r="A570" s="810"/>
      <c r="J570" s="808"/>
    </row>
    <row r="571" spans="1:10">
      <c r="A571" s="810"/>
      <c r="J571" s="808"/>
    </row>
    <row r="572" spans="1:10">
      <c r="A572" s="810"/>
      <c r="J572" s="808"/>
    </row>
    <row r="573" spans="1:10">
      <c r="A573" s="810"/>
      <c r="J573" s="808"/>
    </row>
    <row r="574" spans="1:10">
      <c r="A574" s="810"/>
      <c r="J574" s="808"/>
    </row>
    <row r="575" spans="1:10">
      <c r="A575" s="810"/>
      <c r="J575" s="808"/>
    </row>
    <row r="576" spans="1:10">
      <c r="A576" s="810"/>
      <c r="J576" s="808"/>
    </row>
    <row r="577" spans="1:10">
      <c r="A577" s="810"/>
      <c r="J577" s="808"/>
    </row>
    <row r="578" spans="1:10" ht="13.5" thickBot="1">
      <c r="A578" s="811"/>
      <c r="B578" s="812"/>
      <c r="C578" s="812"/>
      <c r="D578" s="812"/>
      <c r="E578" s="812"/>
      <c r="F578" s="812"/>
      <c r="G578" s="812"/>
      <c r="H578" s="812"/>
      <c r="I578" s="812"/>
      <c r="J578" s="813"/>
    </row>
    <row r="579" spans="1:10">
      <c r="A579" s="814"/>
      <c r="B579" s="815"/>
      <c r="C579" s="815"/>
      <c r="D579" s="815"/>
      <c r="E579" s="815"/>
      <c r="F579" s="815"/>
      <c r="G579" s="815"/>
      <c r="H579" s="815"/>
      <c r="I579" s="815"/>
      <c r="J579" s="816"/>
    </row>
    <row r="580" spans="1:10">
      <c r="A580" s="807" t="s">
        <v>1909</v>
      </c>
      <c r="J580" s="808"/>
    </row>
    <row r="581" spans="1:10">
      <c r="A581" s="807" t="s">
        <v>1910</v>
      </c>
      <c r="J581" s="808"/>
    </row>
    <row r="582" spans="1:10">
      <c r="A582" s="810"/>
      <c r="J582" s="808"/>
    </row>
    <row r="583" spans="1:10">
      <c r="A583" s="810"/>
      <c r="J583" s="808"/>
    </row>
    <row r="584" spans="1:10">
      <c r="A584" s="810"/>
      <c r="J584" s="808"/>
    </row>
    <row r="585" spans="1:10">
      <c r="A585" s="810"/>
      <c r="J585" s="808"/>
    </row>
    <row r="586" spans="1:10">
      <c r="A586" s="810"/>
      <c r="J586" s="808"/>
    </row>
    <row r="587" spans="1:10">
      <c r="A587" s="810"/>
      <c r="J587" s="808"/>
    </row>
    <row r="588" spans="1:10">
      <c r="A588" s="810"/>
      <c r="J588" s="808"/>
    </row>
    <row r="589" spans="1:10">
      <c r="A589" s="810"/>
      <c r="J589" s="808"/>
    </row>
    <row r="590" spans="1:10">
      <c r="A590" s="810"/>
      <c r="J590" s="808"/>
    </row>
    <row r="591" spans="1:10">
      <c r="A591" s="810"/>
      <c r="J591" s="808"/>
    </row>
    <row r="592" spans="1:10">
      <c r="A592" s="810"/>
      <c r="J592" s="808"/>
    </row>
    <row r="593" spans="1:10">
      <c r="A593" s="810"/>
      <c r="J593" s="808"/>
    </row>
    <row r="594" spans="1:10">
      <c r="A594" s="810"/>
      <c r="J594" s="808"/>
    </row>
    <row r="595" spans="1:10">
      <c r="A595" s="810"/>
      <c r="J595" s="808"/>
    </row>
    <row r="596" spans="1:10">
      <c r="A596" s="810"/>
      <c r="J596" s="808"/>
    </row>
    <row r="597" spans="1:10">
      <c r="A597" s="810"/>
      <c r="J597" s="808"/>
    </row>
    <row r="598" spans="1:10">
      <c r="A598" s="810"/>
      <c r="J598" s="808"/>
    </row>
    <row r="599" spans="1:10">
      <c r="A599" s="810"/>
      <c r="J599" s="808"/>
    </row>
    <row r="600" spans="1:10">
      <c r="A600" s="810"/>
      <c r="J600" s="808"/>
    </row>
    <row r="601" spans="1:10">
      <c r="A601" s="810"/>
      <c r="J601" s="808"/>
    </row>
    <row r="602" spans="1:10">
      <c r="A602" s="810"/>
      <c r="J602" s="808"/>
    </row>
    <row r="603" spans="1:10">
      <c r="A603" s="810"/>
      <c r="J603" s="808"/>
    </row>
    <row r="604" spans="1:10">
      <c r="A604" s="810"/>
      <c r="J604" s="808"/>
    </row>
    <row r="605" spans="1:10">
      <c r="A605" s="810"/>
      <c r="J605" s="808"/>
    </row>
    <row r="606" spans="1:10">
      <c r="A606" s="810"/>
      <c r="J606" s="808"/>
    </row>
    <row r="607" spans="1:10">
      <c r="A607" s="810"/>
      <c r="J607" s="808"/>
    </row>
    <row r="608" spans="1:10">
      <c r="A608" s="807" t="s">
        <v>1911</v>
      </c>
      <c r="J608" s="808"/>
    </row>
    <row r="609" spans="1:10">
      <c r="A609" s="807" t="s">
        <v>1912</v>
      </c>
      <c r="J609" s="808"/>
    </row>
    <row r="610" spans="1:10">
      <c r="A610" s="810"/>
      <c r="J610" s="808"/>
    </row>
    <row r="611" spans="1:10">
      <c r="A611" s="810"/>
      <c r="J611" s="808"/>
    </row>
    <row r="612" spans="1:10">
      <c r="A612" s="810"/>
      <c r="J612" s="808"/>
    </row>
    <row r="613" spans="1:10">
      <c r="A613" s="810"/>
      <c r="J613" s="808"/>
    </row>
    <row r="614" spans="1:10">
      <c r="A614" s="810"/>
      <c r="J614" s="808"/>
    </row>
    <row r="615" spans="1:10">
      <c r="A615" s="810"/>
      <c r="J615" s="808"/>
    </row>
    <row r="616" spans="1:10">
      <c r="A616" s="810"/>
      <c r="J616" s="808"/>
    </row>
    <row r="617" spans="1:10">
      <c r="A617" s="810"/>
      <c r="J617" s="808"/>
    </row>
    <row r="618" spans="1:10">
      <c r="A618" s="810"/>
      <c r="J618" s="808"/>
    </row>
    <row r="619" spans="1:10">
      <c r="A619" s="810"/>
      <c r="J619" s="808"/>
    </row>
    <row r="620" spans="1:10">
      <c r="A620" s="810"/>
      <c r="J620" s="808"/>
    </row>
    <row r="621" spans="1:10">
      <c r="A621" s="810"/>
      <c r="J621" s="808"/>
    </row>
    <row r="622" spans="1:10">
      <c r="A622" s="810"/>
      <c r="J622" s="808"/>
    </row>
    <row r="623" spans="1:10">
      <c r="A623" s="810"/>
      <c r="J623" s="808"/>
    </row>
    <row r="624" spans="1:10">
      <c r="A624" s="810"/>
      <c r="J624" s="808"/>
    </row>
    <row r="625" spans="1:10">
      <c r="A625" s="810"/>
      <c r="J625" s="808"/>
    </row>
    <row r="626" spans="1:10">
      <c r="A626" s="810"/>
      <c r="J626" s="808"/>
    </row>
    <row r="627" spans="1:10">
      <c r="A627" s="810"/>
      <c r="J627" s="808"/>
    </row>
    <row r="628" spans="1:10">
      <c r="A628" s="810"/>
      <c r="J628" s="808"/>
    </row>
    <row r="629" spans="1:10">
      <c r="A629" s="810"/>
      <c r="J629" s="808"/>
    </row>
    <row r="630" spans="1:10">
      <c r="A630" s="810"/>
      <c r="J630" s="808"/>
    </row>
    <row r="631" spans="1:10">
      <c r="A631" s="810"/>
      <c r="J631" s="808"/>
    </row>
    <row r="632" spans="1:10">
      <c r="A632" s="810"/>
      <c r="J632" s="808"/>
    </row>
    <row r="633" spans="1:10">
      <c r="A633" s="810"/>
      <c r="J633" s="808"/>
    </row>
    <row r="634" spans="1:10" ht="13.5" thickBot="1">
      <c r="A634" s="811"/>
      <c r="B634" s="812"/>
      <c r="C634" s="812"/>
      <c r="D634" s="812"/>
      <c r="E634" s="812"/>
      <c r="F634" s="812"/>
      <c r="G634" s="812"/>
      <c r="H634" s="812"/>
      <c r="I634" s="812"/>
      <c r="J634" s="813"/>
    </row>
    <row r="635" spans="1:10">
      <c r="A635" s="814"/>
      <c r="B635" s="815"/>
      <c r="C635" s="815"/>
      <c r="D635" s="815"/>
      <c r="E635" s="815"/>
      <c r="F635" s="815"/>
      <c r="G635" s="815"/>
      <c r="H635" s="815"/>
      <c r="I635" s="815"/>
      <c r="J635" s="816"/>
    </row>
    <row r="636" spans="1:10">
      <c r="A636" s="807" t="s">
        <v>1913</v>
      </c>
      <c r="J636" s="808"/>
    </row>
    <row r="637" spans="1:10">
      <c r="A637" s="807" t="s">
        <v>1914</v>
      </c>
      <c r="J637" s="808"/>
    </row>
    <row r="638" spans="1:10">
      <c r="A638" s="810"/>
      <c r="J638" s="808"/>
    </row>
    <row r="639" spans="1:10">
      <c r="A639" s="810"/>
      <c r="J639" s="808"/>
    </row>
    <row r="640" spans="1:10">
      <c r="A640" s="810"/>
      <c r="J640" s="808"/>
    </row>
    <row r="641" spans="1:10">
      <c r="A641" s="810"/>
      <c r="J641" s="808"/>
    </row>
    <row r="642" spans="1:10">
      <c r="A642" s="810"/>
      <c r="J642" s="808"/>
    </row>
    <row r="643" spans="1:10">
      <c r="A643" s="810"/>
      <c r="J643" s="808"/>
    </row>
    <row r="644" spans="1:10">
      <c r="A644" s="810"/>
      <c r="J644" s="808"/>
    </row>
    <row r="645" spans="1:10">
      <c r="A645" s="810"/>
      <c r="J645" s="808"/>
    </row>
    <row r="646" spans="1:10">
      <c r="A646" s="810"/>
      <c r="J646" s="808"/>
    </row>
    <row r="647" spans="1:10">
      <c r="A647" s="810"/>
      <c r="J647" s="808"/>
    </row>
    <row r="648" spans="1:10">
      <c r="A648" s="810"/>
      <c r="J648" s="808"/>
    </row>
    <row r="649" spans="1:10">
      <c r="A649" s="810"/>
      <c r="J649" s="808"/>
    </row>
    <row r="650" spans="1:10">
      <c r="A650" s="810"/>
      <c r="J650" s="808"/>
    </row>
    <row r="651" spans="1:10">
      <c r="A651" s="810"/>
      <c r="J651" s="808"/>
    </row>
    <row r="652" spans="1:10">
      <c r="A652" s="810"/>
      <c r="J652" s="808"/>
    </row>
    <row r="653" spans="1:10">
      <c r="A653" s="810"/>
      <c r="J653" s="808"/>
    </row>
    <row r="654" spans="1:10">
      <c r="A654" s="810"/>
      <c r="J654" s="808"/>
    </row>
    <row r="655" spans="1:10">
      <c r="A655" s="810"/>
      <c r="J655" s="808"/>
    </row>
    <row r="656" spans="1:10">
      <c r="A656" s="810"/>
      <c r="J656" s="808"/>
    </row>
    <row r="657" spans="1:10">
      <c r="A657" s="810"/>
      <c r="J657" s="808"/>
    </row>
    <row r="658" spans="1:10">
      <c r="A658" s="810"/>
      <c r="J658" s="808"/>
    </row>
    <row r="659" spans="1:10">
      <c r="A659" s="810"/>
      <c r="J659" s="808"/>
    </row>
    <row r="660" spans="1:10">
      <c r="A660" s="810"/>
      <c r="J660" s="808"/>
    </row>
    <row r="661" spans="1:10">
      <c r="A661" s="810"/>
      <c r="J661" s="808"/>
    </row>
    <row r="662" spans="1:10">
      <c r="A662" s="810"/>
      <c r="J662" s="808"/>
    </row>
    <row r="663" spans="1:10">
      <c r="A663" s="807" t="s">
        <v>1915</v>
      </c>
      <c r="J663" s="808"/>
    </row>
    <row r="664" spans="1:10">
      <c r="A664" s="807" t="s">
        <v>1916</v>
      </c>
      <c r="J664" s="808"/>
    </row>
    <row r="665" spans="1:10">
      <c r="A665" s="810"/>
      <c r="J665" s="808"/>
    </row>
    <row r="666" spans="1:10">
      <c r="A666" s="810"/>
      <c r="J666" s="808"/>
    </row>
    <row r="667" spans="1:10">
      <c r="A667" s="810"/>
      <c r="J667" s="808"/>
    </row>
    <row r="668" spans="1:10">
      <c r="A668" s="810"/>
      <c r="J668" s="808"/>
    </row>
    <row r="669" spans="1:10">
      <c r="A669" s="810"/>
      <c r="J669" s="808"/>
    </row>
    <row r="670" spans="1:10">
      <c r="A670" s="810"/>
      <c r="J670" s="808"/>
    </row>
    <row r="671" spans="1:10">
      <c r="A671" s="810"/>
      <c r="J671" s="808"/>
    </row>
    <row r="672" spans="1:10">
      <c r="A672" s="810"/>
      <c r="J672" s="808"/>
    </row>
    <row r="673" spans="1:10">
      <c r="A673" s="810"/>
      <c r="J673" s="808"/>
    </row>
    <row r="674" spans="1:10">
      <c r="A674" s="810"/>
      <c r="J674" s="808"/>
    </row>
    <row r="675" spans="1:10">
      <c r="A675" s="810"/>
      <c r="J675" s="808"/>
    </row>
    <row r="676" spans="1:10">
      <c r="A676" s="810"/>
      <c r="J676" s="808"/>
    </row>
    <row r="677" spans="1:10">
      <c r="A677" s="810"/>
      <c r="J677" s="808"/>
    </row>
    <row r="678" spans="1:10">
      <c r="A678" s="810"/>
      <c r="J678" s="808"/>
    </row>
    <row r="679" spans="1:10">
      <c r="A679" s="810"/>
      <c r="J679" s="808"/>
    </row>
    <row r="680" spans="1:10">
      <c r="A680" s="810"/>
      <c r="J680" s="808"/>
    </row>
    <row r="681" spans="1:10">
      <c r="A681" s="810"/>
      <c r="J681" s="808"/>
    </row>
    <row r="682" spans="1:10">
      <c r="A682" s="810"/>
      <c r="J682" s="808"/>
    </row>
    <row r="683" spans="1:10">
      <c r="A683" s="810"/>
      <c r="J683" s="808"/>
    </row>
    <row r="684" spans="1:10">
      <c r="A684" s="810"/>
      <c r="J684" s="808"/>
    </row>
    <row r="685" spans="1:10">
      <c r="A685" s="810"/>
      <c r="J685" s="808"/>
    </row>
    <row r="686" spans="1:10">
      <c r="A686" s="810"/>
      <c r="J686" s="808"/>
    </row>
    <row r="687" spans="1:10">
      <c r="A687" s="810"/>
      <c r="J687" s="808"/>
    </row>
    <row r="688" spans="1:10">
      <c r="A688" s="810"/>
      <c r="J688" s="808"/>
    </row>
    <row r="689" spans="1:10">
      <c r="A689" s="810"/>
      <c r="J689" s="808"/>
    </row>
    <row r="690" spans="1:10" ht="13.5" thickBot="1">
      <c r="A690" s="811"/>
      <c r="B690" s="812"/>
      <c r="C690" s="812"/>
      <c r="D690" s="812"/>
      <c r="E690" s="812"/>
      <c r="F690" s="812"/>
      <c r="G690" s="812"/>
      <c r="H690" s="812"/>
      <c r="I690" s="812"/>
      <c r="J690" s="813"/>
    </row>
    <row r="691" spans="1:10" ht="13.5" thickBot="1">
      <c r="A691" s="1343" t="s">
        <v>1917</v>
      </c>
      <c r="B691" s="1344"/>
      <c r="C691" s="1344"/>
      <c r="D691" s="1344"/>
      <c r="E691" s="1344"/>
      <c r="F691" s="1344"/>
      <c r="G691" s="1344"/>
      <c r="H691" s="1344"/>
      <c r="I691" s="1344"/>
      <c r="J691" s="1345"/>
    </row>
    <row r="692" spans="1:10" ht="13.5" thickTop="1">
      <c r="A692" s="807" t="s">
        <v>1918</v>
      </c>
      <c r="J692" s="808"/>
    </row>
    <row r="693" spans="1:10">
      <c r="A693" s="807" t="s">
        <v>1919</v>
      </c>
      <c r="J693" s="808"/>
    </row>
    <row r="694" spans="1:10">
      <c r="A694" s="810"/>
      <c r="J694" s="808"/>
    </row>
    <row r="695" spans="1:10">
      <c r="A695" s="810"/>
      <c r="J695" s="808"/>
    </row>
    <row r="696" spans="1:10">
      <c r="A696" s="810"/>
      <c r="J696" s="808"/>
    </row>
    <row r="697" spans="1:10">
      <c r="A697" s="810"/>
      <c r="J697" s="808"/>
    </row>
    <row r="698" spans="1:10">
      <c r="A698" s="810"/>
      <c r="J698" s="808"/>
    </row>
    <row r="699" spans="1:10">
      <c r="A699" s="810"/>
      <c r="J699" s="808"/>
    </row>
    <row r="700" spans="1:10">
      <c r="A700" s="810"/>
      <c r="J700" s="808"/>
    </row>
    <row r="701" spans="1:10">
      <c r="A701" s="810"/>
      <c r="J701" s="808"/>
    </row>
    <row r="702" spans="1:10">
      <c r="A702" s="810"/>
      <c r="J702" s="808"/>
    </row>
    <row r="703" spans="1:10">
      <c r="A703" s="810"/>
      <c r="J703" s="808"/>
    </row>
    <row r="704" spans="1:10">
      <c r="A704" s="810"/>
      <c r="J704" s="808"/>
    </row>
    <row r="705" spans="1:10">
      <c r="A705" s="810"/>
      <c r="J705" s="808"/>
    </row>
    <row r="706" spans="1:10">
      <c r="A706" s="810"/>
      <c r="J706" s="808"/>
    </row>
    <row r="707" spans="1:10">
      <c r="A707" s="810"/>
      <c r="J707" s="808"/>
    </row>
    <row r="708" spans="1:10">
      <c r="A708" s="810"/>
      <c r="J708" s="808"/>
    </row>
    <row r="709" spans="1:10">
      <c r="A709" s="810"/>
      <c r="J709" s="808"/>
    </row>
    <row r="710" spans="1:10">
      <c r="A710" s="810"/>
      <c r="J710" s="808"/>
    </row>
    <row r="711" spans="1:10">
      <c r="A711" s="810"/>
      <c r="J711" s="808"/>
    </row>
    <row r="712" spans="1:10">
      <c r="A712" s="810"/>
      <c r="J712" s="808"/>
    </row>
    <row r="713" spans="1:10">
      <c r="A713" s="810"/>
      <c r="J713" s="808"/>
    </row>
    <row r="714" spans="1:10">
      <c r="A714" s="810"/>
      <c r="J714" s="808"/>
    </row>
    <row r="715" spans="1:10">
      <c r="A715" s="810"/>
      <c r="J715" s="808"/>
    </row>
    <row r="716" spans="1:10">
      <c r="A716" s="810"/>
      <c r="J716" s="808"/>
    </row>
    <row r="717" spans="1:10">
      <c r="A717" s="810"/>
      <c r="J717" s="808"/>
    </row>
    <row r="718" spans="1:10">
      <c r="A718" s="810"/>
      <c r="J718" s="808"/>
    </row>
    <row r="719" spans="1:10">
      <c r="A719" s="807" t="s">
        <v>1920</v>
      </c>
      <c r="J719" s="808"/>
    </row>
    <row r="720" spans="1:10">
      <c r="A720" s="807" t="s">
        <v>1921</v>
      </c>
      <c r="J720" s="808"/>
    </row>
    <row r="721" spans="1:10">
      <c r="A721" s="807"/>
      <c r="J721" s="808"/>
    </row>
    <row r="722" spans="1:10">
      <c r="A722" s="807"/>
      <c r="J722" s="808"/>
    </row>
    <row r="723" spans="1:10">
      <c r="A723" s="810"/>
      <c r="J723" s="808"/>
    </row>
    <row r="724" spans="1:10">
      <c r="A724" s="810"/>
      <c r="J724" s="808"/>
    </row>
    <row r="725" spans="1:10">
      <c r="A725" s="810"/>
      <c r="J725" s="808"/>
    </row>
    <row r="726" spans="1:10">
      <c r="A726" s="810"/>
      <c r="J726" s="808"/>
    </row>
    <row r="727" spans="1:10">
      <c r="A727" s="810"/>
      <c r="J727" s="808"/>
    </row>
    <row r="728" spans="1:10">
      <c r="A728" s="810"/>
      <c r="J728" s="808"/>
    </row>
    <row r="729" spans="1:10">
      <c r="A729" s="810"/>
      <c r="J729" s="808"/>
    </row>
    <row r="730" spans="1:10">
      <c r="A730" s="810"/>
      <c r="J730" s="808"/>
    </row>
    <row r="731" spans="1:10">
      <c r="A731" s="810"/>
      <c r="J731" s="808"/>
    </row>
    <row r="732" spans="1:10">
      <c r="A732" s="810"/>
      <c r="J732" s="808"/>
    </row>
    <row r="733" spans="1:10">
      <c r="A733" s="810"/>
      <c r="J733" s="808"/>
    </row>
    <row r="734" spans="1:10">
      <c r="A734" s="810"/>
      <c r="J734" s="808"/>
    </row>
    <row r="735" spans="1:10">
      <c r="A735" s="810"/>
      <c r="J735" s="808"/>
    </row>
    <row r="736" spans="1:10">
      <c r="A736" s="810"/>
      <c r="J736" s="808"/>
    </row>
    <row r="737" spans="1:10">
      <c r="A737" s="810"/>
      <c r="J737" s="808"/>
    </row>
    <row r="738" spans="1:10">
      <c r="A738" s="810"/>
      <c r="J738" s="808"/>
    </row>
    <row r="739" spans="1:10">
      <c r="A739" s="810"/>
      <c r="J739" s="808"/>
    </row>
    <row r="740" spans="1:10">
      <c r="A740" s="810"/>
      <c r="J740" s="808"/>
    </row>
    <row r="741" spans="1:10">
      <c r="A741" s="810"/>
      <c r="J741" s="808"/>
    </row>
    <row r="742" spans="1:10">
      <c r="A742" s="810"/>
      <c r="J742" s="808"/>
    </row>
    <row r="743" spans="1:10">
      <c r="A743" s="810"/>
      <c r="J743" s="808"/>
    </row>
    <row r="744" spans="1:10">
      <c r="A744" s="810"/>
      <c r="J744" s="808"/>
    </row>
    <row r="745" spans="1:10">
      <c r="A745" s="810"/>
      <c r="J745" s="808"/>
    </row>
    <row r="746" spans="1:10" ht="13.5" thickBot="1">
      <c r="A746" s="811"/>
      <c r="B746" s="812"/>
      <c r="C746" s="812"/>
      <c r="D746" s="812"/>
      <c r="E746" s="812"/>
      <c r="F746" s="812"/>
      <c r="G746" s="812"/>
      <c r="H746" s="812"/>
      <c r="I746" s="812"/>
      <c r="J746" s="813"/>
    </row>
    <row r="747" spans="1:10" ht="13.5" thickBot="1">
      <c r="A747" s="1343" t="s">
        <v>1922</v>
      </c>
      <c r="B747" s="1344"/>
      <c r="C747" s="1344"/>
      <c r="D747" s="1344"/>
      <c r="E747" s="1344"/>
      <c r="F747" s="1344"/>
      <c r="G747" s="1344"/>
      <c r="H747" s="1344"/>
      <c r="I747" s="1344"/>
      <c r="J747" s="1345"/>
    </row>
    <row r="748" spans="1:10" ht="13.5" thickTop="1">
      <c r="A748" s="807" t="s">
        <v>1923</v>
      </c>
    </row>
    <row r="749" spans="1:10">
      <c r="A749" s="807" t="s">
        <v>1924</v>
      </c>
      <c r="B749" s="809" t="s">
        <v>1864</v>
      </c>
    </row>
    <row r="776" spans="1:2">
      <c r="A776" s="807" t="s">
        <v>1925</v>
      </c>
    </row>
    <row r="777" spans="1:2">
      <c r="A777" s="807" t="s">
        <v>1926</v>
      </c>
      <c r="B777" s="809" t="s">
        <v>1864</v>
      </c>
    </row>
    <row r="803" spans="1:10" ht="13.5" thickBot="1"/>
    <row r="804" spans="1:10" ht="13.5" thickBot="1">
      <c r="A804" s="1343" t="s">
        <v>1782</v>
      </c>
      <c r="B804" s="1344"/>
      <c r="C804" s="1344"/>
      <c r="D804" s="1344"/>
      <c r="E804" s="1344"/>
      <c r="F804" s="1344"/>
      <c r="G804" s="1344"/>
      <c r="H804" s="1344"/>
      <c r="I804" s="1344"/>
      <c r="J804" s="1345"/>
    </row>
    <row r="805" spans="1:10" ht="13.5" thickTop="1"/>
    <row r="806" spans="1:10">
      <c r="A806" s="807" t="s">
        <v>1927</v>
      </c>
    </row>
    <row r="807" spans="1:10">
      <c r="A807" s="807" t="s">
        <v>1928</v>
      </c>
    </row>
    <row r="832" spans="1:1">
      <c r="A832" s="807" t="s">
        <v>1929</v>
      </c>
    </row>
    <row r="833" spans="1:1">
      <c r="A833" s="807" t="s">
        <v>1930</v>
      </c>
    </row>
    <row r="857" spans="1:1">
      <c r="A857" s="807" t="s">
        <v>1931</v>
      </c>
    </row>
    <row r="858" spans="1:1">
      <c r="A858" s="807" t="s">
        <v>1932</v>
      </c>
    </row>
    <row r="882" spans="1:4">
      <c r="A882" s="820" t="s">
        <v>1933</v>
      </c>
      <c r="B882" s="820"/>
      <c r="C882" s="820"/>
      <c r="D882" s="820"/>
    </row>
    <row r="883" spans="1:4">
      <c r="A883" s="820" t="s">
        <v>1934</v>
      </c>
      <c r="B883" s="820"/>
      <c r="C883" s="820"/>
      <c r="D883" s="820"/>
    </row>
    <row r="905" spans="1:4">
      <c r="A905" s="820" t="s">
        <v>1935</v>
      </c>
      <c r="B905" s="820"/>
      <c r="C905" s="820"/>
      <c r="D905" s="820"/>
    </row>
    <row r="906" spans="1:4">
      <c r="A906" s="820" t="s">
        <v>1936</v>
      </c>
      <c r="B906" s="820"/>
      <c r="C906" s="820"/>
      <c r="D906" s="820"/>
    </row>
    <row r="927" spans="1:4">
      <c r="A927" s="820" t="s">
        <v>1937</v>
      </c>
      <c r="B927" s="820"/>
      <c r="C927" s="820"/>
      <c r="D927" s="820"/>
    </row>
    <row r="928" spans="1:4">
      <c r="A928" s="820" t="s">
        <v>1938</v>
      </c>
      <c r="B928" s="820"/>
      <c r="C928" s="820"/>
      <c r="D928" s="820"/>
    </row>
  </sheetData>
  <mergeCells count="11">
    <mergeCell ref="A195:J195"/>
    <mergeCell ref="A1:J1"/>
    <mergeCell ref="A2:J2"/>
    <mergeCell ref="A3:J3"/>
    <mergeCell ref="B61:J61"/>
    <mergeCell ref="A109:J109"/>
    <mergeCell ref="A325:J325"/>
    <mergeCell ref="A411:J411"/>
    <mergeCell ref="A691:J691"/>
    <mergeCell ref="A747:J747"/>
    <mergeCell ref="A804:J804"/>
  </mergeCells>
  <pageMargins left="0.7" right="0.7" top="0.75" bottom="0.75" header="0.3" footer="0.3"/>
  <pageSetup paperSize="9" scale="97" fitToHeight="0" orientation="portrait" r:id="rId1"/>
  <rowBreaks count="16" manualBreakCount="16">
    <brk id="58" max="9" man="1"/>
    <brk id="109" max="9" man="1"/>
    <brk id="138" max="9" man="1"/>
    <brk id="194" max="9" man="1"/>
    <brk id="250" max="9" man="1"/>
    <brk id="299" max="9" man="1"/>
    <brk id="354" max="9" man="1"/>
    <brk id="410" max="9" man="1"/>
    <brk id="466" max="9" man="1"/>
    <brk id="522" max="9" man="1"/>
    <brk id="578" max="9" man="1"/>
    <brk id="634" max="9" man="1"/>
    <brk id="690" max="9" man="1"/>
    <brk id="746" max="9" man="1"/>
    <brk id="856" max="9" man="1"/>
    <brk id="904" max="9" man="1"/>
  </rowBreak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E0ABCD-3F4B-4452-B6F1-7D6E8590063B}">
  <sheetPr>
    <tabColor rgb="FF00B050"/>
    <pageSetUpPr fitToPage="1"/>
  </sheetPr>
  <dimension ref="A1:O68"/>
  <sheetViews>
    <sheetView view="pageBreakPreview" zoomScale="110" zoomScaleNormal="100" zoomScaleSheetLayoutView="110" workbookViewId="0">
      <selection activeCell="N10" sqref="N10"/>
    </sheetView>
  </sheetViews>
  <sheetFormatPr defaultColWidth="10.7109375" defaultRowHeight="12.75"/>
  <cols>
    <col min="1" max="1" width="16.140625" style="825" customWidth="1"/>
    <col min="2" max="2" width="16" style="825" customWidth="1"/>
    <col min="3" max="3" width="17.140625" style="825" customWidth="1"/>
    <col min="4" max="4" width="17.7109375" style="832" customWidth="1"/>
    <col min="5" max="5" width="17.7109375" style="825" customWidth="1"/>
    <col min="6" max="6" width="17.140625" style="825" customWidth="1"/>
    <col min="7" max="9" width="17.7109375" style="825" customWidth="1"/>
    <col min="10" max="10" width="9.140625" style="825" customWidth="1"/>
    <col min="11" max="11" width="9.140625" style="825" hidden="1" customWidth="1"/>
    <col min="12" max="12" width="13.28515625" style="825" customWidth="1"/>
    <col min="13" max="13" width="12.85546875" style="825" customWidth="1"/>
    <col min="14" max="14" width="14.7109375" style="825" customWidth="1"/>
    <col min="15" max="16" width="9.5703125" style="825" bestFit="1" customWidth="1"/>
    <col min="17" max="17" width="9.140625" style="825" customWidth="1"/>
    <col min="18" max="19" width="9.5703125" style="825" bestFit="1" customWidth="1"/>
    <col min="20" max="20" width="17.42578125" style="825" customWidth="1"/>
    <col min="21" max="21" width="14.85546875" style="825" customWidth="1"/>
    <col min="22" max="22" width="22.28515625" style="825" customWidth="1"/>
    <col min="23" max="254" width="9.140625" style="825" customWidth="1"/>
    <col min="255" max="255" width="11.85546875" style="825" customWidth="1"/>
    <col min="256" max="16384" width="10.7109375" style="825"/>
  </cols>
  <sheetData>
    <row r="1" spans="1:15" ht="15">
      <c r="A1" s="821"/>
      <c r="B1" s="822"/>
      <c r="C1" s="823"/>
      <c r="D1" s="823"/>
      <c r="E1" s="822"/>
      <c r="F1" s="822"/>
      <c r="G1" s="822"/>
      <c r="H1" s="822"/>
      <c r="I1" s="824"/>
    </row>
    <row r="2" spans="1:15" ht="15.75">
      <c r="A2" s="826" t="s">
        <v>1939</v>
      </c>
      <c r="B2" s="827"/>
      <c r="C2" s="827"/>
      <c r="D2" s="828"/>
      <c r="E2" s="827"/>
      <c r="F2" s="827"/>
      <c r="G2" s="827"/>
      <c r="H2" s="827"/>
      <c r="I2" s="829"/>
    </row>
    <row r="3" spans="1:15" ht="15">
      <c r="A3" s="830" t="s">
        <v>1940</v>
      </c>
      <c r="B3" s="827"/>
      <c r="C3" s="828"/>
      <c r="D3" s="828"/>
      <c r="E3" s="827"/>
      <c r="F3" s="827"/>
      <c r="G3" s="827"/>
      <c r="H3" s="827"/>
      <c r="I3" s="829"/>
    </row>
    <row r="4" spans="1:15">
      <c r="A4" s="831"/>
      <c r="I4" s="833"/>
    </row>
    <row r="5" spans="1:15" ht="15.75" thickBot="1">
      <c r="A5" s="1404" t="s">
        <v>1941</v>
      </c>
      <c r="B5" s="1405"/>
      <c r="C5" s="1405"/>
      <c r="D5" s="1405"/>
      <c r="E5" s="1405"/>
      <c r="F5" s="1405"/>
      <c r="G5" s="1405"/>
      <c r="H5" s="1405"/>
      <c r="I5" s="1406"/>
    </row>
    <row r="6" spans="1:15">
      <c r="A6" s="834" t="s">
        <v>1942</v>
      </c>
      <c r="B6" s="835"/>
      <c r="C6" s="836"/>
      <c r="D6" s="836"/>
      <c r="E6" s="835"/>
      <c r="F6" s="835"/>
      <c r="G6" s="835"/>
      <c r="H6" s="835"/>
      <c r="I6" s="837"/>
    </row>
    <row r="7" spans="1:15">
      <c r="A7" s="838" t="s">
        <v>1943</v>
      </c>
      <c r="B7" s="839"/>
      <c r="C7" s="839"/>
      <c r="D7" s="839"/>
      <c r="E7" s="839"/>
      <c r="F7" s="839"/>
      <c r="G7" s="840" t="s">
        <v>1944</v>
      </c>
      <c r="H7" s="841"/>
      <c r="I7" s="833"/>
      <c r="L7" s="842"/>
      <c r="M7" s="842"/>
    </row>
    <row r="8" spans="1:15">
      <c r="A8" s="838"/>
      <c r="B8" s="839"/>
      <c r="C8" s="839"/>
      <c r="D8" s="839"/>
      <c r="E8" s="839"/>
      <c r="F8" s="839"/>
      <c r="G8" s="839"/>
      <c r="H8" s="839"/>
      <c r="I8" s="843"/>
      <c r="L8" s="842"/>
      <c r="M8" s="842"/>
    </row>
    <row r="9" spans="1:15" ht="25.5" customHeight="1">
      <c r="A9" s="844" t="s">
        <v>1945</v>
      </c>
      <c r="B9" s="845"/>
      <c r="C9" s="846" t="s">
        <v>1946</v>
      </c>
      <c r="D9" s="846"/>
      <c r="E9" s="846"/>
      <c r="F9" s="846"/>
      <c r="G9" s="846" t="s">
        <v>1947</v>
      </c>
      <c r="H9" s="846" t="s">
        <v>1948</v>
      </c>
      <c r="I9" s="847" t="s">
        <v>1949</v>
      </c>
      <c r="L9" s="848" t="s">
        <v>1950</v>
      </c>
      <c r="M9" s="842" t="s">
        <v>1951</v>
      </c>
      <c r="N9" s="842"/>
      <c r="O9" s="825" t="str">
        <f>UPPER(H9)</f>
        <v>DMT LEITO NATURAL                   (KM)</v>
      </c>
    </row>
    <row r="10" spans="1:15">
      <c r="A10" s="1385"/>
      <c r="B10" s="1386"/>
      <c r="C10" s="849">
        <f>1.9740813331948*1000</f>
        <v>1974.0813331948</v>
      </c>
      <c r="D10" s="849"/>
      <c r="E10" s="850"/>
      <c r="F10" s="851"/>
      <c r="G10" s="852">
        <v>778</v>
      </c>
      <c r="H10" s="853"/>
      <c r="I10" s="854">
        <f>TRUNC(($H$47+($H$48*$G$10)+($H$49*$H$10)),4)</f>
        <v>488.68239999999997</v>
      </c>
      <c r="L10" s="855">
        <f>I16+C16</f>
        <v>3806.5781561286321</v>
      </c>
      <c r="M10" s="855">
        <f>D16+I16</f>
        <v>614.69479999999999</v>
      </c>
      <c r="N10" s="825">
        <f>TRUNC(H47+(G10*H48)+(H10*H49),4)</f>
        <v>488.68239999999997</v>
      </c>
    </row>
    <row r="11" spans="1:15">
      <c r="A11" s="1387" t="s">
        <v>1952</v>
      </c>
      <c r="B11" s="1388"/>
      <c r="C11" s="1389">
        <f>(C10/(1-((0.205+0.0065+0.03)-((0.0065+0.03)*0.205))))-C10</f>
        <v>603.10722293383219</v>
      </c>
      <c r="D11" s="1389">
        <f>(D10/(1-((0.205+0.0065+0.03)-((0.0065+0.03)*0.205))))-D10</f>
        <v>0</v>
      </c>
      <c r="E11" s="1389"/>
      <c r="F11" s="1389"/>
      <c r="G11" s="859"/>
      <c r="H11" s="860"/>
      <c r="I11" s="1394">
        <f>TRUNC(I10/(1-20.5%)-I10,4)</f>
        <v>126.0124</v>
      </c>
      <c r="M11" s="842"/>
    </row>
    <row r="12" spans="1:15">
      <c r="A12" s="1387" t="s">
        <v>1953</v>
      </c>
      <c r="B12" s="1388"/>
      <c r="C12" s="1390"/>
      <c r="D12" s="1390"/>
      <c r="E12" s="1392"/>
      <c r="F12" s="1392"/>
      <c r="G12" s="859"/>
      <c r="H12" s="860"/>
      <c r="I12" s="1395"/>
      <c r="M12" s="842"/>
    </row>
    <row r="13" spans="1:15">
      <c r="A13" s="1387" t="s">
        <v>1954</v>
      </c>
      <c r="B13" s="1388"/>
      <c r="C13" s="1391"/>
      <c r="D13" s="1391"/>
      <c r="E13" s="1393"/>
      <c r="F13" s="1393"/>
      <c r="G13" s="859"/>
      <c r="H13" s="860"/>
      <c r="I13" s="1396"/>
      <c r="M13" s="842"/>
    </row>
    <row r="14" spans="1:15">
      <c r="A14" s="856" t="s">
        <v>1955</v>
      </c>
      <c r="B14" s="857"/>
      <c r="C14" s="859">
        <f>C11+C10</f>
        <v>2577.1885561286322</v>
      </c>
      <c r="D14" s="859">
        <f>D11+D10</f>
        <v>0</v>
      </c>
      <c r="E14" s="859"/>
      <c r="F14" s="859"/>
      <c r="G14" s="859"/>
      <c r="H14" s="860"/>
      <c r="I14" s="863">
        <f>I11+I10</f>
        <v>614.69479999999999</v>
      </c>
    </row>
    <row r="15" spans="1:15">
      <c r="A15" s="1399"/>
      <c r="B15" s="1400"/>
      <c r="C15" s="1400"/>
      <c r="D15" s="1400"/>
      <c r="E15" s="1400"/>
      <c r="F15" s="1400"/>
      <c r="G15" s="1400"/>
      <c r="H15" s="1400"/>
      <c r="I15" s="1401"/>
      <c r="M15" s="864"/>
      <c r="N15" s="864"/>
      <c r="O15" s="864"/>
    </row>
    <row r="16" spans="1:15">
      <c r="A16" s="1402" t="s">
        <v>1956</v>
      </c>
      <c r="B16" s="1403"/>
      <c r="C16" s="865">
        <f>C14+$I$16</f>
        <v>3191.8833561286319</v>
      </c>
      <c r="D16" s="866"/>
      <c r="E16" s="867"/>
      <c r="F16" s="867"/>
      <c r="G16" s="867"/>
      <c r="H16" s="867"/>
      <c r="I16" s="868">
        <f>I14</f>
        <v>614.69479999999999</v>
      </c>
      <c r="J16" s="825">
        <f>SMALL(C16:D16,1)</f>
        <v>3191.8833561286319</v>
      </c>
      <c r="L16" s="864"/>
    </row>
    <row r="17" spans="1:13">
      <c r="A17" s="869"/>
      <c r="B17" s="839"/>
      <c r="C17" s="839"/>
      <c r="D17" s="839"/>
      <c r="E17" s="839"/>
      <c r="F17" s="839"/>
      <c r="G17" s="839"/>
      <c r="H17" s="870"/>
      <c r="I17" s="871"/>
    </row>
    <row r="18" spans="1:13" ht="25.5" customHeight="1">
      <c r="A18" s="844" t="s">
        <v>1957</v>
      </c>
      <c r="B18" s="845"/>
      <c r="C18" s="846" t="s">
        <v>1958</v>
      </c>
      <c r="D18" s="846"/>
      <c r="E18" s="846"/>
      <c r="F18" s="846"/>
      <c r="G18" s="846" t="s">
        <v>1947</v>
      </c>
      <c r="H18" s="846" t="s">
        <v>1948</v>
      </c>
      <c r="I18" s="847" t="s">
        <v>1949</v>
      </c>
      <c r="L18" s="848" t="s">
        <v>1950</v>
      </c>
      <c r="M18" s="842" t="s">
        <v>1951</v>
      </c>
    </row>
    <row r="19" spans="1:13">
      <c r="A19" s="1385"/>
      <c r="B19" s="1386"/>
      <c r="C19" s="849">
        <f>2.09653355065356*1000</f>
        <v>2096.5335506535603</v>
      </c>
      <c r="D19" s="849"/>
      <c r="E19" s="850"/>
      <c r="F19" s="851"/>
      <c r="G19" s="852">
        <v>725.22</v>
      </c>
      <c r="H19" s="853"/>
      <c r="I19" s="854">
        <f>TRUNC(($H$47+($H$48*$G$19)+($H$49*$H$19)),4)</f>
        <v>459.52140000000003</v>
      </c>
      <c r="L19" s="855">
        <f>I25+C25</f>
        <v>3893.0801000715555</v>
      </c>
      <c r="M19" s="855">
        <f>D25+I25</f>
        <v>578.01430000000005</v>
      </c>
    </row>
    <row r="20" spans="1:13">
      <c r="A20" s="1387" t="s">
        <v>1952</v>
      </c>
      <c r="B20" s="1388"/>
      <c r="C20" s="1389">
        <f>(C19/(1-((0.205+0.0065+0.03)-((0.0065+0.03)*0.205))))-C19</f>
        <v>640.51794941799517</v>
      </c>
      <c r="D20" s="1389">
        <f>(D19/(1-((0.205+0.0065+0.03)-((0.0065+0.03)*0.205))))-D19</f>
        <v>0</v>
      </c>
      <c r="E20" s="1389"/>
      <c r="F20" s="1389"/>
      <c r="G20" s="860"/>
      <c r="H20" s="860"/>
      <c r="I20" s="1394">
        <f>TRUNC(I19/(1-20.5%)-I19,4)</f>
        <v>118.49290000000001</v>
      </c>
      <c r="M20" s="842"/>
    </row>
    <row r="21" spans="1:13">
      <c r="A21" s="1387" t="s">
        <v>1953</v>
      </c>
      <c r="B21" s="1388"/>
      <c r="C21" s="1390"/>
      <c r="D21" s="1390"/>
      <c r="E21" s="1392"/>
      <c r="F21" s="1392"/>
      <c r="G21" s="860"/>
      <c r="H21" s="860"/>
      <c r="I21" s="1410"/>
      <c r="M21" s="842"/>
    </row>
    <row r="22" spans="1:13">
      <c r="A22" s="1387" t="s">
        <v>1954</v>
      </c>
      <c r="B22" s="1388"/>
      <c r="C22" s="1391"/>
      <c r="D22" s="1391"/>
      <c r="E22" s="1393"/>
      <c r="F22" s="1393"/>
      <c r="G22" s="860"/>
      <c r="H22" s="860"/>
      <c r="I22" s="1411"/>
      <c r="M22" s="842"/>
    </row>
    <row r="23" spans="1:13">
      <c r="A23" s="856" t="s">
        <v>1955</v>
      </c>
      <c r="B23" s="857"/>
      <c r="C23" s="859">
        <f>C20+C19</f>
        <v>2737.0515000715554</v>
      </c>
      <c r="D23" s="859">
        <f>D20+D19</f>
        <v>0</v>
      </c>
      <c r="E23" s="859"/>
      <c r="F23" s="859"/>
      <c r="G23" s="860"/>
      <c r="H23" s="860"/>
      <c r="I23" s="863">
        <f>I20+I19</f>
        <v>578.01430000000005</v>
      </c>
    </row>
    <row r="24" spans="1:13">
      <c r="A24" s="872"/>
      <c r="B24" s="873"/>
      <c r="C24" s="873"/>
      <c r="D24" s="873"/>
      <c r="E24" s="873"/>
      <c r="F24" s="873"/>
      <c r="G24" s="873"/>
      <c r="H24" s="873"/>
      <c r="I24" s="874"/>
      <c r="L24" s="864"/>
      <c r="M24" s="864"/>
    </row>
    <row r="25" spans="1:13">
      <c r="A25" s="1383" t="s">
        <v>1956</v>
      </c>
      <c r="B25" s="1384"/>
      <c r="C25" s="867">
        <f>C23+$I$25</f>
        <v>3315.0658000715557</v>
      </c>
      <c r="D25" s="867"/>
      <c r="E25" s="867"/>
      <c r="F25" s="867">
        <f>F23+F24</f>
        <v>0</v>
      </c>
      <c r="G25" s="867">
        <f>G23+G24</f>
        <v>0</v>
      </c>
      <c r="H25" s="867"/>
      <c r="I25" s="875">
        <f>I23</f>
        <v>578.01430000000005</v>
      </c>
      <c r="J25" s="825">
        <f>SMALL(C25:D25,1)</f>
        <v>3315.0658000715557</v>
      </c>
      <c r="L25" s="864"/>
    </row>
    <row r="26" spans="1:13">
      <c r="A26" s="876"/>
      <c r="B26" s="877"/>
      <c r="C26" s="878"/>
      <c r="D26" s="878"/>
      <c r="E26" s="878"/>
      <c r="F26" s="878"/>
      <c r="G26" s="878"/>
      <c r="H26" s="879"/>
      <c r="I26" s="880"/>
    </row>
    <row r="27" spans="1:13" ht="25.5" customHeight="1">
      <c r="A27" s="844" t="s">
        <v>1959</v>
      </c>
      <c r="B27" s="845"/>
      <c r="C27" s="846" t="s">
        <v>1946</v>
      </c>
      <c r="D27" s="846"/>
      <c r="E27" s="846"/>
      <c r="F27" s="846"/>
      <c r="G27" s="846" t="s">
        <v>1947</v>
      </c>
      <c r="H27" s="846" t="s">
        <v>1948</v>
      </c>
      <c r="I27" s="847" t="s">
        <v>1949</v>
      </c>
      <c r="L27" s="848" t="s">
        <v>1950</v>
      </c>
      <c r="M27" s="842" t="s">
        <v>1951</v>
      </c>
    </row>
    <row r="28" spans="1:13">
      <c r="A28" s="1385"/>
      <c r="B28" s="1386"/>
      <c r="C28" s="849">
        <f>2.01099141495829*1000</f>
        <v>2010.9914149582901</v>
      </c>
      <c r="D28" s="849"/>
      <c r="E28" s="850"/>
      <c r="F28" s="851"/>
      <c r="G28" s="852">
        <v>1978</v>
      </c>
      <c r="H28" s="853"/>
      <c r="I28" s="854">
        <f>TRUNC(($H$47+($H$48*$G$28)+($H$49*$H$28)),4)</f>
        <v>1151.6823999999999</v>
      </c>
      <c r="L28" s="855">
        <f>I34+C34</f>
        <v>5522.6893423280426</v>
      </c>
      <c r="M28" s="881">
        <f>D34+I34</f>
        <v>1448.6570999999999</v>
      </c>
    </row>
    <row r="29" spans="1:13">
      <c r="A29" s="1387" t="s">
        <v>1952</v>
      </c>
      <c r="B29" s="1388"/>
      <c r="C29" s="1389">
        <f>(C28/(1-((0.205+0.0065+0.03)-((0.0065+0.03)*0.205))))-C28</f>
        <v>614.38372736975271</v>
      </c>
      <c r="D29" s="1389">
        <f>(D28/(1-((0.205+0.0065+0.03)-((0.0065+0.03)*0.205))))-D28</f>
        <v>0</v>
      </c>
      <c r="E29" s="1389"/>
      <c r="F29" s="1389"/>
      <c r="G29" s="882"/>
      <c r="H29" s="882"/>
      <c r="I29" s="1394">
        <f>TRUNC(I28/(1-20.5%)-I28,4)</f>
        <v>296.97469999999998</v>
      </c>
    </row>
    <row r="30" spans="1:13">
      <c r="A30" s="1397" t="s">
        <v>1953</v>
      </c>
      <c r="B30" s="1398"/>
      <c r="C30" s="1390"/>
      <c r="D30" s="1390"/>
      <c r="E30" s="1392"/>
      <c r="F30" s="1392"/>
      <c r="G30" s="882"/>
      <c r="H30" s="882"/>
      <c r="I30" s="1395"/>
    </row>
    <row r="31" spans="1:13">
      <c r="A31" s="1387" t="s">
        <v>1954</v>
      </c>
      <c r="B31" s="1388"/>
      <c r="C31" s="1391"/>
      <c r="D31" s="1391"/>
      <c r="E31" s="1393"/>
      <c r="F31" s="1393"/>
      <c r="G31" s="882"/>
      <c r="H31" s="882"/>
      <c r="I31" s="1396"/>
    </row>
    <row r="32" spans="1:13">
      <c r="A32" s="856" t="s">
        <v>1955</v>
      </c>
      <c r="B32" s="857"/>
      <c r="C32" s="883">
        <f>C29+C28</f>
        <v>2625.3751423280428</v>
      </c>
      <c r="D32" s="883">
        <f>D29+D28</f>
        <v>0</v>
      </c>
      <c r="E32" s="859"/>
      <c r="F32" s="859"/>
      <c r="G32" s="882"/>
      <c r="H32" s="882"/>
      <c r="I32" s="863">
        <f>I29+I28</f>
        <v>1448.6570999999999</v>
      </c>
    </row>
    <row r="33" spans="1:10">
      <c r="A33" s="1399"/>
      <c r="B33" s="1400"/>
      <c r="C33" s="1400"/>
      <c r="D33" s="1400"/>
      <c r="E33" s="1400"/>
      <c r="F33" s="1400"/>
      <c r="G33" s="1400"/>
      <c r="H33" s="1400"/>
      <c r="I33" s="1401"/>
    </row>
    <row r="34" spans="1:10">
      <c r="A34" s="1402" t="s">
        <v>1956</v>
      </c>
      <c r="B34" s="1403"/>
      <c r="C34" s="867">
        <f>C32+$I$34</f>
        <v>4074.0322423280427</v>
      </c>
      <c r="D34" s="867"/>
      <c r="E34" s="867"/>
      <c r="F34" s="867">
        <f>F32+F33</f>
        <v>0</v>
      </c>
      <c r="G34" s="867">
        <f>G32+G33</f>
        <v>0</v>
      </c>
      <c r="H34" s="884"/>
      <c r="I34" s="875">
        <f>I32</f>
        <v>1448.6570999999999</v>
      </c>
      <c r="J34" s="825">
        <f>SMALL(C34:D34,1)</f>
        <v>4074.0322423280427</v>
      </c>
    </row>
    <row r="35" spans="1:10">
      <c r="A35" s="876"/>
      <c r="B35" s="877"/>
      <c r="C35" s="878"/>
      <c r="D35" s="878"/>
      <c r="E35" s="878"/>
      <c r="F35" s="878"/>
      <c r="G35" s="878"/>
      <c r="H35" s="878"/>
      <c r="I35" s="880"/>
    </row>
    <row r="36" spans="1:10">
      <c r="A36" s="838" t="s">
        <v>1960</v>
      </c>
      <c r="B36" s="877"/>
      <c r="C36" s="878"/>
      <c r="D36" s="878"/>
      <c r="E36" s="878"/>
      <c r="F36" s="878"/>
      <c r="G36" s="878"/>
      <c r="H36" s="878"/>
      <c r="I36" s="880"/>
    </row>
    <row r="37" spans="1:10">
      <c r="A37" s="876"/>
      <c r="B37" s="877"/>
      <c r="C37" s="878"/>
      <c r="D37" s="878"/>
      <c r="E37" s="878"/>
      <c r="F37" s="878"/>
      <c r="G37" s="878"/>
      <c r="H37" s="878"/>
      <c r="I37" s="880"/>
    </row>
    <row r="38" spans="1:10">
      <c r="A38" s="876"/>
      <c r="B38" s="877"/>
      <c r="C38" s="878"/>
      <c r="D38" s="878"/>
      <c r="E38" s="878"/>
      <c r="F38" s="878"/>
      <c r="G38" s="878"/>
      <c r="H38" s="878"/>
      <c r="I38" s="880"/>
    </row>
    <row r="39" spans="1:10">
      <c r="A39" s="876"/>
      <c r="B39" s="877"/>
      <c r="C39" s="878"/>
      <c r="D39" s="878"/>
      <c r="E39" s="878"/>
      <c r="F39" s="878"/>
      <c r="G39" s="878"/>
      <c r="H39" s="878"/>
      <c r="I39" s="880"/>
    </row>
    <row r="40" spans="1:10">
      <c r="A40" s="876"/>
      <c r="B40" s="877"/>
      <c r="C40" s="878"/>
      <c r="D40" s="878"/>
      <c r="E40" s="878"/>
      <c r="F40" s="878"/>
      <c r="G40" s="878"/>
      <c r="H40" s="878"/>
      <c r="I40" s="880"/>
    </row>
    <row r="41" spans="1:10">
      <c r="A41" s="876"/>
      <c r="B41" s="877"/>
      <c r="C41" s="878"/>
      <c r="D41" s="878"/>
      <c r="E41" s="878"/>
      <c r="F41" s="878"/>
      <c r="G41" s="878"/>
      <c r="H41" s="878"/>
      <c r="I41" s="880"/>
    </row>
    <row r="42" spans="1:10">
      <c r="A42" s="876"/>
      <c r="B42" s="877"/>
      <c r="C42" s="878"/>
      <c r="D42" s="878"/>
      <c r="E42" s="878"/>
      <c r="F42" s="878"/>
      <c r="G42" s="878"/>
      <c r="H42" s="878"/>
      <c r="I42" s="880"/>
    </row>
    <row r="43" spans="1:10" ht="15">
      <c r="A43" s="1404" t="s">
        <v>1961</v>
      </c>
      <c r="B43" s="1405"/>
      <c r="C43" s="1405"/>
      <c r="D43" s="1405"/>
      <c r="E43" s="1405"/>
      <c r="F43" s="1405"/>
      <c r="G43" s="1405"/>
      <c r="H43" s="1405"/>
      <c r="I43" s="1406"/>
    </row>
    <row r="44" spans="1:10">
      <c r="A44" s="1375" t="s">
        <v>1962</v>
      </c>
      <c r="B44" s="1376"/>
      <c r="C44" s="1376"/>
      <c r="D44" s="1376"/>
      <c r="E44" s="1376"/>
      <c r="F44" s="1376"/>
      <c r="G44" s="1376"/>
      <c r="H44" s="1376"/>
      <c r="I44" s="1407"/>
    </row>
    <row r="45" spans="1:10">
      <c r="A45" s="838"/>
      <c r="B45" s="839"/>
      <c r="C45" s="839"/>
      <c r="D45" s="839"/>
      <c r="E45" s="886"/>
      <c r="F45" s="839"/>
      <c r="G45" s="839"/>
      <c r="H45" s="841"/>
      <c r="I45" s="871"/>
    </row>
    <row r="46" spans="1:10">
      <c r="A46" s="887" t="s">
        <v>1963</v>
      </c>
      <c r="B46" s="888" t="s">
        <v>1964</v>
      </c>
      <c r="C46" s="888" t="s">
        <v>1965</v>
      </c>
      <c r="D46" s="888" t="s">
        <v>1966</v>
      </c>
      <c r="E46" s="886"/>
      <c r="F46" s="839"/>
      <c r="G46" s="1408" t="s">
        <v>1967</v>
      </c>
      <c r="H46" s="1408"/>
      <c r="I46" s="1409"/>
    </row>
    <row r="47" spans="1:10">
      <c r="A47" s="889" t="s">
        <v>1968</v>
      </c>
      <c r="B47" s="890">
        <v>270.23700000000002</v>
      </c>
      <c r="C47" s="890">
        <v>590.23900000000003</v>
      </c>
      <c r="D47" s="891">
        <f>TRUNC((C47-B47)/B47,4)</f>
        <v>1.1840999999999999</v>
      </c>
      <c r="E47" s="892"/>
      <c r="F47" s="893" t="s">
        <v>1969</v>
      </c>
      <c r="G47" s="894">
        <v>26.939</v>
      </c>
      <c r="H47" s="1373">
        <f>TRUNC(G47*(1+D47),4)</f>
        <v>58.837400000000002</v>
      </c>
      <c r="I47" s="1374"/>
    </row>
    <row r="48" spans="1:10">
      <c r="A48" s="895" t="s">
        <v>1970</v>
      </c>
      <c r="E48" s="896"/>
      <c r="F48" s="893" t="s">
        <v>1971</v>
      </c>
      <c r="G48" s="894">
        <v>0.253</v>
      </c>
      <c r="H48" s="1373">
        <f>TRUNC(G48*(1+D47),4)</f>
        <v>0.55249999999999999</v>
      </c>
      <c r="I48" s="1374"/>
    </row>
    <row r="49" spans="1:9">
      <c r="A49" s="1375" t="s">
        <v>1972</v>
      </c>
      <c r="B49" s="1376"/>
      <c r="C49" s="1376"/>
      <c r="E49" s="896"/>
      <c r="F49" s="893" t="s">
        <v>1973</v>
      </c>
      <c r="G49" s="894">
        <v>0.41199999999999998</v>
      </c>
      <c r="H49" s="1373">
        <f>TRUNC(G49*(1+D47),4)</f>
        <v>0.89980000000000004</v>
      </c>
      <c r="I49" s="1374"/>
    </row>
    <row r="50" spans="1:9">
      <c r="A50" s="869" t="s">
        <v>1974</v>
      </c>
      <c r="B50" s="839"/>
      <c r="C50" s="839"/>
      <c r="D50" s="897"/>
      <c r="E50" s="892"/>
      <c r="G50" s="839"/>
      <c r="H50" s="897"/>
      <c r="I50" s="898"/>
    </row>
    <row r="51" spans="1:9">
      <c r="A51" s="869" t="s">
        <v>1975</v>
      </c>
      <c r="B51" s="839"/>
      <c r="C51" s="839"/>
      <c r="E51" s="841"/>
      <c r="F51" s="841" t="s">
        <v>1976</v>
      </c>
      <c r="G51" s="899" t="s">
        <v>1977</v>
      </c>
      <c r="H51" s="841" t="str">
        <f>IF(H47&lt;&gt;0,"("&amp;TEXT(H47,"#0,000")&amp;"+("&amp;TEXT(H48,"#0,000")&amp;"*Dpav)+("&amp;TEXT(H49,"#0,000")&amp;"*Dñpav))","")</f>
        <v>(58,837+(0,553*Dpav)+(0,900*Dñpav))</v>
      </c>
      <c r="I51" s="900"/>
    </row>
    <row r="52" spans="1:9">
      <c r="A52" s="869" t="s">
        <v>1978</v>
      </c>
      <c r="B52" s="839"/>
      <c r="C52" s="839"/>
      <c r="I52" s="843"/>
    </row>
    <row r="53" spans="1:9" ht="13.5" thickBot="1">
      <c r="A53" s="901"/>
      <c r="B53" s="902"/>
      <c r="C53" s="902"/>
      <c r="D53" s="903"/>
      <c r="E53" s="904"/>
      <c r="F53" s="904"/>
      <c r="G53" s="904"/>
      <c r="H53" s="904"/>
      <c r="I53" s="905"/>
    </row>
    <row r="54" spans="1:9" ht="15.75" hidden="1">
      <c r="A54" s="1377" t="s">
        <v>1979</v>
      </c>
      <c r="B54" s="1378"/>
      <c r="C54" s="1378"/>
      <c r="D54" s="1378"/>
      <c r="E54" s="1378"/>
      <c r="F54" s="1378"/>
      <c r="G54" s="1378"/>
      <c r="H54" s="1378"/>
      <c r="I54" s="1379"/>
    </row>
    <row r="55" spans="1:9" hidden="1">
      <c r="A55" s="906"/>
      <c r="B55" s="907"/>
      <c r="C55" s="907"/>
      <c r="D55" s="1380" t="s">
        <v>1980</v>
      </c>
      <c r="E55" s="1381"/>
      <c r="F55" s="1380" t="s">
        <v>1981</v>
      </c>
      <c r="G55" s="1381"/>
      <c r="H55" s="1380" t="s">
        <v>1982</v>
      </c>
      <c r="I55" s="1382"/>
    </row>
    <row r="56" spans="1:9" ht="25.5" hidden="1">
      <c r="A56" s="908"/>
      <c r="B56" s="909" t="s">
        <v>1983</v>
      </c>
      <c r="C56" s="910"/>
      <c r="D56" s="911" t="s">
        <v>1984</v>
      </c>
      <c r="E56" s="912" t="s">
        <v>69</v>
      </c>
      <c r="F56" s="913" t="s">
        <v>1985</v>
      </c>
      <c r="G56" s="912" t="s">
        <v>1844</v>
      </c>
      <c r="H56" s="913" t="s">
        <v>1985</v>
      </c>
      <c r="I56" s="914" t="s">
        <v>1844</v>
      </c>
    </row>
    <row r="57" spans="1:9" hidden="1">
      <c r="A57" s="1355" t="s">
        <v>1986</v>
      </c>
      <c r="B57" s="1357"/>
      <c r="C57" s="825" t="s">
        <v>1985</v>
      </c>
      <c r="D57" s="915">
        <f>C14</f>
        <v>2577.1885561286322</v>
      </c>
      <c r="E57" s="1371">
        <f>(D57*$B$57)+(D58*$B$57)</f>
        <v>0</v>
      </c>
      <c r="F57" s="916">
        <f>C23</f>
        <v>2737.0515000715554</v>
      </c>
      <c r="G57" s="1371">
        <f>(F57*$B$57)+(F58*$B$57)</f>
        <v>0</v>
      </c>
      <c r="H57" s="917">
        <f>C32</f>
        <v>2625.3751423280428</v>
      </c>
      <c r="I57" s="1372">
        <f>(H57*$B$57)+(H58*$B$57)</f>
        <v>0</v>
      </c>
    </row>
    <row r="58" spans="1:9" hidden="1">
      <c r="A58" s="1356"/>
      <c r="B58" s="1358"/>
      <c r="C58" s="825" t="s">
        <v>1844</v>
      </c>
      <c r="D58" s="918">
        <f>$I$16</f>
        <v>614.69479999999999</v>
      </c>
      <c r="E58" s="1369"/>
      <c r="F58" s="918">
        <f>I25</f>
        <v>578.01430000000005</v>
      </c>
      <c r="G58" s="1369"/>
      <c r="H58" s="918">
        <f>I34</f>
        <v>1448.6570999999999</v>
      </c>
      <c r="I58" s="1362"/>
    </row>
    <row r="59" spans="1:9" hidden="1">
      <c r="A59" s="1355" t="s">
        <v>1987</v>
      </c>
      <c r="B59" s="1357">
        <v>321.43</v>
      </c>
      <c r="C59" s="919" t="s">
        <v>1985</v>
      </c>
      <c r="D59" s="915">
        <f>MATBET2!C14</f>
        <v>3903.3174875490367</v>
      </c>
      <c r="E59" s="1368">
        <f>(D59*$B$59)+(D60*$B$59)</f>
        <v>1450263.3558698869</v>
      </c>
      <c r="F59" s="916">
        <f>MATBET2!C23</f>
        <v>3953.1501310127578</v>
      </c>
      <c r="G59" s="1368">
        <f>(F59*$B$59)+(F60*$B$59)</f>
        <v>1451041.8411574308</v>
      </c>
      <c r="H59" s="917">
        <f>MATBET2!C32</f>
        <v>3173.7765687181495</v>
      </c>
      <c r="I59" s="1370">
        <f>(H59*$B$59)+(H60*$B$59)</f>
        <v>1482438.0749580748</v>
      </c>
    </row>
    <row r="60" spans="1:9" hidden="1">
      <c r="A60" s="1356"/>
      <c r="B60" s="1358"/>
      <c r="C60" s="825" t="s">
        <v>1844</v>
      </c>
      <c r="D60" s="918">
        <f>MATBET2!$K$16</f>
        <v>608.59289999999999</v>
      </c>
      <c r="E60" s="1369"/>
      <c r="F60" s="918">
        <f>MATBET2!$K$25</f>
        <v>561.18219999999997</v>
      </c>
      <c r="G60" s="1369"/>
      <c r="H60" s="918">
        <f>MATBET2!$K$34</f>
        <v>1438.2325000000001</v>
      </c>
      <c r="I60" s="1362"/>
    </row>
    <row r="61" spans="1:9" hidden="1">
      <c r="A61" s="1355" t="s">
        <v>1988</v>
      </c>
      <c r="B61" s="1357">
        <v>1533.61</v>
      </c>
      <c r="C61" s="919" t="s">
        <v>1985</v>
      </c>
      <c r="D61" s="915">
        <f>MATBET2!D14</f>
        <v>3129.661787073047</v>
      </c>
      <c r="E61" s="1368">
        <f>(D61*$B$59)+(D62*$B$59)</f>
        <v>1201587.2040658896</v>
      </c>
      <c r="F61" s="916">
        <f>MATBET2!D23</f>
        <v>3206.7220331896096</v>
      </c>
      <c r="G61" s="1368">
        <f>(F61*$B$59)+(F62*$B$59)</f>
        <v>1211117.4576741364</v>
      </c>
      <c r="H61" s="917">
        <f>MATBET2!D32</f>
        <v>3870.9263625439617</v>
      </c>
      <c r="I61" s="1370">
        <f>(H61*$B$59)+(H62*$B$59)</f>
        <v>1706522.9331875057</v>
      </c>
    </row>
    <row r="62" spans="1:9" hidden="1">
      <c r="A62" s="1356"/>
      <c r="B62" s="1358"/>
      <c r="C62" s="825" t="s">
        <v>1844</v>
      </c>
      <c r="D62" s="918">
        <f>MATBET2!$K$16</f>
        <v>608.59289999999999</v>
      </c>
      <c r="E62" s="1369"/>
      <c r="F62" s="918">
        <f>MATBET2!$K$25</f>
        <v>561.18219999999997</v>
      </c>
      <c r="G62" s="1369"/>
      <c r="H62" s="918">
        <f>MATBET2!$K$34</f>
        <v>1438.2325000000001</v>
      </c>
      <c r="I62" s="1362"/>
    </row>
    <row r="63" spans="1:9" hidden="1">
      <c r="A63" s="1355" t="s">
        <v>1989</v>
      </c>
      <c r="B63" s="1357">
        <v>3.74</v>
      </c>
      <c r="C63" s="919" t="s">
        <v>1985</v>
      </c>
      <c r="D63" s="915">
        <f>MATBET2!G14</f>
        <v>3336.9738576850514</v>
      </c>
      <c r="E63" s="1368">
        <f>(D63*$B$59)+(D64*$B$59)</f>
        <v>1268223.5229227061</v>
      </c>
      <c r="F63" s="916">
        <f>MATBET2!G23</f>
        <v>5547.9426319647127</v>
      </c>
      <c r="G63" s="1368">
        <f>(F63*$B$59)+(F64*$B$59)</f>
        <v>1963655.9947384177</v>
      </c>
      <c r="H63" s="917">
        <f>MATBET2!G32</f>
        <v>4248.6050666907531</v>
      </c>
      <c r="I63" s="1370">
        <f>(H63*$B$59)+(H64*$B$59)</f>
        <v>1827920.1990614089</v>
      </c>
    </row>
    <row r="64" spans="1:9" hidden="1">
      <c r="A64" s="1356"/>
      <c r="B64" s="1358"/>
      <c r="C64" s="825" t="s">
        <v>1844</v>
      </c>
      <c r="D64" s="918">
        <f>MATBET2!$K$16</f>
        <v>608.59289999999999</v>
      </c>
      <c r="E64" s="1369"/>
      <c r="F64" s="918">
        <f>MATBET2!$K$25</f>
        <v>561.18219999999997</v>
      </c>
      <c r="G64" s="1369"/>
      <c r="H64" s="918">
        <f>MATBET2!$K$34</f>
        <v>1438.2325000000001</v>
      </c>
      <c r="I64" s="1362"/>
    </row>
    <row r="65" spans="1:9" hidden="1">
      <c r="A65" s="1355" t="s">
        <v>1990</v>
      </c>
      <c r="B65" s="1357">
        <v>3759.88</v>
      </c>
      <c r="C65" s="919" t="s">
        <v>1985</v>
      </c>
      <c r="D65" s="915">
        <f>MATBET2!E14</f>
        <v>5547.9426319647127</v>
      </c>
      <c r="E65" s="1359">
        <f>(D65*$B$65)+(D66*$B$65)</f>
        <v>23147834.815923486</v>
      </c>
      <c r="F65" s="920">
        <f>MATBET2!E23</f>
        <v>5547.9426319647127</v>
      </c>
      <c r="G65" s="1360">
        <f>(F65*$B$65)+(F66*$B$65)</f>
        <v>22969576.273207486</v>
      </c>
      <c r="H65" s="917">
        <f>MATBET2!E32</f>
        <v>5311.5704340503862</v>
      </c>
      <c r="I65" s="1361">
        <f>(H65*$B$65)+(H66*$B$65)</f>
        <v>25378449.055677369</v>
      </c>
    </row>
    <row r="66" spans="1:9" hidden="1">
      <c r="A66" s="1356"/>
      <c r="B66" s="1358"/>
      <c r="C66" s="921" t="s">
        <v>1844</v>
      </c>
      <c r="D66" s="918">
        <f>MATBET2!$K$16</f>
        <v>608.59289999999999</v>
      </c>
      <c r="E66" s="1359"/>
      <c r="F66" s="918">
        <f>MATBET2!$K$25</f>
        <v>561.18219999999997</v>
      </c>
      <c r="G66" s="1359"/>
      <c r="H66" s="918">
        <f>MATBET2!$K$34</f>
        <v>1438.2325000000001</v>
      </c>
      <c r="I66" s="1362"/>
    </row>
    <row r="67" spans="1:9" ht="19.5" hidden="1" customHeight="1">
      <c r="A67" s="922"/>
      <c r="B67" s="923"/>
      <c r="C67" s="923"/>
      <c r="D67" s="1363">
        <f>E65+E59+E57+E63+E61</f>
        <v>27067908.898781966</v>
      </c>
      <c r="E67" s="1364"/>
      <c r="F67" s="1365">
        <f>G65+G59+G57+G63+G61</f>
        <v>27595391.566777468</v>
      </c>
      <c r="G67" s="1364"/>
      <c r="H67" s="1366">
        <f>I65+I59+I57+I63+I61</f>
        <v>30395330.26288436</v>
      </c>
      <c r="I67" s="1367"/>
    </row>
    <row r="68" spans="1:9" ht="18.75">
      <c r="A68" s="924"/>
      <c r="B68" s="924"/>
      <c r="C68" s="924"/>
      <c r="D68" s="924"/>
      <c r="E68" s="1354"/>
      <c r="F68" s="1354"/>
      <c r="G68" s="1354"/>
      <c r="H68" s="1354"/>
      <c r="I68" s="924"/>
    </row>
  </sheetData>
  <mergeCells count="73">
    <mergeCell ref="A5:I5"/>
    <mergeCell ref="A10:B10"/>
    <mergeCell ref="A11:B11"/>
    <mergeCell ref="C11:C13"/>
    <mergeCell ref="D11:D13"/>
    <mergeCell ref="E11:E13"/>
    <mergeCell ref="F11:F13"/>
    <mergeCell ref="I11:I13"/>
    <mergeCell ref="A12:B12"/>
    <mergeCell ref="A13:B13"/>
    <mergeCell ref="A15:I15"/>
    <mergeCell ref="A16:B16"/>
    <mergeCell ref="A19:B19"/>
    <mergeCell ref="A20:B20"/>
    <mergeCell ref="C20:C22"/>
    <mergeCell ref="D20:D22"/>
    <mergeCell ref="E20:E22"/>
    <mergeCell ref="F20:F22"/>
    <mergeCell ref="I20:I22"/>
    <mergeCell ref="A21:B21"/>
    <mergeCell ref="A22:B22"/>
    <mergeCell ref="A25:B25"/>
    <mergeCell ref="A28:B28"/>
    <mergeCell ref="A29:B29"/>
    <mergeCell ref="C29:C31"/>
    <mergeCell ref="H48:I48"/>
    <mergeCell ref="E29:E31"/>
    <mergeCell ref="F29:F31"/>
    <mergeCell ref="I29:I31"/>
    <mergeCell ref="A30:B30"/>
    <mergeCell ref="A31:B31"/>
    <mergeCell ref="A33:I33"/>
    <mergeCell ref="D29:D31"/>
    <mergeCell ref="A34:B34"/>
    <mergeCell ref="A43:I43"/>
    <mergeCell ref="A44:I44"/>
    <mergeCell ref="G46:I46"/>
    <mergeCell ref="H47:I47"/>
    <mergeCell ref="A49:C49"/>
    <mergeCell ref="H49:I49"/>
    <mergeCell ref="A54:I54"/>
    <mergeCell ref="D55:E55"/>
    <mergeCell ref="F55:G55"/>
    <mergeCell ref="H55:I55"/>
    <mergeCell ref="A59:A60"/>
    <mergeCell ref="B59:B60"/>
    <mergeCell ref="E59:E60"/>
    <mergeCell ref="G59:G60"/>
    <mergeCell ref="I59:I60"/>
    <mergeCell ref="A57:A58"/>
    <mergeCell ref="B57:B58"/>
    <mergeCell ref="E57:E58"/>
    <mergeCell ref="G57:G58"/>
    <mergeCell ref="I57:I58"/>
    <mergeCell ref="I65:I66"/>
    <mergeCell ref="D67:E67"/>
    <mergeCell ref="F67:G67"/>
    <mergeCell ref="H67:I67"/>
    <mergeCell ref="A61:A62"/>
    <mergeCell ref="B61:B62"/>
    <mergeCell ref="E61:E62"/>
    <mergeCell ref="G61:G62"/>
    <mergeCell ref="I61:I62"/>
    <mergeCell ref="A63:A64"/>
    <mergeCell ref="B63:B64"/>
    <mergeCell ref="E63:E64"/>
    <mergeCell ref="G63:G64"/>
    <mergeCell ref="I63:I64"/>
    <mergeCell ref="E68:H68"/>
    <mergeCell ref="A65:A66"/>
    <mergeCell ref="B65:B66"/>
    <mergeCell ref="E65:E66"/>
    <mergeCell ref="G65:G66"/>
  </mergeCells>
  <pageMargins left="0.511811024" right="0.511811024" top="0.78740157499999996" bottom="0.78740157499999996" header="0.31496062000000002" footer="0.31496062000000002"/>
  <pageSetup paperSize="9" scale="59" fitToHeight="0" orientation="portrait" r:id="rId1"/>
  <colBreaks count="1" manualBreakCount="1">
    <brk id="9" max="1048575" man="1"/>
  </colBreak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6EB291-7526-4EDC-86EC-5447D26C3516}">
  <sheetPr>
    <tabColor rgb="FF00B050"/>
    <pageSetUpPr fitToPage="1"/>
  </sheetPr>
  <dimension ref="A1:P63"/>
  <sheetViews>
    <sheetView view="pageBreakPreview" zoomScale="110" zoomScaleNormal="100" zoomScaleSheetLayoutView="110" workbookViewId="0">
      <selection activeCell="N10" sqref="N10"/>
    </sheetView>
  </sheetViews>
  <sheetFormatPr defaultColWidth="10.7109375" defaultRowHeight="12.75"/>
  <cols>
    <col min="1" max="2" width="12.28515625" style="825" customWidth="1"/>
    <col min="3" max="4" width="14.7109375" style="825" customWidth="1"/>
    <col min="5" max="5" width="15.28515625" style="825" bestFit="1" customWidth="1"/>
    <col min="6" max="6" width="16" style="825" hidden="1" customWidth="1"/>
    <col min="7" max="8" width="14.7109375" style="825" customWidth="1"/>
    <col min="9" max="11" width="17.7109375" style="825" customWidth="1"/>
    <col min="12" max="12" width="11.28515625" style="825" bestFit="1" customWidth="1"/>
    <col min="13" max="13" width="13.28515625" style="825" customWidth="1"/>
    <col min="14" max="14" width="12.85546875" style="825" customWidth="1"/>
    <col min="15" max="15" width="15.42578125" style="825" customWidth="1"/>
    <col min="16" max="16" width="15" style="825" customWidth="1"/>
    <col min="17" max="17" width="9.5703125" style="825" bestFit="1" customWidth="1"/>
    <col min="18" max="18" width="9.140625" style="825" customWidth="1"/>
    <col min="19" max="20" width="9.5703125" style="825" bestFit="1" customWidth="1"/>
    <col min="21" max="253" width="9.140625" style="825" customWidth="1"/>
    <col min="254" max="254" width="11.85546875" style="825" customWidth="1"/>
    <col min="255" max="16384" width="10.7109375" style="825"/>
  </cols>
  <sheetData>
    <row r="1" spans="1:16" ht="15">
      <c r="A1" s="821"/>
      <c r="B1" s="822"/>
      <c r="C1" s="823"/>
      <c r="D1" s="823"/>
      <c r="E1" s="822"/>
      <c r="F1" s="822"/>
      <c r="G1" s="822"/>
      <c r="H1" s="822"/>
      <c r="I1" s="822"/>
      <c r="J1" s="822"/>
      <c r="K1" s="824"/>
    </row>
    <row r="2" spans="1:16" ht="15.75">
      <c r="A2" s="925" t="s">
        <v>1939</v>
      </c>
      <c r="B2" s="926"/>
      <c r="C2" s="926"/>
      <c r="D2" s="927"/>
      <c r="E2" s="926"/>
      <c r="F2" s="926"/>
      <c r="G2" s="926"/>
      <c r="H2" s="926"/>
      <c r="I2" s="926"/>
      <c r="J2" s="926"/>
      <c r="K2" s="928"/>
    </row>
    <row r="3" spans="1:16" ht="15">
      <c r="A3" s="830" t="s">
        <v>1940</v>
      </c>
      <c r="B3" s="926"/>
      <c r="C3" s="927"/>
      <c r="D3" s="927"/>
      <c r="E3" s="926"/>
      <c r="F3" s="926"/>
      <c r="G3" s="926"/>
      <c r="H3" s="926"/>
      <c r="I3" s="926"/>
      <c r="J3" s="926"/>
      <c r="K3" s="928"/>
    </row>
    <row r="4" spans="1:16">
      <c r="A4" s="831"/>
      <c r="K4" s="833"/>
    </row>
    <row r="5" spans="1:16" ht="15">
      <c r="A5" s="1404" t="s">
        <v>1941</v>
      </c>
      <c r="B5" s="1405"/>
      <c r="C5" s="1405"/>
      <c r="D5" s="1405"/>
      <c r="E5" s="1405"/>
      <c r="F5" s="1405"/>
      <c r="G5" s="1405"/>
      <c r="H5" s="1405"/>
      <c r="I5" s="1405"/>
      <c r="J5" s="1405"/>
      <c r="K5" s="1406"/>
    </row>
    <row r="6" spans="1:16">
      <c r="A6" s="838" t="s">
        <v>1942</v>
      </c>
      <c r="B6" s="839"/>
      <c r="C6" s="841"/>
      <c r="D6" s="841"/>
      <c r="E6" s="839"/>
      <c r="F6" s="839"/>
      <c r="G6" s="839"/>
      <c r="H6" s="839"/>
      <c r="I6" s="839"/>
      <c r="J6" s="839"/>
      <c r="K6" s="871"/>
      <c r="L6" s="825">
        <f>15*0.15</f>
        <v>2.25</v>
      </c>
    </row>
    <row r="7" spans="1:16">
      <c r="A7" s="838" t="s">
        <v>1943</v>
      </c>
      <c r="B7" s="839"/>
      <c r="C7" s="839"/>
      <c r="D7" s="839"/>
      <c r="E7" s="839"/>
      <c r="F7" s="839"/>
      <c r="G7" s="839"/>
      <c r="H7" s="839"/>
      <c r="J7" s="840" t="str">
        <f>MATBET!G7</f>
        <v>Ref. de Preços: ANP - Outubro/2025</v>
      </c>
      <c r="K7" s="833"/>
      <c r="M7" s="842"/>
      <c r="N7" s="842"/>
    </row>
    <row r="8" spans="1:16">
      <c r="A8" s="838"/>
      <c r="B8" s="839"/>
      <c r="C8" s="839"/>
      <c r="D8" s="839"/>
      <c r="E8" s="839"/>
      <c r="F8" s="839"/>
      <c r="G8" s="839"/>
      <c r="H8" s="839"/>
      <c r="I8" s="839"/>
      <c r="J8" s="839"/>
      <c r="K8" s="843"/>
      <c r="M8" s="842"/>
      <c r="N8" s="842"/>
    </row>
    <row r="9" spans="1:16" ht="25.5" customHeight="1">
      <c r="A9" s="929" t="s">
        <v>1991</v>
      </c>
      <c r="B9" s="930"/>
      <c r="C9" s="931" t="s">
        <v>1992</v>
      </c>
      <c r="D9" s="931" t="s">
        <v>1993</v>
      </c>
      <c r="E9" s="931" t="s">
        <v>1994</v>
      </c>
      <c r="F9" s="931" t="s">
        <v>1995</v>
      </c>
      <c r="G9" s="931" t="s">
        <v>1996</v>
      </c>
      <c r="H9" s="931"/>
      <c r="I9" s="931" t="s">
        <v>1947</v>
      </c>
      <c r="J9" s="931" t="s">
        <v>1948</v>
      </c>
      <c r="K9" s="932" t="s">
        <v>1949</v>
      </c>
      <c r="M9" s="848" t="s">
        <v>1987</v>
      </c>
      <c r="N9" s="842" t="s">
        <v>1988</v>
      </c>
      <c r="O9" s="848" t="s">
        <v>1997</v>
      </c>
      <c r="P9" s="848" t="s">
        <v>1989</v>
      </c>
    </row>
    <row r="10" spans="1:16">
      <c r="A10" s="1385"/>
      <c r="B10" s="1386"/>
      <c r="C10" s="933">
        <f>2.98987288740653*1000</f>
        <v>2989.87288740653</v>
      </c>
      <c r="D10" s="849">
        <f>2.39726615981668*1000</f>
        <v>2397.2661598166801</v>
      </c>
      <c r="E10" s="934">
        <f>4.24962696708891*1000</f>
        <v>4249.6269670889105</v>
      </c>
      <c r="F10" s="934"/>
      <c r="G10" s="934">
        <f>2.55606357794424*1000</f>
        <v>2556.06357794424</v>
      </c>
      <c r="H10" s="934"/>
      <c r="I10" s="935">
        <v>769.22</v>
      </c>
      <c r="J10" s="853"/>
      <c r="K10" s="854">
        <f>TRUNC(($J$55+($J$56*$I$10)+($J$57*$J$10)),4)</f>
        <v>483.83139999999997</v>
      </c>
      <c r="M10" s="855">
        <f>K16+C16</f>
        <v>5120.503287549036</v>
      </c>
      <c r="N10" s="855">
        <f>D16+K16</f>
        <v>4346.8475870730472</v>
      </c>
      <c r="O10" s="855">
        <f>E16+K16</f>
        <v>6765.128431964712</v>
      </c>
      <c r="P10" s="936">
        <f>G16+K16</f>
        <v>4554.1596576850516</v>
      </c>
    </row>
    <row r="11" spans="1:16">
      <c r="A11" s="1387" t="s">
        <v>1952</v>
      </c>
      <c r="B11" s="1388"/>
      <c r="C11" s="1389">
        <f>(C10/(1-((0.205+0.0065+0.03)-((0.0065+0.03)*0.205))))-C10</f>
        <v>913.44460014250672</v>
      </c>
      <c r="D11" s="1389">
        <f>(D10/(1-((0.205+0.0065+0.03)-((0.0065+0.03)*0.205))))-D10</f>
        <v>732.39562725636688</v>
      </c>
      <c r="E11" s="1389">
        <f>(E10/(1-((0.205+0.0065+0.03)-((0.0065+0.03)*0.205))))-E10</f>
        <v>1298.3156648758022</v>
      </c>
      <c r="F11" s="1389">
        <f t="shared" ref="F11" si="0">TRUNC(F10/(1-$B$11)-F10,4)</f>
        <v>0</v>
      </c>
      <c r="G11" s="1389">
        <f>(G10/(1-((0.205+0.0065+0.03)-((0.0065+0.03)*0.205))))-G10</f>
        <v>780.91027974081135</v>
      </c>
      <c r="H11" s="858"/>
      <c r="I11" s="859"/>
      <c r="J11" s="860"/>
      <c r="K11" s="1394">
        <f>TRUNC(K10/(1-20.5%)-K10,4)</f>
        <v>124.7615</v>
      </c>
      <c r="N11" s="842"/>
    </row>
    <row r="12" spans="1:16">
      <c r="A12" s="1387" t="s">
        <v>1953</v>
      </c>
      <c r="B12" s="1388"/>
      <c r="C12" s="1390"/>
      <c r="D12" s="1390"/>
      <c r="E12" s="1390"/>
      <c r="F12" s="1392"/>
      <c r="G12" s="1390"/>
      <c r="H12" s="861"/>
      <c r="I12" s="859"/>
      <c r="J12" s="860"/>
      <c r="K12" s="1429"/>
      <c r="N12" s="842"/>
    </row>
    <row r="13" spans="1:16">
      <c r="A13" s="1387" t="s">
        <v>1954</v>
      </c>
      <c r="B13" s="1388"/>
      <c r="C13" s="1391"/>
      <c r="D13" s="1391"/>
      <c r="E13" s="1391"/>
      <c r="F13" s="1393"/>
      <c r="G13" s="1391"/>
      <c r="H13" s="862"/>
      <c r="I13" s="859"/>
      <c r="J13" s="860"/>
      <c r="K13" s="1430"/>
      <c r="N13" s="842"/>
    </row>
    <row r="14" spans="1:16">
      <c r="A14" s="856" t="s">
        <v>1955</v>
      </c>
      <c r="B14" s="857"/>
      <c r="C14" s="859">
        <f>C11+C10</f>
        <v>3903.3174875490367</v>
      </c>
      <c r="D14" s="859">
        <f>D11+D10</f>
        <v>3129.661787073047</v>
      </c>
      <c r="E14" s="859">
        <f>E10+E11+E12+E13</f>
        <v>5547.9426319647127</v>
      </c>
      <c r="F14" s="859">
        <f>F10+F11+F12+F13</f>
        <v>0</v>
      </c>
      <c r="G14" s="859">
        <f>G10+G11+G12+G13</f>
        <v>3336.9738576850514</v>
      </c>
      <c r="H14" s="859"/>
      <c r="I14" s="859"/>
      <c r="J14" s="860"/>
      <c r="K14" s="863">
        <f>K11+K10</f>
        <v>608.59289999999999</v>
      </c>
    </row>
    <row r="15" spans="1:16">
      <c r="A15" s="872"/>
      <c r="B15" s="873"/>
      <c r="C15" s="873"/>
      <c r="D15" s="873"/>
      <c r="E15" s="873"/>
      <c r="F15" s="873"/>
      <c r="G15" s="873"/>
      <c r="H15" s="873"/>
      <c r="I15" s="873"/>
      <c r="J15" s="873"/>
      <c r="K15" s="874"/>
      <c r="N15" s="864"/>
      <c r="O15" s="864"/>
      <c r="P15" s="864"/>
    </row>
    <row r="16" spans="1:16">
      <c r="A16" s="1402" t="s">
        <v>1956</v>
      </c>
      <c r="B16" s="1403"/>
      <c r="C16" s="867">
        <f>C14+$K$16</f>
        <v>4511.9103875490364</v>
      </c>
      <c r="D16" s="867">
        <f>D14+$K$16</f>
        <v>3738.2546870730471</v>
      </c>
      <c r="E16" s="867">
        <f>E14+$K$16</f>
        <v>6156.5355319647124</v>
      </c>
      <c r="F16" s="867">
        <f>F14+$K$16</f>
        <v>608.59289999999999</v>
      </c>
      <c r="G16" s="937">
        <f>G14+$K$16</f>
        <v>3945.5667576850515</v>
      </c>
      <c r="H16" s="867"/>
      <c r="I16" s="867"/>
      <c r="J16" s="867"/>
      <c r="K16" s="938">
        <f>K14</f>
        <v>608.59289999999999</v>
      </c>
      <c r="L16" s="825">
        <f>SMALL(C16:G16,1)</f>
        <v>608.59289999999999</v>
      </c>
      <c r="M16" s="864"/>
    </row>
    <row r="17" spans="1:16">
      <c r="A17" s="869"/>
      <c r="B17" s="839"/>
      <c r="C17" s="839"/>
      <c r="D17" s="839"/>
      <c r="E17" s="839"/>
      <c r="F17" s="839"/>
      <c r="G17" s="839"/>
      <c r="H17" s="839"/>
      <c r="I17" s="839"/>
      <c r="J17" s="939"/>
      <c r="K17" s="871"/>
    </row>
    <row r="18" spans="1:16" ht="25.5" customHeight="1">
      <c r="A18" s="929" t="s">
        <v>1998</v>
      </c>
      <c r="B18" s="930"/>
      <c r="C18" s="931" t="s">
        <v>1999</v>
      </c>
      <c r="D18" s="931" t="s">
        <v>2000</v>
      </c>
      <c r="E18" s="931" t="s">
        <v>1994</v>
      </c>
      <c r="F18" s="931" t="s">
        <v>2001</v>
      </c>
      <c r="G18" s="931" t="s">
        <v>2002</v>
      </c>
      <c r="H18" s="931"/>
      <c r="I18" s="931" t="s">
        <v>1947</v>
      </c>
      <c r="J18" s="931" t="s">
        <v>1948</v>
      </c>
      <c r="K18" s="932" t="s">
        <v>1949</v>
      </c>
      <c r="M18" s="848" t="s">
        <v>1987</v>
      </c>
      <c r="N18" s="842" t="s">
        <v>1988</v>
      </c>
      <c r="O18" s="848" t="s">
        <v>1997</v>
      </c>
      <c r="P18" s="848" t="s">
        <v>1989</v>
      </c>
    </row>
    <row r="19" spans="1:16">
      <c r="A19" s="1385"/>
      <c r="B19" s="1386"/>
      <c r="C19" s="849">
        <f>3.02804382022848*1000</f>
        <v>3028.0438202284799</v>
      </c>
      <c r="D19" s="849">
        <f>2.45629295978766*1000</f>
        <v>2456.29295978766</v>
      </c>
      <c r="E19" s="934">
        <f>4.24962696708891*1000</f>
        <v>4249.6269670889105</v>
      </c>
      <c r="F19" s="849"/>
      <c r="G19" s="934">
        <f>4.24962696708891*1000</f>
        <v>4249.6269670889105</v>
      </c>
      <c r="H19" s="934"/>
      <c r="I19" s="935">
        <v>701</v>
      </c>
      <c r="J19" s="853"/>
      <c r="K19" s="854">
        <f>TRUNC(($J$55+($J$56*$I$19)+($J$57*$J$19)),4)</f>
        <v>446.13990000000001</v>
      </c>
      <c r="M19" s="936">
        <f>K25+C25</f>
        <v>5075.5145310127582</v>
      </c>
      <c r="N19" s="936">
        <f>D25+K25</f>
        <v>4329.08643318961</v>
      </c>
      <c r="O19" s="936">
        <f>E25+K25</f>
        <v>6670.3070319647131</v>
      </c>
      <c r="P19" s="855">
        <f>G25+K25</f>
        <v>6670.3070319647131</v>
      </c>
    </row>
    <row r="20" spans="1:16">
      <c r="A20" s="1387" t="s">
        <v>1952</v>
      </c>
      <c r="B20" s="1388"/>
      <c r="C20" s="1389">
        <f>(C19/(1-((0.205+0.0065+0.03)-((0.0065+0.03)*0.205))))-C19</f>
        <v>925.10631078427787</v>
      </c>
      <c r="D20" s="1389">
        <f>(D19/(1-((0.205+0.0065+0.03)-((0.0065+0.03)*0.205))))-D19</f>
        <v>750.42907340194961</v>
      </c>
      <c r="E20" s="1389">
        <f>(E19/(1-((0.205+0.0065+0.03)-((0.0065+0.03)*0.205))))-E19</f>
        <v>1298.3156648758022</v>
      </c>
      <c r="F20" s="1389">
        <f>TRUNC(F19/(1-$B$11)-F19,4)</f>
        <v>0</v>
      </c>
      <c r="G20" s="1389">
        <f>(G19/(1-((0.205+0.0065+0.03)-((0.0065+0.03)*0.205))))-G19</f>
        <v>1298.3156648758022</v>
      </c>
      <c r="H20" s="858"/>
      <c r="I20" s="860"/>
      <c r="J20" s="860"/>
      <c r="K20" s="1394">
        <f>TRUNC(K19/(1-20.5%)-K19,4)</f>
        <v>115.0423</v>
      </c>
      <c r="N20" s="842"/>
    </row>
    <row r="21" spans="1:16">
      <c r="A21" s="1387" t="s">
        <v>1953</v>
      </c>
      <c r="B21" s="1388"/>
      <c r="C21" s="1390"/>
      <c r="D21" s="1390"/>
      <c r="E21" s="1390"/>
      <c r="F21" s="1392"/>
      <c r="G21" s="1390"/>
      <c r="H21" s="861"/>
      <c r="I21" s="860"/>
      <c r="J21" s="860"/>
      <c r="K21" s="1429"/>
      <c r="N21" s="842"/>
    </row>
    <row r="22" spans="1:16">
      <c r="A22" s="1387" t="s">
        <v>1954</v>
      </c>
      <c r="B22" s="1388"/>
      <c r="C22" s="1391"/>
      <c r="D22" s="1391"/>
      <c r="E22" s="1391"/>
      <c r="F22" s="1393"/>
      <c r="G22" s="1391"/>
      <c r="H22" s="862"/>
      <c r="I22" s="860"/>
      <c r="J22" s="860"/>
      <c r="K22" s="1430"/>
      <c r="N22" s="842"/>
    </row>
    <row r="23" spans="1:16">
      <c r="A23" s="856" t="s">
        <v>1955</v>
      </c>
      <c r="B23" s="857"/>
      <c r="C23" s="859">
        <f>C20+C19</f>
        <v>3953.1501310127578</v>
      </c>
      <c r="D23" s="859">
        <f>D20+D19</f>
        <v>3206.7220331896096</v>
      </c>
      <c r="E23" s="859">
        <f>E19+E20+E21+E22</f>
        <v>5547.9426319647127</v>
      </c>
      <c r="F23" s="859">
        <f>F19+F20+F21+F22</f>
        <v>0</v>
      </c>
      <c r="G23" s="859">
        <f>G19+G20+G21+G22</f>
        <v>5547.9426319647127</v>
      </c>
      <c r="H23" s="859"/>
      <c r="I23" s="860"/>
      <c r="J23" s="860"/>
      <c r="K23" s="863">
        <f>K20+K19</f>
        <v>561.18219999999997</v>
      </c>
    </row>
    <row r="24" spans="1:16">
      <c r="A24" s="872"/>
      <c r="B24" s="873"/>
      <c r="C24" s="873"/>
      <c r="D24" s="873"/>
      <c r="E24" s="873"/>
      <c r="F24" s="873"/>
      <c r="G24" s="873"/>
      <c r="H24" s="873"/>
      <c r="I24" s="873"/>
      <c r="J24" s="873"/>
      <c r="K24" s="874"/>
      <c r="M24" s="864"/>
      <c r="N24" s="864"/>
      <c r="O24" s="864"/>
      <c r="P24" s="864"/>
    </row>
    <row r="25" spans="1:16">
      <c r="A25" s="1431" t="s">
        <v>1956</v>
      </c>
      <c r="B25" s="1432"/>
      <c r="C25" s="865">
        <f>C23+$K$25</f>
        <v>4514.332331012758</v>
      </c>
      <c r="D25" s="865">
        <f>D23+$K$25</f>
        <v>3767.9042331896098</v>
      </c>
      <c r="E25" s="865">
        <f>E23+$K$25</f>
        <v>6109.1248319647129</v>
      </c>
      <c r="F25" s="867">
        <f>F23+$K$25</f>
        <v>561.18219999999997</v>
      </c>
      <c r="G25" s="867">
        <f>G23+$K$25</f>
        <v>6109.1248319647129</v>
      </c>
      <c r="H25" s="867"/>
      <c r="I25" s="867">
        <f>I23+I24</f>
        <v>0</v>
      </c>
      <c r="J25" s="867"/>
      <c r="K25" s="940">
        <f>K23</f>
        <v>561.18219999999997</v>
      </c>
      <c r="L25" s="825">
        <f>SMALL(C25:G25,1)</f>
        <v>561.18219999999997</v>
      </c>
      <c r="M25" s="864"/>
    </row>
    <row r="26" spans="1:16">
      <c r="A26" s="876"/>
      <c r="B26" s="877"/>
      <c r="C26" s="878"/>
      <c r="D26" s="878"/>
      <c r="E26" s="878"/>
      <c r="F26" s="878"/>
      <c r="G26" s="878"/>
      <c r="H26" s="878"/>
      <c r="I26" s="878"/>
      <c r="J26" s="941"/>
      <c r="K26" s="880"/>
    </row>
    <row r="27" spans="1:16" ht="25.5" customHeight="1">
      <c r="A27" s="929" t="s">
        <v>2003</v>
      </c>
      <c r="B27" s="930"/>
      <c r="C27" s="931" t="s">
        <v>1992</v>
      </c>
      <c r="D27" s="931" t="s">
        <v>1993</v>
      </c>
      <c r="E27" s="931" t="s">
        <v>1994</v>
      </c>
      <c r="F27" s="931" t="s">
        <v>2004</v>
      </c>
      <c r="G27" s="931" t="s">
        <v>1996</v>
      </c>
      <c r="H27" s="931"/>
      <c r="I27" s="931" t="s">
        <v>1947</v>
      </c>
      <c r="J27" s="931" t="s">
        <v>1948</v>
      </c>
      <c r="K27" s="932" t="s">
        <v>1949</v>
      </c>
      <c r="M27" s="848" t="s">
        <v>1987</v>
      </c>
      <c r="N27" s="842" t="s">
        <v>1988</v>
      </c>
      <c r="O27" s="848" t="s">
        <v>1997</v>
      </c>
      <c r="P27" s="848" t="s">
        <v>1989</v>
      </c>
    </row>
    <row r="28" spans="1:16">
      <c r="A28" s="1385"/>
      <c r="B28" s="1386"/>
      <c r="C28" s="849">
        <f>2.43105731054815*1000</f>
        <v>2431.0573105481499</v>
      </c>
      <c r="D28" s="849">
        <f>2.96506185249733*1000</f>
        <v>2965.0618524973302</v>
      </c>
      <c r="E28" s="934">
        <f>4.06857*1000</f>
        <v>4068.57</v>
      </c>
      <c r="F28" s="849"/>
      <c r="G28" s="934">
        <f>3.25435713049645*1000</f>
        <v>3254.3571304964498</v>
      </c>
      <c r="H28" s="934"/>
      <c r="I28" s="935">
        <v>1963</v>
      </c>
      <c r="J28" s="853"/>
      <c r="K28" s="854">
        <f>TRUNC(($J$55+($J$56*$I$28)+($J$57*$J$28)),4)</f>
        <v>1143.3949</v>
      </c>
      <c r="M28" s="855">
        <f>K34+C34</f>
        <v>6050.2415687181492</v>
      </c>
      <c r="N28" s="881">
        <f>D34+K34</f>
        <v>6747.3913625439618</v>
      </c>
      <c r="O28" s="855">
        <f>E34+K34</f>
        <v>8188.0354340503864</v>
      </c>
      <c r="P28" s="855">
        <f>G34+K34</f>
        <v>7125.0700666907533</v>
      </c>
    </row>
    <row r="29" spans="1:16">
      <c r="A29" s="1387" t="s">
        <v>1952</v>
      </c>
      <c r="B29" s="1388"/>
      <c r="C29" s="1389">
        <f>(C28/(1-((0.205+0.0065+0.03)-((0.0065+0.03)*0.205))))-C28</f>
        <v>742.71925816999965</v>
      </c>
      <c r="D29" s="1389">
        <f>(D28/(1-((0.205+0.0065+0.03)-((0.0065+0.03)*0.205))))-D28</f>
        <v>905.86451004663149</v>
      </c>
      <c r="E29" s="1389">
        <f>(E28/(1-((0.205+0.0065+0.03)-((0.0065+0.03)*0.205))))-E28</f>
        <v>1243.000434050386</v>
      </c>
      <c r="F29" s="1389">
        <f>TRUNC(F28/(1-$B$29)-F28,4)</f>
        <v>0</v>
      </c>
      <c r="G29" s="1389">
        <f>(G28/(1-((0.205+0.0065+0.03)-((0.0065+0.03)*0.205))))-G28</f>
        <v>994.24793619430329</v>
      </c>
      <c r="H29" s="942"/>
      <c r="I29" s="882"/>
      <c r="J29" s="882"/>
      <c r="K29" s="1394">
        <f>TRUNC(K28/(1-20.5%)-K28,4)</f>
        <v>294.83760000000001</v>
      </c>
    </row>
    <row r="30" spans="1:16">
      <c r="A30" s="1387" t="s">
        <v>1953</v>
      </c>
      <c r="B30" s="1388"/>
      <c r="C30" s="1390"/>
      <c r="D30" s="1390"/>
      <c r="E30" s="1390"/>
      <c r="F30" s="1427"/>
      <c r="G30" s="1390"/>
      <c r="H30" s="943"/>
      <c r="I30" s="882"/>
      <c r="J30" s="882"/>
      <c r="K30" s="1429"/>
    </row>
    <row r="31" spans="1:16">
      <c r="A31" s="1387" t="s">
        <v>1954</v>
      </c>
      <c r="B31" s="1388"/>
      <c r="C31" s="1391"/>
      <c r="D31" s="1391"/>
      <c r="E31" s="1391"/>
      <c r="F31" s="1428"/>
      <c r="G31" s="1391"/>
      <c r="H31" s="944"/>
      <c r="I31" s="882"/>
      <c r="J31" s="882"/>
      <c r="K31" s="1430"/>
    </row>
    <row r="32" spans="1:16">
      <c r="A32" s="856" t="s">
        <v>1955</v>
      </c>
      <c r="B32" s="857"/>
      <c r="C32" s="859">
        <f>C29+C28</f>
        <v>3173.7765687181495</v>
      </c>
      <c r="D32" s="859">
        <f>D29+D28</f>
        <v>3870.9263625439617</v>
      </c>
      <c r="E32" s="859">
        <f>E28+E29+E30+E31</f>
        <v>5311.5704340503862</v>
      </c>
      <c r="F32" s="859">
        <f>F28+F29+F30+F31</f>
        <v>0</v>
      </c>
      <c r="G32" s="859">
        <f>G28+G29+G30+G31</f>
        <v>4248.6050666907531</v>
      </c>
      <c r="H32" s="945"/>
      <c r="I32" s="882"/>
      <c r="J32" s="882"/>
      <c r="K32" s="863">
        <f>K29+K28</f>
        <v>1438.2325000000001</v>
      </c>
    </row>
    <row r="33" spans="1:12">
      <c r="A33" s="872"/>
      <c r="B33" s="873"/>
      <c r="C33" s="873"/>
      <c r="D33" s="873"/>
      <c r="E33" s="873"/>
      <c r="F33" s="873"/>
      <c r="G33" s="873"/>
      <c r="H33" s="873"/>
      <c r="I33" s="873"/>
      <c r="J33" s="873"/>
      <c r="K33" s="874"/>
    </row>
    <row r="34" spans="1:12">
      <c r="A34" s="1402" t="s">
        <v>1956</v>
      </c>
      <c r="B34" s="1403"/>
      <c r="C34" s="867">
        <f>C32+$K$34</f>
        <v>4612.0090687181491</v>
      </c>
      <c r="D34" s="867">
        <f>D32+$K$34</f>
        <v>5309.1588625439617</v>
      </c>
      <c r="E34" s="867">
        <f>E32+$K$34</f>
        <v>6749.8029340503863</v>
      </c>
      <c r="F34" s="867">
        <f>F32+$K$34</f>
        <v>1438.2325000000001</v>
      </c>
      <c r="G34" s="867">
        <f>G32+$K$34</f>
        <v>5686.8375666907532</v>
      </c>
      <c r="H34" s="867"/>
      <c r="I34" s="867">
        <f>I32+I33</f>
        <v>0</v>
      </c>
      <c r="J34" s="884"/>
      <c r="K34" s="938">
        <f>K32</f>
        <v>1438.2325000000001</v>
      </c>
      <c r="L34" s="825">
        <f>SMALL(C34:G34,1)</f>
        <v>1438.2325000000001</v>
      </c>
    </row>
    <row r="35" spans="1:12">
      <c r="A35" s="946"/>
      <c r="B35" s="947"/>
      <c r="C35" s="948"/>
      <c r="D35" s="948"/>
      <c r="E35" s="948"/>
      <c r="F35" s="948"/>
      <c r="G35" s="948"/>
      <c r="H35" s="948"/>
      <c r="I35" s="948"/>
      <c r="J35" s="948"/>
      <c r="K35" s="949"/>
    </row>
    <row r="36" spans="1:12">
      <c r="A36" s="838" t="s">
        <v>1960</v>
      </c>
      <c r="B36" s="877"/>
      <c r="C36" s="878"/>
      <c r="D36" s="878"/>
      <c r="E36" s="878"/>
      <c r="F36" s="878"/>
      <c r="G36" s="878"/>
      <c r="H36" s="878"/>
      <c r="I36" s="878"/>
      <c r="J36" s="878"/>
      <c r="K36" s="880"/>
    </row>
    <row r="37" spans="1:12">
      <c r="A37" s="876"/>
      <c r="B37" s="877"/>
      <c r="C37" s="878"/>
      <c r="D37" s="878"/>
      <c r="E37" s="878"/>
      <c r="F37" s="878"/>
      <c r="G37" s="878"/>
      <c r="H37" s="878"/>
      <c r="I37" s="878"/>
      <c r="J37" s="878"/>
      <c r="K37" s="880"/>
    </row>
    <row r="38" spans="1:12">
      <c r="A38" s="876"/>
      <c r="B38" s="877"/>
      <c r="C38" s="878"/>
      <c r="D38" s="878"/>
      <c r="E38" s="878"/>
      <c r="F38" s="878"/>
      <c r="G38" s="878"/>
      <c r="H38" s="878"/>
      <c r="I38" s="878"/>
      <c r="J38" s="878"/>
      <c r="K38" s="880"/>
    </row>
    <row r="39" spans="1:12">
      <c r="A39" s="876"/>
      <c r="B39" s="877"/>
      <c r="C39" s="878"/>
      <c r="D39" s="878"/>
      <c r="E39" s="878"/>
      <c r="F39" s="878"/>
      <c r="G39" s="878"/>
      <c r="H39" s="878"/>
      <c r="I39" s="878"/>
      <c r="J39" s="878"/>
      <c r="K39" s="880"/>
    </row>
    <row r="40" spans="1:12">
      <c r="A40" s="876"/>
      <c r="B40" s="877"/>
      <c r="C40" s="878"/>
      <c r="D40" s="878"/>
      <c r="E40" s="878"/>
      <c r="F40" s="878"/>
      <c r="G40" s="878"/>
      <c r="H40" s="878"/>
      <c r="I40" s="878"/>
      <c r="J40" s="878"/>
      <c r="K40" s="880"/>
    </row>
    <row r="41" spans="1:12">
      <c r="A41" s="876"/>
      <c r="B41" s="877"/>
      <c r="C41" s="878"/>
      <c r="D41" s="878"/>
      <c r="E41" s="878"/>
      <c r="F41" s="878"/>
      <c r="G41" s="878"/>
      <c r="H41" s="878"/>
      <c r="I41" s="878"/>
      <c r="J41" s="878"/>
      <c r="K41" s="880"/>
    </row>
    <row r="42" spans="1:12">
      <c r="A42" s="876"/>
      <c r="B42" s="877"/>
      <c r="C42" s="878"/>
      <c r="D42" s="878"/>
      <c r="E42" s="878"/>
      <c r="F42" s="878"/>
      <c r="G42" s="878"/>
      <c r="H42" s="878"/>
      <c r="I42" s="878"/>
      <c r="J42" s="878"/>
      <c r="K42" s="880"/>
    </row>
    <row r="43" spans="1:12" ht="15">
      <c r="A43" s="1404" t="s">
        <v>1961</v>
      </c>
      <c r="B43" s="1405"/>
      <c r="C43" s="1405"/>
      <c r="D43" s="1405"/>
      <c r="E43" s="1405"/>
      <c r="F43" s="1405"/>
      <c r="G43" s="1405"/>
      <c r="H43" s="1405"/>
      <c r="I43" s="1405"/>
      <c r="J43" s="1405"/>
      <c r="K43" s="1406"/>
    </row>
    <row r="44" spans="1:12">
      <c r="A44" s="1375" t="s">
        <v>2005</v>
      </c>
      <c r="B44" s="1376"/>
      <c r="C44" s="1376"/>
      <c r="D44" s="1376"/>
      <c r="E44" s="1376"/>
      <c r="F44" s="1376"/>
      <c r="G44" s="1376"/>
      <c r="H44" s="1376"/>
      <c r="I44" s="1376"/>
      <c r="J44" s="1376"/>
      <c r="K44" s="1407"/>
    </row>
    <row r="45" spans="1:12">
      <c r="A45" s="869"/>
      <c r="B45" s="839"/>
      <c r="C45" s="839"/>
      <c r="D45" s="841"/>
      <c r="E45" s="841"/>
      <c r="F45" s="841"/>
      <c r="K45" s="833"/>
    </row>
    <row r="46" spans="1:12" ht="12.75" customHeight="1">
      <c r="A46" s="1421" t="s">
        <v>2006</v>
      </c>
      <c r="B46" s="1422"/>
      <c r="C46" s="1423"/>
      <c r="D46" s="841"/>
      <c r="E46" s="841"/>
      <c r="F46" s="841"/>
      <c r="H46" s="950" t="s">
        <v>1963</v>
      </c>
      <c r="I46" s="950" t="s">
        <v>1964</v>
      </c>
      <c r="J46" s="950" t="s">
        <v>1965</v>
      </c>
      <c r="K46" s="951" t="s">
        <v>2007</v>
      </c>
    </row>
    <row r="47" spans="1:12" ht="12.75" customHeight="1">
      <c r="A47" s="1418" t="s">
        <v>2008</v>
      </c>
      <c r="B47" s="1419"/>
      <c r="C47" s="952" t="s">
        <v>2009</v>
      </c>
      <c r="D47" s="841"/>
      <c r="E47" s="841"/>
      <c r="F47" s="841"/>
      <c r="H47" s="953" t="s">
        <v>1968</v>
      </c>
      <c r="I47" s="954">
        <v>270.23700000000002</v>
      </c>
      <c r="J47" s="954">
        <v>590.23900000000003</v>
      </c>
      <c r="K47" s="955">
        <f>TRUNC((J47-I47)/I47,4)</f>
        <v>1.1840999999999999</v>
      </c>
    </row>
    <row r="48" spans="1:12" ht="13.5" customHeight="1" thickBot="1">
      <c r="A48" s="1414" t="s">
        <v>2010</v>
      </c>
      <c r="B48" s="1415"/>
      <c r="C48" s="956">
        <v>781</v>
      </c>
      <c r="D48" s="841"/>
      <c r="E48" s="841"/>
      <c r="F48" s="841"/>
      <c r="H48" s="957" t="s">
        <v>1970</v>
      </c>
      <c r="I48" s="958"/>
      <c r="J48" s="958"/>
      <c r="K48" s="833"/>
    </row>
    <row r="49" spans="1:11" ht="13.5" thickBot="1">
      <c r="A49" s="1414" t="s">
        <v>2011</v>
      </c>
      <c r="B49" s="1424"/>
      <c r="C49" s="959">
        <v>769.22</v>
      </c>
      <c r="D49" s="841"/>
      <c r="E49" s="841"/>
      <c r="F49" s="841"/>
      <c r="H49" s="885" t="s">
        <v>1972</v>
      </c>
      <c r="I49" s="885"/>
      <c r="J49" s="885"/>
      <c r="K49" s="833"/>
    </row>
    <row r="50" spans="1:11">
      <c r="A50" s="1414" t="s">
        <v>2012</v>
      </c>
      <c r="B50" s="1415"/>
      <c r="C50" s="960">
        <v>775</v>
      </c>
      <c r="D50" s="841"/>
      <c r="E50" s="841"/>
      <c r="F50" s="841"/>
      <c r="H50" s="839" t="str">
        <f>MATBET!A50</f>
        <v>DE JULHO/2014 a OUTUBRO/2025: ÍNDICE DE PAVIMENTAÇÃO</v>
      </c>
      <c r="I50" s="839"/>
      <c r="J50" s="839"/>
      <c r="K50" s="871"/>
    </row>
    <row r="51" spans="1:11" ht="12.75" customHeight="1">
      <c r="A51" s="1414" t="s">
        <v>2013</v>
      </c>
      <c r="B51" s="1415"/>
      <c r="C51" s="950">
        <v>774</v>
      </c>
      <c r="D51" s="841"/>
      <c r="E51" s="841"/>
      <c r="F51" s="841"/>
      <c r="H51" s="839" t="str">
        <f>MATBET!A51</f>
        <v>Io = Índice de preço do mês de origem do orçamento (Jul/2014)</v>
      </c>
      <c r="I51" s="839"/>
      <c r="J51" s="839"/>
      <c r="K51" s="871"/>
    </row>
    <row r="52" spans="1:11">
      <c r="A52" s="869"/>
      <c r="B52" s="839"/>
      <c r="C52" s="877"/>
      <c r="D52" s="841"/>
      <c r="E52" s="841"/>
      <c r="F52" s="841"/>
      <c r="H52" s="839" t="str">
        <f>MATBET!A52</f>
        <v>Ii = Índice de preço  referente ao mês da licitação (Out/2025)</v>
      </c>
      <c r="I52" s="839"/>
      <c r="J52" s="839"/>
      <c r="K52" s="843"/>
    </row>
    <row r="53" spans="1:11">
      <c r="A53" s="1418" t="s">
        <v>2014</v>
      </c>
      <c r="B53" s="1419"/>
      <c r="C53" s="961" t="s">
        <v>2009</v>
      </c>
      <c r="D53" s="841"/>
      <c r="E53" s="841"/>
      <c r="F53" s="841"/>
      <c r="K53" s="900"/>
    </row>
    <row r="54" spans="1:11" ht="13.5" thickBot="1">
      <c r="A54" s="1414" t="s">
        <v>2015</v>
      </c>
      <c r="B54" s="1420"/>
      <c r="C54" s="956">
        <v>704.22</v>
      </c>
      <c r="D54" s="841"/>
      <c r="E54" s="841"/>
      <c r="F54" s="841"/>
      <c r="H54" s="839"/>
      <c r="I54" s="1425" t="s">
        <v>1967</v>
      </c>
      <c r="J54" s="1425"/>
      <c r="K54" s="1426"/>
    </row>
    <row r="55" spans="1:11" ht="13.5" thickBot="1">
      <c r="A55" s="1414" t="s">
        <v>2011</v>
      </c>
      <c r="B55" s="1420"/>
      <c r="C55" s="959">
        <v>701</v>
      </c>
      <c r="D55" s="841"/>
      <c r="E55" s="841"/>
      <c r="F55" s="841"/>
      <c r="H55" s="962" t="s">
        <v>1969</v>
      </c>
      <c r="I55" s="963">
        <v>26.939</v>
      </c>
      <c r="J55" s="1416">
        <f>TRUNC(I55*(1+K47),4)</f>
        <v>58.837400000000002</v>
      </c>
      <c r="K55" s="1417"/>
    </row>
    <row r="56" spans="1:11">
      <c r="A56" s="1414" t="s">
        <v>2016</v>
      </c>
      <c r="B56" s="1415"/>
      <c r="C56" s="960">
        <v>702</v>
      </c>
      <c r="D56" s="841"/>
      <c r="E56" s="841"/>
      <c r="F56" s="841"/>
      <c r="H56" s="962" t="s">
        <v>1971</v>
      </c>
      <c r="I56" s="963">
        <v>0.253</v>
      </c>
      <c r="J56" s="1416">
        <f>TRUNC(I56*(1+K47),4)</f>
        <v>0.55249999999999999</v>
      </c>
      <c r="K56" s="1417"/>
    </row>
    <row r="57" spans="1:11">
      <c r="A57" s="869"/>
      <c r="B57" s="839"/>
      <c r="C57" s="877"/>
      <c r="D57" s="841"/>
      <c r="E57" s="841"/>
      <c r="F57" s="841"/>
      <c r="H57" s="962" t="s">
        <v>1973</v>
      </c>
      <c r="I57" s="963">
        <v>0.41199999999999998</v>
      </c>
      <c r="J57" s="1416">
        <f>TRUNC(I57*(1+K47),4)</f>
        <v>0.89980000000000004</v>
      </c>
      <c r="K57" s="1417"/>
    </row>
    <row r="58" spans="1:11">
      <c r="A58" s="1418" t="s">
        <v>2017</v>
      </c>
      <c r="B58" s="1419"/>
      <c r="C58" s="952" t="s">
        <v>2009</v>
      </c>
      <c r="D58" s="841"/>
      <c r="E58" s="841"/>
      <c r="F58" s="841"/>
      <c r="K58" s="871"/>
    </row>
    <row r="59" spans="1:11">
      <c r="A59" s="1414" t="s">
        <v>2012</v>
      </c>
      <c r="B59" s="1415"/>
      <c r="C59" s="956">
        <v>1971</v>
      </c>
      <c r="D59" s="841"/>
      <c r="E59" s="841"/>
      <c r="F59" s="841"/>
      <c r="H59" s="841" t="s">
        <v>1976</v>
      </c>
      <c r="I59" s="899" t="s">
        <v>1977</v>
      </c>
      <c r="J59" s="841" t="str">
        <f>IF(J55&lt;&gt;0,"("&amp;TEXT(J55,"#0,000")&amp;"+("&amp;TEXT(J56,"#0,000")&amp;"*Dpav)+("&amp;TEXT(J57,"#0,000")&amp;"*Dñpav))","")</f>
        <v>(58,837+(0,553*Dpav)+(0,900*Dñpav))</v>
      </c>
      <c r="K59" s="871"/>
    </row>
    <row r="60" spans="1:11" ht="13.5" customHeight="1" thickBot="1">
      <c r="A60" s="1414" t="s">
        <v>2013</v>
      </c>
      <c r="B60" s="1420"/>
      <c r="C60" s="956">
        <v>1966</v>
      </c>
      <c r="D60" s="841"/>
      <c r="E60" s="841"/>
      <c r="F60" s="841"/>
      <c r="K60" s="900"/>
    </row>
    <row r="61" spans="1:11" ht="13.5" thickBot="1">
      <c r="A61" s="1412" t="s">
        <v>2018</v>
      </c>
      <c r="B61" s="1413"/>
      <c r="C61" s="959">
        <v>1963</v>
      </c>
      <c r="D61" s="841"/>
      <c r="E61" s="841"/>
      <c r="F61" s="841"/>
      <c r="K61" s="900"/>
    </row>
    <row r="62" spans="1:11" ht="13.5" thickBot="1">
      <c r="A62" s="964"/>
      <c r="B62" s="965"/>
      <c r="C62" s="966"/>
      <c r="D62" s="966"/>
      <c r="E62" s="966"/>
      <c r="F62" s="966"/>
      <c r="G62" s="904"/>
      <c r="H62" s="904"/>
      <c r="I62" s="904"/>
      <c r="J62" s="904"/>
      <c r="K62" s="967"/>
    </row>
    <row r="63" spans="1:11" ht="18.75">
      <c r="A63" s="924"/>
      <c r="B63" s="924"/>
      <c r="C63" s="924"/>
      <c r="D63" s="924"/>
      <c r="E63" s="1354"/>
      <c r="F63" s="1354"/>
      <c r="G63" s="1354"/>
      <c r="H63" s="1354"/>
      <c r="I63" s="1354"/>
      <c r="J63" s="1354"/>
      <c r="K63" s="924"/>
    </row>
  </sheetData>
  <mergeCells count="55">
    <mergeCell ref="A5:K5"/>
    <mergeCell ref="A10:B10"/>
    <mergeCell ref="A11:B11"/>
    <mergeCell ref="C11:C13"/>
    <mergeCell ref="D11:D13"/>
    <mergeCell ref="E11:E13"/>
    <mergeCell ref="F11:F13"/>
    <mergeCell ref="G11:G13"/>
    <mergeCell ref="K11:K13"/>
    <mergeCell ref="A12:B12"/>
    <mergeCell ref="A13:B13"/>
    <mergeCell ref="A16:B16"/>
    <mergeCell ref="A19:B19"/>
    <mergeCell ref="A20:B20"/>
    <mergeCell ref="C20:C22"/>
    <mergeCell ref="E20:E22"/>
    <mergeCell ref="F20:F22"/>
    <mergeCell ref="G20:G22"/>
    <mergeCell ref="K20:K22"/>
    <mergeCell ref="A21:B21"/>
    <mergeCell ref="A22:B22"/>
    <mergeCell ref="D20:D22"/>
    <mergeCell ref="A34:B34"/>
    <mergeCell ref="A25:B25"/>
    <mergeCell ref="A28:B28"/>
    <mergeCell ref="A29:B29"/>
    <mergeCell ref="C29:C31"/>
    <mergeCell ref="F29:F31"/>
    <mergeCell ref="G29:G31"/>
    <mergeCell ref="K29:K31"/>
    <mergeCell ref="A30:B30"/>
    <mergeCell ref="A31:B31"/>
    <mergeCell ref="D29:D31"/>
    <mergeCell ref="E29:E31"/>
    <mergeCell ref="A55:B55"/>
    <mergeCell ref="J55:K55"/>
    <mergeCell ref="A43:K43"/>
    <mergeCell ref="A44:K44"/>
    <mergeCell ref="A46:C46"/>
    <mergeCell ref="A47:B47"/>
    <mergeCell ref="A48:B48"/>
    <mergeCell ref="A49:B49"/>
    <mergeCell ref="A50:B50"/>
    <mergeCell ref="A51:B51"/>
    <mergeCell ref="A53:B53"/>
    <mergeCell ref="A54:B54"/>
    <mergeCell ref="I54:K54"/>
    <mergeCell ref="A61:B61"/>
    <mergeCell ref="E63:J63"/>
    <mergeCell ref="A56:B56"/>
    <mergeCell ref="J56:K56"/>
    <mergeCell ref="J57:K57"/>
    <mergeCell ref="A58:B58"/>
    <mergeCell ref="A59:B59"/>
    <mergeCell ref="A60:B60"/>
  </mergeCells>
  <pageMargins left="0.51181102362204722" right="0.51181102362204722" top="0.78740157480314965" bottom="0.78740157480314965" header="0.31496062992125984" footer="0.31496062992125984"/>
  <pageSetup paperSize="9" scale="60" fitToHeight="0" orientation="portrait" r:id="rId1"/>
  <colBreaks count="1" manualBreakCount="1">
    <brk id="10" max="1048575" man="1"/>
  </colBreaks>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8CDCB6-1DC4-4A44-AE1E-16965830B5E4}">
  <sheetPr>
    <pageSetUpPr fitToPage="1"/>
  </sheetPr>
  <dimension ref="B2:E9"/>
  <sheetViews>
    <sheetView workbookViewId="0">
      <selection activeCell="N10" sqref="N10"/>
    </sheetView>
  </sheetViews>
  <sheetFormatPr defaultColWidth="9.140625" defaultRowHeight="12.75"/>
  <cols>
    <col min="1" max="1" width="9.140625" style="968"/>
    <col min="2" max="5" width="22.140625" style="968" customWidth="1"/>
    <col min="6" max="16384" width="9.140625" style="968"/>
  </cols>
  <sheetData>
    <row r="2" spans="2:5">
      <c r="B2" s="969" t="s">
        <v>2019</v>
      </c>
      <c r="C2" s="1433" t="s">
        <v>2020</v>
      </c>
      <c r="D2" s="1433"/>
      <c r="E2" s="1434"/>
    </row>
    <row r="3" spans="2:5">
      <c r="B3" s="970"/>
      <c r="C3" s="1435"/>
      <c r="D3" s="1435"/>
      <c r="E3" s="1436"/>
    </row>
    <row r="4" spans="2:5" s="974" customFormat="1">
      <c r="B4" s="971" t="s">
        <v>2021</v>
      </c>
      <c r="C4" s="972"/>
      <c r="D4" s="972"/>
      <c r="E4" s="973"/>
    </row>
    <row r="5" spans="2:5" s="978" customFormat="1">
      <c r="B5" s="975" t="s">
        <v>2022</v>
      </c>
      <c r="C5" s="976" t="s">
        <v>2023</v>
      </c>
      <c r="D5" s="976" t="s">
        <v>1115</v>
      </c>
      <c r="E5" s="977" t="s">
        <v>2024</v>
      </c>
    </row>
    <row r="6" spans="2:5">
      <c r="B6" s="979" t="s">
        <v>2025</v>
      </c>
      <c r="C6" s="980">
        <v>0.21486</v>
      </c>
      <c r="D6" s="980">
        <v>24</v>
      </c>
      <c r="E6" s="981">
        <f t="shared" ref="E6" si="0">D6*C6</f>
        <v>5.1566399999999994</v>
      </c>
    </row>
    <row r="7" spans="2:5">
      <c r="B7" s="979"/>
      <c r="C7" s="980"/>
      <c r="D7" s="980">
        <f>SUM(D6:D6)</f>
        <v>24</v>
      </c>
      <c r="E7" s="981">
        <f>SUM(E6:E6)</f>
        <v>5.1566399999999994</v>
      </c>
    </row>
    <row r="8" spans="2:5">
      <c r="B8" s="982"/>
      <c r="C8" s="983"/>
      <c r="D8" s="984" t="s">
        <v>2026</v>
      </c>
      <c r="E8" s="985">
        <f>E7/D7</f>
        <v>0.21485999999999997</v>
      </c>
    </row>
    <row r="9" spans="2:5" ht="13.5" thickBot="1">
      <c r="B9" s="986"/>
      <c r="C9" s="987"/>
      <c r="D9" s="988" t="s">
        <v>2027</v>
      </c>
      <c r="E9" s="989">
        <f>E8*2.4</f>
        <v>0.5156639999999999</v>
      </c>
    </row>
  </sheetData>
  <mergeCells count="1">
    <mergeCell ref="C2:E3"/>
  </mergeCells>
  <pageMargins left="0.7" right="0.7" top="0.75" bottom="0.75" header="0.3" footer="0.3"/>
  <pageSetup paperSize="9"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ECBE0A59-FC52-438F-AA70-ABF4898CEC24}">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20</vt:i4>
      </vt:variant>
      <vt:variant>
        <vt:lpstr>Intervalos Nomeados</vt:lpstr>
      </vt:variant>
      <vt:variant>
        <vt:i4>31</vt:i4>
      </vt:variant>
    </vt:vector>
  </HeadingPairs>
  <TitlesOfParts>
    <vt:vector size="51" baseType="lpstr">
      <vt:lpstr>RESUMO</vt:lpstr>
      <vt:lpstr>PLANILHA</vt:lpstr>
      <vt:lpstr>CURVA ABC</vt:lpstr>
      <vt:lpstr>CRON</vt:lpstr>
      <vt:lpstr>CANT_Efetivo</vt:lpstr>
      <vt:lpstr>CANT_Coef</vt:lpstr>
      <vt:lpstr>CANT_Princ</vt:lpstr>
      <vt:lpstr>CANT_Compl OAE</vt:lpstr>
      <vt:lpstr>CANT_Ind</vt:lpstr>
      <vt:lpstr>MÃO DE OBRA</vt:lpstr>
      <vt:lpstr>Adm Local</vt:lpstr>
      <vt:lpstr>EFS e Laboratórios</vt:lpstr>
      <vt:lpstr>Mob. e Desmob</vt:lpstr>
      <vt:lpstr>Equip Mínimo</vt:lpstr>
      <vt:lpstr>REAJ. COTAÇÕES</vt:lpstr>
      <vt:lpstr>CUSTO DO BINÔMIO</vt:lpstr>
      <vt:lpstr>ROTAS</vt:lpstr>
      <vt:lpstr>MATBET</vt:lpstr>
      <vt:lpstr>MATBET2</vt:lpstr>
      <vt:lpstr>TUBOS DE CONCRETO</vt:lpstr>
      <vt:lpstr>'Adm Local'!Area_de_impressao</vt:lpstr>
      <vt:lpstr>CANT_Coef!Area_de_impressao</vt:lpstr>
      <vt:lpstr>'CANT_Compl OAE'!Area_de_impressao</vt:lpstr>
      <vt:lpstr>CANT_Efetivo!Area_de_impressao</vt:lpstr>
      <vt:lpstr>CANT_Ind!Area_de_impressao</vt:lpstr>
      <vt:lpstr>CANT_Princ!Area_de_impressao</vt:lpstr>
      <vt:lpstr>CRON!Area_de_impressao</vt:lpstr>
      <vt:lpstr>'CURVA ABC'!Area_de_impressao</vt:lpstr>
      <vt:lpstr>'CUSTO DO BINÔMIO'!Area_de_impressao</vt:lpstr>
      <vt:lpstr>'EFS e Laboratórios'!Area_de_impressao</vt:lpstr>
      <vt:lpstr>'Equip Mínimo'!Area_de_impressao</vt:lpstr>
      <vt:lpstr>'MÃO DE OBRA'!Area_de_impressao</vt:lpstr>
      <vt:lpstr>MATBET!Area_de_impressao</vt:lpstr>
      <vt:lpstr>MATBET2!Area_de_impressao</vt:lpstr>
      <vt:lpstr>'Mob. e Desmob'!Area_de_impressao</vt:lpstr>
      <vt:lpstr>PLANILHA!Area_de_impressao</vt:lpstr>
      <vt:lpstr>'REAJ. COTAÇÕES'!Area_de_impressao</vt:lpstr>
      <vt:lpstr>RESUMO!Area_de_impressao</vt:lpstr>
      <vt:lpstr>ROTAS!Area_de_impressao</vt:lpstr>
      <vt:lpstr>'TUBOS DE CONCRETO'!Area_de_impressao</vt:lpstr>
      <vt:lpstr>'Adm Local'!Titulos_de_impressao</vt:lpstr>
      <vt:lpstr>'CANT_Compl OAE'!Titulos_de_impressao</vt:lpstr>
      <vt:lpstr>CANT_Princ!Titulos_de_impressao</vt:lpstr>
      <vt:lpstr>'CURVA ABC'!Titulos_de_impressao</vt:lpstr>
      <vt:lpstr>'CUSTO DO BINÔMIO'!Titulos_de_impressao</vt:lpstr>
      <vt:lpstr>'EFS e Laboratórios'!Titulos_de_impressao</vt:lpstr>
      <vt:lpstr>'Equip Mínimo'!Titulos_de_impressao</vt:lpstr>
      <vt:lpstr>'Mob. e Desmob'!Titulos_de_impressao</vt:lpstr>
      <vt:lpstr>PLANILHA!Titulos_de_impressao</vt:lpstr>
      <vt:lpstr>'REAJ. COTAÇÕES'!Titulos_de_impressao</vt:lpstr>
      <vt:lpstr>ROTAS!Titulos_de_impressao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Josias Pinto Filho</dc:creator>
  <cp:lastModifiedBy>Ricardo Henrique Fernandes Furtado</cp:lastModifiedBy>
  <cp:lastPrinted>2026-03-19T20:27:00Z</cp:lastPrinted>
  <dcterms:created xsi:type="dcterms:W3CDTF">2020-11-09T21:27:32Z</dcterms:created>
  <dcterms:modified xsi:type="dcterms:W3CDTF">2026-05-15T13:51:06Z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name="NXPowerLiteLastOptimized" pid="2">
    <vt:lpwstr>3907210</vt:lpwstr>
  </property>
  <property fmtid="{D5CDD505-2E9C-101B-9397-08002B2CF9AE}" name="NXPowerLiteSettings" pid="3">
    <vt:lpwstr>E7000400038000</vt:lpwstr>
  </property>
  <property fmtid="{D5CDD505-2E9C-101B-9397-08002B2CF9AE}" name="NXPowerLiteVersion" pid="4">
    <vt:lpwstr>S11.0.1</vt:lpwstr>
  </property>
</Properties>
</file>